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ocuments\Cooperative Carbone\Contribution Carbone\Projets compensation\CRPF &amp; AAC &amp; CC projets\2021 Boisement Chillac\Demande de labellisation (DDP)\n°2 Boisement Chillac (16)\"/>
    </mc:Choice>
  </mc:AlternateContent>
  <xr:revisionPtr revIDLastSave="0" documentId="13_ncr:1_{0746F2DF-914F-40EA-826A-620BDC5A6D30}" xr6:coauthVersionLast="47" xr6:coauthVersionMax="47" xr10:uidLastSave="{00000000-0000-0000-0000-000000000000}"/>
  <bookViews>
    <workbookView xWindow="-108" yWindow="-108" windowWidth="23256" windowHeight="12576" tabRatio="732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EC4" i="2"/>
  <c r="GL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A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G43" i="2"/>
  <c r="EA43" i="2"/>
  <c r="HI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B57" i="2"/>
  <c r="HG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C113" i="2"/>
  <c r="HI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C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B141" i="2"/>
  <c r="EA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HG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DI154" i="2"/>
  <c r="EY154" i="2"/>
  <c r="ED154" i="2"/>
  <c r="EX155" i="2"/>
  <c r="EA155" i="2"/>
  <c r="EW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G156" i="2" l="1"/>
  <c r="EX156" i="2"/>
  <c r="EB156" i="2"/>
  <c r="HI156" i="2"/>
  <c r="A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X157" i="2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Y159" i="2"/>
  <c r="DG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X161" i="2"/>
  <c r="EB161" i="2"/>
  <c r="ED160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EC162" i="2"/>
  <c r="EB162" i="2"/>
  <c r="HH162" i="2"/>
  <c r="HG162" i="2"/>
  <c r="DI161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EB163" i="2"/>
  <c r="EA163" i="2"/>
  <c r="EV163" i="2"/>
  <c r="HG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S164" i="2" l="1"/>
  <c r="EY163" i="2"/>
  <c r="ED163" i="2"/>
  <c r="EX164" i="2"/>
  <c r="DI163" i="2"/>
  <c r="EA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C167" i="2"/>
  <c r="EX167" i="2"/>
  <c r="EA167" i="2"/>
  <c r="HH167" i="2"/>
  <c r="EB167" i="2"/>
  <c r="FR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B168" i="2"/>
  <c r="EW168" i="2"/>
  <c r="EV168" i="2"/>
  <c r="DG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A172" i="2"/>
  <c r="EB172" i="2"/>
  <c r="ED171" i="2"/>
  <c r="EY171" i="2"/>
  <c r="EV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D174" i="2"/>
  <c r="EB175" i="2"/>
  <c r="EA175" i="2"/>
  <c r="EW175" i="2"/>
  <c r="A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ED177" i="2"/>
  <c r="EA178" i="2"/>
  <c r="EB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D178" i="2"/>
  <c r="HG179" i="2"/>
  <c r="EB179" i="2"/>
  <c r="HH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HG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Y184" i="2"/>
  <c r="ED184" i="2"/>
  <c r="EW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EW186" i="2"/>
  <c r="HH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EY188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G190" i="2" l="1"/>
  <c r="ED189" i="2"/>
  <c r="EY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I191" i="2"/>
  <c r="EW191" i="2"/>
  <c r="ED190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B192" i="2"/>
  <c r="EW192" i="2"/>
  <c r="HG192" i="2"/>
  <c r="EA192" i="2"/>
  <c r="ED192" i="2" s="1"/>
  <c r="EV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EX193" i="2"/>
  <c r="EA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HG194" i="2"/>
  <c r="FQ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HI195" i="2"/>
  <c r="EA195" i="2"/>
  <c r="EB195" i="2"/>
  <c r="EX195" i="2"/>
  <c r="EY194" i="2"/>
  <c r="DH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Y196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A199" i="2" l="1"/>
  <c r="EV199" i="2"/>
  <c r="EY198" i="2"/>
  <c r="EB199" i="2"/>
  <c r="EW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HH201" i="2"/>
  <c r="ED200" i="2"/>
  <c r="DI200" i="2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Y201" i="2"/>
  <c r="ED201" i="2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DN103" i="2" a="1"/>
  <c r="DN103" i="2" s="1"/>
  <c r="DN114" i="2" a="1"/>
  <c r="DN114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85" i="2" l="1" a="1"/>
  <c r="BC185" i="2" s="1"/>
  <c r="BC126" i="2" a="1"/>
  <c r="BC126" i="2" s="1"/>
  <c r="EI106" i="2" a="1"/>
  <c r="EI106" i="2" s="1"/>
  <c r="EI67" i="2" a="1"/>
  <c r="EI67" i="2" s="1"/>
  <c r="EI16" i="2" a="1"/>
  <c r="EI16" i="2" s="1"/>
  <c r="EI71" i="2" a="1"/>
  <c r="EI71" i="2" s="1"/>
  <c r="EI37" i="2" a="1"/>
  <c r="EI37" i="2" s="1"/>
  <c r="EI139" i="2" a="1"/>
  <c r="EI139" i="2" s="1"/>
  <c r="EI165" i="2" a="1"/>
  <c r="EI165" i="2" s="1"/>
  <c r="EI29" i="2" a="1"/>
  <c r="EI29" i="2" s="1"/>
  <c r="EI170" i="2" a="1"/>
  <c r="EI170" i="2" s="1"/>
  <c r="EI57" i="2" a="1"/>
  <c r="EI57" i="2" s="1"/>
  <c r="EI153" i="2" a="1"/>
  <c r="EI153" i="2" s="1"/>
  <c r="EI195" i="2" a="1"/>
  <c r="EI195" i="2" s="1"/>
  <c r="EI142" i="2" a="1"/>
  <c r="EI142" i="2" s="1"/>
  <c r="EI166" i="2" a="1"/>
  <c r="EI166" i="2" s="1"/>
  <c r="EI113" i="2" a="1"/>
  <c r="EI113" i="2" s="1"/>
  <c r="EI87" i="2" a="1"/>
  <c r="EI87" i="2" s="1"/>
  <c r="EI178" i="2" a="1"/>
  <c r="EI178" i="2" s="1"/>
  <c r="EI198" i="2" a="1"/>
  <c r="EI198" i="2" s="1"/>
  <c r="EI128" i="2" a="1"/>
  <c r="EI128" i="2" s="1"/>
  <c r="EI109" i="2" a="1"/>
  <c r="EI109" i="2" s="1"/>
  <c r="EI145" i="2" a="1"/>
  <c r="EI145" i="2" s="1"/>
  <c r="EI20" i="2" a="1"/>
  <c r="EI20" i="2" s="1"/>
  <c r="EI38" i="2" a="1"/>
  <c r="EI38" i="2" s="1"/>
  <c r="EI162" i="2" a="1"/>
  <c r="EI162" i="2" s="1"/>
  <c r="EI36" i="2" a="1"/>
  <c r="EI36" i="2" s="1"/>
  <c r="EI35" i="2" a="1"/>
  <c r="EI35" i="2" s="1"/>
  <c r="EI34" i="2" a="1"/>
  <c r="EI34" i="2" s="1"/>
  <c r="EI150" i="2" a="1"/>
  <c r="EI150" i="2" s="1"/>
  <c r="CS161" i="2" a="1"/>
  <c r="CS161" i="2" s="1"/>
  <c r="BC7" i="2" a="1"/>
  <c r="BC7" i="2" s="1"/>
  <c r="BC55" i="2" a="1"/>
  <c r="BC55" i="2" s="1"/>
  <c r="BC114" i="2" a="1"/>
  <c r="BC114" i="2" s="1"/>
  <c r="BC143" i="2" a="1"/>
  <c r="BC143" i="2" s="1"/>
  <c r="BC82" i="2" a="1"/>
  <c r="BC82" i="2" s="1"/>
  <c r="BC31" i="2" a="1"/>
  <c r="BC31" i="2" s="1"/>
  <c r="BC47" i="2" a="1"/>
  <c r="BC47" i="2" s="1"/>
  <c r="BC18" i="2" a="1"/>
  <c r="BC18" i="2" s="1"/>
  <c r="BC84" i="2" a="1"/>
  <c r="BC84" i="2" s="1"/>
  <c r="BC68" i="2" a="1"/>
  <c r="BC68" i="2" s="1"/>
  <c r="BC38" i="2" a="1"/>
  <c r="BC38" i="2" s="1"/>
  <c r="BC32" i="2" a="1"/>
  <c r="BC32" i="2" s="1"/>
  <c r="BC117" i="2" a="1"/>
  <c r="BC117" i="2" s="1"/>
  <c r="BC58" i="2" a="1"/>
  <c r="BC58" i="2" s="1"/>
  <c r="BC83" i="2" a="1"/>
  <c r="BC83" i="2" s="1"/>
  <c r="BC164" i="2" a="1"/>
  <c r="BC164" i="2" s="1"/>
  <c r="BC181" i="2" a="1"/>
  <c r="BC181" i="2" s="1"/>
  <c r="BC34" i="2" a="1"/>
  <c r="BC34" i="2" s="1"/>
  <c r="BC151" i="2" a="1"/>
  <c r="BC151" i="2" s="1"/>
  <c r="BC192" i="2" a="1"/>
  <c r="BC192" i="2" s="1"/>
  <c r="BC65" i="2" a="1"/>
  <c r="BC65" i="2" s="1"/>
  <c r="HG203" i="2"/>
  <c r="FR203" i="2"/>
  <c r="CS129" i="2" a="1"/>
  <c r="CS129" i="2" s="1"/>
  <c r="CS52" i="2" a="1"/>
  <c r="CS52" i="2" s="1"/>
  <c r="CS38" i="2" a="1"/>
  <c r="CS38" i="2" s="1"/>
  <c r="CS66" i="2" a="1"/>
  <c r="CS66" i="2" s="1"/>
  <c r="CS77" i="2" a="1"/>
  <c r="CS77" i="2" s="1"/>
  <c r="AH151" i="2" a="1"/>
  <c r="AH151" i="2" s="1"/>
  <c r="AH62" i="2" a="1"/>
  <c r="AH62" i="2" s="1"/>
  <c r="AH166" i="2" a="1"/>
  <c r="AH166" i="2" s="1"/>
  <c r="AH199" i="2" a="1"/>
  <c r="AH199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24" i="2" l="1"/>
  <c r="CY120" i="2"/>
  <c r="CY143" i="2"/>
  <c r="CY72" i="2"/>
  <c r="CY59" i="2"/>
  <c r="CY9" i="2"/>
  <c r="CY159" i="2"/>
  <c r="CY176" i="2"/>
  <c r="CY112" i="2"/>
  <c r="CY161" i="2"/>
  <c r="CY54" i="2"/>
  <c r="CY137" i="2"/>
  <c r="CY163" i="2"/>
  <c r="CY189" i="2"/>
  <c r="CY68" i="2"/>
  <c r="CY61" i="2"/>
  <c r="CY188" i="2"/>
  <c r="CY139" i="2"/>
  <c r="CY173" i="2"/>
  <c r="CY162" i="2"/>
  <c r="CY200" i="2"/>
  <c r="CY49" i="2"/>
  <c r="CY47" i="2"/>
  <c r="CY131" i="2"/>
  <c r="CY103" i="2"/>
  <c r="CY76" i="2"/>
  <c r="CY172" i="2"/>
  <c r="CY203" i="2"/>
  <c r="CY64" i="2"/>
  <c r="CY87" i="2"/>
  <c r="CY104" i="2"/>
  <c r="CY119" i="2"/>
  <c r="CY78" i="2"/>
  <c r="CY33" i="2"/>
  <c r="CY85" i="2"/>
  <c r="CY116" i="2"/>
  <c r="CY191" i="2"/>
  <c r="CY37" i="2"/>
  <c r="CY153" i="2"/>
  <c r="CY146" i="2"/>
  <c r="CY92" i="2"/>
  <c r="CY52" i="2"/>
  <c r="CY115" i="2"/>
  <c r="CY90" i="2"/>
  <c r="CY51" i="2"/>
  <c r="CY31" i="2"/>
  <c r="CY58" i="2"/>
  <c r="CY15" i="2"/>
  <c r="CY88" i="2"/>
  <c r="CY83" i="2"/>
  <c r="CY147" i="2"/>
  <c r="CY6" i="2"/>
  <c r="CY134" i="2"/>
  <c r="CY166" i="2"/>
  <c r="CY148" i="2"/>
  <c r="CY158" i="2"/>
  <c r="CY53" i="2"/>
  <c r="CY18" i="2"/>
  <c r="CY48" i="2"/>
  <c r="CY128" i="2"/>
  <c r="CY186" i="2"/>
  <c r="CY57" i="2"/>
  <c r="CY126" i="2"/>
  <c r="CY183" i="2"/>
  <c r="CY3" i="2"/>
  <c r="C10" i="4" s="1"/>
  <c r="E10" i="4" s="1"/>
  <c r="F10" i="4" s="1"/>
  <c r="G10" i="4" s="1"/>
  <c r="L10" i="4" s="1"/>
  <c r="CY4" i="2"/>
  <c r="CY184" i="2"/>
  <c r="CY63" i="2"/>
  <c r="CY89" i="2"/>
  <c r="CY94" i="2"/>
  <c r="CY130" i="2"/>
  <c r="CY121" i="2"/>
  <c r="CY156" i="2"/>
  <c r="CY81" i="2"/>
  <c r="CY111" i="2"/>
  <c r="CY14" i="2"/>
  <c r="CY95" i="2"/>
  <c r="CY170" i="2"/>
  <c r="CY179" i="2"/>
  <c r="CY29" i="2"/>
  <c r="CY42" i="2"/>
  <c r="CY19" i="2"/>
  <c r="CY36" i="2"/>
  <c r="CY150" i="2"/>
  <c r="CY168" i="2"/>
  <c r="CY190" i="2"/>
  <c r="CY151" i="2"/>
  <c r="CY62" i="2"/>
  <c r="CY154" i="2"/>
  <c r="CY20" i="2"/>
  <c r="CY123" i="2"/>
  <c r="CY44" i="2"/>
  <c r="CY16" i="2"/>
  <c r="CY133" i="2"/>
  <c r="CY60" i="2"/>
  <c r="CY79" i="2"/>
  <c r="CY65" i="2"/>
  <c r="CY32" i="2"/>
  <c r="CY195" i="2"/>
  <c r="CY74" i="2"/>
  <c r="CY174" i="2"/>
  <c r="CY50" i="2"/>
  <c r="CY109" i="2"/>
  <c r="CY177" i="2"/>
  <c r="CY105" i="2"/>
  <c r="CY152" i="2"/>
  <c r="CY96" i="2"/>
  <c r="CY102" i="2"/>
  <c r="CY194" i="2"/>
  <c r="CY7" i="2"/>
  <c r="CY117" i="2"/>
  <c r="CY149" i="2"/>
  <c r="CY180" i="2"/>
  <c r="CY185" i="2"/>
  <c r="CY25" i="2"/>
  <c r="CY75" i="2"/>
  <c r="CY202" i="2"/>
  <c r="CY5" i="2"/>
  <c r="CY100" i="2"/>
  <c r="CY145" i="2"/>
  <c r="CY17" i="2"/>
  <c r="CY21" i="2"/>
  <c r="CY35" i="2"/>
  <c r="CY196" i="2"/>
  <c r="CY165" i="2"/>
  <c r="CY193" i="2"/>
  <c r="CY99" i="2"/>
  <c r="CY144" i="2"/>
  <c r="CY71" i="2"/>
  <c r="CY73" i="2"/>
  <c r="CY135" i="2"/>
  <c r="CY175" i="2"/>
  <c r="CY10" i="2"/>
  <c r="CY178" i="2"/>
  <c r="CY118" i="2"/>
  <c r="CY46" i="2"/>
  <c r="CY97" i="2"/>
  <c r="CY169" i="2"/>
  <c r="CY182" i="2"/>
  <c r="CY55" i="2"/>
  <c r="CY30" i="2"/>
  <c r="CY160" i="2"/>
  <c r="CY26" i="2"/>
  <c r="CY28" i="2"/>
  <c r="CY127" i="2"/>
  <c r="CY34" i="2"/>
  <c r="CY86" i="2"/>
  <c r="CY199" i="2"/>
  <c r="CY70" i="2"/>
  <c r="CY129" i="2"/>
  <c r="CY171" i="2"/>
  <c r="CY122" i="2"/>
  <c r="CY84" i="2"/>
  <c r="CY12" i="2"/>
  <c r="CY93" i="2"/>
  <c r="CY164" i="2"/>
  <c r="CY106" i="2"/>
  <c r="CY187" i="2"/>
  <c r="CY69" i="2"/>
  <c r="CY197" i="2"/>
  <c r="CY27" i="2"/>
  <c r="CY82" i="2"/>
  <c r="CY181" i="2"/>
  <c r="CY136" i="2"/>
  <c r="CY40" i="2"/>
  <c r="CY107" i="2"/>
  <c r="CY110" i="2"/>
  <c r="CY142" i="2"/>
  <c r="CY201" i="2"/>
  <c r="CY11" i="2"/>
  <c r="CY56" i="2"/>
  <c r="CY39" i="2"/>
  <c r="CY77" i="2"/>
  <c r="CY22" i="2"/>
  <c r="CY67" i="2"/>
  <c r="CY114" i="2"/>
  <c r="CY167" i="2"/>
  <c r="CY192" i="2"/>
  <c r="CY124" i="2"/>
  <c r="CY66" i="2"/>
  <c r="CY113" i="2"/>
  <c r="CY23" i="2"/>
  <c r="CY13" i="2"/>
  <c r="CY108" i="2"/>
  <c r="CY141" i="2"/>
  <c r="CY138" i="2"/>
  <c r="CY198" i="2"/>
  <c r="CY132" i="2"/>
  <c r="CY91" i="2"/>
  <c r="CY43" i="2"/>
  <c r="CY125" i="2"/>
  <c r="CY101" i="2"/>
  <c r="CY98" i="2"/>
  <c r="CY45" i="2"/>
  <c r="CY80" i="2"/>
  <c r="CY140" i="2"/>
  <c r="CY157" i="2"/>
  <c r="CY41" i="2"/>
  <c r="CY155" i="2"/>
  <c r="CY38" i="2"/>
  <c r="CY8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<sst xmlns="http://schemas.openxmlformats.org/spreadsheetml/2006/main" count="1176" uniqueCount="324">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</sst>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109.17970384782107</c:v>
                </c:pt>
                <c:pt idx="22">
                  <c:v>122.05975555117305</c:v>
                </c:pt>
                <c:pt idx="23">
                  <c:v>134.90673357696349</c:v>
                </c:pt>
                <c:pt idx="24">
                  <c:v>147.72423485433478</c:v>
                </c:pt>
                <c:pt idx="25">
                  <c:v>160.51517972277688</c:v>
                </c:pt>
                <c:pt idx="26">
                  <c:v>157.87083132669099</c:v>
                </c:pt>
                <c:pt idx="27">
                  <c:v>172.84212836462703</c:v>
                </c:pt>
                <c:pt idx="28">
                  <c:v>187.78293231583086</c:v>
                </c:pt>
                <c:pt idx="29">
                  <c:v>202.69601208813609</c:v>
                </c:pt>
                <c:pt idx="30">
                  <c:v>217.58369540679919</c:v>
                </c:pt>
                <c:pt idx="31">
                  <c:v>235.06877345752699</c:v>
                </c:pt>
                <c:pt idx="32">
                  <c:v>252.52418390174861</c:v>
                </c:pt>
                <c:pt idx="33">
                  <c:v>269.95226599479992</c:v>
                </c:pt>
                <c:pt idx="34">
                  <c:v>287.35503217179325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359.34082988600284</c:v>
                </c:pt>
                <c:pt idx="44">
                  <c:v>377.50110417225505</c:v>
                </c:pt>
                <c:pt idx="45">
                  <c:v>395.64236567985586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393.48365507240254</c:v>
                </c:pt>
                <c:pt idx="51">
                  <c:v>410.74628007457636</c:v>
                </c:pt>
                <c:pt idx="52">
                  <c:v>427.99324784652975</c:v>
                </c:pt>
                <c:pt idx="53">
                  <c:v>445.2252778905704</c:v>
                </c:pt>
                <c:pt idx="54">
                  <c:v>462.44302949249573</c:v>
                </c:pt>
                <c:pt idx="55">
                  <c:v>479.64710886178574</c:v>
                </c:pt>
                <c:pt idx="56">
                  <c:v>405.56917103469465</c:v>
                </c:pt>
                <c:pt idx="57">
                  <c:v>421.95854377334382</c:v>
                </c:pt>
                <c:pt idx="58">
                  <c:v>438.33421494585303</c:v>
                </c:pt>
                <c:pt idx="59">
                  <c:v>454.69676831549208</c:v>
                </c:pt>
                <c:pt idx="60">
                  <c:v>471.04674221919873</c:v>
                </c:pt>
                <c:pt idx="61">
                  <c:v>486.52503910078349</c:v>
                </c:pt>
                <c:pt idx="62">
                  <c:v>501.99288641186786</c:v>
                </c:pt>
                <c:pt idx="63">
                  <c:v>517.45065135367156</c:v>
                </c:pt>
                <c:pt idx="64">
                  <c:v>532.89867740865918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598.87920239707898</c:v>
                </c:pt>
                <c:pt idx="147">
                  <c:v>608.72000330496166</c:v>
                </c:pt>
                <c:pt idx="148">
                  <c:v>618.55750264916139</c:v>
                </c:pt>
                <c:pt idx="149">
                  <c:v>628.39176033224737</c:v>
                </c:pt>
                <c:pt idx="150">
                  <c:v>638.22283422926819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8721840"/>
        <c:axId val="-638712592"/>
      </c:scatterChart>
      <c:valAx>
        <c:axId val="-6387218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8712592"/>
        <c:crosses val="autoZero"/>
        <c:crossBetween val="midCat"/>
      </c:valAx>
      <c:valAx>
        <c:axId val="-63871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8721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6097664"/>
        <c:axId val="-626100384"/>
      </c:scatterChart>
      <c:valAx>
        <c:axId val="-626097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100384"/>
        <c:crosses val="autoZero"/>
        <c:crossBetween val="midCat"/>
      </c:valAx>
      <c:valAx>
        <c:axId val="-62610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097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3.0269032518129322</c:v>
                </c:pt>
                <c:pt idx="2">
                  <c:v>3.4510915733616798</c:v>
                </c:pt>
                <c:pt idx="3">
                  <c:v>3.9349355306541596</c:v>
                </c:pt>
                <c:pt idx="4">
                  <c:v>4.4868526974752925</c:v>
                </c:pt>
                <c:pt idx="5">
                  <c:v>5.1164520855825444</c:v>
                </c:pt>
                <c:pt idx="6">
                  <c:v>5.8347032704148916</c:v>
                </c:pt>
                <c:pt idx="7">
                  <c:v>6.6541295884695044</c:v>
                </c:pt>
                <c:pt idx="8">
                  <c:v>7.5890288408760744</c:v>
                </c:pt>
                <c:pt idx="9">
                  <c:v>8.6557254288350673</c:v>
                </c:pt>
                <c:pt idx="10">
                  <c:v>9.8728584080982102</c:v>
                </c:pt>
                <c:pt idx="11">
                  <c:v>11.26171059166041</c:v>
                </c:pt>
                <c:pt idx="12">
                  <c:v>12.846584563857478</c:v>
                </c:pt>
                <c:pt idx="13">
                  <c:v>14.655232308341526</c:v>
                </c:pt>
                <c:pt idx="14">
                  <c:v>16.719346112054513</c:v>
                </c:pt>
                <c:pt idx="15">
                  <c:v>19.075119504634994</c:v>
                </c:pt>
                <c:pt idx="16">
                  <c:v>21.763888247456226</c:v>
                </c:pt>
                <c:pt idx="17">
                  <c:v>24.832862821336619</c:v>
                </c:pt>
                <c:pt idx="18">
                  <c:v>28.335965502773913</c:v>
                </c:pt>
                <c:pt idx="19">
                  <c:v>32.334786994948594</c:v>
                </c:pt>
                <c:pt idx="20">
                  <c:v>36.899679725600237</c:v>
                </c:pt>
                <c:pt idx="21">
                  <c:v>42.111007377963539</c:v>
                </c:pt>
                <c:pt idx="22">
                  <c:v>48.060573027602352</c:v>
                </c:pt>
                <c:pt idx="23">
                  <c:v>54.853251467934228</c:v>
                </c:pt>
                <c:pt idx="24">
                  <c:v>62.608854978537124</c:v>
                </c:pt>
                <c:pt idx="25">
                  <c:v>71.464265989385623</c:v>
                </c:pt>
                <c:pt idx="26">
                  <c:v>82.563719294623567</c:v>
                </c:pt>
                <c:pt idx="27">
                  <c:v>93.625433553908593</c:v>
                </c:pt>
                <c:pt idx="28">
                  <c:v>104.65450643928448</c:v>
                </c:pt>
                <c:pt idx="29">
                  <c:v>115.65486902185846</c:v>
                </c:pt>
                <c:pt idx="30">
                  <c:v>126.62964106249451</c:v>
                </c:pt>
                <c:pt idx="31">
                  <c:v>138.03720928084971</c:v>
                </c:pt>
                <c:pt idx="32">
                  <c:v>149.42211714009736</c:v>
                </c:pt>
                <c:pt idx="33">
                  <c:v>160.78633625957769</c:v>
                </c:pt>
                <c:pt idx="34">
                  <c:v>172.13153631847419</c:v>
                </c:pt>
                <c:pt idx="35">
                  <c:v>183.4591485952582</c:v>
                </c:pt>
                <c:pt idx="36">
                  <c:v>166.23431277944658</c:v>
                </c:pt>
                <c:pt idx="37">
                  <c:v>178.47708262774123</c:v>
                </c:pt>
                <c:pt idx="38">
                  <c:v>190.70016980298033</c:v>
                </c:pt>
                <c:pt idx="39">
                  <c:v>202.90501446945498</c:v>
                </c:pt>
                <c:pt idx="40">
                  <c:v>215.09286920303433</c:v>
                </c:pt>
                <c:pt idx="41">
                  <c:v>227.71535422111779</c:v>
                </c:pt>
                <c:pt idx="42">
                  <c:v>240.32182971689406</c:v>
                </c:pt>
                <c:pt idx="43">
                  <c:v>252.91325418581553</c:v>
                </c:pt>
                <c:pt idx="44">
                  <c:v>265.49048283078872</c:v>
                </c:pt>
                <c:pt idx="45">
                  <c:v>278.05428316466657</c:v>
                </c:pt>
                <c:pt idx="46">
                  <c:v>229.51723588199005</c:v>
                </c:pt>
                <c:pt idx="47">
                  <c:v>241.67161492690767</c:v>
                </c:pt>
                <c:pt idx="48">
                  <c:v>253.81208888206004</c:v>
                </c:pt>
                <c:pt idx="49">
                  <c:v>265.93941689073614</c:v>
                </c:pt>
                <c:pt idx="50">
                  <c:v>278.05428316466657</c:v>
                </c:pt>
                <c:pt idx="51">
                  <c:v>290.60534764262911</c:v>
                </c:pt>
                <c:pt idx="52">
                  <c:v>303.14430399634131</c:v>
                </c:pt>
                <c:pt idx="53">
                  <c:v>315.67172376772402</c:v>
                </c:pt>
                <c:pt idx="54">
                  <c:v>328.18812941645939</c:v>
                </c:pt>
                <c:pt idx="55">
                  <c:v>340.6940002860228</c:v>
                </c:pt>
                <c:pt idx="56">
                  <c:v>290.1573073928044</c:v>
                </c:pt>
                <c:pt idx="57">
                  <c:v>302.2490533212312</c:v>
                </c:pt>
                <c:pt idx="58">
                  <c:v>314.33003588734294</c:v>
                </c:pt>
                <c:pt idx="59">
                  <c:v>326.40072719926644</c:v>
                </c:pt>
                <c:pt idx="60">
                  <c:v>338.46156158408775</c:v>
                </c:pt>
                <c:pt idx="61">
                  <c:v>350.51293987860367</c:v>
                </c:pt>
                <c:pt idx="62">
                  <c:v>362.55523309892419</c:v>
                </c:pt>
                <c:pt idx="63">
                  <c:v>374.5887855969126</c:v>
                </c:pt>
                <c:pt idx="64">
                  <c:v>386.61391778974115</c:v>
                </c:pt>
                <c:pt idx="65">
                  <c:v>398.63092853205012</c:v>
                </c:pt>
                <c:pt idx="66">
                  <c:v>347.38939529838717</c:v>
                </c:pt>
                <c:pt idx="67">
                  <c:v>358.54212303817764</c:v>
                </c:pt>
                <c:pt idx="68">
                  <c:v>369.68726124979759</c:v>
                </c:pt>
                <c:pt idx="69">
                  <c:v>380.82507105894393</c:v>
                </c:pt>
                <c:pt idx="70">
                  <c:v>391.95579706633197</c:v>
                </c:pt>
                <c:pt idx="71">
                  <c:v>396.85113202174097</c:v>
                </c:pt>
                <c:pt idx="72">
                  <c:v>401.74515887027314</c:v>
                </c:pt>
                <c:pt idx="73">
                  <c:v>406.63789581290166</c:v>
                </c:pt>
                <c:pt idx="74">
                  <c:v>411.52936057640653</c:v>
                </c:pt>
                <c:pt idx="75">
                  <c:v>416.41957043134624</c:v>
                </c:pt>
                <c:pt idx="76">
                  <c:v>367.23596846377581</c:v>
                </c:pt>
                <c:pt idx="77">
                  <c:v>380.37969625274769</c:v>
                </c:pt>
                <c:pt idx="78">
                  <c:v>393.51354666149837</c:v>
                </c:pt>
                <c:pt idx="79">
                  <c:v>406.63789581290166</c:v>
                </c:pt>
                <c:pt idx="80">
                  <c:v>419.75309356929932</c:v>
                </c:pt>
                <c:pt idx="81">
                  <c:v>432.85946614650544</c:v>
                </c:pt>
                <c:pt idx="82">
                  <c:v>445.95731839470369</c:v>
                </c:pt>
                <c:pt idx="83">
                  <c:v>459.04693579742138</c:v>
                </c:pt>
                <c:pt idx="84">
                  <c:v>472.12858623063352</c:v>
                </c:pt>
                <c:pt idx="85">
                  <c:v>485.20252151676618</c:v>
                </c:pt>
                <c:pt idx="86">
                  <c:v>431.97117107689928</c:v>
                </c:pt>
                <c:pt idx="87">
                  <c:v>440.85237069553949</c:v>
                </c:pt>
                <c:pt idx="88">
                  <c:v>449.72973549516269</c:v>
                </c:pt>
                <c:pt idx="89">
                  <c:v>458.60335187474675</c:v>
                </c:pt>
                <c:pt idx="90">
                  <c:v>467.47330261584392</c:v>
                </c:pt>
                <c:pt idx="91">
                  <c:v>476.33966710128772</c:v>
                </c:pt>
                <c:pt idx="92">
                  <c:v>485.20252151676618</c:v>
                </c:pt>
                <c:pt idx="93">
                  <c:v>494.06193903689791</c:v>
                </c:pt>
                <c:pt idx="94">
                  <c:v>502.91798999726456</c:v>
                </c:pt>
                <c:pt idx="95">
                  <c:v>511.77074205369507</c:v>
                </c:pt>
                <c:pt idx="96">
                  <c:v>457.27254508580171</c:v>
                </c:pt>
                <c:pt idx="97">
                  <c:v>464.81269749872445</c:v>
                </c:pt>
                <c:pt idx="98">
                  <c:v>472.350241939022</c:v>
                </c:pt>
                <c:pt idx="99">
                  <c:v>479.88522591256037</c:v>
                </c:pt>
                <c:pt idx="100">
                  <c:v>487.4176953110034</c:v>
                </c:pt>
                <c:pt idx="101">
                  <c:v>494.94769449130405</c:v>
                </c:pt>
                <c:pt idx="102">
                  <c:v>502.47526635010672</c:v>
                </c:pt>
                <c:pt idx="103">
                  <c:v>510.00045239345712</c:v>
                </c:pt>
                <c:pt idx="104">
                  <c:v>517.52329280218282</c:v>
                </c:pt>
                <c:pt idx="105">
                  <c:v>525.04382649327397</c:v>
                </c:pt>
                <c:pt idx="106">
                  <c:v>469.46854454025123</c:v>
                </c:pt>
                <c:pt idx="107">
                  <c:v>475.89643286197179</c:v>
                </c:pt>
                <c:pt idx="108">
                  <c:v>482.32247430200073</c:v>
                </c:pt>
                <c:pt idx="109">
                  <c:v>488.74669695164289</c:v>
                </c:pt>
                <c:pt idx="110">
                  <c:v>495.16912810307241</c:v>
                </c:pt>
                <c:pt idx="111">
                  <c:v>501.58979428236427</c:v>
                </c:pt>
                <c:pt idx="112">
                  <c:v>508.00872128074633</c:v>
                </c:pt>
                <c:pt idx="113">
                  <c:v>514.42593418418789</c:v>
                </c:pt>
                <c:pt idx="114">
                  <c:v>520.84145740143765</c:v>
                </c:pt>
                <c:pt idx="115">
                  <c:v>527.25531469060468</c:v>
                </c:pt>
                <c:pt idx="116">
                  <c:v>475.23156503028355</c:v>
                </c:pt>
                <c:pt idx="117">
                  <c:v>480.77152842586855</c:v>
                </c:pt>
                <c:pt idx="118">
                  <c:v>486.31013519295101</c:v>
                </c:pt>
                <c:pt idx="119">
                  <c:v>491.84740297234788</c:v>
                </c:pt>
                <c:pt idx="120">
                  <c:v>497.38334897500846</c:v>
                </c:pt>
                <c:pt idx="121">
                  <c:v>502.91798999726484</c:v>
                </c:pt>
                <c:pt idx="122">
                  <c:v>508.45134243537296</c:v>
                </c:pt>
                <c:pt idx="123">
                  <c:v>513.98342229938999</c:v>
                </c:pt>
                <c:pt idx="124">
                  <c:v>519.51424522642117</c:v>
                </c:pt>
                <c:pt idx="125">
                  <c:v>525.04382649327397</c:v>
                </c:pt>
                <c:pt idx="126">
                  <c:v>478.55570686574487</c:v>
                </c:pt>
                <c:pt idx="127">
                  <c:v>482.98713293042437</c:v>
                </c:pt>
                <c:pt idx="128">
                  <c:v>487.41769531100363</c:v>
                </c:pt>
                <c:pt idx="129">
                  <c:v>491.84740297234788</c:v>
                </c:pt>
                <c:pt idx="130">
                  <c:v>496.27626470454032</c:v>
                </c:pt>
                <c:pt idx="131">
                  <c:v>500.70428912785354</c:v>
                </c:pt>
                <c:pt idx="132">
                  <c:v>505.13148469753713</c:v>
                </c:pt>
                <c:pt idx="133">
                  <c:v>509.55785970842754</c:v>
                </c:pt>
                <c:pt idx="134">
                  <c:v>513.98342229938999</c:v>
                </c:pt>
                <c:pt idx="135">
                  <c:v>518.40818045759784</c:v>
                </c:pt>
                <c:pt idx="136">
                  <c:v>479.8852259125606</c:v>
                </c:pt>
                <c:pt idx="137">
                  <c:v>483.43022788495347</c:v>
                </c:pt>
                <c:pt idx="138">
                  <c:v>486.97467768184487</c:v>
                </c:pt>
                <c:pt idx="139">
                  <c:v>490.5185798931272</c:v>
                </c:pt>
                <c:pt idx="140">
                  <c:v>494.06193903689808</c:v>
                </c:pt>
                <c:pt idx="141">
                  <c:v>497.60475956110304</c:v>
                </c:pt>
                <c:pt idx="142">
                  <c:v>501.14704584512788</c:v>
                </c:pt>
                <c:pt idx="143">
                  <c:v>504.68880220134247</c:v>
                </c:pt>
                <c:pt idx="144">
                  <c:v>508.23003287660066</c:v>
                </c:pt>
                <c:pt idx="145">
                  <c:v>511.7707420536953</c:v>
                </c:pt>
                <c:pt idx="146">
                  <c:v>481.21466665466625</c:v>
                </c:pt>
                <c:pt idx="147">
                  <c:v>483.87331421183444</c:v>
                </c:pt>
                <c:pt idx="148">
                  <c:v>486.531651496753</c:v>
                </c:pt>
                <c:pt idx="149">
                  <c:v>489.18968044574382</c:v>
                </c:pt>
                <c:pt idx="150">
                  <c:v>491.84740297234754</c:v>
                </c:pt>
                <c:pt idx="151">
                  <c:v>1.7551237327173916E-12</c:v>
                </c:pt>
                <c:pt idx="152">
                  <c:v>1.7551237327173916E-12</c:v>
                </c:pt>
                <c:pt idx="153">
                  <c:v>1.7551237327173916E-12</c:v>
                </c:pt>
                <c:pt idx="154">
                  <c:v>1.7551237327173916E-12</c:v>
                </c:pt>
                <c:pt idx="155">
                  <c:v>1.7551237327173916E-12</c:v>
                </c:pt>
                <c:pt idx="156">
                  <c:v>1.7551237327173916E-12</c:v>
                </c:pt>
                <c:pt idx="157">
                  <c:v>1.7551237327173916E-12</c:v>
                </c:pt>
                <c:pt idx="158">
                  <c:v>1.7551237327173916E-12</c:v>
                </c:pt>
                <c:pt idx="159">
                  <c:v>1.7551237327173916E-12</c:v>
                </c:pt>
                <c:pt idx="160">
                  <c:v>1.7551237327173916E-12</c:v>
                </c:pt>
                <c:pt idx="161">
                  <c:v>1.7551237327173916E-12</c:v>
                </c:pt>
                <c:pt idx="162">
                  <c:v>1.7551237327173916E-12</c:v>
                </c:pt>
                <c:pt idx="163">
                  <c:v>1.7551237327173916E-12</c:v>
                </c:pt>
                <c:pt idx="164">
                  <c:v>1.7551237327173916E-12</c:v>
                </c:pt>
                <c:pt idx="165">
                  <c:v>1.7551237327173916E-12</c:v>
                </c:pt>
                <c:pt idx="166">
                  <c:v>1.7551237327173916E-12</c:v>
                </c:pt>
                <c:pt idx="167">
                  <c:v>1.7551237327173916E-12</c:v>
                </c:pt>
                <c:pt idx="168">
                  <c:v>1.7551237327173916E-12</c:v>
                </c:pt>
                <c:pt idx="169">
                  <c:v>1.7551237327173916E-12</c:v>
                </c:pt>
                <c:pt idx="170">
                  <c:v>1.7551237327173916E-12</c:v>
                </c:pt>
                <c:pt idx="171">
                  <c:v>1.7551237327173916E-12</c:v>
                </c:pt>
                <c:pt idx="172">
                  <c:v>1.7551237327173916E-12</c:v>
                </c:pt>
                <c:pt idx="173">
                  <c:v>1.7551237327173916E-12</c:v>
                </c:pt>
                <c:pt idx="174">
                  <c:v>1.7551237327173916E-12</c:v>
                </c:pt>
                <c:pt idx="175">
                  <c:v>1.7551237327173916E-12</c:v>
                </c:pt>
                <c:pt idx="176">
                  <c:v>1.7551237327173916E-12</c:v>
                </c:pt>
                <c:pt idx="177">
                  <c:v>1.7551237327173916E-12</c:v>
                </c:pt>
                <c:pt idx="178">
                  <c:v>1.7551237327173916E-12</c:v>
                </c:pt>
                <c:pt idx="179">
                  <c:v>1.7551237327173916E-12</c:v>
                </c:pt>
                <c:pt idx="180">
                  <c:v>1.7551237327173916E-12</c:v>
                </c:pt>
                <c:pt idx="181">
                  <c:v>1.7551237327173916E-12</c:v>
                </c:pt>
                <c:pt idx="182">
                  <c:v>1.7551237327173916E-12</c:v>
                </c:pt>
                <c:pt idx="183">
                  <c:v>1.7551237327173916E-12</c:v>
                </c:pt>
                <c:pt idx="184">
                  <c:v>1.7551237327173916E-12</c:v>
                </c:pt>
                <c:pt idx="185">
                  <c:v>1.7551237327173916E-12</c:v>
                </c:pt>
                <c:pt idx="186">
                  <c:v>1.7551237327173916E-12</c:v>
                </c:pt>
                <c:pt idx="187">
                  <c:v>1.7551237327173916E-12</c:v>
                </c:pt>
                <c:pt idx="188">
                  <c:v>1.7551237327173916E-12</c:v>
                </c:pt>
                <c:pt idx="189">
                  <c:v>1.7551237327173916E-12</c:v>
                </c:pt>
                <c:pt idx="190">
                  <c:v>1.7551237327173916E-12</c:v>
                </c:pt>
                <c:pt idx="191">
                  <c:v>1.7551237327173916E-12</c:v>
                </c:pt>
                <c:pt idx="192">
                  <c:v>1.7551237327173916E-12</c:v>
                </c:pt>
                <c:pt idx="193">
                  <c:v>1.7551237327173916E-12</c:v>
                </c:pt>
                <c:pt idx="194">
                  <c:v>1.7551237327173916E-12</c:v>
                </c:pt>
                <c:pt idx="195">
                  <c:v>1.7551237327173916E-12</c:v>
                </c:pt>
                <c:pt idx="196">
                  <c:v>1.7551237327173916E-12</c:v>
                </c:pt>
                <c:pt idx="197">
                  <c:v>1.7551237327173916E-12</c:v>
                </c:pt>
                <c:pt idx="198">
                  <c:v>1.7551237327173916E-12</c:v>
                </c:pt>
                <c:pt idx="199">
                  <c:v>1.7551237327173916E-12</c:v>
                </c:pt>
                <c:pt idx="200">
                  <c:v>1.7551237327173916E-12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8721296"/>
        <c:axId val="-626096032"/>
      </c:scatterChart>
      <c:valAx>
        <c:axId val="-638721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096032"/>
        <c:crosses val="autoZero"/>
        <c:crossBetween val="midCat"/>
      </c:valAx>
      <c:valAx>
        <c:axId val="-62609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8721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1.9499065942090352</c:v>
                </c:pt>
                <c:pt idx="2">
                  <c:v>2.2452051083822568</c:v>
                </c:pt>
                <c:pt idx="3">
                  <c:v>2.5853875380977338</c:v>
                </c:pt>
                <c:pt idx="4">
                  <c:v>2.9772995081417668</c:v>
                </c:pt>
                <c:pt idx="5">
                  <c:v>3.4288340963470385</c:v>
                </c:pt>
                <c:pt idx="6">
                  <c:v>3.9490925865100355</c:v>
                </c:pt>
                <c:pt idx="7">
                  <c:v>4.5485699607031433</c:v>
                </c:pt>
                <c:pt idx="8">
                  <c:v>5.2393689480440679</c:v>
                </c:pt>
                <c:pt idx="9">
                  <c:v>6.035447037303256</c:v>
                </c:pt>
                <c:pt idx="10">
                  <c:v>6.9529015425370879</c:v>
                </c:pt>
                <c:pt idx="11">
                  <c:v>8.0102985984376165</c:v>
                </c:pt>
                <c:pt idx="12">
                  <c:v>9.2290528717049138</c:v>
                </c:pt>
                <c:pt idx="13">
                  <c:v>10.633865825447009</c:v>
                </c:pt>
                <c:pt idx="14">
                  <c:v>12.253231587317414</c:v>
                </c:pt>
                <c:pt idx="15">
                  <c:v>14.120020874147725</c:v>
                </c:pt>
                <c:pt idx="16">
                  <c:v>28.536707808408778</c:v>
                </c:pt>
                <c:pt idx="17">
                  <c:v>42.741151465830626</c:v>
                </c:pt>
                <c:pt idx="18">
                  <c:v>56.816690055651328</c:v>
                </c:pt>
                <c:pt idx="19">
                  <c:v>70.800280935277613</c:v>
                </c:pt>
                <c:pt idx="20">
                  <c:v>84.712794136987995</c:v>
                </c:pt>
                <c:pt idx="21">
                  <c:v>68.765824771249541</c:v>
                </c:pt>
                <c:pt idx="22">
                  <c:v>83.266455157186215</c:v>
                </c:pt>
                <c:pt idx="23">
                  <c:v>97.703177946167628</c:v>
                </c:pt>
                <c:pt idx="24">
                  <c:v>112.08679847851977</c:v>
                </c:pt>
                <c:pt idx="25">
                  <c:v>126.42510605145075</c:v>
                </c:pt>
                <c:pt idx="26">
                  <c:v>140.43834935186021</c:v>
                </c:pt>
                <c:pt idx="27">
                  <c:v>154.41803223213648</c:v>
                </c:pt>
                <c:pt idx="28">
                  <c:v>168.36762345814023</c:v>
                </c:pt>
                <c:pt idx="29">
                  <c:v>182.28996901376686</c:v>
                </c:pt>
                <c:pt idx="30">
                  <c:v>196.18744401776067</c:v>
                </c:pt>
                <c:pt idx="31">
                  <c:v>148.71585437138614</c:v>
                </c:pt>
                <c:pt idx="32">
                  <c:v>160.96936079546256</c:v>
                </c:pt>
                <c:pt idx="33">
                  <c:v>173.2007820387752</c:v>
                </c:pt>
                <c:pt idx="34">
                  <c:v>185.41189868043065</c:v>
                </c:pt>
                <c:pt idx="35">
                  <c:v>197.60423730399944</c:v>
                </c:pt>
                <c:pt idx="36">
                  <c:v>208.36429462238183</c:v>
                </c:pt>
                <c:pt idx="37">
                  <c:v>219.11152587483454</c:v>
                </c:pt>
                <c:pt idx="38">
                  <c:v>229.84664931859376</c:v>
                </c:pt>
                <c:pt idx="39">
                  <c:v>240.57031057620057</c:v>
                </c:pt>
                <c:pt idx="40">
                  <c:v>251.28309296155339</c:v>
                </c:pt>
                <c:pt idx="41">
                  <c:v>201.28680095639405</c:v>
                </c:pt>
                <c:pt idx="42">
                  <c:v>210.62791022832081</c:v>
                </c:pt>
                <c:pt idx="43">
                  <c:v>219.9594669595534</c:v>
                </c:pt>
                <c:pt idx="44">
                  <c:v>229.28193394845087</c:v>
                </c:pt>
                <c:pt idx="45">
                  <c:v>238.59573324490512</c:v>
                </c:pt>
                <c:pt idx="46">
                  <c:v>246.20993843849055</c:v>
                </c:pt>
                <c:pt idx="47">
                  <c:v>253.8187963322824</c:v>
                </c:pt>
                <c:pt idx="48">
                  <c:v>261.42249002767397</c:v>
                </c:pt>
                <c:pt idx="49">
                  <c:v>269.02119109240965</c:v>
                </c:pt>
                <c:pt idx="50">
                  <c:v>276.61506059958811</c:v>
                </c:pt>
                <c:pt idx="51">
                  <c:v>239.72410853611791</c:v>
                </c:pt>
                <c:pt idx="52">
                  <c:v>246.49184218100802</c:v>
                </c:pt>
                <c:pt idx="53">
                  <c:v>253.25535650496192</c:v>
                </c:pt>
                <c:pt idx="54">
                  <c:v>260.01478024169938</c:v>
                </c:pt>
                <c:pt idx="55">
                  <c:v>266.77023487626639</c:v>
                </c:pt>
                <c:pt idx="56">
                  <c:v>272.67809219613241</c:v>
                </c:pt>
                <c:pt idx="57">
                  <c:v>278.58307172178723</c:v>
                </c:pt>
                <c:pt idx="58">
                  <c:v>284.48524314677445</c:v>
                </c:pt>
                <c:pt idx="59">
                  <c:v>290.38467303269573</c:v>
                </c:pt>
                <c:pt idx="60">
                  <c:v>296.28142501216263</c:v>
                </c:pt>
                <c:pt idx="61">
                  <c:v>272.67809219613224</c:v>
                </c:pt>
                <c:pt idx="62">
                  <c:v>277.1773814743122</c:v>
                </c:pt>
                <c:pt idx="63">
                  <c:v>281.67503125470034</c:v>
                </c:pt>
                <c:pt idx="64">
                  <c:v>286.17107145562892</c:v>
                </c:pt>
                <c:pt idx="65">
                  <c:v>290.66553097703087</c:v>
                </c:pt>
                <c:pt idx="66">
                  <c:v>294.87767605242135</c:v>
                </c:pt>
                <c:pt idx="67">
                  <c:v>299.08847869495389</c:v>
                </c:pt>
                <c:pt idx="68">
                  <c:v>303.29796050375177</c:v>
                </c:pt>
                <c:pt idx="69">
                  <c:v>307.50614242847166</c:v>
                </c:pt>
                <c:pt idx="70">
                  <c:v>311.7130447976578</c:v>
                </c:pt>
                <c:pt idx="71">
                  <c:v>292.91217674810076</c:v>
                </c:pt>
                <c:pt idx="72">
                  <c:v>296.56215697693625</c:v>
                </c:pt>
                <c:pt idx="73">
                  <c:v>300.21113544922008</c:v>
                </c:pt>
                <c:pt idx="74">
                  <c:v>303.8591260815395</c:v>
                </c:pt>
                <c:pt idx="75">
                  <c:v>307.50614242847166</c:v>
                </c:pt>
                <c:pt idx="76">
                  <c:v>310.8717657326718</c:v>
                </c:pt>
                <c:pt idx="77">
                  <c:v>314.23658026588913</c:v>
                </c:pt>
                <c:pt idx="78">
                  <c:v>317.6005959261725</c:v>
                </c:pt>
                <c:pt idx="79">
                  <c:v>320.96382238441475</c:v>
                </c:pt>
                <c:pt idx="80">
                  <c:v>324.32626909194659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6108000"/>
        <c:axId val="-626095488"/>
      </c:scatterChart>
      <c:valAx>
        <c:axId val="-626108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095488"/>
        <c:crosses val="autoZero"/>
        <c:crossBetween val="midCat"/>
      </c:valAx>
      <c:valAx>
        <c:axId val="-62609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108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2.680283121218034</c:v>
                </c:pt>
                <c:pt idx="2">
                  <c:v>3.4545244686296885</c:v>
                </c:pt>
                <c:pt idx="3">
                  <c:v>4.4533080625071086</c:v>
                </c:pt>
                <c:pt idx="4">
                  <c:v>5.7419979511284467</c:v>
                </c:pt>
                <c:pt idx="5">
                  <c:v>7.4050517685460058</c:v>
                </c:pt>
                <c:pt idx="6">
                  <c:v>9.5516161224208727</c:v>
                </c:pt>
                <c:pt idx="7">
                  <c:v>12.322766557302819</c:v>
                </c:pt>
                <c:pt idx="8">
                  <c:v>15.900876764715198</c:v>
                </c:pt>
                <c:pt idx="9">
                  <c:v>20.521744898462206</c:v>
                </c:pt>
                <c:pt idx="10">
                  <c:v>26.490290436255407</c:v>
                </c:pt>
                <c:pt idx="11">
                  <c:v>34.200875584810518</c:v>
                </c:pt>
                <c:pt idx="12">
                  <c:v>44.163617070926499</c:v>
                </c:pt>
                <c:pt idx="13">
                  <c:v>57.038458462622685</c:v>
                </c:pt>
                <c:pt idx="14">
                  <c:v>73.67929738453806</c:v>
                </c:pt>
                <c:pt idx="15">
                  <c:v>95.191141763562555</c:v>
                </c:pt>
                <c:pt idx="16">
                  <c:v>108.52141191624349</c:v>
                </c:pt>
                <c:pt idx="17">
                  <c:v>121.81136336551678</c:v>
                </c:pt>
                <c:pt idx="18">
                  <c:v>135.06602142262543</c:v>
                </c:pt>
                <c:pt idx="19">
                  <c:v>148.28934155754467</c:v>
                </c:pt>
                <c:pt idx="20">
                  <c:v>161.48451452071879</c:v>
                </c:pt>
                <c:pt idx="21">
                  <c:v>140.47915335942608</c:v>
                </c:pt>
                <c:pt idx="22">
                  <c:v>154.07875910100151</c:v>
                </c:pt>
                <c:pt idx="23">
                  <c:v>167.64981910306696</c:v>
                </c:pt>
                <c:pt idx="24">
                  <c:v>181.19497120663223</c:v>
                </c:pt>
                <c:pt idx="25">
                  <c:v>194.71642608832357</c:v>
                </c:pt>
                <c:pt idx="26">
                  <c:v>207.7255291875002</c:v>
                </c:pt>
                <c:pt idx="27">
                  <c:v>220.71582086117152</c:v>
                </c:pt>
                <c:pt idx="28">
                  <c:v>233.68856473413157</c:v>
                </c:pt>
                <c:pt idx="29">
                  <c:v>246.64487257347926</c:v>
                </c:pt>
                <c:pt idx="30">
                  <c:v>259.58572972888351</c:v>
                </c:pt>
                <c:pt idx="31">
                  <c:v>236.16931362469481</c:v>
                </c:pt>
                <c:pt idx="32">
                  <c:v>248.00594290788953</c:v>
                </c:pt>
                <c:pt idx="33">
                  <c:v>259.82975417178051</c:v>
                </c:pt>
                <c:pt idx="34">
                  <c:v>271.64141319607967</c:v>
                </c:pt>
                <c:pt idx="35">
                  <c:v>283.44152309866439</c:v>
                </c:pt>
                <c:pt idx="36">
                  <c:v>293.90967089162689</c:v>
                </c:pt>
                <c:pt idx="37">
                  <c:v>304.36949951011036</c:v>
                </c:pt>
                <c:pt idx="38">
                  <c:v>314.82133531032133</c:v>
                </c:pt>
                <c:pt idx="39">
                  <c:v>325.26548119747213</c:v>
                </c:pt>
                <c:pt idx="40">
                  <c:v>335.70221902604538</c:v>
                </c:pt>
                <c:pt idx="41">
                  <c:v>316.07086817578272</c:v>
                </c:pt>
                <c:pt idx="42">
                  <c:v>325.05736550915185</c:v>
                </c:pt>
                <c:pt idx="43">
                  <c:v>334.0383742003807</c:v>
                </c:pt>
                <c:pt idx="44">
                  <c:v>343.01406272963686</c:v>
                </c:pt>
                <c:pt idx="45">
                  <c:v>351.98459003420879</c:v>
                </c:pt>
                <c:pt idx="46">
                  <c:v>359.56579196528884</c:v>
                </c:pt>
                <c:pt idx="47">
                  <c:v>367.14349752591556</c:v>
                </c:pt>
                <c:pt idx="48">
                  <c:v>374.7177891160722</c:v>
                </c:pt>
                <c:pt idx="49">
                  <c:v>382.28874553019364</c:v>
                </c:pt>
                <c:pt idx="50">
                  <c:v>389.85644218478745</c:v>
                </c:pt>
                <c:pt idx="51">
                  <c:v>375.20187616915774</c:v>
                </c:pt>
                <c:pt idx="52">
                  <c:v>381.45921205227029</c:v>
                </c:pt>
                <c:pt idx="53">
                  <c:v>387.71431579254653</c:v>
                </c:pt>
                <c:pt idx="54">
                  <c:v>393.9672285155109</c:v>
                </c:pt>
                <c:pt idx="55">
                  <c:v>400.21798993353877</c:v>
                </c:pt>
                <c:pt idx="56">
                  <c:v>405.36205708340884</c:v>
                </c:pt>
                <c:pt idx="57">
                  <c:v>410.50471314563441</c:v>
                </c:pt>
                <c:pt idx="58">
                  <c:v>415.64597830985366</c:v>
                </c:pt>
                <c:pt idx="59">
                  <c:v>420.78587222499897</c:v>
                </c:pt>
                <c:pt idx="60">
                  <c:v>425.92441402035325</c:v>
                </c:pt>
                <c:pt idx="61">
                  <c:v>415.78397986436988</c:v>
                </c:pt>
                <c:pt idx="62">
                  <c:v>419.95806169884145</c:v>
                </c:pt>
                <c:pt idx="63">
                  <c:v>424.13124984440248</c:v>
                </c:pt>
                <c:pt idx="64">
                  <c:v>428.30355434490451</c:v>
                </c:pt>
                <c:pt idx="65">
                  <c:v>432.47498503233874</c:v>
                </c:pt>
                <c:pt idx="66">
                  <c:v>435.78393460506112</c:v>
                </c:pt>
                <c:pt idx="67">
                  <c:v>439.09234492458501</c:v>
                </c:pt>
                <c:pt idx="68">
                  <c:v>442.4002206321374</c:v>
                </c:pt>
                <c:pt idx="69">
                  <c:v>445.70756629379702</c:v>
                </c:pt>
                <c:pt idx="70">
                  <c:v>449.01438640227207</c:v>
                </c:pt>
                <c:pt idx="71">
                  <c:v>2.5964574826517121E-12</c:v>
                </c:pt>
                <c:pt idx="72">
                  <c:v>2.5964574826517121E-12</c:v>
                </c:pt>
                <c:pt idx="73">
                  <c:v>2.5964574826517121E-12</c:v>
                </c:pt>
                <c:pt idx="74">
                  <c:v>2.5964574826517121E-12</c:v>
                </c:pt>
                <c:pt idx="75">
                  <c:v>2.5964574826517121E-12</c:v>
                </c:pt>
                <c:pt idx="76">
                  <c:v>2.5964574826517121E-12</c:v>
                </c:pt>
                <c:pt idx="77">
                  <c:v>2.5964574826517121E-12</c:v>
                </c:pt>
                <c:pt idx="78">
                  <c:v>2.5964574826517121E-12</c:v>
                </c:pt>
                <c:pt idx="79">
                  <c:v>2.5964574826517121E-12</c:v>
                </c:pt>
                <c:pt idx="80">
                  <c:v>2.5964574826517121E-12</c:v>
                </c:pt>
                <c:pt idx="81">
                  <c:v>2.5964574826517121E-12</c:v>
                </c:pt>
                <c:pt idx="82">
                  <c:v>2.5964574826517121E-12</c:v>
                </c:pt>
                <c:pt idx="83">
                  <c:v>2.5964574826517121E-12</c:v>
                </c:pt>
                <c:pt idx="84">
                  <c:v>2.5964574826517121E-12</c:v>
                </c:pt>
                <c:pt idx="85">
                  <c:v>2.5964574826517121E-12</c:v>
                </c:pt>
                <c:pt idx="86">
                  <c:v>2.5964574826517121E-12</c:v>
                </c:pt>
                <c:pt idx="87">
                  <c:v>2.5964574826517121E-12</c:v>
                </c:pt>
                <c:pt idx="88">
                  <c:v>2.5964574826517121E-12</c:v>
                </c:pt>
                <c:pt idx="89">
                  <c:v>2.5964574826517121E-12</c:v>
                </c:pt>
                <c:pt idx="90">
                  <c:v>2.5964574826517121E-12</c:v>
                </c:pt>
                <c:pt idx="91">
                  <c:v>2.5964574826517121E-12</c:v>
                </c:pt>
                <c:pt idx="92">
                  <c:v>2.5964574826517121E-12</c:v>
                </c:pt>
                <c:pt idx="93">
                  <c:v>2.5964574826517121E-12</c:v>
                </c:pt>
                <c:pt idx="94">
                  <c:v>2.5964574826517121E-12</c:v>
                </c:pt>
                <c:pt idx="95">
                  <c:v>2.5964574826517121E-12</c:v>
                </c:pt>
                <c:pt idx="96">
                  <c:v>2.5964574826517121E-12</c:v>
                </c:pt>
                <c:pt idx="97">
                  <c:v>2.5964574826517121E-12</c:v>
                </c:pt>
                <c:pt idx="98">
                  <c:v>2.5964574826517121E-12</c:v>
                </c:pt>
                <c:pt idx="99">
                  <c:v>2.5964574826517121E-12</c:v>
                </c:pt>
                <c:pt idx="100">
                  <c:v>2.5964574826517121E-12</c:v>
                </c:pt>
                <c:pt idx="101">
                  <c:v>2.5964574826517121E-12</c:v>
                </c:pt>
                <c:pt idx="102">
                  <c:v>2.5964574826517121E-12</c:v>
                </c:pt>
                <c:pt idx="103">
                  <c:v>2.5964574826517121E-12</c:v>
                </c:pt>
                <c:pt idx="104">
                  <c:v>2.5964574826517121E-12</c:v>
                </c:pt>
                <c:pt idx="105">
                  <c:v>2.5964574826517121E-12</c:v>
                </c:pt>
                <c:pt idx="106">
                  <c:v>2.5964574826517121E-12</c:v>
                </c:pt>
                <c:pt idx="107">
                  <c:v>2.5964574826517121E-12</c:v>
                </c:pt>
                <c:pt idx="108">
                  <c:v>2.5964574826517121E-12</c:v>
                </c:pt>
                <c:pt idx="109">
                  <c:v>2.5964574826517121E-12</c:v>
                </c:pt>
                <c:pt idx="110">
                  <c:v>2.5964574826517121E-12</c:v>
                </c:pt>
                <c:pt idx="111">
                  <c:v>2.5964574826517121E-12</c:v>
                </c:pt>
                <c:pt idx="112">
                  <c:v>2.5964574826517121E-12</c:v>
                </c:pt>
                <c:pt idx="113">
                  <c:v>2.5964574826517121E-12</c:v>
                </c:pt>
                <c:pt idx="114">
                  <c:v>2.5964574826517121E-12</c:v>
                </c:pt>
                <c:pt idx="115">
                  <c:v>2.5964574826517121E-12</c:v>
                </c:pt>
                <c:pt idx="116">
                  <c:v>2.5964574826517121E-12</c:v>
                </c:pt>
                <c:pt idx="117">
                  <c:v>2.5964574826517121E-12</c:v>
                </c:pt>
                <c:pt idx="118">
                  <c:v>2.5964574826517121E-12</c:v>
                </c:pt>
                <c:pt idx="119">
                  <c:v>2.5964574826517121E-12</c:v>
                </c:pt>
                <c:pt idx="120">
                  <c:v>2.5964574826517121E-12</c:v>
                </c:pt>
                <c:pt idx="121">
                  <c:v>2.5964574826517121E-12</c:v>
                </c:pt>
                <c:pt idx="122">
                  <c:v>2.5964574826517121E-12</c:v>
                </c:pt>
                <c:pt idx="123">
                  <c:v>2.5964574826517121E-12</c:v>
                </c:pt>
                <c:pt idx="124">
                  <c:v>2.5964574826517121E-12</c:v>
                </c:pt>
                <c:pt idx="125">
                  <c:v>2.5964574826517121E-12</c:v>
                </c:pt>
                <c:pt idx="126">
                  <c:v>2.5964574826517121E-12</c:v>
                </c:pt>
                <c:pt idx="127">
                  <c:v>2.5964574826517121E-12</c:v>
                </c:pt>
                <c:pt idx="128">
                  <c:v>2.5964574826517121E-12</c:v>
                </c:pt>
                <c:pt idx="129">
                  <c:v>2.5964574826517121E-12</c:v>
                </c:pt>
                <c:pt idx="130">
                  <c:v>2.5964574826517121E-12</c:v>
                </c:pt>
                <c:pt idx="131">
                  <c:v>2.5964574826517121E-12</c:v>
                </c:pt>
                <c:pt idx="132">
                  <c:v>2.5964574826517121E-12</c:v>
                </c:pt>
                <c:pt idx="133">
                  <c:v>2.5964574826517121E-12</c:v>
                </c:pt>
                <c:pt idx="134">
                  <c:v>2.5964574826517121E-12</c:v>
                </c:pt>
                <c:pt idx="135">
                  <c:v>2.5964574826517121E-12</c:v>
                </c:pt>
                <c:pt idx="136">
                  <c:v>2.5964574826517121E-12</c:v>
                </c:pt>
                <c:pt idx="137">
                  <c:v>2.5964574826517121E-12</c:v>
                </c:pt>
                <c:pt idx="138">
                  <c:v>2.5964574826517121E-12</c:v>
                </c:pt>
                <c:pt idx="139">
                  <c:v>2.5964574826517121E-12</c:v>
                </c:pt>
                <c:pt idx="140">
                  <c:v>2.5964574826517121E-12</c:v>
                </c:pt>
                <c:pt idx="141">
                  <c:v>2.5964574826517121E-12</c:v>
                </c:pt>
                <c:pt idx="142">
                  <c:v>2.5964574826517121E-12</c:v>
                </c:pt>
                <c:pt idx="143">
                  <c:v>2.5964574826517121E-12</c:v>
                </c:pt>
                <c:pt idx="144">
                  <c:v>2.5964574826517121E-12</c:v>
                </c:pt>
                <c:pt idx="145">
                  <c:v>2.5964574826517121E-12</c:v>
                </c:pt>
                <c:pt idx="146">
                  <c:v>2.5964574826517121E-12</c:v>
                </c:pt>
                <c:pt idx="147">
                  <c:v>2.5964574826517121E-12</c:v>
                </c:pt>
                <c:pt idx="148">
                  <c:v>2.5964574826517121E-12</c:v>
                </c:pt>
                <c:pt idx="149">
                  <c:v>2.5964574826517121E-12</c:v>
                </c:pt>
                <c:pt idx="150">
                  <c:v>2.5964574826517121E-12</c:v>
                </c:pt>
                <c:pt idx="151">
                  <c:v>2.5964574826517121E-12</c:v>
                </c:pt>
                <c:pt idx="152">
                  <c:v>2.5964574826517121E-12</c:v>
                </c:pt>
                <c:pt idx="153">
                  <c:v>2.5964574826517121E-12</c:v>
                </c:pt>
                <c:pt idx="154">
                  <c:v>2.5964574826517121E-12</c:v>
                </c:pt>
                <c:pt idx="155">
                  <c:v>2.5964574826517121E-12</c:v>
                </c:pt>
                <c:pt idx="156">
                  <c:v>2.5964574826517121E-12</c:v>
                </c:pt>
                <c:pt idx="157">
                  <c:v>2.5964574826517121E-12</c:v>
                </c:pt>
                <c:pt idx="158">
                  <c:v>2.5964574826517121E-12</c:v>
                </c:pt>
                <c:pt idx="159">
                  <c:v>2.5964574826517121E-12</c:v>
                </c:pt>
                <c:pt idx="160">
                  <c:v>2.5964574826517121E-12</c:v>
                </c:pt>
                <c:pt idx="161">
                  <c:v>2.5964574826517121E-12</c:v>
                </c:pt>
                <c:pt idx="162">
                  <c:v>2.5964574826517121E-12</c:v>
                </c:pt>
                <c:pt idx="163">
                  <c:v>2.5964574826517121E-12</c:v>
                </c:pt>
                <c:pt idx="164">
                  <c:v>2.5964574826517121E-12</c:v>
                </c:pt>
                <c:pt idx="165">
                  <c:v>2.5964574826517121E-12</c:v>
                </c:pt>
                <c:pt idx="166">
                  <c:v>2.5964574826517121E-12</c:v>
                </c:pt>
                <c:pt idx="167">
                  <c:v>2.5964574826517121E-12</c:v>
                </c:pt>
                <c:pt idx="168">
                  <c:v>2.5964574826517121E-12</c:v>
                </c:pt>
                <c:pt idx="169">
                  <c:v>2.5964574826517121E-12</c:v>
                </c:pt>
                <c:pt idx="170">
                  <c:v>2.5964574826517121E-12</c:v>
                </c:pt>
                <c:pt idx="171">
                  <c:v>2.5964574826517121E-12</c:v>
                </c:pt>
                <c:pt idx="172">
                  <c:v>2.5964574826517121E-12</c:v>
                </c:pt>
                <c:pt idx="173">
                  <c:v>2.5964574826517121E-12</c:v>
                </c:pt>
                <c:pt idx="174">
                  <c:v>2.5964574826517121E-12</c:v>
                </c:pt>
                <c:pt idx="175">
                  <c:v>2.5964574826517121E-12</c:v>
                </c:pt>
                <c:pt idx="176">
                  <c:v>2.5964574826517121E-12</c:v>
                </c:pt>
                <c:pt idx="177">
                  <c:v>2.5964574826517121E-12</c:v>
                </c:pt>
                <c:pt idx="178">
                  <c:v>2.5964574826517121E-12</c:v>
                </c:pt>
                <c:pt idx="179">
                  <c:v>2.5964574826517121E-12</c:v>
                </c:pt>
                <c:pt idx="180">
                  <c:v>2.5964574826517121E-12</c:v>
                </c:pt>
                <c:pt idx="181">
                  <c:v>2.5964574826517121E-12</c:v>
                </c:pt>
                <c:pt idx="182">
                  <c:v>2.5964574826517121E-12</c:v>
                </c:pt>
                <c:pt idx="183">
                  <c:v>2.5964574826517121E-12</c:v>
                </c:pt>
                <c:pt idx="184">
                  <c:v>2.5964574826517121E-12</c:v>
                </c:pt>
                <c:pt idx="185">
                  <c:v>2.5964574826517121E-12</c:v>
                </c:pt>
                <c:pt idx="186">
                  <c:v>2.5964574826517121E-12</c:v>
                </c:pt>
                <c:pt idx="187">
                  <c:v>2.5964574826517121E-12</c:v>
                </c:pt>
                <c:pt idx="188">
                  <c:v>2.5964574826517121E-12</c:v>
                </c:pt>
                <c:pt idx="189">
                  <c:v>2.5964574826517121E-12</c:v>
                </c:pt>
                <c:pt idx="190">
                  <c:v>2.5964574826517121E-12</c:v>
                </c:pt>
                <c:pt idx="191">
                  <c:v>2.5964574826517121E-12</c:v>
                </c:pt>
                <c:pt idx="192">
                  <c:v>2.5964574826517121E-12</c:v>
                </c:pt>
                <c:pt idx="193">
                  <c:v>2.5964574826517121E-12</c:v>
                </c:pt>
                <c:pt idx="194">
                  <c:v>2.5964574826517121E-12</c:v>
                </c:pt>
                <c:pt idx="195">
                  <c:v>2.5964574826517121E-12</c:v>
                </c:pt>
                <c:pt idx="196">
                  <c:v>2.5964574826517121E-12</c:v>
                </c:pt>
                <c:pt idx="197">
                  <c:v>2.5964574826517121E-12</c:v>
                </c:pt>
                <c:pt idx="198">
                  <c:v>2.5964574826517121E-12</c:v>
                </c:pt>
                <c:pt idx="199">
                  <c:v>2.5964574826517121E-12</c:v>
                </c:pt>
                <c:pt idx="200">
                  <c:v>2.5964574826517121E-12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6102016"/>
        <c:axId val="-626094944"/>
      </c:scatterChart>
      <c:valAx>
        <c:axId val="-626102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094944"/>
        <c:crosses val="autoZero"/>
        <c:crossBetween val="midCat"/>
      </c:valAx>
      <c:valAx>
        <c:axId val="-62609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102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115.71636359675186</c:v>
                </c:pt>
                <c:pt idx="22">
                  <c:v>129.36964295670381</c:v>
                </c:pt>
                <c:pt idx="23">
                  <c:v>142.98805654329644</c:v>
                </c:pt>
                <c:pt idx="24">
                  <c:v>156.57539618512337</c:v>
                </c:pt>
                <c:pt idx="25">
                  <c:v>170.13474046014423</c:v>
                </c:pt>
                <c:pt idx="26">
                  <c:v>167.33152417187668</c:v>
                </c:pt>
                <c:pt idx="27">
                  <c:v>183.20234956164515</c:v>
                </c:pt>
                <c:pt idx="28">
                  <c:v>199.04102959808699</c:v>
                </c:pt>
                <c:pt idx="29">
                  <c:v>214.85048322218771</c:v>
                </c:pt>
                <c:pt idx="30">
                  <c:v>230.633164286897</c:v>
                </c:pt>
                <c:pt idx="31">
                  <c:v>249.16956379358496</c:v>
                </c:pt>
                <c:pt idx="32">
                  <c:v>267.67468815578269</c:v>
                </c:pt>
                <c:pt idx="33">
                  <c:v>286.15100338127621</c:v>
                </c:pt>
                <c:pt idx="34">
                  <c:v>304.60063094888795</c:v>
                </c:pt>
                <c:pt idx="35">
                  <c:v>323.02541433745807</c:v>
                </c:pt>
                <c:pt idx="36">
                  <c:v>245.46487179097758</c:v>
                </c:pt>
                <c:pt idx="37">
                  <c:v>264.90081208016198</c:v>
                </c:pt>
                <c:pt idx="38">
                  <c:v>284.30460543918775</c:v>
                </c:pt>
                <c:pt idx="39">
                  <c:v>303.67875394863921</c:v>
                </c:pt>
                <c:pt idx="40">
                  <c:v>323.02541433745813</c:v>
                </c:pt>
                <c:pt idx="41">
                  <c:v>342.34646391464622</c:v>
                </c:pt>
                <c:pt idx="42">
                  <c:v>361.64355082638076</c:v>
                </c:pt>
                <c:pt idx="43">
                  <c:v>380.91813301943722</c:v>
                </c:pt>
                <c:pt idx="44">
                  <c:v>400.17150890331294</c:v>
                </c:pt>
                <c:pt idx="45">
                  <c:v>419.40484180194295</c:v>
                </c:pt>
                <c:pt idx="46">
                  <c:v>341.8867235390631</c:v>
                </c:pt>
                <c:pt idx="47">
                  <c:v>360.72516312195711</c:v>
                </c:pt>
                <c:pt idx="48">
                  <c:v>379.542094974186</c:v>
                </c:pt>
                <c:pt idx="49">
                  <c:v>398.33873496539167</c:v>
                </c:pt>
                <c:pt idx="50">
                  <c:v>417.11617489634523</c:v>
                </c:pt>
                <c:pt idx="51">
                  <c:v>435.41806774560092</c:v>
                </c:pt>
                <c:pt idx="52">
                  <c:v>453.70345497828924</c:v>
                </c:pt>
                <c:pt idx="53">
                  <c:v>471.97309508291983</c:v>
                </c:pt>
                <c:pt idx="54">
                  <c:v>490.22768306866254</c:v>
                </c:pt>
                <c:pt idx="55">
                  <c:v>508.46785799243207</c:v>
                </c:pt>
                <c:pt idx="56">
                  <c:v>429.92926929891945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482.01493909873858</c:v>
                </c:pt>
                <c:pt idx="60">
                  <c:v>499.34953422631742</c:v>
                </c:pt>
                <c:pt idx="61">
                  <c:v>515.7600258871305</c:v>
                </c:pt>
                <c:pt idx="62">
                  <c:v>532.15950176791512</c:v>
                </c:pt>
                <c:pt idx="63">
                  <c:v>548.54834896667228</c:v>
                </c:pt>
                <c:pt idx="64">
                  <c:v>564.92692957744998</c:v>
                </c:pt>
                <c:pt idx="65">
                  <c:v>581.29558299844393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577.20433255089188</c:v>
                </c:pt>
                <c:pt idx="72">
                  <c:v>591.29389935584197</c:v>
                </c:pt>
                <c:pt idx="73">
                  <c:v>605.37647913053661</c:v>
                </c:pt>
                <c:pt idx="74">
                  <c:v>619.45225723298938</c:v>
                </c:pt>
                <c:pt idx="75">
                  <c:v>633.52140991484157</c:v>
                </c:pt>
                <c:pt idx="76">
                  <c:v>551.50634201733726</c:v>
                </c:pt>
                <c:pt idx="77">
                  <c:v>564.92692957744987</c:v>
                </c:pt>
                <c:pt idx="78">
                  <c:v>578.34085151619058</c:v>
                </c:pt>
                <c:pt idx="79">
                  <c:v>591.74828416086518</c:v>
                </c:pt>
                <c:pt idx="80">
                  <c:v>605.14939520020005</c:v>
                </c:pt>
                <c:pt idx="81">
                  <c:v>618.54434429348237</c:v>
                </c:pt>
                <c:pt idx="82">
                  <c:v>631.9332836242138</c:v>
                </c:pt>
                <c:pt idx="83">
                  <c:v>645.31635840442812</c:v>
                </c:pt>
                <c:pt idx="84">
                  <c:v>658.69370733501853</c:v>
                </c:pt>
                <c:pt idx="85">
                  <c:v>672.06546302674553</c:v>
                </c:pt>
                <c:pt idx="86">
                  <c:v>588.56743763742293</c:v>
                </c:pt>
                <c:pt idx="87">
                  <c:v>600.38022262303082</c:v>
                </c:pt>
                <c:pt idx="88">
                  <c:v>612.18817773567719</c:v>
                </c:pt>
                <c:pt idx="89">
                  <c:v>623.99140923584866</c:v>
                </c:pt>
                <c:pt idx="90">
                  <c:v>635.79001903756864</c:v>
                </c:pt>
                <c:pt idx="91">
                  <c:v>647.58410496524004</c:v>
                </c:pt>
                <c:pt idx="92">
                  <c:v>659.37376099081337</c:v>
                </c:pt>
                <c:pt idx="93">
                  <c:v>671.1590774531137</c:v>
                </c:pt>
                <c:pt idx="94">
                  <c:v>682.94014126097579</c:v>
                </c:pt>
                <c:pt idx="95">
                  <c:v>694.71703608163614</c:v>
                </c:pt>
                <c:pt idx="96">
                  <c:v>610.14483413808227</c:v>
                </c:pt>
                <c:pt idx="97">
                  <c:v>620.81407495489407</c:v>
                </c:pt>
                <c:pt idx="98">
                  <c:v>631.47951810462462</c:v>
                </c:pt>
                <c:pt idx="99">
                  <c:v>642.14123675390272</c:v>
                </c:pt>
                <c:pt idx="100">
                  <c:v>652.79930144226262</c:v>
                </c:pt>
                <c:pt idx="101">
                  <c:v>663.45378021872796</c:v>
                </c:pt>
                <c:pt idx="102">
                  <c:v>674.10473876917354</c:v>
                </c:pt>
                <c:pt idx="103">
                  <c:v>684.75224053521981</c:v>
                </c:pt>
                <c:pt idx="104">
                  <c:v>695.39634682535268</c:v>
                </c:pt>
                <c:pt idx="105">
                  <c:v>706.03711691888873</c:v>
                </c:pt>
                <c:pt idx="106">
                  <c:v>622.17583079004783</c:v>
                </c:pt>
                <c:pt idx="107">
                  <c:v>631.25263281623836</c:v>
                </c:pt>
                <c:pt idx="108">
                  <c:v>640.32673608720222</c:v>
                </c:pt>
                <c:pt idx="109">
                  <c:v>649.39818423428153</c:v>
                </c:pt>
                <c:pt idx="110">
                  <c:v>658.46701957061885</c:v>
                </c:pt>
                <c:pt idx="111">
                  <c:v>667.5332831489759</c:v>
                </c:pt>
                <c:pt idx="112">
                  <c:v>676.59701481625132</c:v>
                </c:pt>
                <c:pt idx="113">
                  <c:v>685.65825326492347</c:v>
                </c:pt>
                <c:pt idx="114">
                  <c:v>694.71703608163591</c:v>
                </c:pt>
                <c:pt idx="115">
                  <c:v>703.77339979311603</c:v>
                </c:pt>
                <c:pt idx="116">
                  <c:v>627.62223834541555</c:v>
                </c:pt>
                <c:pt idx="117">
                  <c:v>635.33631061817152</c:v>
                </c:pt>
                <c:pt idx="118">
                  <c:v>643.04844736912321</c:v>
                </c:pt>
                <c:pt idx="119">
                  <c:v>650.75867508421697</c:v>
                </c:pt>
                <c:pt idx="120">
                  <c:v>658.46701957061839</c:v>
                </c:pt>
                <c:pt idx="121">
                  <c:v>666.17350598202131</c:v>
                </c:pt>
                <c:pt idx="122">
                  <c:v>673.87815884272425</c:v>
                </c:pt>
                <c:pt idx="123">
                  <c:v>681.58100207055156</c:v>
                </c:pt>
                <c:pt idx="124">
                  <c:v>689.2820589986826</c:v>
                </c:pt>
                <c:pt idx="125">
                  <c:v>696.98135239645444</c:v>
                </c:pt>
                <c:pt idx="126">
                  <c:v>628.9836870521674</c:v>
                </c:pt>
                <c:pt idx="127">
                  <c:v>635.79001903756773</c:v>
                </c:pt>
                <c:pt idx="128">
                  <c:v>642.59484536690752</c:v>
                </c:pt>
                <c:pt idx="129">
                  <c:v>649.39818423428108</c:v>
                </c:pt>
                <c:pt idx="130">
                  <c:v>656.20005342145203</c:v>
                </c:pt>
                <c:pt idx="131">
                  <c:v>663.00047031146812</c:v>
                </c:pt>
                <c:pt idx="132">
                  <c:v>669.79945190168769</c:v>
                </c:pt>
                <c:pt idx="133">
                  <c:v>676.59701481625063</c:v>
                </c:pt>
                <c:pt idx="134">
                  <c:v>683.39317531802135</c:v>
                </c:pt>
                <c:pt idx="135">
                  <c:v>690.18794932003266</c:v>
                </c:pt>
                <c:pt idx="136">
                  <c:v>630.34507478926355</c:v>
                </c:pt>
                <c:pt idx="137">
                  <c:v>636.24372076531688</c:v>
                </c:pt>
                <c:pt idx="138">
                  <c:v>642.14123675390226</c:v>
                </c:pt>
                <c:pt idx="139">
                  <c:v>648.03763459841321</c:v>
                </c:pt>
                <c:pt idx="140">
                  <c:v>653.93292590910937</c:v>
                </c:pt>
                <c:pt idx="141">
                  <c:v>659.82712206981262</c:v>
                </c:pt>
                <c:pt idx="142">
                  <c:v>665.72023424435088</c:v>
                </c:pt>
                <c:pt idx="143">
                  <c:v>671.61227338276092</c:v>
                </c:pt>
                <c:pt idx="144">
                  <c:v>677.50325022726418</c:v>
                </c:pt>
                <c:pt idx="145">
                  <c:v>683.39317531802192</c:v>
                </c:pt>
                <c:pt idx="146">
                  <c:v>634.88259550167049</c:v>
                </c:pt>
                <c:pt idx="147">
                  <c:v>645.31635840442766</c:v>
                </c:pt>
                <c:pt idx="148">
                  <c:v>655.74664084841595</c:v>
                </c:pt>
                <c:pt idx="149">
                  <c:v>666.17350598202177</c:v>
                </c:pt>
                <c:pt idx="150">
                  <c:v>676.59701481625154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6097120"/>
        <c:axId val="-626099296"/>
      </c:scatterChart>
      <c:valAx>
        <c:axId val="-626097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099296"/>
        <c:crosses val="autoZero"/>
        <c:crossBetween val="midCat"/>
      </c:valAx>
      <c:valAx>
        <c:axId val="-62609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097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296.09426707282512</c:v>
                </c:pt>
                <c:pt idx="27">
                  <c:v>317.41372695991265</c:v>
                </c:pt>
                <c:pt idx="28">
                  <c:v>338.70148094908865</c:v>
                </c:pt>
                <c:pt idx="29">
                  <c:v>359.95980096859563</c:v>
                </c:pt>
                <c:pt idx="30">
                  <c:v>381.19066877305704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359.9598009685954</c:v>
                </c:pt>
                <c:pt idx="37">
                  <c:v>377.84017788163402</c:v>
                </c:pt>
                <c:pt idx="38">
                  <c:v>395.70214171866638</c:v>
                </c:pt>
                <c:pt idx="39">
                  <c:v>413.54664028818587</c:v>
                </c:pt>
                <c:pt idx="40">
                  <c:v>431.37453295867726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397.56174311317301</c:v>
                </c:pt>
                <c:pt idx="47">
                  <c:v>412.06024430985235</c:v>
                </c:pt>
                <c:pt idx="48">
                  <c:v>426.54773922354411</c:v>
                </c:pt>
                <c:pt idx="49">
                  <c:v>441.02465426855321</c:v>
                </c:pt>
                <c:pt idx="50">
                  <c:v>455.49138558575538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420.23400244347675</c:v>
                </c:pt>
                <c:pt idx="57">
                  <c:v>431.37453295867743</c:v>
                </c:pt>
                <c:pt idx="58">
                  <c:v>442.50888381337427</c:v>
                </c:pt>
                <c:pt idx="59">
                  <c:v>453.63723243721938</c:v>
                </c:pt>
                <c:pt idx="60">
                  <c:v>464.75974684356009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434.34428991912688</c:v>
                </c:pt>
                <c:pt idx="67">
                  <c:v>442.87992451288648</c:v>
                </c:pt>
                <c:pt idx="68">
                  <c:v>451.41203469669313</c:v>
                </c:pt>
                <c:pt idx="69">
                  <c:v>459.94069650633168</c:v>
                </c:pt>
                <c:pt idx="70">
                  <c:v>468.46598292660588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443.25095855050762</c:v>
                </c:pt>
                <c:pt idx="77">
                  <c:v>449.55752405148456</c:v>
                </c:pt>
                <c:pt idx="78">
                  <c:v>455.86219683685016</c:v>
                </c:pt>
                <c:pt idx="79">
                  <c:v>462.16500679362116</c:v>
                </c:pt>
                <c:pt idx="80">
                  <c:v>468.46598292660588</c:v>
                </c:pt>
                <c:pt idx="81">
                  <c:v>422.09119450330417</c:v>
                </c:pt>
                <c:pt idx="82">
                  <c:v>427.66171846396475</c:v>
                </c:pt>
                <c:pt idx="83">
                  <c:v>433.23068233058711</c:v>
                </c:pt>
                <c:pt idx="84">
                  <c:v>438.7981090039205</c:v>
                </c:pt>
                <c:pt idx="85">
                  <c:v>444.36402075569328</c:v>
                </c:pt>
                <c:pt idx="86">
                  <c:v>427.29039899318792</c:v>
                </c:pt>
                <c:pt idx="87">
                  <c:v>432.4882431239887</c:v>
                </c:pt>
                <c:pt idx="88">
                  <c:v>437.68474556682276</c:v>
                </c:pt>
                <c:pt idx="89">
                  <c:v>442.87992451288659</c:v>
                </c:pt>
                <c:pt idx="90">
                  <c:v>448.07379769140448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6094400"/>
        <c:axId val="-626098752"/>
      </c:scatterChart>
      <c:valAx>
        <c:axId val="-6260944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098752"/>
        <c:crosses val="autoZero"/>
        <c:crossBetween val="midCat"/>
      </c:valAx>
      <c:valAx>
        <c:axId val="-62609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094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1.5822906068505087</c:v>
                </c:pt>
                <c:pt idx="2">
                  <c:v>2.1590803556368559</c:v>
                </c:pt>
                <c:pt idx="3">
                  <c:v>2.9470321690360284</c:v>
                </c:pt>
                <c:pt idx="4">
                  <c:v>4.0237651443918931</c:v>
                </c:pt>
                <c:pt idx="5">
                  <c:v>5.4955372831531513</c:v>
                </c:pt>
                <c:pt idx="6">
                  <c:v>7.5078491752346848</c:v>
                </c:pt>
                <c:pt idx="7">
                  <c:v>10.259986327276664</c:v>
                </c:pt>
                <c:pt idx="8">
                  <c:v>14.024967387706489</c:v>
                </c:pt>
                <c:pt idx="9">
                  <c:v>19.176913563965442</c:v>
                </c:pt>
                <c:pt idx="10">
                  <c:v>26.228607762633402</c:v>
                </c:pt>
                <c:pt idx="11">
                  <c:v>35.883047403156439</c:v>
                </c:pt>
                <c:pt idx="12">
                  <c:v>49.104218396245834</c:v>
                </c:pt>
                <c:pt idx="13">
                  <c:v>67.2142752185148</c:v>
                </c:pt>
                <c:pt idx="14">
                  <c:v>92.02700399002704</c:v>
                </c:pt>
                <c:pt idx="15">
                  <c:v>119.77326037262911</c:v>
                </c:pt>
                <c:pt idx="16">
                  <c:v>147.36195981272613</c:v>
                </c:pt>
                <c:pt idx="17">
                  <c:v>174.82691123329161</c:v>
                </c:pt>
                <c:pt idx="18">
                  <c:v>202.19034050790356</c:v>
                </c:pt>
                <c:pt idx="19">
                  <c:v>229.46793498173523</c:v>
                </c:pt>
                <c:pt idx="20">
                  <c:v>169.07407109527108</c:v>
                </c:pt>
                <c:pt idx="21">
                  <c:v>209.06499793311082</c:v>
                </c:pt>
                <c:pt idx="22">
                  <c:v>248.87878199848305</c:v>
                </c:pt>
                <c:pt idx="23">
                  <c:v>288.54780123876236</c:v>
                </c:pt>
                <c:pt idx="24">
                  <c:v>328.09476299110776</c:v>
                </c:pt>
                <c:pt idx="25">
                  <c:v>371.68262431492644</c:v>
                </c:pt>
                <c:pt idx="26">
                  <c:v>415.15898415584189</c:v>
                </c:pt>
                <c:pt idx="27">
                  <c:v>458.53714453346976</c:v>
                </c:pt>
                <c:pt idx="28">
                  <c:v>501.82768554824059</c:v>
                </c:pt>
                <c:pt idx="29">
                  <c:v>545.03921412799457</c:v>
                </c:pt>
                <c:pt idx="30">
                  <c:v>390.51639235278827</c:v>
                </c:pt>
                <c:pt idx="31">
                  <c:v>433.00972113966594</c:v>
                </c:pt>
                <c:pt idx="32">
                  <c:v>475.41349600485609</c:v>
                </c:pt>
                <c:pt idx="33">
                  <c:v>517.73681339023631</c:v>
                </c:pt>
                <c:pt idx="34">
                  <c:v>559.98716245543392</c:v>
                </c:pt>
                <c:pt idx="35">
                  <c:v>598.81336638748473</c:v>
                </c:pt>
                <c:pt idx="36">
                  <c:v>637.58725238535828</c:v>
                </c:pt>
                <c:pt idx="37">
                  <c:v>676.31244299962793</c:v>
                </c:pt>
                <c:pt idx="38">
                  <c:v>714.99211280421071</c:v>
                </c:pt>
                <c:pt idx="39">
                  <c:v>753.62906550390051</c:v>
                </c:pt>
                <c:pt idx="40">
                  <c:v>593.58989511894583</c:v>
                </c:pt>
                <c:pt idx="41">
                  <c:v>629.0165715318908</c:v>
                </c:pt>
                <c:pt idx="42">
                  <c:v>664.40198758336305</c:v>
                </c:pt>
                <c:pt idx="43">
                  <c:v>699.74864561347249</c:v>
                </c:pt>
                <c:pt idx="44">
                  <c:v>735.05877497379925</c:v>
                </c:pt>
                <c:pt idx="45">
                  <c:v>766.43713183784848</c:v>
                </c:pt>
                <c:pt idx="46">
                  <c:v>797.78944575723233</c:v>
                </c:pt>
                <c:pt idx="47">
                  <c:v>829.11688231752885</c:v>
                </c:pt>
                <c:pt idx="48">
                  <c:v>860.42051199860259</c:v>
                </c:pt>
                <c:pt idx="49">
                  <c:v>891.70132117959167</c:v>
                </c:pt>
                <c:pt idx="50">
                  <c:v>772.00449779843473</c:v>
                </c:pt>
                <c:pt idx="51">
                  <c:v>799.64382174334071</c:v>
                </c:pt>
                <c:pt idx="52">
                  <c:v>827.26386061389655</c:v>
                </c:pt>
                <c:pt idx="53">
                  <c:v>854.86534783112813</c:v>
                </c:pt>
                <c:pt idx="54">
                  <c:v>882.44896567269086</c:v>
                </c:pt>
                <c:pt idx="55">
                  <c:v>906.50111140579645</c:v>
                </c:pt>
                <c:pt idx="56">
                  <c:v>930.54053593594938</c:v>
                </c:pt>
                <c:pt idx="57">
                  <c:v>954.56761364968497</c:v>
                </c:pt>
                <c:pt idx="58">
                  <c:v>978.58269858024141</c:v>
                </c:pt>
                <c:pt idx="59">
                  <c:v>1002.586125996227</c:v>
                </c:pt>
                <c:pt idx="60">
                  <c:v>911.67989537495123</c:v>
                </c:pt>
                <c:pt idx="61">
                  <c:v>932.57406943423291</c:v>
                </c:pt>
                <c:pt idx="62">
                  <c:v>953.45893822938058</c:v>
                </c:pt>
                <c:pt idx="63">
                  <c:v>974.33473399626234</c:v>
                </c:pt>
                <c:pt idx="64">
                  <c:v>995.20167822247868</c:v>
                </c:pt>
                <c:pt idx="65">
                  <c:v>1012.9225514835547</c:v>
                </c:pt>
                <c:pt idx="66">
                  <c:v>1030.637313252894</c:v>
                </c:pt>
                <c:pt idx="67">
                  <c:v>1048.3460832294754</c:v>
                </c:pt>
                <c:pt idx="68">
                  <c:v>1066.0489767443166</c:v>
                </c:pt>
                <c:pt idx="69">
                  <c:v>1083.7461049912113</c:v>
                </c:pt>
                <c:pt idx="70">
                  <c:v>1009.6003569545486</c:v>
                </c:pt>
                <c:pt idx="71">
                  <c:v>1023.994986083952</c:v>
                </c:pt>
                <c:pt idx="72">
                  <c:v>1038.3856304911808</c:v>
                </c:pt>
                <c:pt idx="73">
                  <c:v>1052.7723531139675</c:v>
                </c:pt>
                <c:pt idx="74">
                  <c:v>1067.1552150317514</c:v>
                </c:pt>
                <c:pt idx="75">
                  <c:v>1041.3370707780739</c:v>
                </c:pt>
                <c:pt idx="76">
                  <c:v>1052.4035112744266</c:v>
                </c:pt>
                <c:pt idx="77">
                  <c:v>1063.46766645242</c:v>
                </c:pt>
                <c:pt idx="78">
                  <c:v>1074.5295634140714</c:v>
                </c:pt>
                <c:pt idx="79">
                  <c:v>1085.5892286584906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6096576"/>
        <c:axId val="-626099840"/>
      </c:scatterChart>
      <c:valAx>
        <c:axId val="-626096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099840"/>
        <c:crosses val="autoZero"/>
        <c:crossBetween val="midCat"/>
      </c:valAx>
      <c:valAx>
        <c:axId val="-62609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096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6093856"/>
        <c:axId val="-626098208"/>
      </c:scatterChart>
      <c:valAx>
        <c:axId val="-6260938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098208"/>
        <c:crosses val="autoZero"/>
        <c:crossBetween val="midCat"/>
      </c:valAx>
      <c:valAx>
        <c:axId val="-62609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093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6105824"/>
        <c:axId val="-626092768"/>
      </c:scatterChart>
      <c:valAx>
        <c:axId val="-626105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092768"/>
        <c:crosses val="autoZero"/>
        <c:crossBetween val="midCat"/>
      </c:valAx>
      <c:valAx>
        <c:axId val="-62609276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6105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6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D5" sqref="D5:E5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5.26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0.183</v>
      </c>
      <c r="D9" s="36">
        <f t="shared" ref="D9:D18" si="0">C9*$C$5</f>
        <v>0.96257999999999999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9</v>
      </c>
      <c r="C10" s="35">
        <v>0.20899999999999999</v>
      </c>
      <c r="D10" s="36">
        <f t="shared" si="0"/>
        <v>1.09934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4</v>
      </c>
      <c r="C11" s="35">
        <v>5.8999999999999997E-2</v>
      </c>
      <c r="D11" s="36">
        <f t="shared" si="0"/>
        <v>0.31033999999999995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5</v>
      </c>
      <c r="C12" s="35">
        <v>3.4000000000000002E-2</v>
      </c>
      <c r="D12" s="36">
        <f t="shared" si="0"/>
        <v>0.17884</v>
      </c>
      <c r="E12" s="37">
        <v>70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52</v>
      </c>
      <c r="C13" s="35">
        <v>6.9000000000000006E-2</v>
      </c>
      <c r="D13" s="36">
        <f t="shared" si="0"/>
        <v>0.36294000000000004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13</v>
      </c>
      <c r="C14" s="35">
        <v>3.4000000000000002E-2</v>
      </c>
      <c r="D14" s="36">
        <f t="shared" si="0"/>
        <v>0.17884</v>
      </c>
      <c r="E14" s="37">
        <v>90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156</v>
      </c>
      <c r="C15" s="35">
        <v>0.33500000000000002</v>
      </c>
      <c r="D15" s="36">
        <f t="shared" si="0"/>
        <v>1.7621</v>
      </c>
      <c r="E15" s="37">
        <v>79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0.92300000000000004</v>
      </c>
      <c r="D19" s="41">
        <f>SUM(D9:D18)</f>
        <v>4.8549800000000003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71</v>
      </c>
      <c r="C37" s="63">
        <v>1</v>
      </c>
      <c r="D37" s="6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97</v>
      </c>
      <c r="C38" s="63"/>
      <c r="D38" s="63"/>
      <c r="E38" s="54"/>
      <c r="F38" s="54"/>
      <c r="G38" s="54"/>
      <c r="H38" s="54"/>
      <c r="I38" s="56">
        <f t="shared" si="1"/>
        <v>6.8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137</v>
      </c>
      <c r="C39" s="63">
        <v>2</v>
      </c>
      <c r="D39" s="63"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137</v>
      </c>
      <c r="C40" s="63"/>
      <c r="D40" s="63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179</v>
      </c>
      <c r="C41" s="63">
        <v>3</v>
      </c>
      <c r="D41" s="63"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v>178</v>
      </c>
      <c r="C42" s="63"/>
      <c r="D42" s="63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55</v>
      </c>
      <c r="B43" s="63">
        <v>218</v>
      </c>
      <c r="C43" s="63">
        <v>4</v>
      </c>
      <c r="D43" s="63"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60</v>
      </c>
      <c r="B44" s="63">
        <v>214</v>
      </c>
      <c r="C44" s="63"/>
      <c r="D44" s="6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65</v>
      </c>
      <c r="B45" s="63">
        <v>250</v>
      </c>
      <c r="C45" s="63">
        <v>5</v>
      </c>
      <c r="D45" s="63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70</v>
      </c>
      <c r="B46" s="63">
        <v>242</v>
      </c>
      <c r="C46" s="63"/>
      <c r="D46" s="6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75</v>
      </c>
      <c r="B47" s="63">
        <v>273</v>
      </c>
      <c r="C47" s="63">
        <v>6</v>
      </c>
      <c r="D47" s="63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85</v>
      </c>
      <c r="B48" s="63">
        <v>290</v>
      </c>
      <c r="C48" s="63">
        <v>7</v>
      </c>
      <c r="D48" s="63">
        <v>42</v>
      </c>
      <c r="E48" s="54"/>
      <c r="F48" s="54"/>
      <c r="G48" s="54"/>
      <c r="H48" s="54"/>
      <c r="I48" s="52">
        <f t="shared" si="1"/>
        <v>5.9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95</v>
      </c>
      <c r="B49" s="63">
        <v>300</v>
      </c>
      <c r="C49" s="63">
        <v>8</v>
      </c>
      <c r="D49" s="63">
        <v>42</v>
      </c>
      <c r="E49" s="54"/>
      <c r="F49" s="54"/>
      <c r="G49" s="54"/>
      <c r="H49" s="54"/>
      <c r="I49" s="52">
        <f t="shared" si="1"/>
        <v>5.2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105</v>
      </c>
      <c r="B50" s="53">
        <v>305</v>
      </c>
      <c r="C50" s="53">
        <v>9</v>
      </c>
      <c r="D50" s="53">
        <v>41</v>
      </c>
      <c r="E50" s="54"/>
      <c r="F50" s="54"/>
      <c r="G50" s="54"/>
      <c r="H50" s="54"/>
      <c r="I50" s="52">
        <f t="shared" si="1"/>
        <v>4.7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115</v>
      </c>
      <c r="B51" s="53">
        <v>304</v>
      </c>
      <c r="C51" s="53">
        <v>10</v>
      </c>
      <c r="D51" s="53">
        <v>37</v>
      </c>
      <c r="E51" s="54"/>
      <c r="F51" s="54"/>
      <c r="G51" s="54"/>
      <c r="H51" s="54"/>
      <c r="I51" s="52">
        <f t="shared" si="1"/>
        <v>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125</v>
      </c>
      <c r="B52" s="53">
        <v>301</v>
      </c>
      <c r="C52" s="53">
        <v>11</v>
      </c>
      <c r="D52" s="53">
        <v>33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135</v>
      </c>
      <c r="B53" s="53">
        <v>298</v>
      </c>
      <c r="C53" s="53">
        <v>12</v>
      </c>
      <c r="D53" s="53">
        <v>29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145</v>
      </c>
      <c r="B54" s="53">
        <v>295</v>
      </c>
      <c r="C54" s="53">
        <v>13</v>
      </c>
      <c r="D54" s="53">
        <v>26</v>
      </c>
      <c r="E54" s="54"/>
      <c r="F54" s="54"/>
      <c r="G54" s="54"/>
      <c r="H54" s="54"/>
      <c r="I54" s="52">
        <f t="shared" si="1"/>
        <v>2.6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>
        <v>150</v>
      </c>
      <c r="B55" s="53">
        <v>292</v>
      </c>
      <c r="C55" s="53">
        <v>14</v>
      </c>
      <c r="D55" s="53">
        <v>292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chevelu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30</v>
      </c>
      <c r="C62" s="63"/>
      <c r="D62" s="63"/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54</v>
      </c>
      <c r="C63" s="63"/>
      <c r="D63" s="63"/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63">
        <v>79</v>
      </c>
      <c r="C64" s="63">
        <v>1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3">
        <v>93</v>
      </c>
      <c r="C65" s="63"/>
      <c r="D65" s="63"/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45</v>
      </c>
      <c r="B66" s="63">
        <v>121</v>
      </c>
      <c r="C66" s="63">
        <v>2</v>
      </c>
      <c r="D66" s="63">
        <v>27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63">
        <v>121</v>
      </c>
      <c r="C67" s="63"/>
      <c r="D67" s="63"/>
      <c r="E67" s="54"/>
      <c r="F67" s="54"/>
      <c r="G67" s="54"/>
      <c r="H67" s="54"/>
      <c r="I67" s="52">
        <f t="shared" si="2"/>
        <v>5.4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63">
        <v>149</v>
      </c>
      <c r="C68" s="63">
        <v>3</v>
      </c>
      <c r="D68" s="63">
        <v>28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60</v>
      </c>
      <c r="B69" s="53">
        <v>148</v>
      </c>
      <c r="C69" s="53"/>
      <c r="D69" s="53"/>
      <c r="E69" s="54"/>
      <c r="F69" s="54"/>
      <c r="G69" s="54"/>
      <c r="H69" s="54"/>
      <c r="I69" s="52">
        <f t="shared" si="2"/>
        <v>5.4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65</v>
      </c>
      <c r="B70" s="53">
        <v>175</v>
      </c>
      <c r="C70" s="53">
        <v>4</v>
      </c>
      <c r="D70" s="53">
        <v>28</v>
      </c>
      <c r="E70" s="54"/>
      <c r="F70" s="54"/>
      <c r="G70" s="54"/>
      <c r="H70" s="54"/>
      <c r="I70" s="52">
        <f t="shared" si="2"/>
        <v>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70</v>
      </c>
      <c r="B71" s="53">
        <v>172</v>
      </c>
      <c r="C71" s="53"/>
      <c r="D71" s="53"/>
      <c r="E71" s="54"/>
      <c r="F71" s="54"/>
      <c r="G71" s="54"/>
      <c r="H71" s="54"/>
      <c r="I71" s="52">
        <f t="shared" si="2"/>
        <v>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75</v>
      </c>
      <c r="B72" s="53">
        <v>183</v>
      </c>
      <c r="C72" s="53">
        <v>5</v>
      </c>
      <c r="D72" s="53">
        <v>28</v>
      </c>
      <c r="E72" s="54"/>
      <c r="F72" s="54"/>
      <c r="G72" s="54"/>
      <c r="H72" s="54"/>
      <c r="I72" s="52">
        <f t="shared" si="2"/>
        <v>2.2000000000000002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85</v>
      </c>
      <c r="B73" s="53">
        <v>214</v>
      </c>
      <c r="C73" s="53">
        <v>6</v>
      </c>
      <c r="D73" s="53">
        <v>28</v>
      </c>
      <c r="E73" s="54"/>
      <c r="F73" s="54"/>
      <c r="G73" s="54"/>
      <c r="H73" s="54"/>
      <c r="I73" s="52">
        <f t="shared" si="2"/>
        <v>5.9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95</v>
      </c>
      <c r="B74" s="53">
        <v>226</v>
      </c>
      <c r="C74" s="53">
        <v>7</v>
      </c>
      <c r="D74" s="53">
        <v>28</v>
      </c>
      <c r="E74" s="54"/>
      <c r="F74" s="54"/>
      <c r="G74" s="54"/>
      <c r="H74" s="54"/>
      <c r="I74" s="52">
        <f t="shared" si="2"/>
        <v>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105</v>
      </c>
      <c r="B75" s="53">
        <v>232</v>
      </c>
      <c r="C75" s="53">
        <v>8</v>
      </c>
      <c r="D75" s="53">
        <v>28</v>
      </c>
      <c r="E75" s="54"/>
      <c r="F75" s="54"/>
      <c r="G75" s="54"/>
      <c r="H75" s="54"/>
      <c r="I75" s="52">
        <f t="shared" si="2"/>
        <v>3.4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115</v>
      </c>
      <c r="B76" s="53">
        <v>233</v>
      </c>
      <c r="C76" s="53">
        <v>9</v>
      </c>
      <c r="D76" s="53">
        <v>26</v>
      </c>
      <c r="E76" s="54"/>
      <c r="F76" s="54"/>
      <c r="G76" s="54"/>
      <c r="H76" s="54"/>
      <c r="I76" s="52">
        <f t="shared" si="2"/>
        <v>2.9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125</v>
      </c>
      <c r="B77" s="53">
        <v>232</v>
      </c>
      <c r="C77" s="53">
        <v>10</v>
      </c>
      <c r="D77" s="53">
        <v>23</v>
      </c>
      <c r="E77" s="54"/>
      <c r="F77" s="54"/>
      <c r="G77" s="54"/>
      <c r="H77" s="54"/>
      <c r="I77" s="52">
        <f t="shared" si="2"/>
        <v>2.5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135</v>
      </c>
      <c r="B78" s="53">
        <v>229</v>
      </c>
      <c r="C78" s="53">
        <v>11</v>
      </c>
      <c r="D78" s="53">
        <v>19</v>
      </c>
      <c r="E78" s="54"/>
      <c r="F78" s="54"/>
      <c r="G78" s="54"/>
      <c r="H78" s="54"/>
      <c r="I78" s="52">
        <f t="shared" si="2"/>
        <v>2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145</v>
      </c>
      <c r="B79" s="53">
        <v>226</v>
      </c>
      <c r="C79" s="53">
        <v>12</v>
      </c>
      <c r="D79" s="53">
        <v>15</v>
      </c>
      <c r="E79" s="54"/>
      <c r="F79" s="54"/>
      <c r="G79" s="54"/>
      <c r="H79" s="54"/>
      <c r="I79" s="52">
        <f t="shared" si="2"/>
        <v>1.6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150</v>
      </c>
      <c r="B80" s="53">
        <v>217</v>
      </c>
      <c r="C80" s="53">
        <v>13</v>
      </c>
      <c r="D80" s="53">
        <v>217</v>
      </c>
      <c r="E80" s="54"/>
      <c r="F80" s="54"/>
      <c r="G80" s="54"/>
      <c r="H80" s="54"/>
      <c r="I80" s="52">
        <f t="shared" si="2"/>
        <v>1.2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Aulne glutineux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9</v>
      </c>
      <c r="C88" s="63"/>
      <c r="D88" s="63"/>
      <c r="E88" s="54"/>
      <c r="F88" s="54"/>
      <c r="G88" s="54"/>
      <c r="H88" s="93"/>
      <c r="I88" s="56">
        <f>IFERROR(B88/A88,"")</f>
        <v>0.6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57</v>
      </c>
      <c r="C89" s="63">
        <v>1</v>
      </c>
      <c r="D89" s="63">
        <v>21</v>
      </c>
      <c r="E89" s="54"/>
      <c r="F89" s="54"/>
      <c r="G89" s="54"/>
      <c r="H89" s="93">
        <v>1</v>
      </c>
      <c r="I89" s="56">
        <f t="shared" ref="I89:I107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86</v>
      </c>
      <c r="C90" s="63"/>
      <c r="D90" s="63"/>
      <c r="E90" s="93"/>
      <c r="F90" s="93"/>
      <c r="G90" s="93"/>
      <c r="H90" s="93"/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135</v>
      </c>
      <c r="C91" s="63">
        <v>2</v>
      </c>
      <c r="D91" s="63">
        <v>42</v>
      </c>
      <c r="E91" s="93"/>
      <c r="F91" s="93"/>
      <c r="G91" s="93"/>
      <c r="H91" s="93">
        <v>1</v>
      </c>
      <c r="I91" s="56">
        <f t="shared" si="3"/>
        <v>9.8000000000000007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v>136</v>
      </c>
      <c r="C92" s="63"/>
      <c r="D92" s="63"/>
      <c r="E92" s="93"/>
      <c r="F92" s="93"/>
      <c r="G92" s="93"/>
      <c r="H92" s="93"/>
      <c r="I92" s="56">
        <f t="shared" si="3"/>
        <v>8.6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v>174</v>
      </c>
      <c r="C93" s="63">
        <v>3</v>
      </c>
      <c r="D93" s="63">
        <v>42</v>
      </c>
      <c r="E93" s="93"/>
      <c r="F93" s="93"/>
      <c r="G93" s="93"/>
      <c r="H93" s="93"/>
      <c r="I93" s="56">
        <f t="shared" si="3"/>
        <v>7.6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v>165</v>
      </c>
      <c r="C94" s="63"/>
      <c r="D94" s="63"/>
      <c r="E94" s="93"/>
      <c r="F94" s="93"/>
      <c r="G94" s="93"/>
      <c r="H94" s="93"/>
      <c r="I94" s="56">
        <f t="shared" si="3"/>
        <v>6.6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50</v>
      </c>
      <c r="B95" s="63">
        <v>192</v>
      </c>
      <c r="C95" s="63">
        <v>4</v>
      </c>
      <c r="D95" s="63">
        <v>31</v>
      </c>
      <c r="E95" s="93"/>
      <c r="F95" s="93"/>
      <c r="G95" s="93"/>
      <c r="H95" s="93"/>
      <c r="I95" s="56">
        <f t="shared" si="3"/>
        <v>5.4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55</v>
      </c>
      <c r="B96" s="63">
        <v>185</v>
      </c>
      <c r="C96" s="63"/>
      <c r="D96" s="63"/>
      <c r="E96" s="93"/>
      <c r="F96" s="93"/>
      <c r="G96" s="93"/>
      <c r="H96" s="93"/>
      <c r="I96" s="56">
        <f t="shared" si="3"/>
        <v>4.8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60</v>
      </c>
      <c r="B97" s="63">
        <v>206</v>
      </c>
      <c r="C97" s="63">
        <v>5</v>
      </c>
      <c r="D97" s="63">
        <v>20</v>
      </c>
      <c r="E97" s="93"/>
      <c r="F97" s="93"/>
      <c r="G97" s="93"/>
      <c r="H97" s="93"/>
      <c r="I97" s="56">
        <f t="shared" si="3"/>
        <v>4.2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65</v>
      </c>
      <c r="B98" s="63">
        <v>202</v>
      </c>
      <c r="C98" s="63"/>
      <c r="D98" s="63"/>
      <c r="E98" s="93"/>
      <c r="F98" s="93"/>
      <c r="G98" s="93"/>
      <c r="H98" s="93"/>
      <c r="I98" s="56">
        <f t="shared" si="3"/>
        <v>3.2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70</v>
      </c>
      <c r="B99" s="63">
        <v>217</v>
      </c>
      <c r="C99" s="63">
        <v>6</v>
      </c>
      <c r="D99" s="63">
        <v>16</v>
      </c>
      <c r="E99" s="93"/>
      <c r="F99" s="93"/>
      <c r="G99" s="93"/>
      <c r="H99" s="93"/>
      <c r="I99" s="56">
        <f t="shared" si="3"/>
        <v>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75</v>
      </c>
      <c r="B100" s="63">
        <v>214</v>
      </c>
      <c r="C100" s="63"/>
      <c r="D100" s="63"/>
      <c r="E100" s="68"/>
      <c r="F100" s="68"/>
      <c r="G100" s="68"/>
      <c r="H100" s="68"/>
      <c r="I100" s="56">
        <f t="shared" si="3"/>
        <v>2.6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80</v>
      </c>
      <c r="B101" s="63">
        <v>226</v>
      </c>
      <c r="C101" s="63">
        <v>7</v>
      </c>
      <c r="D101" s="63">
        <v>226</v>
      </c>
      <c r="E101" s="68"/>
      <c r="F101" s="68"/>
      <c r="G101" s="68"/>
      <c r="H101" s="68"/>
      <c r="I101" s="56">
        <f t="shared" si="3"/>
        <v>2.4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Bouleau verruqueux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3">
        <v>51.9</v>
      </c>
      <c r="C114" s="53"/>
      <c r="D114" s="63"/>
      <c r="E114" s="54"/>
      <c r="F114" s="54"/>
      <c r="G114" s="54"/>
      <c r="H114" s="54"/>
      <c r="I114" s="56">
        <f>IFERROR(B114/A114,"")</f>
        <v>3.46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3">
        <v>89.3</v>
      </c>
      <c r="C115" s="53">
        <v>1</v>
      </c>
      <c r="D115" s="63">
        <v>19.600000000000001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7.4799999999999995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v>108.2</v>
      </c>
      <c r="C116" s="53"/>
      <c r="D116" s="63"/>
      <c r="E116" s="54"/>
      <c r="F116" s="54"/>
      <c r="G116" s="54"/>
      <c r="H116" s="54"/>
      <c r="I116" s="56">
        <f t="shared" si="4"/>
        <v>7.7000000000000028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3">
        <v>145.30000000000001</v>
      </c>
      <c r="C117" s="53">
        <v>2</v>
      </c>
      <c r="D117" s="63">
        <v>20.200000000000003</v>
      </c>
      <c r="E117" s="54"/>
      <c r="F117" s="54"/>
      <c r="G117" s="54"/>
      <c r="H117" s="54">
        <v>1</v>
      </c>
      <c r="I117" s="56">
        <f t="shared" si="4"/>
        <v>7.4200000000000017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3">
        <v>159</v>
      </c>
      <c r="C118" s="53"/>
      <c r="D118" s="63"/>
      <c r="E118" s="54"/>
      <c r="F118" s="54"/>
      <c r="G118" s="54"/>
      <c r="H118" s="54"/>
      <c r="I118" s="56">
        <f t="shared" si="4"/>
        <v>6.7799999999999985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3">
        <v>189.10000000000002</v>
      </c>
      <c r="C119" s="53">
        <v>3</v>
      </c>
      <c r="D119" s="63">
        <v>16.5</v>
      </c>
      <c r="E119" s="54"/>
      <c r="F119" s="54"/>
      <c r="G119" s="54"/>
      <c r="H119" s="54"/>
      <c r="I119" s="56">
        <f t="shared" si="4"/>
        <v>6.0200000000000049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45</v>
      </c>
      <c r="B120" s="63">
        <v>198.5</v>
      </c>
      <c r="C120" s="63"/>
      <c r="D120" s="63"/>
      <c r="E120" s="93"/>
      <c r="F120" s="93"/>
      <c r="G120" s="93"/>
      <c r="H120" s="93"/>
      <c r="I120" s="56">
        <f t="shared" si="4"/>
        <v>5.1799999999999953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50</v>
      </c>
      <c r="B121" s="63">
        <v>220.4</v>
      </c>
      <c r="C121" s="63">
        <v>4</v>
      </c>
      <c r="D121" s="63">
        <v>12.1</v>
      </c>
      <c r="E121" s="93"/>
      <c r="F121" s="93"/>
      <c r="G121" s="93"/>
      <c r="H121" s="93"/>
      <c r="I121" s="56">
        <f t="shared" si="4"/>
        <v>4.3800000000000008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55</v>
      </c>
      <c r="B122" s="63">
        <v>226.4</v>
      </c>
      <c r="C122" s="63"/>
      <c r="D122" s="63"/>
      <c r="E122" s="93"/>
      <c r="F122" s="93"/>
      <c r="G122" s="93"/>
      <c r="H122" s="93"/>
      <c r="I122" s="56">
        <f t="shared" si="4"/>
        <v>3.6199999999999988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60</v>
      </c>
      <c r="B123" s="63">
        <v>241.29999999999998</v>
      </c>
      <c r="C123" s="63">
        <v>5</v>
      </c>
      <c r="D123" s="63">
        <v>8.3000000000000007</v>
      </c>
      <c r="E123" s="93"/>
      <c r="F123" s="93"/>
      <c r="G123" s="93"/>
      <c r="H123" s="93"/>
      <c r="I123" s="56">
        <f t="shared" si="4"/>
        <v>2.9799999999999955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65</v>
      </c>
      <c r="B124" s="63">
        <v>245.1</v>
      </c>
      <c r="C124" s="63"/>
      <c r="D124" s="63"/>
      <c r="E124" s="93"/>
      <c r="F124" s="93"/>
      <c r="G124" s="93"/>
      <c r="H124" s="93"/>
      <c r="I124" s="56">
        <f t="shared" si="4"/>
        <v>2.4200000000000044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70</v>
      </c>
      <c r="B125" s="63">
        <v>254.7</v>
      </c>
      <c r="C125" s="63">
        <v>6</v>
      </c>
      <c r="D125" s="63">
        <v>254.7</v>
      </c>
      <c r="E125" s="93"/>
      <c r="F125" s="93"/>
      <c r="G125" s="93"/>
      <c r="H125" s="93"/>
      <c r="I125" s="56">
        <f t="shared" si="4"/>
        <v>1.9199999999999988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Cormier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3">
        <v>42</v>
      </c>
      <c r="C140" s="53"/>
      <c r="D140" s="63"/>
      <c r="E140" s="54"/>
      <c r="F140" s="54"/>
      <c r="G140" s="54"/>
      <c r="H140" s="54"/>
      <c r="I140" s="60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3">
        <v>71</v>
      </c>
      <c r="C141" s="53">
        <v>1</v>
      </c>
      <c r="D141" s="63">
        <v>8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5.8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3">
        <v>97</v>
      </c>
      <c r="C142" s="53"/>
      <c r="D142" s="63"/>
      <c r="E142" s="54"/>
      <c r="F142" s="54"/>
      <c r="G142" s="54"/>
      <c r="H142" s="54"/>
      <c r="I142" s="60">
        <f t="shared" si="5"/>
        <v>6.8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3">
        <v>137</v>
      </c>
      <c r="C143" s="53">
        <v>2</v>
      </c>
      <c r="D143" s="63">
        <v>42</v>
      </c>
      <c r="E143" s="54"/>
      <c r="F143" s="54"/>
      <c r="G143" s="54"/>
      <c r="H143" s="54"/>
      <c r="I143" s="60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3">
        <v>137</v>
      </c>
      <c r="C144" s="53"/>
      <c r="D144" s="63"/>
      <c r="E144" s="54"/>
      <c r="F144" s="54"/>
      <c r="G144" s="54"/>
      <c r="H144" s="54"/>
      <c r="I144" s="60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3">
        <v>179</v>
      </c>
      <c r="C145" s="53">
        <v>3</v>
      </c>
      <c r="D145" s="63">
        <v>42</v>
      </c>
      <c r="E145" s="54"/>
      <c r="F145" s="54"/>
      <c r="G145" s="54"/>
      <c r="H145" s="54"/>
      <c r="I145" s="60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3">
        <v>178</v>
      </c>
      <c r="C146" s="53"/>
      <c r="D146" s="63"/>
      <c r="E146" s="54"/>
      <c r="F146" s="54"/>
      <c r="G146" s="54"/>
      <c r="H146" s="54"/>
      <c r="I146" s="60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63">
        <v>218</v>
      </c>
      <c r="C147" s="53">
        <v>4</v>
      </c>
      <c r="D147" s="63">
        <v>42</v>
      </c>
      <c r="E147" s="54"/>
      <c r="F147" s="54"/>
      <c r="G147" s="54"/>
      <c r="H147" s="54"/>
      <c r="I147" s="60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63">
        <v>214</v>
      </c>
      <c r="C148" s="53"/>
      <c r="D148" s="63"/>
      <c r="E148" s="54"/>
      <c r="F148" s="54"/>
      <c r="G148" s="54"/>
      <c r="H148" s="54"/>
      <c r="I148" s="60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63">
        <v>250</v>
      </c>
      <c r="C149" s="53">
        <v>5</v>
      </c>
      <c r="D149" s="63">
        <v>42</v>
      </c>
      <c r="E149" s="54"/>
      <c r="F149" s="54"/>
      <c r="G149" s="54"/>
      <c r="H149" s="54"/>
      <c r="I149" s="60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63">
        <v>242</v>
      </c>
      <c r="C150" s="53"/>
      <c r="D150" s="63"/>
      <c r="E150" s="54"/>
      <c r="F150" s="54"/>
      <c r="G150" s="54"/>
      <c r="H150" s="54"/>
      <c r="I150" s="60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63">
        <v>273</v>
      </c>
      <c r="C151" s="53">
        <v>6</v>
      </c>
      <c r="D151" s="63">
        <v>42</v>
      </c>
      <c r="E151" s="54"/>
      <c r="F151" s="54"/>
      <c r="G151" s="54"/>
      <c r="H151" s="54"/>
      <c r="I151" s="60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85</v>
      </c>
      <c r="B152" s="63">
        <v>290</v>
      </c>
      <c r="C152" s="53">
        <v>7</v>
      </c>
      <c r="D152" s="63">
        <v>42</v>
      </c>
      <c r="E152" s="57"/>
      <c r="F152" s="57"/>
      <c r="G152" s="57"/>
      <c r="H152" s="57"/>
      <c r="I152" s="60">
        <f t="shared" si="5"/>
        <v>5.9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95</v>
      </c>
      <c r="B153" s="63">
        <v>300</v>
      </c>
      <c r="C153" s="53">
        <v>8</v>
      </c>
      <c r="D153" s="63">
        <v>42</v>
      </c>
      <c r="E153" s="57"/>
      <c r="F153" s="57"/>
      <c r="G153" s="57"/>
      <c r="H153" s="57"/>
      <c r="I153" s="60">
        <f t="shared" si="5"/>
        <v>5.2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>
        <v>105</v>
      </c>
      <c r="B154" s="59">
        <v>305</v>
      </c>
      <c r="C154" s="53">
        <v>9</v>
      </c>
      <c r="D154" s="53">
        <v>41</v>
      </c>
      <c r="E154" s="57"/>
      <c r="F154" s="57"/>
      <c r="G154" s="57"/>
      <c r="H154" s="57"/>
      <c r="I154" s="60">
        <f t="shared" si="5"/>
        <v>4.7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>
        <v>115</v>
      </c>
      <c r="B155" s="59">
        <v>304</v>
      </c>
      <c r="C155" s="53">
        <v>10</v>
      </c>
      <c r="D155" s="53">
        <v>37</v>
      </c>
      <c r="E155" s="57"/>
      <c r="F155" s="57"/>
      <c r="G155" s="57"/>
      <c r="H155" s="57"/>
      <c r="I155" s="60">
        <f t="shared" si="5"/>
        <v>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>
        <v>125</v>
      </c>
      <c r="B156" s="59">
        <v>301</v>
      </c>
      <c r="C156" s="53">
        <v>11</v>
      </c>
      <c r="D156" s="53">
        <v>33</v>
      </c>
      <c r="E156" s="57"/>
      <c r="F156" s="57"/>
      <c r="G156" s="57"/>
      <c r="H156" s="57"/>
      <c r="I156" s="60">
        <f t="shared" si="5"/>
        <v>3.4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>
        <v>135</v>
      </c>
      <c r="B157" s="59">
        <v>298</v>
      </c>
      <c r="C157" s="53">
        <v>12</v>
      </c>
      <c r="D157" s="53">
        <v>29</v>
      </c>
      <c r="E157" s="57"/>
      <c r="F157" s="57"/>
      <c r="G157" s="57"/>
      <c r="H157" s="57"/>
      <c r="I157" s="60">
        <f t="shared" si="5"/>
        <v>3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>
        <v>145</v>
      </c>
      <c r="B158" s="59">
        <v>295</v>
      </c>
      <c r="C158" s="53">
        <v>13</v>
      </c>
      <c r="D158" s="53">
        <v>26</v>
      </c>
      <c r="E158" s="57"/>
      <c r="F158" s="57"/>
      <c r="G158" s="57"/>
      <c r="H158" s="57"/>
      <c r="I158" s="60">
        <f t="shared" si="5"/>
        <v>2.6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>
        <v>150</v>
      </c>
      <c r="B159" s="59">
        <v>292</v>
      </c>
      <c r="C159" s="53">
        <v>14</v>
      </c>
      <c r="D159" s="61">
        <v>292</v>
      </c>
      <c r="E159" s="57"/>
      <c r="F159" s="57"/>
      <c r="G159" s="57"/>
      <c r="H159" s="57"/>
      <c r="I159" s="60">
        <f t="shared" si="5"/>
        <v>4.5999999999999996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Chêne rouge d'Amérique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3">
        <v>132</v>
      </c>
      <c r="C166" s="63">
        <v>1</v>
      </c>
      <c r="D166" s="63">
        <v>50</v>
      </c>
      <c r="E166" s="54"/>
      <c r="F166" s="54"/>
      <c r="G166" s="54"/>
      <c r="H166" s="54">
        <v>1</v>
      </c>
      <c r="I166" s="52">
        <f>IFERROR(B166/A166,"")</f>
        <v>6.6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3">
        <v>143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12.2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3">
        <v>200</v>
      </c>
      <c r="C168" s="63">
        <v>2</v>
      </c>
      <c r="D168" s="63">
        <v>74</v>
      </c>
      <c r="E168" s="54"/>
      <c r="F168" s="54"/>
      <c r="G168" s="54"/>
      <c r="H168" s="54">
        <v>1</v>
      </c>
      <c r="I168" s="52">
        <f t="shared" si="6"/>
        <v>11.4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3">
        <v>179</v>
      </c>
      <c r="C169" s="63"/>
      <c r="D169" s="63"/>
      <c r="E169" s="54"/>
      <c r="F169" s="54"/>
      <c r="G169" s="54"/>
      <c r="H169" s="54"/>
      <c r="I169" s="52">
        <f t="shared" si="6"/>
        <v>10.6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3">
        <v>227</v>
      </c>
      <c r="C170" s="63">
        <v>3</v>
      </c>
      <c r="D170" s="63">
        <v>69</v>
      </c>
      <c r="E170" s="54"/>
      <c r="F170" s="54"/>
      <c r="G170" s="54"/>
      <c r="H170" s="54"/>
      <c r="I170" s="52">
        <f t="shared" si="6"/>
        <v>9.6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3">
        <v>201</v>
      </c>
      <c r="C171" s="63"/>
      <c r="D171" s="63"/>
      <c r="E171" s="54"/>
      <c r="F171" s="54"/>
      <c r="G171" s="54"/>
      <c r="H171" s="54"/>
      <c r="I171" s="52">
        <f t="shared" si="6"/>
        <v>8.6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3">
        <v>240</v>
      </c>
      <c r="C172" s="63">
        <v>4</v>
      </c>
      <c r="D172" s="63">
        <v>59</v>
      </c>
      <c r="E172" s="54"/>
      <c r="F172" s="54"/>
      <c r="G172" s="54"/>
      <c r="H172" s="54"/>
      <c r="I172" s="52">
        <f t="shared" si="6"/>
        <v>7.8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53">
        <v>215</v>
      </c>
      <c r="C173" s="53"/>
      <c r="D173" s="53"/>
      <c r="E173" s="54"/>
      <c r="F173" s="54"/>
      <c r="G173" s="54"/>
      <c r="H173" s="54"/>
      <c r="I173" s="52">
        <f t="shared" si="6"/>
        <v>6.8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245</v>
      </c>
      <c r="C174" s="53">
        <v>5</v>
      </c>
      <c r="D174" s="53">
        <v>47</v>
      </c>
      <c r="E174" s="54"/>
      <c r="F174" s="54"/>
      <c r="G174" s="54"/>
      <c r="H174" s="54"/>
      <c r="I174" s="52">
        <f t="shared" si="6"/>
        <v>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53">
        <v>224</v>
      </c>
      <c r="C175" s="53"/>
      <c r="D175" s="53"/>
      <c r="E175" s="54"/>
      <c r="F175" s="54"/>
      <c r="G175" s="54"/>
      <c r="H175" s="54"/>
      <c r="I175" s="52">
        <f t="shared" si="6"/>
        <v>5.2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53">
        <v>247</v>
      </c>
      <c r="C176" s="53">
        <v>6</v>
      </c>
      <c r="D176" s="53">
        <v>37</v>
      </c>
      <c r="E176" s="54"/>
      <c r="F176" s="54"/>
      <c r="G176" s="54"/>
      <c r="H176" s="54"/>
      <c r="I176" s="52">
        <f t="shared" si="6"/>
        <v>4.5999999999999996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53">
        <v>230</v>
      </c>
      <c r="C177" s="53"/>
      <c r="D177" s="53"/>
      <c r="E177" s="54"/>
      <c r="F177" s="54"/>
      <c r="G177" s="54"/>
      <c r="H177" s="54"/>
      <c r="I177" s="52">
        <f t="shared" si="6"/>
        <v>4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80</v>
      </c>
      <c r="B178" s="53">
        <v>247</v>
      </c>
      <c r="C178" s="53">
        <v>7</v>
      </c>
      <c r="D178" s="53">
        <v>28</v>
      </c>
      <c r="E178" s="54"/>
      <c r="F178" s="54"/>
      <c r="G178" s="54"/>
      <c r="H178" s="54"/>
      <c r="I178" s="52">
        <f t="shared" si="6"/>
        <v>3.4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85</v>
      </c>
      <c r="B179" s="53">
        <v>234</v>
      </c>
      <c r="C179" s="53">
        <v>8</v>
      </c>
      <c r="D179" s="53">
        <v>12</v>
      </c>
      <c r="E179" s="54"/>
      <c r="F179" s="54"/>
      <c r="G179" s="54"/>
      <c r="H179" s="54"/>
      <c r="I179" s="52">
        <f t="shared" si="6"/>
        <v>3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90</v>
      </c>
      <c r="B180" s="53">
        <v>236</v>
      </c>
      <c r="C180" s="53">
        <v>9</v>
      </c>
      <c r="D180" s="53">
        <v>236</v>
      </c>
      <c r="E180" s="54"/>
      <c r="F180" s="54"/>
      <c r="G180" s="54"/>
      <c r="H180" s="54"/>
      <c r="I180" s="52">
        <f t="shared" si="6"/>
        <v>2.8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Séquoia toujours vert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14</v>
      </c>
      <c r="B192" s="63">
        <v>92</v>
      </c>
      <c r="C192" s="63"/>
      <c r="D192" s="63"/>
      <c r="E192" s="54"/>
      <c r="F192" s="54"/>
      <c r="G192" s="54"/>
      <c r="H192" s="54"/>
      <c r="I192" s="52">
        <f>IFERROR(B192/A192,"")</f>
        <v>6.5714285714285712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19</v>
      </c>
      <c r="B193" s="63">
        <v>235</v>
      </c>
      <c r="C193" s="63">
        <v>1</v>
      </c>
      <c r="D193" s="63">
        <v>105</v>
      </c>
      <c r="E193" s="54"/>
      <c r="F193" s="54"/>
      <c r="G193" s="54">
        <v>0.5</v>
      </c>
      <c r="H193" s="54">
        <v>0.5</v>
      </c>
      <c r="I193" s="52">
        <f t="shared" ref="I193:I211" si="7">IF(A193&lt;&gt;0,(B193-(B192-D192))/(A193-A192),"")</f>
        <v>28.6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24</v>
      </c>
      <c r="B194" s="63">
        <v>339</v>
      </c>
      <c r="C194" s="63"/>
      <c r="D194" s="63"/>
      <c r="E194" s="54"/>
      <c r="F194" s="54"/>
      <c r="G194" s="54"/>
      <c r="H194" s="54"/>
      <c r="I194" s="52">
        <f t="shared" si="7"/>
        <v>41.8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29</v>
      </c>
      <c r="B195" s="63">
        <v>570</v>
      </c>
      <c r="C195" s="63">
        <v>2</v>
      </c>
      <c r="D195" s="63">
        <v>210</v>
      </c>
      <c r="E195" s="54"/>
      <c r="F195" s="54"/>
      <c r="G195" s="54">
        <v>0.5</v>
      </c>
      <c r="H195" s="54">
        <v>0.5</v>
      </c>
      <c r="I195" s="52">
        <f t="shared" si="7"/>
        <v>46.2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34</v>
      </c>
      <c r="B196" s="63">
        <v>586</v>
      </c>
      <c r="C196" s="63"/>
      <c r="D196" s="63"/>
      <c r="E196" s="54"/>
      <c r="F196" s="54"/>
      <c r="G196" s="54"/>
      <c r="H196" s="54"/>
      <c r="I196" s="52">
        <f t="shared" si="7"/>
        <v>45.2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39</v>
      </c>
      <c r="B197" s="63">
        <v>794</v>
      </c>
      <c r="C197" s="63">
        <v>3</v>
      </c>
      <c r="D197" s="63">
        <v>210</v>
      </c>
      <c r="E197" s="54"/>
      <c r="F197" s="54"/>
      <c r="G197" s="54"/>
      <c r="H197" s="54"/>
      <c r="I197" s="52">
        <f t="shared" si="7"/>
        <v>41.6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44</v>
      </c>
      <c r="B198" s="63">
        <v>774</v>
      </c>
      <c r="C198" s="63"/>
      <c r="D198" s="63"/>
      <c r="E198" s="54"/>
      <c r="F198" s="54"/>
      <c r="G198" s="54"/>
      <c r="H198" s="54"/>
      <c r="I198" s="52">
        <f t="shared" si="7"/>
        <v>38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49</v>
      </c>
      <c r="B199" s="53">
        <v>943</v>
      </c>
      <c r="C199" s="53">
        <v>4</v>
      </c>
      <c r="D199" s="53">
        <v>159</v>
      </c>
      <c r="E199" s="54"/>
      <c r="F199" s="54"/>
      <c r="G199" s="54"/>
      <c r="H199" s="54"/>
      <c r="I199" s="52">
        <f t="shared" si="7"/>
        <v>33.799999999999997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54</v>
      </c>
      <c r="B200" s="53">
        <v>933</v>
      </c>
      <c r="C200" s="53"/>
      <c r="D200" s="53"/>
      <c r="E200" s="54"/>
      <c r="F200" s="54"/>
      <c r="G200" s="54"/>
      <c r="H200" s="54"/>
      <c r="I200" s="52">
        <f t="shared" si="7"/>
        <v>29.8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59</v>
      </c>
      <c r="B201" s="53">
        <v>1063</v>
      </c>
      <c r="C201" s="53">
        <v>5</v>
      </c>
      <c r="D201" s="53">
        <v>121</v>
      </c>
      <c r="E201" s="54"/>
      <c r="F201" s="54"/>
      <c r="G201" s="54"/>
      <c r="H201" s="54"/>
      <c r="I201" s="52">
        <f t="shared" si="7"/>
        <v>26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64</v>
      </c>
      <c r="B202" s="53">
        <v>1055</v>
      </c>
      <c r="C202" s="53"/>
      <c r="D202" s="53"/>
      <c r="E202" s="54"/>
      <c r="F202" s="54"/>
      <c r="G202" s="54"/>
      <c r="H202" s="54"/>
      <c r="I202" s="52">
        <f t="shared" si="7"/>
        <v>22.6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69</v>
      </c>
      <c r="B203" s="53">
        <v>1151</v>
      </c>
      <c r="C203" s="53">
        <v>6</v>
      </c>
      <c r="D203" s="53">
        <v>96</v>
      </c>
      <c r="E203" s="54"/>
      <c r="F203" s="54"/>
      <c r="G203" s="54"/>
      <c r="H203" s="54"/>
      <c r="I203" s="52">
        <f t="shared" si="7"/>
        <v>19.2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74</v>
      </c>
      <c r="B204" s="53">
        <v>1133</v>
      </c>
      <c r="C204" s="53">
        <v>7</v>
      </c>
      <c r="D204" s="53">
        <v>40</v>
      </c>
      <c r="E204" s="54"/>
      <c r="F204" s="54"/>
      <c r="G204" s="54"/>
      <c r="H204" s="54"/>
      <c r="I204" s="52">
        <f t="shared" si="7"/>
        <v>15.6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79</v>
      </c>
      <c r="B205" s="53">
        <v>1153</v>
      </c>
      <c r="C205" s="53">
        <v>8</v>
      </c>
      <c r="D205" s="53">
        <v>1153</v>
      </c>
      <c r="E205" s="54"/>
      <c r="F205" s="54"/>
      <c r="G205" s="54"/>
      <c r="H205" s="54"/>
      <c r="I205" s="52">
        <f t="shared" si="7"/>
        <v>12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pubescent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chevelu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Aulne glutineux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Bouleau verruqueux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Cormier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Chêne rouge d'Amérique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Séquoia toujours vert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475.74538416323395</v>
      </c>
      <c r="T3" s="62">
        <f>IF('Données projet'!E9&gt;30,$R$33-$H$33,LOOKUP('Données projet'!$E$9,$A$3:$A$203,R3:R203)-LOOKUP('Données projet'!$E$9,$A$3:$A$203,$H$3:$H$203))</f>
        <v>254.25036207346585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367.53254281980077</v>
      </c>
      <c r="AO3" s="62">
        <f>IF('Données projet'!E10&gt;30,$AM$33-$H$33,LOOKUP('Données projet'!$E$10,$A$3:$A$203,AM3:AM203)-LOOKUP('Données projet'!$E$10,$A$3:$A$203,$H$3:$H$203))</f>
        <v>163.29630772916113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212.76380112303843</v>
      </c>
      <c r="BJ3" s="62">
        <f>IF('Données projet'!E11&gt;30,$BH$33-$H$33,LOOKUP('Données projet'!$E$11,$A$3:$A$203,BH3:BH203)-LOOKUP('Données projet'!$E$11,$A$3:$A$203,$H$3:$H$203))</f>
        <v>232.85411068442733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280.22219394281689</v>
      </c>
      <c r="CE3" s="62">
        <f>IF('Données projet'!E12&gt;30,$CC$33-$H$33,LOOKUP('Données projet'!$E$12,$A$3:$A$203,CC3:CC203)-LOOKUP('Données projet'!$E$12,$A$3:$A$203,$H$3:$H$203))</f>
        <v>296.25239639555008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502.3600084639375</v>
      </c>
      <c r="CZ3" s="62">
        <f>IF('Données projet'!E13&gt;30,$CX$33-$H$33,LOOKUP('Données projet'!$E$13,$A$3:$A$203,CX3:CX203)-LOOKUP('Données projet'!$E$13,$A$3:$A$203,$H$3:$H$203))</f>
        <v>267.29983095356357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344.39903186387789</v>
      </c>
      <c r="DU3" s="62">
        <f>IF('Données projet'!E14&gt;30,$DS$33-$H$33,LOOKUP('Données projet'!$E$14,$A$3:$A$203,DS3:DS203)-LOOKUP('Données projet'!$E$14,$A$3:$A$203,$H$3:$H$203))</f>
        <v>417.85733543972361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622.05788186755217</v>
      </c>
      <c r="EP3" s="62">
        <f>IF('Données projet'!E15&gt;30,$EN$33-$H$33,LOOKUP('Données projet'!$E$15,$A$3:$A$203,EN3:EN203)-LOOKUP('Données projet'!$E$15,$A$3:$A$203,$H$3:$H$203))</f>
        <v>427.1830590194549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2">
        <f t="shared" si="0"/>
        <v>260.97628431819578</v>
      </c>
      <c r="S4" s="62">
        <f ca="1">AVERAGE(OFFSET($R$3,0,0,'Données projet'!$E$9+1,1))-AVERAGE(OFFSET($H$3,0,0,'Données projet'!$E$9+1,1))</f>
        <v>475.74538416323395</v>
      </c>
      <c r="T4" s="62">
        <f>$T$3</f>
        <v>254.25036207346585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1.1975240695462721</v>
      </c>
      <c r="AK4" s="14">
        <f>EXP(-1.0587+0.8836*LN(AJ4)+0.284)</f>
        <v>0.54041081187742124</v>
      </c>
      <c r="AL4" s="22">
        <f t="shared" ref="AL4:AL67" si="4">(AJ4+AK4)*0.475*44/12</f>
        <v>3.0269032518129322</v>
      </c>
      <c r="AM4" s="62">
        <f t="shared" ref="AM4:AM67" si="5">AL4+(AD4+AE4)*44/12</f>
        <v>260.9157921407018</v>
      </c>
      <c r="AN4" s="62">
        <f ca="1">AVERAGE(OFFSET($AM$3,0,0,'Données projet'!$E$10+1,1))-AVERAGE(OFFSET($H$3,0,0,'Données projet'!$E$10+1,1))</f>
        <v>367.53254281980077</v>
      </c>
      <c r="AO4" s="62">
        <f>$AO$3</f>
        <v>163.29630772916113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0.6</v>
      </c>
      <c r="BD4" s="13">
        <f>IF('Données projet'!$A$88&gt;35,BD3+BC4-BL3,IF(A4&lt;'Données projet'!$A$88,$BA$205^A4,IF(A4='Données projet'!$A$88,'Données projet'!$B$88,BD3+BC4-BL3)))</f>
        <v>1.1577536725165907</v>
      </c>
      <c r="BE4" s="14">
        <f>BD4*VLOOKUP('Données projet'!$B$11,Paramètres!$A$1:$I$89,3,0)*VLOOKUP('Données projet'!$B$11,Paramètres!$A$1:$I$89,5,0)</f>
        <v>0.75856020623287024</v>
      </c>
      <c r="BF4" s="14">
        <f>EXP(-1.0587+0.8836*LN(BE4)+0.284)</f>
        <v>0.36100338852829833</v>
      </c>
      <c r="BG4" s="22">
        <f t="shared" ref="BG4:BG67" si="7">(BE4+BF4)*0.475*44/12</f>
        <v>1.9499065942090352</v>
      </c>
      <c r="BH4" s="62">
        <f t="shared" ref="BH4:BH67" si="8">BG4+(AY4+AZ4)*44/12</f>
        <v>259.8387954830979</v>
      </c>
      <c r="BI4" s="62">
        <f ca="1">AVERAGE(OFFSET($BH$3,0,0,'Données projet'!$E$11+1,1))-AVERAGE(OFFSET($H$3,0,0,'Données projet'!$E$11+1,1))</f>
        <v>212.76380112303843</v>
      </c>
      <c r="BJ4" s="62">
        <f>$BJ$3</f>
        <v>232.85411068442733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3.46</v>
      </c>
      <c r="BY4" s="13">
        <f>IF('Données projet'!$A$114&gt;35,BY3+BX4-CG3,IF(A4&lt;'Données projet'!$A$114,$BV$205^A4,IF(A4='Données projet'!$A$114,'Données projet'!$B$114,BY3+BX4-CG3)))</f>
        <v>1.301201306051178</v>
      </c>
      <c r="BZ4" s="14">
        <f>BY4*VLOOKUP('Données projet'!$B$12,Paramètres!$A$1:$I$89,3,0)*VLOOKUP('Données projet'!$B$12,Paramètres!$A$1:$I$89,5,0)</f>
        <v>1.0555344994687157</v>
      </c>
      <c r="CA4" s="14">
        <f>EXP(-1.0587+0.8836*LN(BZ4)+0.284)</f>
        <v>0.48338403902967697</v>
      </c>
      <c r="CB4" s="22">
        <f t="shared" ref="CB4:CB67" si="10">(BZ4+CA4)*0.475*44/12</f>
        <v>2.680283121218034</v>
      </c>
      <c r="CC4" s="62">
        <f t="shared" ref="CC4:CC67" si="11">CB4+(BT4+BU4)*44/12</f>
        <v>260.56917201010691</v>
      </c>
      <c r="CD4" s="62">
        <f ca="1">AVERAGE(OFFSET($CC$3,0,0,'Données projet'!$E$12+1,1))-AVERAGE(OFFSET($H$3,0,0,'Données projet'!$E$12+1,1))</f>
        <v>280.22219394281689</v>
      </c>
      <c r="CE4" s="62">
        <f>$CE$3</f>
        <v>296.25239639555008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1.2975860072835741</v>
      </c>
      <c r="CV4" s="14">
        <f>EXP(-1.0587+0.8836*LN(CU4)+0.284)</f>
        <v>0.58012177912374829</v>
      </c>
      <c r="CW4" s="22">
        <f t="shared" ref="CW4:CW67" si="13">(CU4+CV4)*0.475*44/12</f>
        <v>3.2703410613260862</v>
      </c>
      <c r="CX4" s="62">
        <f t="shared" ref="CX4:CX67" si="14">CW4+(CO4+CP4)*44/12</f>
        <v>261.15922995021492</v>
      </c>
      <c r="CY4" s="62">
        <f ca="1">AVERAGE(OFFSET($CX$3,0,0,'Données projet'!$E$13+1,1))-AVERAGE(OFFSET($H$3,0,0,'Données projet'!$E$13+1,1))</f>
        <v>502.3600084639375</v>
      </c>
      <c r="CZ4" s="62">
        <f>$CZ$3</f>
        <v>267.29983095356357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6.6</v>
      </c>
      <c r="DO4" s="13">
        <f>IF('Données projet'!$A$166&gt;35,DO3+DN4-DW3,IF(A4&lt;'Données projet'!$A$166,$DL$205^A4,IF(A4='Données projet'!$A$166,'Données projet'!$B$166,DO3+DN4-DW3)))</f>
        <v>1.2765231539157764</v>
      </c>
      <c r="DP4" s="18">
        <f>DO4*VLOOKUP('Données projet'!$B$14,Paramètres!$A$1:$I$89,3,0)*VLOOKUP('Données projet'!$B$14,Paramètres!$A$1:$I$89,5,0)</f>
        <v>1.1151706272608224</v>
      </c>
      <c r="DQ4" s="14">
        <f>EXP(-1.0587+0.8836*LN(DP4)+0.284)</f>
        <v>0.50743784838663863</v>
      </c>
      <c r="DR4" s="22">
        <f t="shared" ref="DR4:DR67" si="16">(DP4+DQ4)*0.475*44/12</f>
        <v>2.8260430950859945</v>
      </c>
      <c r="DS4" s="62">
        <f t="shared" ref="DS4:DS67" si="17">DR4+(DJ4+DK4)*44/12</f>
        <v>260.71493198397485</v>
      </c>
      <c r="DT4" s="62">
        <f ca="1">AVERAGE(OFFSET($DS$3,0,0,'Données projet'!$E$14+1,1))-AVERAGE(OFFSET($H$3,0,0,'Données projet'!$E$14+1,1))</f>
        <v>344.39903186387789</v>
      </c>
      <c r="DU4" s="62">
        <f>$DU$3</f>
        <v>417.85733543972361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6.5714285714285712</v>
      </c>
      <c r="EJ4" s="13">
        <f>IF('Données projet'!$A$192&gt;35,EJ3+EI4-ER3,IF(A4&lt;'Données projet'!$A$192,$EG$205^A4,IF(A4='Données projet'!$A$192,'Données projet'!$B$192,EJ3+EI4-ER3)))</f>
        <v>1.3812444916919526</v>
      </c>
      <c r="EK4" s="18">
        <f>EJ4*VLOOKUP('Données projet'!$B$15,Paramètres!$A$1:$I$89,3,0)*VLOOKUP('Données projet'!$B$15,Paramètres!$A$1:$I$89,5,0)</f>
        <v>0.61051006532784313</v>
      </c>
      <c r="EL4" s="14">
        <f>EXP(-1.0587+0.8836*LN(EK4)+0.284)</f>
        <v>0.29798214913177906</v>
      </c>
      <c r="EM4" s="22">
        <f t="shared" ref="EM4:EM67" si="19">(EK4+EL4)*0.475*44/12</f>
        <v>1.5822906068505087</v>
      </c>
      <c r="EN4" s="62">
        <f t="shared" ref="EN4:EN67" si="20">EM4+(EE4+EF4)*44/12</f>
        <v>259.47117949573936</v>
      </c>
      <c r="EO4" s="62">
        <f ca="1">AVERAGE(OFFSET($EN$3,0,0,'Données projet'!$E$15+1,1))-AVERAGE(OFFSET($H$3,0,0,'Données projet'!$E$15+1,1))</f>
        <v>622.05788186755217</v>
      </c>
      <c r="EP4" s="62">
        <f>$EP$3</f>
        <v>427.1830590194549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2">
        <f t="shared" si="0"/>
        <v>262.80806344386446</v>
      </c>
      <c r="S5" s="62">
        <f ca="1">AVERAGE(OFFSET($R$3,0,0,'Données projet'!$E$9+1,1))-AVERAGE(OFFSET($H$3,0,0,'Données projet'!$E$9+1,1))</f>
        <v>475.74538416323395</v>
      </c>
      <c r="T5" s="62">
        <f t="shared" ref="T5:T68" si="34">$T$3</f>
        <v>254.25036207346585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1.3720473566232918</v>
      </c>
      <c r="AK5" s="14">
        <f t="shared" ref="AK5:AK68" si="35">EXP(-1.0587+0.8836*LN(AJ5)+0.284)</f>
        <v>0.60944062808197874</v>
      </c>
      <c r="AL5" s="22">
        <f t="shared" si="4"/>
        <v>3.4510915733616798</v>
      </c>
      <c r="AM5" s="62">
        <f t="shared" si="5"/>
        <v>262.56220268447282</v>
      </c>
      <c r="AN5" s="62">
        <f ca="1">AVERAGE(OFFSET($AM$3,0,0,'Données projet'!$E$10+1,1))-AVERAGE(OFFSET($H$3,0,0,'Données projet'!$E$10+1,1))</f>
        <v>367.53254281980077</v>
      </c>
      <c r="AO5" s="62">
        <f t="shared" ref="AO5:AO68" si="36">$AO$3</f>
        <v>163.29630772916113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0.6</v>
      </c>
      <c r="BD5" s="13">
        <f>IF('Données projet'!$A$88&gt;35,BD4+BC5-BL4,IF(A5&lt;'Données projet'!$A$88,$BA$205^A5,IF(A5='Données projet'!$A$88,'Données projet'!$B$88,BD4+BC5-BL4)))</f>
        <v>1.340393566225653</v>
      </c>
      <c r="BE5" s="14">
        <f>BD5*VLOOKUP('Données projet'!$B$11,Paramètres!$A$1:$I$89,3,0)*VLOOKUP('Données projet'!$B$11,Paramètres!$A$1:$I$89,5,0)</f>
        <v>0.87822586459104779</v>
      </c>
      <c r="BF5" s="14">
        <f t="shared" ref="BF5:BF68" si="37">EXP(-1.0587+0.8836*LN(BE5)+0.284)</f>
        <v>0.41088711629828645</v>
      </c>
      <c r="BG5" s="22">
        <f t="shared" si="7"/>
        <v>2.2452051083822568</v>
      </c>
      <c r="BH5" s="62">
        <f t="shared" si="8"/>
        <v>261.35631621949341</v>
      </c>
      <c r="BI5" s="62">
        <f ca="1">AVERAGE(OFFSET($BH$3,0,0,'Données projet'!$E$11+1,1))-AVERAGE(OFFSET($H$3,0,0,'Données projet'!$E$11+1,1))</f>
        <v>212.76380112303843</v>
      </c>
      <c r="BJ5" s="62">
        <f t="shared" ref="BJ5:BJ68" si="38">$BJ$3</f>
        <v>232.85411068442733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3.46</v>
      </c>
      <c r="BY5" s="13">
        <f>IF('Données projet'!$A$114&gt;35,BY4+BX5-CG4,IF(A5&lt;'Données projet'!$A$114,$BV$205^A5,IF(A5='Données projet'!$A$114,'Données projet'!$B$114,BY4+BX5-CG4)))</f>
        <v>1.6931248388692914</v>
      </c>
      <c r="BZ5" s="14">
        <f>BY5*VLOOKUP('Données projet'!$B$12,Paramètres!$A$1:$I$89,3,0)*VLOOKUP('Données projet'!$B$12,Paramètres!$A$1:$I$89,5,0)</f>
        <v>1.3734628692907693</v>
      </c>
      <c r="CA5" s="14">
        <f t="shared" ref="CA5:CA68" si="39">EXP(-1.0587+0.8836*LN(BZ5)+0.284)</f>
        <v>0.60999615575976951</v>
      </c>
      <c r="CB5" s="22">
        <f t="shared" si="10"/>
        <v>3.4545244686296885</v>
      </c>
      <c r="CC5" s="62">
        <f t="shared" si="11"/>
        <v>262.56563557974084</v>
      </c>
      <c r="CD5" s="62">
        <f ca="1">AVERAGE(OFFSET($CC$3,0,0,'Données projet'!$E$12+1,1))-AVERAGE(OFFSET($H$3,0,0,'Données projet'!$E$12+1,1))</f>
        <v>280.22219394281689</v>
      </c>
      <c r="CE5" s="62">
        <f t="shared" ref="CE5:CE68" si="40">$CE$3</f>
        <v>296.25239639555008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1.5642228226478332</v>
      </c>
      <c r="CV5" s="14">
        <f t="shared" ref="CV5:CV68" si="41">EXP(-1.0587+0.8836*LN(CU5)+0.284)</f>
        <v>0.68428075179095682</v>
      </c>
      <c r="CW5" s="22">
        <f t="shared" si="13"/>
        <v>3.9161437254808931</v>
      </c>
      <c r="CX5" s="62">
        <f t="shared" si="14"/>
        <v>263.02725483659202</v>
      </c>
      <c r="CY5" s="62">
        <f ca="1">AVERAGE(OFFSET($CX$3,0,0,'Données projet'!$E$13+1,1))-AVERAGE(OFFSET($H$3,0,0,'Données projet'!$E$13+1,1))</f>
        <v>502.3600084639375</v>
      </c>
      <c r="CZ5" s="62">
        <f t="shared" ref="CZ5:CZ68" si="42">$CZ$3</f>
        <v>267.29983095356357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6.6</v>
      </c>
      <c r="DO5" s="13">
        <f>IF('Données projet'!$A$166&gt;35,DO4+DN5-DW4,IF(A5&lt;'Données projet'!$A$166,$DL$205^A5,IF(A5='Données projet'!$A$166,'Données projet'!$B$166,DO4+DN5-DW4)))</f>
        <v>1.629511362483081</v>
      </c>
      <c r="DP5" s="18">
        <f>DO5*VLOOKUP('Données projet'!$B$14,Paramètres!$A$1:$I$89,3,0)*VLOOKUP('Données projet'!$B$14,Paramètres!$A$1:$I$89,5,0)</f>
        <v>1.4235411262652198</v>
      </c>
      <c r="DQ5" s="14">
        <f t="shared" ref="DQ5:DQ68" si="43">EXP(-1.0587+0.8836*LN(DP5)+0.284)</f>
        <v>0.62960738463416654</v>
      </c>
      <c r="DR5" s="22">
        <f t="shared" si="16"/>
        <v>3.5759003231497637</v>
      </c>
      <c r="DS5" s="62">
        <f t="shared" si="17"/>
        <v>262.68701143426091</v>
      </c>
      <c r="DT5" s="62">
        <f ca="1">AVERAGE(OFFSET($DS$3,0,0,'Données projet'!$E$14+1,1))-AVERAGE(OFFSET($H$3,0,0,'Données projet'!$E$14+1,1))</f>
        <v>344.39903186387789</v>
      </c>
      <c r="DU5" s="62">
        <f t="shared" ref="DU5:DU68" si="44">$DU$3</f>
        <v>417.85733543972361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6.5714285714285712</v>
      </c>
      <c r="EJ5" s="13">
        <f>IF('Données projet'!$A$192&gt;35,EJ4+EI5-ER4,IF(A5&lt;'Données projet'!$A$192,$EG$205^A5,IF(A5='Données projet'!$A$192,'Données projet'!$B$192,EJ4+EI5-ER4)))</f>
        <v>1.9078363458293606</v>
      </c>
      <c r="EK5" s="18">
        <f>EJ5*VLOOKUP('Données projet'!$B$15,Paramètres!$A$1:$I$89,3,0)*VLOOKUP('Données projet'!$B$15,Paramètres!$A$1:$I$89,5,0)</f>
        <v>0.84326366485657744</v>
      </c>
      <c r="EL5" s="14">
        <f t="shared" ref="EL5:EL68" si="45">EXP(-1.0587+0.8836*LN(EK5)+0.284)</f>
        <v>0.39639969723156959</v>
      </c>
      <c r="EM5" s="22">
        <f t="shared" si="19"/>
        <v>2.1590803556368559</v>
      </c>
      <c r="EN5" s="62">
        <f t="shared" si="20"/>
        <v>261.27019146674797</v>
      </c>
      <c r="EO5" s="62">
        <f ca="1">AVERAGE(OFFSET($EN$3,0,0,'Données projet'!$E$15+1,1))-AVERAGE(OFFSET($H$3,0,0,'Données projet'!$E$15+1,1))</f>
        <v>622.05788186755217</v>
      </c>
      <c r="EP5" s="62">
        <f t="shared" ref="EP5:EP68" si="46">$EP$3</f>
        <v>427.1830590194549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2">
        <f t="shared" si="0"/>
        <v>264.76063455825545</v>
      </c>
      <c r="S6" s="62">
        <f ca="1">AVERAGE(OFFSET($R$3,0,0,'Données projet'!$E$9+1,1))-AVERAGE(OFFSET($H$3,0,0,'Données projet'!$E$9+1,1))</f>
        <v>475.74538416323395</v>
      </c>
      <c r="T6" s="62">
        <f t="shared" si="34"/>
        <v>254.25036207346585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1.5720051034383178</v>
      </c>
      <c r="AK6" s="14">
        <f t="shared" si="35"/>
        <v>0.68728802421000335</v>
      </c>
      <c r="AL6" s="22">
        <f t="shared" si="4"/>
        <v>3.9349355306541596</v>
      </c>
      <c r="AM6" s="62">
        <f t="shared" si="5"/>
        <v>264.26826886398749</v>
      </c>
      <c r="AN6" s="62">
        <f ca="1">AVERAGE(OFFSET($AM$3,0,0,'Données projet'!$E$10+1,1))-AVERAGE(OFFSET($H$3,0,0,'Données projet'!$E$10+1,1))</f>
        <v>367.53254281980077</v>
      </c>
      <c r="AO6" s="62">
        <f t="shared" si="36"/>
        <v>163.29630772916113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0.6</v>
      </c>
      <c r="BD6" s="13">
        <f>IF('Données projet'!$A$88&gt;35,BD5+BC6-BL5,IF(A6&lt;'Données projet'!$A$88,$BA$205^A6,IF(A6='Données projet'!$A$88,'Données projet'!$B$88,BD5+BC6-BL5)))</f>
        <v>1.5518455739153598</v>
      </c>
      <c r="BE6" s="14">
        <f>BD6*VLOOKUP('Données projet'!$B$11,Paramètres!$A$1:$I$89,3,0)*VLOOKUP('Données projet'!$B$11,Paramètres!$A$1:$I$89,5,0)</f>
        <v>1.0167692200293437</v>
      </c>
      <c r="BF6" s="14">
        <f t="shared" si="37"/>
        <v>0.46766381619902025</v>
      </c>
      <c r="BG6" s="22">
        <f t="shared" si="7"/>
        <v>2.5853875380977338</v>
      </c>
      <c r="BH6" s="62">
        <f t="shared" si="8"/>
        <v>262.91872087143105</v>
      </c>
      <c r="BI6" s="62">
        <f ca="1">AVERAGE(OFFSET($BH$3,0,0,'Données projet'!$E$11+1,1))-AVERAGE(OFFSET($H$3,0,0,'Données projet'!$E$11+1,1))</f>
        <v>212.76380112303843</v>
      </c>
      <c r="BJ6" s="62">
        <f t="shared" si="38"/>
        <v>232.85411068442733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3.46</v>
      </c>
      <c r="BY6" s="13">
        <f>IF('Données projet'!$A$114&gt;35,BY5+BX6-CG5,IF(A6&lt;'Données projet'!$A$114,$BV$205^A6,IF(A6='Données projet'!$A$114,'Données projet'!$B$114,BY5+BX6-CG5)))</f>
        <v>2.2030962516444124</v>
      </c>
      <c r="BZ6" s="14">
        <f>BY6*VLOOKUP('Données projet'!$B$12,Paramètres!$A$1:$I$89,3,0)*VLOOKUP('Données projet'!$B$12,Paramètres!$A$1:$I$89,5,0)</f>
        <v>1.7871516793339473</v>
      </c>
      <c r="CA6" s="14">
        <f t="shared" si="39"/>
        <v>0.76977161014381879</v>
      </c>
      <c r="CB6" s="22">
        <f t="shared" si="10"/>
        <v>4.4533080625071086</v>
      </c>
      <c r="CC6" s="62">
        <f t="shared" si="11"/>
        <v>264.78664139584043</v>
      </c>
      <c r="CD6" s="62">
        <f ca="1">AVERAGE(OFFSET($CC$3,0,0,'Données projet'!$E$12+1,1))-AVERAGE(OFFSET($H$3,0,0,'Données projet'!$E$12+1,1))</f>
        <v>280.22219394281689</v>
      </c>
      <c r="CE6" s="62">
        <f t="shared" si="40"/>
        <v>296.25239639555008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1.885649987868306</v>
      </c>
      <c r="CV6" s="14">
        <f t="shared" si="41"/>
        <v>0.8071411281590839</v>
      </c>
      <c r="CW6" s="22">
        <f t="shared" si="13"/>
        <v>4.6899445270810372</v>
      </c>
      <c r="CX6" s="62">
        <f t="shared" si="14"/>
        <v>265.02327786041434</v>
      </c>
      <c r="CY6" s="62">
        <f ca="1">AVERAGE(OFFSET($CX$3,0,0,'Données projet'!$E$13+1,1))-AVERAGE(OFFSET($H$3,0,0,'Données projet'!$E$13+1,1))</f>
        <v>502.3600084639375</v>
      </c>
      <c r="CZ6" s="62">
        <f t="shared" si="42"/>
        <v>267.29983095356357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6.6</v>
      </c>
      <c r="DO6" s="13">
        <f>IF('Données projet'!$A$166&gt;35,DO5+DN6-DW5,IF(A6&lt;'Données projet'!$A$166,$DL$205^A6,IF(A6='Données projet'!$A$166,'Données projet'!$B$166,DO5+DN6-DW5)))</f>
        <v>2.0801089837784965</v>
      </c>
      <c r="DP6" s="18">
        <f>DO6*VLOOKUP('Données projet'!$B$14,Paramètres!$A$1:$I$89,3,0)*VLOOKUP('Données projet'!$B$14,Paramètres!$A$1:$I$89,5,0)</f>
        <v>1.8171832082288948</v>
      </c>
      <c r="DQ6" s="14">
        <f t="shared" si="43"/>
        <v>0.7811901694881791</v>
      </c>
      <c r="DR6" s="22">
        <f t="shared" si="16"/>
        <v>4.5255002995239044</v>
      </c>
      <c r="DS6" s="62">
        <f t="shared" si="17"/>
        <v>264.85883363285723</v>
      </c>
      <c r="DT6" s="62">
        <f ca="1">AVERAGE(OFFSET($DS$3,0,0,'Données projet'!$E$14+1,1))-AVERAGE(OFFSET($H$3,0,0,'Données projet'!$E$14+1,1))</f>
        <v>344.39903186387789</v>
      </c>
      <c r="DU6" s="62">
        <f t="shared" si="44"/>
        <v>417.85733543972361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6.5714285714285712</v>
      </c>
      <c r="EJ6" s="13">
        <f>IF('Données projet'!$A$192&gt;35,EJ5+EI6-ER5,IF(A6&lt;'Données projet'!$A$192,$EG$205^A6,IF(A6='Données projet'!$A$192,'Données projet'!$B$192,EJ5+EI6-ER5)))</f>
        <v>2.6351884437265074</v>
      </c>
      <c r="EK6" s="18">
        <f>EJ6*VLOOKUP('Données projet'!$B$15,Paramètres!$A$1:$I$89,3,0)*VLOOKUP('Données projet'!$B$15,Paramètres!$A$1:$I$89,5,0)</f>
        <v>1.1647532921271164</v>
      </c>
      <c r="EL6" s="14">
        <f t="shared" si="45"/>
        <v>0.52732259440074691</v>
      </c>
      <c r="EM6" s="22">
        <f t="shared" si="19"/>
        <v>2.9470321690360284</v>
      </c>
      <c r="EN6" s="62">
        <f t="shared" si="20"/>
        <v>263.28036550236936</v>
      </c>
      <c r="EO6" s="62">
        <f ca="1">AVERAGE(OFFSET($EN$3,0,0,'Données projet'!$E$15+1,1))-AVERAGE(OFFSET($H$3,0,0,'Données projet'!$E$15+1,1))</f>
        <v>622.05788186755217</v>
      </c>
      <c r="EP6" s="62">
        <f t="shared" si="46"/>
        <v>427.1830590194549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2">
        <f t="shared" si="0"/>
        <v>266.8580173405054</v>
      </c>
      <c r="S7" s="62">
        <f ca="1">AVERAGE(OFFSET($R$3,0,0,'Données projet'!$E$9+1,1))-AVERAGE(OFFSET($H$3,0,0,'Données projet'!$E$9+1,1))</f>
        <v>475.74538416323395</v>
      </c>
      <c r="T7" s="62">
        <f t="shared" si="34"/>
        <v>254.25036207346585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1.8011040459404539</v>
      </c>
      <c r="AK7" s="14">
        <f t="shared" si="35"/>
        <v>0.77507932103100641</v>
      </c>
      <c r="AL7" s="22">
        <f t="shared" si="4"/>
        <v>4.4868526974752925</v>
      </c>
      <c r="AM7" s="62">
        <f t="shared" si="5"/>
        <v>266.04240825303083</v>
      </c>
      <c r="AN7" s="62">
        <f ca="1">AVERAGE(OFFSET($AM$3,0,0,'Données projet'!$E$10+1,1))-AVERAGE(OFFSET($H$3,0,0,'Données projet'!$E$10+1,1))</f>
        <v>367.53254281980077</v>
      </c>
      <c r="AO7" s="62">
        <f t="shared" si="36"/>
        <v>163.29630772916113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0.6</v>
      </c>
      <c r="BD7" s="13">
        <f>IF('Données projet'!$A$88&gt;35,BD6+BC7-BL6,IF(A7&lt;'Données projet'!$A$88,$BA$205^A7,IF(A7='Données projet'!$A$88,'Données projet'!$B$88,BD6+BC7-BL6)))</f>
        <v>1.796654912379124</v>
      </c>
      <c r="BE7" s="14">
        <f>BD7*VLOOKUP('Données projet'!$B$11,Paramètres!$A$1:$I$89,3,0)*VLOOKUP('Données projet'!$B$11,Paramètres!$A$1:$I$89,5,0)</f>
        <v>1.1771682985908021</v>
      </c>
      <c r="BF7" s="14">
        <f t="shared" si="37"/>
        <v>0.5322859644571023</v>
      </c>
      <c r="BG7" s="22">
        <f t="shared" si="7"/>
        <v>2.9772995081417668</v>
      </c>
      <c r="BH7" s="62">
        <f t="shared" si="8"/>
        <v>264.5328550636973</v>
      </c>
      <c r="BI7" s="62">
        <f ca="1">AVERAGE(OFFSET($BH$3,0,0,'Données projet'!$E$11+1,1))-AVERAGE(OFFSET($H$3,0,0,'Données projet'!$E$11+1,1))</f>
        <v>212.76380112303843</v>
      </c>
      <c r="BJ7" s="62">
        <f t="shared" si="38"/>
        <v>232.85411068442733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3.46</v>
      </c>
      <c r="BY7" s="13">
        <f>IF('Données projet'!$A$114&gt;35,BY6+BX7-CG6,IF(A7&lt;'Données projet'!$A$114,$BV$205^A7,IF(A7='Données projet'!$A$114,'Données projet'!$B$114,BY6+BX7-CG6)))</f>
        <v>2.8666717199961642</v>
      </c>
      <c r="BZ7" s="14">
        <f>BY7*VLOOKUP('Données projet'!$B$12,Paramètres!$A$1:$I$89,3,0)*VLOOKUP('Données projet'!$B$12,Paramètres!$A$1:$I$89,5,0)</f>
        <v>2.3254440992608889</v>
      </c>
      <c r="CA7" s="14">
        <f t="shared" si="39"/>
        <v>0.97139682961668816</v>
      </c>
      <c r="CB7" s="22">
        <f t="shared" si="10"/>
        <v>5.7419979511284467</v>
      </c>
      <c r="CC7" s="62">
        <f t="shared" si="11"/>
        <v>267.29755350668398</v>
      </c>
      <c r="CD7" s="62">
        <f ca="1">AVERAGE(OFFSET($CC$3,0,0,'Données projet'!$E$12+1,1))-AVERAGE(OFFSET($H$3,0,0,'Données projet'!$E$12+1,1))</f>
        <v>280.22219394281689</v>
      </c>
      <c r="CE7" s="62">
        <f t="shared" si="40"/>
        <v>296.25239639555008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2.2731261974102144</v>
      </c>
      <c r="CV7" s="14">
        <f t="shared" si="41"/>
        <v>0.95206068424520052</v>
      </c>
      <c r="CW7" s="22">
        <f t="shared" si="13"/>
        <v>5.617200485549847</v>
      </c>
      <c r="CX7" s="62">
        <f t="shared" si="14"/>
        <v>267.1727560411054</v>
      </c>
      <c r="CY7" s="62">
        <f ca="1">AVERAGE(OFFSET($CX$3,0,0,'Données projet'!$E$13+1,1))-AVERAGE(OFFSET($H$3,0,0,'Données projet'!$E$13+1,1))</f>
        <v>502.3600084639375</v>
      </c>
      <c r="CZ7" s="62">
        <f t="shared" si="42"/>
        <v>267.29983095356357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6.6</v>
      </c>
      <c r="DO7" s="13">
        <f>IF('Données projet'!$A$166&gt;35,DO6+DN7-DW6,IF(A7&lt;'Données projet'!$A$166,$DL$205^A7,IF(A7='Données projet'!$A$166,'Données projet'!$B$166,DO6+DN7-DW6)))</f>
        <v>2.655307280461467</v>
      </c>
      <c r="DP7" s="18">
        <f>DO7*VLOOKUP('Données projet'!$B$14,Paramètres!$A$1:$I$89,3,0)*VLOOKUP('Données projet'!$B$14,Paramètres!$A$1:$I$89,5,0)</f>
        <v>2.3196764402111376</v>
      </c>
      <c r="DQ7" s="14">
        <f t="shared" si="43"/>
        <v>0.96926766711854973</v>
      </c>
      <c r="DR7" s="22">
        <f t="shared" si="16"/>
        <v>5.7282443202658717</v>
      </c>
      <c r="DS7" s="62">
        <f t="shared" si="17"/>
        <v>267.28379987582139</v>
      </c>
      <c r="DT7" s="62">
        <f ca="1">AVERAGE(OFFSET($DS$3,0,0,'Données projet'!$E$14+1,1))-AVERAGE(OFFSET($H$3,0,0,'Données projet'!$E$14+1,1))</f>
        <v>344.39903186387789</v>
      </c>
      <c r="DU7" s="62">
        <f t="shared" si="44"/>
        <v>417.85733543972361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6.5714285714285712</v>
      </c>
      <c r="EJ7" s="13">
        <f>IF('Données projet'!$A$192&gt;35,EJ6+EI7-ER6,IF(A7&lt;'Données projet'!$A$192,$EG$205^A7,IF(A7='Données projet'!$A$192,'Données projet'!$B$192,EJ6+EI7-ER6)))</f>
        <v>3.6398395224675273</v>
      </c>
      <c r="EK7" s="18">
        <f>EJ7*VLOOKUP('Données projet'!$B$15,Paramètres!$A$1:$I$89,3,0)*VLOOKUP('Données projet'!$B$15,Paramètres!$A$1:$I$89,5,0)</f>
        <v>1.6088090689306473</v>
      </c>
      <c r="EL7" s="14">
        <f t="shared" si="45"/>
        <v>0.70148670775369337</v>
      </c>
      <c r="EM7" s="22">
        <f t="shared" si="19"/>
        <v>4.0237651443918931</v>
      </c>
      <c r="EN7" s="62">
        <f t="shared" si="20"/>
        <v>265.57932069994746</v>
      </c>
      <c r="EO7" s="62">
        <f ca="1">AVERAGE(OFFSET($EN$3,0,0,'Données projet'!$E$15+1,1))-AVERAGE(OFFSET($H$3,0,0,'Données projet'!$E$15+1,1))</f>
        <v>622.05788186755217</v>
      </c>
      <c r="EP7" s="62">
        <f t="shared" si="46"/>
        <v>427.1830590194549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2">
        <f t="shared" si="0"/>
        <v>269.12902329365244</v>
      </c>
      <c r="S8" s="62">
        <f ca="1">AVERAGE(OFFSET($R$3,0,0,'Données projet'!$E$9+1,1))-AVERAGE(OFFSET($H$3,0,0,'Données projet'!$E$9+1,1))</f>
        <v>475.74538416323395</v>
      </c>
      <c r="T8" s="62">
        <f t="shared" si="34"/>
        <v>254.25036207346585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2.0635911277945542</v>
      </c>
      <c r="AK8" s="14">
        <f t="shared" si="35"/>
        <v>0.87408471081743333</v>
      </c>
      <c r="AL8" s="22">
        <f t="shared" si="4"/>
        <v>5.1164520855825444</v>
      </c>
      <c r="AM8" s="62">
        <f t="shared" si="5"/>
        <v>267.89422986336029</v>
      </c>
      <c r="AN8" s="62">
        <f ca="1">AVERAGE(OFFSET($AM$3,0,0,'Données projet'!$E$10+1,1))-AVERAGE(OFFSET($H$3,0,0,'Données projet'!$E$10+1,1))</f>
        <v>367.53254281980077</v>
      </c>
      <c r="AO8" s="62">
        <f t="shared" si="36"/>
        <v>163.29630772916113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0.6</v>
      </c>
      <c r="BD8" s="13">
        <f>IF('Données projet'!$A$88&gt;35,BD7+BC8-BL7,IF(A8&lt;'Données projet'!$A$88,$BA$205^A8,IF(A8='Données projet'!$A$88,'Données projet'!$B$88,BD7+BC8-BL7)))</f>
        <v>2.0800838230519041</v>
      </c>
      <c r="BE8" s="14">
        <f>BD8*VLOOKUP('Données projet'!$B$11,Paramètres!$A$1:$I$89,3,0)*VLOOKUP('Données projet'!$B$11,Paramètres!$A$1:$I$89,5,0)</f>
        <v>1.3628709208636074</v>
      </c>
      <c r="BF8" s="14">
        <f t="shared" si="37"/>
        <v>0.60583765120167776</v>
      </c>
      <c r="BG8" s="22">
        <f t="shared" si="7"/>
        <v>3.4288340963470385</v>
      </c>
      <c r="BH8" s="62">
        <f t="shared" si="8"/>
        <v>266.2066118741248</v>
      </c>
      <c r="BI8" s="62">
        <f ca="1">AVERAGE(OFFSET($BH$3,0,0,'Données projet'!$E$11+1,1))-AVERAGE(OFFSET($H$3,0,0,'Données projet'!$E$11+1,1))</f>
        <v>212.76380112303843</v>
      </c>
      <c r="BJ8" s="62">
        <f t="shared" si="38"/>
        <v>232.85411068442733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3.46</v>
      </c>
      <c r="BY8" s="13">
        <f>IF('Données projet'!$A$114&gt;35,BY7+BX8-CG7,IF(A8&lt;'Données projet'!$A$114,$BV$205^A8,IF(A8='Données projet'!$A$114,'Données projet'!$B$114,BY7+BX8-CG7)))</f>
        <v>3.7301169860789858</v>
      </c>
      <c r="BZ8" s="14">
        <f>BY8*VLOOKUP('Données projet'!$B$12,Paramètres!$A$1:$I$89,3,0)*VLOOKUP('Données projet'!$B$12,Paramètres!$A$1:$I$89,5,0)</f>
        <v>3.0258708991072734</v>
      </c>
      <c r="CA8" s="14">
        <f t="shared" si="39"/>
        <v>1.2258334656081362</v>
      </c>
      <c r="CB8" s="22">
        <f t="shared" si="10"/>
        <v>7.4050517685460058</v>
      </c>
      <c r="CC8" s="62">
        <f t="shared" si="11"/>
        <v>270.18282954632377</v>
      </c>
      <c r="CD8" s="62">
        <f ca="1">AVERAGE(OFFSET($CC$3,0,0,'Données projet'!$E$12+1,1))-AVERAGE(OFFSET($H$3,0,0,'Données projet'!$E$12+1,1))</f>
        <v>280.22219394281689</v>
      </c>
      <c r="CE8" s="62">
        <f t="shared" si="40"/>
        <v>296.25239639555008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2.740223659001499</v>
      </c>
      <c r="CV8" s="14">
        <f t="shared" si="41"/>
        <v>1.1230000737947632</v>
      </c>
      <c r="CW8" s="22">
        <f t="shared" si="13"/>
        <v>6.7284480012868242</v>
      </c>
      <c r="CX8" s="62">
        <f t="shared" si="14"/>
        <v>269.50622577906461</v>
      </c>
      <c r="CY8" s="62">
        <f ca="1">AVERAGE(OFFSET($CX$3,0,0,'Données projet'!$E$13+1,1))-AVERAGE(OFFSET($H$3,0,0,'Données projet'!$E$13+1,1))</f>
        <v>502.3600084639375</v>
      </c>
      <c r="CZ8" s="62">
        <f t="shared" si="42"/>
        <v>267.29983095356357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6.6</v>
      </c>
      <c r="DO8" s="13">
        <f>IF('Données projet'!$A$166&gt;35,DO7+DN8-DW7,IF(A8&lt;'Données projet'!$A$166,$DL$205^A8,IF(A8='Données projet'!$A$166,'Données projet'!$B$166,DO7+DN8-DW7)))</f>
        <v>3.3895612242701949</v>
      </c>
      <c r="DP8" s="18">
        <f>DO8*VLOOKUP('Données projet'!$B$14,Paramètres!$A$1:$I$89,3,0)*VLOOKUP('Données projet'!$B$14,Paramètres!$A$1:$I$89,5,0)</f>
        <v>2.9611206855224426</v>
      </c>
      <c r="DQ8" s="14">
        <f t="shared" si="43"/>
        <v>1.2026262582604759</v>
      </c>
      <c r="DR8" s="22">
        <f t="shared" si="16"/>
        <v>7.2518592604219156</v>
      </c>
      <c r="DS8" s="62">
        <f t="shared" si="17"/>
        <v>270.02963703819967</v>
      </c>
      <c r="DT8" s="62">
        <f ca="1">AVERAGE(OFFSET($DS$3,0,0,'Données projet'!$E$14+1,1))-AVERAGE(OFFSET($H$3,0,0,'Données projet'!$E$14+1,1))</f>
        <v>344.39903186387789</v>
      </c>
      <c r="DU8" s="62">
        <f t="shared" si="44"/>
        <v>417.85733543972361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6.5714285714285712</v>
      </c>
      <c r="EJ8" s="13">
        <f>IF('Données projet'!$A$192&gt;35,EJ7+EI8-ER7,IF(A8&lt;'Données projet'!$A$192,$EG$205^A8,IF(A8='Données projet'!$A$192,'Données projet'!$B$192,EJ7+EI8-ER7)))</f>
        <v>5.027508291050939</v>
      </c>
      <c r="EK8" s="18">
        <f>EJ8*VLOOKUP('Données projet'!$B$15,Paramètres!$A$1:$I$89,3,0)*VLOOKUP('Données projet'!$B$15,Paramètres!$A$1:$I$89,5,0)</f>
        <v>2.2221586646445153</v>
      </c>
      <c r="EL8" s="14">
        <f t="shared" si="45"/>
        <v>0.93317374673528442</v>
      </c>
      <c r="EM8" s="22">
        <f t="shared" si="19"/>
        <v>5.4955372831531513</v>
      </c>
      <c r="EN8" s="62">
        <f t="shared" si="20"/>
        <v>268.27331506093094</v>
      </c>
      <c r="EO8" s="62">
        <f ca="1">AVERAGE(OFFSET($EN$3,0,0,'Données projet'!$E$15+1,1))-AVERAGE(OFFSET($H$3,0,0,'Données projet'!$E$15+1,1))</f>
        <v>622.05788186755217</v>
      </c>
      <c r="EP8" s="62">
        <f t="shared" si="46"/>
        <v>427.1830590194549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2">
        <f t="shared" si="0"/>
        <v>271.60821456387049</v>
      </c>
      <c r="S9" s="62">
        <f ca="1">AVERAGE(OFFSET($R$3,0,0,'Données projet'!$E$9+1,1))-AVERAGE(OFFSET($H$3,0,0,'Données projet'!$E$9+1,1))</f>
        <v>475.74538416323395</v>
      </c>
      <c r="T9" s="62">
        <f t="shared" si="34"/>
        <v>254.25036207346585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2.3643322285075734</v>
      </c>
      <c r="AK9" s="14">
        <f t="shared" si="35"/>
        <v>0.98573663488853658</v>
      </c>
      <c r="AL9" s="22">
        <f t="shared" si="4"/>
        <v>5.8347032704148916</v>
      </c>
      <c r="AM9" s="62">
        <f t="shared" si="5"/>
        <v>269.83470327041488</v>
      </c>
      <c r="AN9" s="62">
        <f ca="1">AVERAGE(OFFSET($AM$3,0,0,'Données projet'!$E$10+1,1))-AVERAGE(OFFSET($H$3,0,0,'Données projet'!$E$10+1,1))</f>
        <v>367.53254281980077</v>
      </c>
      <c r="AO9" s="62">
        <f t="shared" si="36"/>
        <v>163.29630772916113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0.6</v>
      </c>
      <c r="BD9" s="13">
        <f>IF('Données projet'!$A$88&gt;35,BD8+BC9-BL8,IF(A9&lt;'Données projet'!$A$88,$BA$205^A9,IF(A9='Données projet'!$A$88,'Données projet'!$B$88,BD8+BC9-BL8)))</f>
        <v>2.4082246852806919</v>
      </c>
      <c r="BE9" s="14">
        <f>BD9*VLOOKUP('Données projet'!$B$11,Paramètres!$A$1:$I$89,3,0)*VLOOKUP('Données projet'!$B$11,Paramètres!$A$1:$I$89,5,0)</f>
        <v>1.5778688137959096</v>
      </c>
      <c r="BF9" s="14">
        <f t="shared" si="37"/>
        <v>0.68955276697540291</v>
      </c>
      <c r="BG9" s="22">
        <f t="shared" si="7"/>
        <v>3.9490925865100355</v>
      </c>
      <c r="BH9" s="62">
        <f t="shared" si="8"/>
        <v>267.94909258651006</v>
      </c>
      <c r="BI9" s="62">
        <f ca="1">AVERAGE(OFFSET($BH$3,0,0,'Données projet'!$E$11+1,1))-AVERAGE(OFFSET($H$3,0,0,'Données projet'!$E$11+1,1))</f>
        <v>212.76380112303843</v>
      </c>
      <c r="BJ9" s="62">
        <f t="shared" si="38"/>
        <v>232.85411068442733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3.46</v>
      </c>
      <c r="BY9" s="13">
        <f>IF('Données projet'!$A$114&gt;35,BY8+BX9-CG8,IF(A9&lt;'Données projet'!$A$114,$BV$205^A9,IF(A9='Données projet'!$A$114,'Données projet'!$B$114,BY8+BX9-CG8)))</f>
        <v>4.8536330940096599</v>
      </c>
      <c r="BZ9" s="14">
        <f>BY9*VLOOKUP('Données projet'!$B$12,Paramètres!$A$1:$I$89,3,0)*VLOOKUP('Données projet'!$B$12,Paramètres!$A$1:$I$89,5,0)</f>
        <v>3.9372671658606362</v>
      </c>
      <c r="CA9" s="14">
        <f t="shared" si="39"/>
        <v>1.5469143398355589</v>
      </c>
      <c r="CB9" s="22">
        <f t="shared" si="10"/>
        <v>9.5516161224208727</v>
      </c>
      <c r="CC9" s="62">
        <f t="shared" si="11"/>
        <v>273.55161612242085</v>
      </c>
      <c r="CD9" s="62">
        <f ca="1">AVERAGE(OFFSET($CC$3,0,0,'Données projet'!$E$12+1,1))-AVERAGE(OFFSET($H$3,0,0,'Données projet'!$E$12+1,1))</f>
        <v>280.22219394281689</v>
      </c>
      <c r="CE9" s="62">
        <f t="shared" si="40"/>
        <v>296.25239639555008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3.3033034901038101</v>
      </c>
      <c r="CV9" s="14">
        <f t="shared" si="41"/>
        <v>1.3246310730107231</v>
      </c>
      <c r="CW9" s="22">
        <f t="shared" si="13"/>
        <v>8.0603193640911446</v>
      </c>
      <c r="CX9" s="62">
        <f t="shared" si="14"/>
        <v>272.06031936409113</v>
      </c>
      <c r="CY9" s="62">
        <f ca="1">AVERAGE(OFFSET($CX$3,0,0,'Données projet'!$E$13+1,1))-AVERAGE(OFFSET($H$3,0,0,'Données projet'!$E$13+1,1))</f>
        <v>502.3600084639375</v>
      </c>
      <c r="CZ9" s="62">
        <f t="shared" si="42"/>
        <v>267.29983095356357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6.6</v>
      </c>
      <c r="DO9" s="13">
        <f>IF('Données projet'!$A$166&gt;35,DO8+DN9-DW8,IF(A9&lt;'Données projet'!$A$166,$DL$205^A9,IF(A9='Données projet'!$A$166,'Données projet'!$B$166,DO8+DN9-DW8)))</f>
        <v>4.32685338439601</v>
      </c>
      <c r="DP9" s="18">
        <f>DO9*VLOOKUP('Données projet'!$B$14,Paramètres!$A$1:$I$89,3,0)*VLOOKUP('Données projet'!$B$14,Paramètres!$A$1:$I$89,5,0)</f>
        <v>3.7799391166083551</v>
      </c>
      <c r="DQ9" s="14">
        <f t="shared" si="43"/>
        <v>1.4921677118944865</v>
      </c>
      <c r="DR9" s="22">
        <f t="shared" si="16"/>
        <v>9.1822527263091143</v>
      </c>
      <c r="DS9" s="62">
        <f t="shared" si="17"/>
        <v>273.18225272630912</v>
      </c>
      <c r="DT9" s="62">
        <f ca="1">AVERAGE(OFFSET($DS$3,0,0,'Données projet'!$E$14+1,1))-AVERAGE(OFFSET($H$3,0,0,'Données projet'!$E$14+1,1))</f>
        <v>344.39903186387789</v>
      </c>
      <c r="DU9" s="62">
        <f t="shared" si="44"/>
        <v>417.85733543972361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6.5714285714285712</v>
      </c>
      <c r="EJ9" s="13">
        <f>IF('Données projet'!$A$192&gt;35,EJ8+EI9-ER8,IF(A9&lt;'Données projet'!$A$192,$EG$205^A9,IF(A9='Données projet'!$A$192,'Données projet'!$B$192,EJ8+EI9-ER8)))</f>
        <v>6.9442181339497324</v>
      </c>
      <c r="EK9" s="18">
        <f>EJ9*VLOOKUP('Données projet'!$B$15,Paramètres!$A$1:$I$89,3,0)*VLOOKUP('Données projet'!$B$15,Paramètres!$A$1:$I$89,5,0)</f>
        <v>3.0693444152057823</v>
      </c>
      <c r="EL9" s="14">
        <f t="shared" si="45"/>
        <v>1.2413823839720273</v>
      </c>
      <c r="EM9" s="22">
        <f t="shared" si="19"/>
        <v>7.5078491752346848</v>
      </c>
      <c r="EN9" s="62">
        <f t="shared" si="20"/>
        <v>271.5078491752347</v>
      </c>
      <c r="EO9" s="62">
        <f ca="1">AVERAGE(OFFSET($EN$3,0,0,'Données projet'!$E$15+1,1))-AVERAGE(OFFSET($H$3,0,0,'Données projet'!$E$15+1,1))</f>
        <v>622.05788186755217</v>
      </c>
      <c r="EP9" s="62">
        <f t="shared" si="46"/>
        <v>427.1830590194549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2">
        <f t="shared" si="0"/>
        <v>274.33705514539406</v>
      </c>
      <c r="S10" s="62">
        <f ca="1">AVERAGE(OFFSET($R$3,0,0,'Données projet'!$E$9+1,1))-AVERAGE(OFFSET($H$3,0,0,'Données projet'!$E$9+1,1))</f>
        <v>475.74538416323395</v>
      </c>
      <c r="T10" s="62">
        <f t="shared" si="34"/>
        <v>254.25036207346585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2.7089023651375772</v>
      </c>
      <c r="AK10" s="14">
        <f t="shared" si="35"/>
        <v>1.1116505086248174</v>
      </c>
      <c r="AL10" s="22">
        <f t="shared" si="4"/>
        <v>6.6541295884695044</v>
      </c>
      <c r="AM10" s="62">
        <f t="shared" si="5"/>
        <v>271.87635181069174</v>
      </c>
      <c r="AN10" s="62">
        <f ca="1">AVERAGE(OFFSET($AM$3,0,0,'Données projet'!$E$10+1,1))-AVERAGE(OFFSET($H$3,0,0,'Données projet'!$E$10+1,1))</f>
        <v>367.53254281980077</v>
      </c>
      <c r="AO10" s="62">
        <f t="shared" si="36"/>
        <v>163.29630772916113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0.6</v>
      </c>
      <c r="BD10" s="13">
        <f>IF('Données projet'!$A$88&gt;35,BD9+BC10-BL9,IF(A10&lt;'Données projet'!$A$88,$BA$205^A10,IF(A10='Données projet'!$A$88,'Données projet'!$B$88,BD9+BC10-BL9)))</f>
        <v>2.788130973628832</v>
      </c>
      <c r="BE10" s="14">
        <f>BD10*VLOOKUP('Données projet'!$B$11,Paramètres!$A$1:$I$89,3,0)*VLOOKUP('Données projet'!$B$11,Paramètres!$A$1:$I$89,5,0)</f>
        <v>1.8267834139216106</v>
      </c>
      <c r="BF10" s="14">
        <f t="shared" si="37"/>
        <v>0.78483570227158139</v>
      </c>
      <c r="BG10" s="22">
        <f t="shared" si="7"/>
        <v>4.5485699607031433</v>
      </c>
      <c r="BH10" s="62">
        <f t="shared" si="8"/>
        <v>269.77079218292539</v>
      </c>
      <c r="BI10" s="62">
        <f ca="1">AVERAGE(OFFSET($BH$3,0,0,'Données projet'!$E$11+1,1))-AVERAGE(OFFSET($H$3,0,0,'Données projet'!$E$11+1,1))</f>
        <v>212.76380112303843</v>
      </c>
      <c r="BJ10" s="62">
        <f t="shared" si="38"/>
        <v>232.85411068442733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3.46</v>
      </c>
      <c r="BY10" s="13">
        <f>IF('Données projet'!$A$114&gt;35,BY9+BX10-CG9,IF(A10&lt;'Données projet'!$A$114,$BV$205^A10,IF(A10='Données projet'!$A$114,'Données projet'!$B$114,BY9+BX10-CG9)))</f>
        <v>6.3155537210185901</v>
      </c>
      <c r="BZ10" s="14">
        <f>BY10*VLOOKUP('Données projet'!$B$12,Paramètres!$A$1:$I$89,3,0)*VLOOKUP('Données projet'!$B$12,Paramètres!$A$1:$I$89,5,0)</f>
        <v>5.1231771784902804</v>
      </c>
      <c r="CA10" s="14">
        <f t="shared" si="39"/>
        <v>1.9520954859898063</v>
      </c>
      <c r="CB10" s="22">
        <f t="shared" si="10"/>
        <v>12.322766557302819</v>
      </c>
      <c r="CC10" s="62">
        <f t="shared" si="11"/>
        <v>277.54498877952506</v>
      </c>
      <c r="CD10" s="62">
        <f ca="1">AVERAGE(OFFSET($CC$3,0,0,'Données projet'!$E$12+1,1))-AVERAGE(OFFSET($H$3,0,0,'Données projet'!$E$12+1,1))</f>
        <v>280.22219394281689</v>
      </c>
      <c r="CE10" s="62">
        <f t="shared" si="40"/>
        <v>296.25239639555008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3.982088802090022</v>
      </c>
      <c r="CV10" s="14">
        <f t="shared" si="41"/>
        <v>1.5624642602705792</v>
      </c>
      <c r="CW10" s="22">
        <f t="shared" si="13"/>
        <v>9.6567632502780452</v>
      </c>
      <c r="CX10" s="62">
        <f t="shared" si="14"/>
        <v>274.87898547250029</v>
      </c>
      <c r="CY10" s="62">
        <f ca="1">AVERAGE(OFFSET($CX$3,0,0,'Données projet'!$E$13+1,1))-AVERAGE(OFFSET($H$3,0,0,'Données projet'!$E$13+1,1))</f>
        <v>502.3600084639375</v>
      </c>
      <c r="CZ10" s="62">
        <f t="shared" si="42"/>
        <v>267.29983095356357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6.6</v>
      </c>
      <c r="DO10" s="13">
        <f>IF('Données projet'!$A$166&gt;35,DO9+DN10-DW9,IF(A10&lt;'Données projet'!$A$166,$DL$205^A10,IF(A10='Données projet'!$A$166,'Données projet'!$B$166,DO9+DN10-DW9)))</f>
        <v>5.5233285287803451</v>
      </c>
      <c r="DP10" s="18">
        <f>DO10*VLOOKUP('Données projet'!$B$14,Paramètres!$A$1:$I$89,3,0)*VLOOKUP('Données projet'!$B$14,Paramètres!$A$1:$I$89,5,0)</f>
        <v>4.8251798027425101</v>
      </c>
      <c r="DQ10" s="14">
        <f t="shared" si="43"/>
        <v>1.8514184811173284</v>
      </c>
      <c r="DR10" s="22">
        <f t="shared" si="16"/>
        <v>11.628408677722552</v>
      </c>
      <c r="DS10" s="62">
        <f t="shared" si="17"/>
        <v>276.8506308999448</v>
      </c>
      <c r="DT10" s="62">
        <f ca="1">AVERAGE(OFFSET($DS$3,0,0,'Données projet'!$E$14+1,1))-AVERAGE(OFFSET($H$3,0,0,'Données projet'!$E$14+1,1))</f>
        <v>344.39903186387789</v>
      </c>
      <c r="DU10" s="62">
        <f t="shared" si="44"/>
        <v>417.85733543972361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6.5714285714285712</v>
      </c>
      <c r="EJ10" s="13">
        <f>IF('Données projet'!$A$192&gt;35,EJ9+EI10-ER9,IF(A10&lt;'Données projet'!$A$192,$EG$205^A10,IF(A10='Données projet'!$A$192,'Données projet'!$B$192,EJ9+EI10-ER9)))</f>
        <v>9.5916630466254365</v>
      </c>
      <c r="EK10" s="18">
        <f>EJ10*VLOOKUP('Données projet'!$B$15,Paramètres!$A$1:$I$89,3,0)*VLOOKUP('Données projet'!$B$15,Paramètres!$A$1:$I$89,5,0)</f>
        <v>4.2395150666084431</v>
      </c>
      <c r="EL10" s="14">
        <f t="shared" si="45"/>
        <v>1.6513861739331823</v>
      </c>
      <c r="EM10" s="22">
        <f t="shared" si="19"/>
        <v>10.259986327276664</v>
      </c>
      <c r="EN10" s="62">
        <f t="shared" si="20"/>
        <v>275.48220854949886</v>
      </c>
      <c r="EO10" s="62">
        <f ca="1">AVERAGE(OFFSET($EN$3,0,0,'Données projet'!$E$15+1,1))-AVERAGE(OFFSET($H$3,0,0,'Données projet'!$E$15+1,1))</f>
        <v>622.05788186755217</v>
      </c>
      <c r="EP10" s="62">
        <f t="shared" si="46"/>
        <v>427.1830590194549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2">
        <f t="shared" si="0"/>
        <v>277.36529317093459</v>
      </c>
      <c r="S11" s="62">
        <f ca="1">AVERAGE(OFFSET($R$3,0,0,'Données projet'!$E$9+1,1))-AVERAGE(OFFSET($H$3,0,0,'Données projet'!$E$9+1,1))</f>
        <v>475.74538416323395</v>
      </c>
      <c r="T11" s="62">
        <f t="shared" si="34"/>
        <v>254.25036207346585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3.1036890397082595</v>
      </c>
      <c r="AK11" s="14">
        <f t="shared" si="35"/>
        <v>1.2536480938091046</v>
      </c>
      <c r="AL11" s="22">
        <f t="shared" si="4"/>
        <v>7.5890288408760744</v>
      </c>
      <c r="AM11" s="62">
        <f t="shared" si="5"/>
        <v>274.03347328532055</v>
      </c>
      <c r="AN11" s="62">
        <f ca="1">AVERAGE(OFFSET($AM$3,0,0,'Données projet'!$E$10+1,1))-AVERAGE(OFFSET($H$3,0,0,'Données projet'!$E$10+1,1))</f>
        <v>367.53254281980077</v>
      </c>
      <c r="AO11" s="62">
        <f t="shared" si="36"/>
        <v>163.29630772916113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0.6</v>
      </c>
      <c r="BD11" s="13">
        <f>IF('Données projet'!$A$88&gt;35,BD10+BC11-BL10,IF(A11&lt;'Données projet'!$A$88,$BA$205^A11,IF(A11='Données projet'!$A$88,'Données projet'!$B$88,BD10+BC11-BL10)))</f>
        <v>3.227968874176038</v>
      </c>
      <c r="BE11" s="14">
        <f>BD11*VLOOKUP('Données projet'!$B$11,Paramètres!$A$1:$I$89,3,0)*VLOOKUP('Données projet'!$B$11,Paramètres!$A$1:$I$89,5,0)</f>
        <v>2.1149652063601403</v>
      </c>
      <c r="BF11" s="14">
        <f t="shared" si="37"/>
        <v>0.89328490734937305</v>
      </c>
      <c r="BG11" s="22">
        <f t="shared" si="7"/>
        <v>5.2393689480440679</v>
      </c>
      <c r="BH11" s="62">
        <f t="shared" si="8"/>
        <v>271.6838133924885</v>
      </c>
      <c r="BI11" s="62">
        <f ca="1">AVERAGE(OFFSET($BH$3,0,0,'Données projet'!$E$11+1,1))-AVERAGE(OFFSET($H$3,0,0,'Données projet'!$E$11+1,1))</f>
        <v>212.76380112303843</v>
      </c>
      <c r="BJ11" s="62">
        <f t="shared" si="38"/>
        <v>232.85411068442733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3.46</v>
      </c>
      <c r="BY11" s="13">
        <f>IF('Données projet'!$A$114&gt;35,BY10+BX11-CG10,IF(A11&lt;'Données projet'!$A$114,$BV$205^A11,IF(A11='Données projet'!$A$114,'Données projet'!$B$114,BY10+BX11-CG10)))</f>
        <v>8.2178067502257672</v>
      </c>
      <c r="BZ11" s="14">
        <f>BY11*VLOOKUP('Données projet'!$B$12,Paramètres!$A$1:$I$89,3,0)*VLOOKUP('Données projet'!$B$12,Paramètres!$A$1:$I$89,5,0)</f>
        <v>6.6662848357831432</v>
      </c>
      <c r="CA11" s="14">
        <f t="shared" si="39"/>
        <v>2.4634051726657749</v>
      </c>
      <c r="CB11" s="22">
        <f t="shared" si="10"/>
        <v>15.900876764715198</v>
      </c>
      <c r="CC11" s="62">
        <f t="shared" si="11"/>
        <v>282.34532120915964</v>
      </c>
      <c r="CD11" s="62">
        <f ca="1">AVERAGE(OFFSET($CC$3,0,0,'Données projet'!$E$12+1,1))-AVERAGE(OFFSET($H$3,0,0,'Données projet'!$E$12+1,1))</f>
        <v>280.22219394281689</v>
      </c>
      <c r="CE11" s="62">
        <f t="shared" si="40"/>
        <v>296.25239639555008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4.8003555456638995</v>
      </c>
      <c r="CV11" s="14">
        <f t="shared" si="41"/>
        <v>1.8429996203200378</v>
      </c>
      <c r="CW11" s="22">
        <f t="shared" si="13"/>
        <v>11.570510247422023</v>
      </c>
      <c r="CX11" s="62">
        <f t="shared" si="14"/>
        <v>278.01495469186648</v>
      </c>
      <c r="CY11" s="62">
        <f ca="1">AVERAGE(OFFSET($CX$3,0,0,'Données projet'!$E$13+1,1))-AVERAGE(OFFSET($H$3,0,0,'Données projet'!$E$13+1,1))</f>
        <v>502.3600084639375</v>
      </c>
      <c r="CZ11" s="62">
        <f t="shared" si="42"/>
        <v>267.29983095356357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6.6</v>
      </c>
      <c r="DO11" s="13">
        <f>IF('Données projet'!$A$166&gt;35,DO10+DN11-DW10,IF(A11&lt;'Données projet'!$A$166,$DL$205^A11,IF(A11='Données projet'!$A$166,'Données projet'!$B$166,DO10+DN11-DW10)))</f>
        <v>7.0506567536716718</v>
      </c>
      <c r="DP11" s="18">
        <f>DO11*VLOOKUP('Données projet'!$B$14,Paramètres!$A$1:$I$89,3,0)*VLOOKUP('Données projet'!$B$14,Paramètres!$A$1:$I$89,5,0)</f>
        <v>6.1594537400075735</v>
      </c>
      <c r="DQ11" s="14">
        <f t="shared" si="43"/>
        <v>2.2971616158822084</v>
      </c>
      <c r="DR11" s="22">
        <f t="shared" si="16"/>
        <v>14.728605078174702</v>
      </c>
      <c r="DS11" s="62">
        <f t="shared" si="17"/>
        <v>281.17304952261918</v>
      </c>
      <c r="DT11" s="62">
        <f ca="1">AVERAGE(OFFSET($DS$3,0,0,'Données projet'!$E$14+1,1))-AVERAGE(OFFSET($H$3,0,0,'Données projet'!$E$14+1,1))</f>
        <v>344.39903186387789</v>
      </c>
      <c r="DU11" s="62">
        <f t="shared" si="44"/>
        <v>417.85733543972361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6.5714285714285712</v>
      </c>
      <c r="EJ11" s="13">
        <f>IF('Données projet'!$A$192&gt;35,EJ10+EI11-ER10,IF(A11&lt;'Données projet'!$A$192,$EG$205^A11,IF(A11='Données projet'!$A$192,'Données projet'!$B$192,EJ10+EI11-ER10)))</f>
        <v>13.248431749316637</v>
      </c>
      <c r="EK11" s="18">
        <f>EJ11*VLOOKUP('Données projet'!$B$15,Paramètres!$A$1:$I$89,3,0)*VLOOKUP('Données projet'!$B$15,Paramètres!$A$1:$I$89,5,0)</f>
        <v>5.8558068331979545</v>
      </c>
      <c r="EL11" s="14">
        <f t="shared" si="45"/>
        <v>2.1968060209875881</v>
      </c>
      <c r="EM11" s="22">
        <f t="shared" si="19"/>
        <v>14.024967387706489</v>
      </c>
      <c r="EN11" s="62">
        <f t="shared" si="20"/>
        <v>280.46941183215097</v>
      </c>
      <c r="EO11" s="62">
        <f ca="1">AVERAGE(OFFSET($EN$3,0,0,'Données projet'!$E$15+1,1))-AVERAGE(OFFSET($H$3,0,0,'Données projet'!$E$15+1,1))</f>
        <v>622.05788186755217</v>
      </c>
      <c r="EP11" s="62">
        <f t="shared" si="46"/>
        <v>427.1830590194549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2">
        <f t="shared" si="0"/>
        <v>280.75262079014198</v>
      </c>
      <c r="S12" s="62">
        <f ca="1">AVERAGE(OFFSET($R$3,0,0,'Données projet'!$E$9+1,1))-AVERAGE(OFFSET($H$3,0,0,'Données projet'!$E$9+1,1))</f>
        <v>475.74538416323395</v>
      </c>
      <c r="T12" s="62">
        <f t="shared" si="34"/>
        <v>254.25036207346585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3.5560106481415956</v>
      </c>
      <c r="AK12" s="14">
        <f t="shared" si="35"/>
        <v>1.4137838564527014</v>
      </c>
      <c r="AL12" s="22">
        <f t="shared" si="4"/>
        <v>8.6557254288350673</v>
      </c>
      <c r="AM12" s="62">
        <f t="shared" si="5"/>
        <v>276.32239209550175</v>
      </c>
      <c r="AN12" s="62">
        <f ca="1">AVERAGE(OFFSET($AM$3,0,0,'Données projet'!$E$10+1,1))-AVERAGE(OFFSET($H$3,0,0,'Données projet'!$E$10+1,1))</f>
        <v>367.53254281980077</v>
      </c>
      <c r="AO12" s="62">
        <f t="shared" si="36"/>
        <v>163.29630772916113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0.6</v>
      </c>
      <c r="BD12" s="13">
        <f>IF('Données projet'!$A$88&gt;35,BD11+BC12-BL11,IF(A12&lt;'Données projet'!$A$88,$BA$205^A12,IF(A12='Données projet'!$A$88,'Données projet'!$B$88,BD11+BC12-BL11)))</f>
        <v>3.7371928188465526</v>
      </c>
      <c r="BE12" s="14">
        <f>BD12*VLOOKUP('Données projet'!$B$11,Paramètres!$A$1:$I$89,3,0)*VLOOKUP('Données projet'!$B$11,Paramètres!$A$1:$I$89,5,0)</f>
        <v>2.448608734908261</v>
      </c>
      <c r="BF12" s="14">
        <f t="shared" si="37"/>
        <v>1.0167197075625076</v>
      </c>
      <c r="BG12" s="22">
        <f t="shared" si="7"/>
        <v>6.035447037303256</v>
      </c>
      <c r="BH12" s="62">
        <f t="shared" si="8"/>
        <v>273.70211370396993</v>
      </c>
      <c r="BI12" s="62">
        <f ca="1">AVERAGE(OFFSET($BH$3,0,0,'Données projet'!$E$11+1,1))-AVERAGE(OFFSET($H$3,0,0,'Données projet'!$E$11+1,1))</f>
        <v>212.76380112303843</v>
      </c>
      <c r="BJ12" s="62">
        <f t="shared" si="38"/>
        <v>232.85411068442733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3.46</v>
      </c>
      <c r="BY12" s="13">
        <f>IF('Données projet'!$A$114&gt;35,BY11+BX12-CG11,IF(A12&lt;'Données projet'!$A$114,$BV$205^A12,IF(A12='Données projet'!$A$114,'Données projet'!$B$114,BY11+BX12-CG11)))</f>
        <v>10.693020876269955</v>
      </c>
      <c r="BZ12" s="14">
        <f>BY12*VLOOKUP('Données projet'!$B$12,Paramètres!$A$1:$I$89,3,0)*VLOOKUP('Données projet'!$B$12,Paramètres!$A$1:$I$89,5,0)</f>
        <v>8.6741785348301885</v>
      </c>
      <c r="CA12" s="14">
        <f t="shared" si="39"/>
        <v>3.1086415025643808</v>
      </c>
      <c r="CB12" s="22">
        <f t="shared" si="10"/>
        <v>20.521744898462206</v>
      </c>
      <c r="CC12" s="62">
        <f t="shared" si="11"/>
        <v>288.18841156512889</v>
      </c>
      <c r="CD12" s="62">
        <f ca="1">AVERAGE(OFFSET($CC$3,0,0,'Données projet'!$E$12+1,1))-AVERAGE(OFFSET($H$3,0,0,'Données projet'!$E$12+1,1))</f>
        <v>280.22219394281689</v>
      </c>
      <c r="CE12" s="62">
        <f t="shared" si="40"/>
        <v>296.25239639555008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5.7867653159044812</v>
      </c>
      <c r="CV12" s="14">
        <f t="shared" si="41"/>
        <v>2.1739041889582755</v>
      </c>
      <c r="CW12" s="22">
        <f t="shared" si="13"/>
        <v>13.864832720969302</v>
      </c>
      <c r="CX12" s="62">
        <f t="shared" si="14"/>
        <v>281.53149938763596</v>
      </c>
      <c r="CY12" s="62">
        <f ca="1">AVERAGE(OFFSET($CX$3,0,0,'Données projet'!$E$13+1,1))-AVERAGE(OFFSET($H$3,0,0,'Données projet'!$E$13+1,1))</f>
        <v>502.3600084639375</v>
      </c>
      <c r="CZ12" s="62">
        <f t="shared" si="42"/>
        <v>267.29983095356357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6.6</v>
      </c>
      <c r="DO12" s="13">
        <f>IF('Données projet'!$A$166&gt;35,DO11+DN12-DW11,IF(A12&lt;'Données projet'!$A$166,$DL$205^A12,IF(A12='Données projet'!$A$166,'Données projet'!$B$166,DO11+DN12-DW11)))</f>
        <v>9.0003265963745314</v>
      </c>
      <c r="DP12" s="18">
        <f>DO12*VLOOKUP('Données projet'!$B$14,Paramètres!$A$1:$I$89,3,0)*VLOOKUP('Données projet'!$B$14,Paramètres!$A$1:$I$89,5,0)</f>
        <v>7.8626853145927917</v>
      </c>
      <c r="DQ12" s="14">
        <f t="shared" si="43"/>
        <v>2.8502208135558442</v>
      </c>
      <c r="DR12" s="22">
        <f t="shared" si="16"/>
        <v>18.658311506525539</v>
      </c>
      <c r="DS12" s="62">
        <f t="shared" si="17"/>
        <v>286.32497817319222</v>
      </c>
      <c r="DT12" s="62">
        <f ca="1">AVERAGE(OFFSET($DS$3,0,0,'Données projet'!$E$14+1,1))-AVERAGE(OFFSET($H$3,0,0,'Données projet'!$E$14+1,1))</f>
        <v>344.39903186387789</v>
      </c>
      <c r="DU12" s="62">
        <f t="shared" si="44"/>
        <v>417.85733543972361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6.5714285714285712</v>
      </c>
      <c r="EJ12" s="13">
        <f>IF('Données projet'!$A$192&gt;35,EJ11+EI12-ER11,IF(A12&lt;'Données projet'!$A$192,$EG$205^A12,IF(A12='Données projet'!$A$192,'Données projet'!$B$192,EJ11+EI12-ER11)))</f>
        <v>18.299323377300386</v>
      </c>
      <c r="EK12" s="18">
        <f>EJ12*VLOOKUP('Données projet'!$B$15,Paramètres!$A$1:$I$89,3,0)*VLOOKUP('Données projet'!$B$15,Paramètres!$A$1:$I$89,5,0)</f>
        <v>8.0883009327667725</v>
      </c>
      <c r="EL12" s="14">
        <f t="shared" si="45"/>
        <v>2.9223671422373094</v>
      </c>
      <c r="EM12" s="22">
        <f t="shared" si="19"/>
        <v>19.176913563965442</v>
      </c>
      <c r="EN12" s="62">
        <f t="shared" si="20"/>
        <v>286.84358023063214</v>
      </c>
      <c r="EO12" s="62">
        <f ca="1">AVERAGE(OFFSET($EN$3,0,0,'Données projet'!$E$15+1,1))-AVERAGE(OFFSET($H$3,0,0,'Données projet'!$E$15+1,1))</f>
        <v>622.05788186755217</v>
      </c>
      <c r="EP12" s="62">
        <f t="shared" si="46"/>
        <v>427.1830590194549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2">
        <f t="shared" si="0"/>
        <v>284.57066751792433</v>
      </c>
      <c r="S13" s="62">
        <f ca="1">AVERAGE(OFFSET($R$3,0,0,'Données projet'!$E$9+1,1))-AVERAGE(OFFSET($H$3,0,0,'Données projet'!$E$9+1,1))</f>
        <v>475.74538416323395</v>
      </c>
      <c r="T13" s="62">
        <f t="shared" si="34"/>
        <v>254.25036207346585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4.0742521457256036</v>
      </c>
      <c r="AK13" s="14">
        <f t="shared" si="35"/>
        <v>1.5943746914599719</v>
      </c>
      <c r="AL13" s="22">
        <f t="shared" si="4"/>
        <v>9.8728584080982102</v>
      </c>
      <c r="AM13" s="62">
        <f t="shared" si="5"/>
        <v>278.7617472969871</v>
      </c>
      <c r="AN13" s="62">
        <f ca="1">AVERAGE(OFFSET($AM$3,0,0,'Données projet'!$E$10+1,1))-AVERAGE(OFFSET($H$3,0,0,'Données projet'!$E$10+1,1))</f>
        <v>367.53254281980077</v>
      </c>
      <c r="AO13" s="62">
        <f t="shared" si="36"/>
        <v>163.29630772916113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0.6</v>
      </c>
      <c r="BD13" s="13">
        <f>IF('Données projet'!$A$88&gt;35,BD12+BC13-BL12,IF(A13&lt;'Données projet'!$A$88,$BA$205^A13,IF(A13='Données projet'!$A$88,'Données projet'!$B$88,BD12+BC13-BL12)))</f>
        <v>4.3267487109222253</v>
      </c>
      <c r="BE13" s="14">
        <f>BD13*VLOOKUP('Données projet'!$B$11,Paramètres!$A$1:$I$89,3,0)*VLOOKUP('Données projet'!$B$11,Paramètres!$A$1:$I$89,5,0)</f>
        <v>2.8348857553962419</v>
      </c>
      <c r="BF13" s="14">
        <f t="shared" si="37"/>
        <v>1.1572108240508905</v>
      </c>
      <c r="BG13" s="22">
        <f t="shared" si="7"/>
        <v>6.9529015425370879</v>
      </c>
      <c r="BH13" s="62">
        <f t="shared" si="8"/>
        <v>275.84179043142592</v>
      </c>
      <c r="BI13" s="62">
        <f ca="1">AVERAGE(OFFSET($BH$3,0,0,'Données projet'!$E$11+1,1))-AVERAGE(OFFSET($H$3,0,0,'Données projet'!$E$11+1,1))</f>
        <v>212.76380112303843</v>
      </c>
      <c r="BJ13" s="62">
        <f t="shared" si="38"/>
        <v>232.85411068442733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3.46</v>
      </c>
      <c r="BY13" s="13">
        <f>IF('Données projet'!$A$114&gt;35,BY12+BX13-CG12,IF(A13&lt;'Données projet'!$A$114,$BV$205^A13,IF(A13='Données projet'!$A$114,'Données projet'!$B$114,BY12+BX13-CG12)))</f>
        <v>13.913772729834978</v>
      </c>
      <c r="BZ13" s="14">
        <f>BY13*VLOOKUP('Données projet'!$B$12,Paramètres!$A$1:$I$89,3,0)*VLOOKUP('Données projet'!$B$12,Paramètres!$A$1:$I$89,5,0)</f>
        <v>11.286852438442136</v>
      </c>
      <c r="CA13" s="14">
        <f t="shared" si="39"/>
        <v>3.9228836972069034</v>
      </c>
      <c r="CB13" s="22">
        <f t="shared" si="10"/>
        <v>26.490290436255407</v>
      </c>
      <c r="CC13" s="62">
        <f t="shared" si="11"/>
        <v>295.37917932514426</v>
      </c>
      <c r="CD13" s="62">
        <f ca="1">AVERAGE(OFFSET($CC$3,0,0,'Données projet'!$E$12+1,1))-AVERAGE(OFFSET($H$3,0,0,'Données projet'!$E$12+1,1))</f>
        <v>280.22219394281689</v>
      </c>
      <c r="CE13" s="62">
        <f t="shared" si="40"/>
        <v>296.25239639555008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6.9758692877662263</v>
      </c>
      <c r="CV13" s="14">
        <f t="shared" si="41"/>
        <v>2.5642215932468222</v>
      </c>
      <c r="CW13" s="22">
        <f t="shared" si="13"/>
        <v>16.61565828443106</v>
      </c>
      <c r="CX13" s="62">
        <f t="shared" si="14"/>
        <v>285.50454717331991</v>
      </c>
      <c r="CY13" s="62">
        <f ca="1">AVERAGE(OFFSET($CX$3,0,0,'Données projet'!$E$13+1,1))-AVERAGE(OFFSET($H$3,0,0,'Données projet'!$E$13+1,1))</f>
        <v>502.3600084639375</v>
      </c>
      <c r="CZ13" s="62">
        <f t="shared" si="42"/>
        <v>267.29983095356357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6.6</v>
      </c>
      <c r="DO13" s="13">
        <f>IF('Données projet'!$A$166&gt;35,DO12+DN13-DW12,IF(A13&lt;'Données projet'!$A$166,$DL$205^A13,IF(A13='Données projet'!$A$166,'Données projet'!$B$166,DO12+DN13-DW12)))</f>
        <v>11.489125293076063</v>
      </c>
      <c r="DP13" s="18">
        <f>DO13*VLOOKUP('Données projet'!$B$14,Paramètres!$A$1:$I$89,3,0)*VLOOKUP('Données projet'!$B$14,Paramètres!$A$1:$I$89,5,0)</f>
        <v>10.036899856031249</v>
      </c>
      <c r="DQ13" s="14">
        <f t="shared" si="43"/>
        <v>3.5364332356333024</v>
      </c>
      <c r="DR13" s="22">
        <f t="shared" si="16"/>
        <v>23.640221801315761</v>
      </c>
      <c r="DS13" s="62">
        <f t="shared" si="17"/>
        <v>292.52911069020462</v>
      </c>
      <c r="DT13" s="62">
        <f ca="1">AVERAGE(OFFSET($DS$3,0,0,'Données projet'!$E$14+1,1))-AVERAGE(OFFSET($H$3,0,0,'Données projet'!$E$14+1,1))</f>
        <v>344.39903186387789</v>
      </c>
      <c r="DU13" s="62">
        <f t="shared" si="44"/>
        <v>417.85733543972361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6.5714285714285712</v>
      </c>
      <c r="EJ13" s="13">
        <f>IF('Données projet'!$A$192&gt;35,EJ12+EI13-ER12,IF(A13&lt;'Données projet'!$A$192,$EG$205^A13,IF(A13='Données projet'!$A$192,'Données projet'!$B$192,EJ12+EI13-ER12)))</f>
        <v>25.275839616585937</v>
      </c>
      <c r="EK13" s="18">
        <f>EJ13*VLOOKUP('Données projet'!$B$15,Paramètres!$A$1:$I$89,3,0)*VLOOKUP('Données projet'!$B$15,Paramètres!$A$1:$I$89,5,0)</f>
        <v>11.171921110530985</v>
      </c>
      <c r="EL13" s="14">
        <f t="shared" si="45"/>
        <v>3.8875666000719264</v>
      </c>
      <c r="EM13" s="22">
        <f t="shared" si="19"/>
        <v>26.228607762633402</v>
      </c>
      <c r="EN13" s="62">
        <f t="shared" si="20"/>
        <v>295.11749665152229</v>
      </c>
      <c r="EO13" s="62">
        <f ca="1">AVERAGE(OFFSET($EN$3,0,0,'Données projet'!$E$15+1,1))-AVERAGE(OFFSET($H$3,0,0,'Données projet'!$E$15+1,1))</f>
        <v>622.05788186755217</v>
      </c>
      <c r="EP13" s="62">
        <f t="shared" si="46"/>
        <v>427.1830590194549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2">
        <f t="shared" si="0"/>
        <v>288.90539420934834</v>
      </c>
      <c r="S14" s="62">
        <f ca="1">AVERAGE(OFFSET($R$3,0,0,'Données projet'!$E$9+1,1))-AVERAGE(OFFSET($H$3,0,0,'Données projet'!$E$9+1,1))</f>
        <v>475.74538416323395</v>
      </c>
      <c r="T14" s="62">
        <f t="shared" si="34"/>
        <v>254.25036207346585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4.6680204840288511</v>
      </c>
      <c r="AK14" s="14">
        <f t="shared" si="35"/>
        <v>1.798033444197221</v>
      </c>
      <c r="AL14" s="22">
        <f t="shared" si="4"/>
        <v>11.26171059166041</v>
      </c>
      <c r="AM14" s="62">
        <f t="shared" si="5"/>
        <v>281.37282170277155</v>
      </c>
      <c r="AN14" s="62">
        <f ca="1">AVERAGE(OFFSET($AM$3,0,0,'Données projet'!$E$10+1,1))-AVERAGE(OFFSET($H$3,0,0,'Données projet'!$E$10+1,1))</f>
        <v>367.53254281980077</v>
      </c>
      <c r="AO14" s="62">
        <f t="shared" si="36"/>
        <v>163.29630772916113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0.6</v>
      </c>
      <c r="BD14" s="13">
        <f>IF('Données projet'!$A$88&gt;35,BD13+BC14-BL13,IF(A14&lt;'Données projet'!$A$88,$BA$205^A14,IF(A14='Données projet'!$A$88,'Données projet'!$B$88,BD13+BC14-BL13)))</f>
        <v>5.0093092101266317</v>
      </c>
      <c r="BE14" s="14">
        <f>BD14*VLOOKUP('Données projet'!$B$11,Paramètres!$A$1:$I$89,3,0)*VLOOKUP('Données projet'!$B$11,Paramètres!$A$1:$I$89,5,0)</f>
        <v>3.2820993944749688</v>
      </c>
      <c r="BF14" s="14">
        <f t="shared" si="37"/>
        <v>1.3171151118050022</v>
      </c>
      <c r="BG14" s="22">
        <f t="shared" si="7"/>
        <v>8.0102985984376165</v>
      </c>
      <c r="BH14" s="62">
        <f t="shared" si="8"/>
        <v>278.12140970954874</v>
      </c>
      <c r="BI14" s="62">
        <f ca="1">AVERAGE(OFFSET($BH$3,0,0,'Données projet'!$E$11+1,1))-AVERAGE(OFFSET($H$3,0,0,'Données projet'!$E$11+1,1))</f>
        <v>212.76380112303843</v>
      </c>
      <c r="BJ14" s="62">
        <f t="shared" si="38"/>
        <v>232.85411068442733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3.46</v>
      </c>
      <c r="BY14" s="13">
        <f>IF('Données projet'!$A$114&gt;35,BY13+BX14-CG13,IF(A14&lt;'Données projet'!$A$114,$BV$205^A14,IF(A14='Données projet'!$A$114,'Données projet'!$B$114,BY13+BX14-CG13)))</f>
        <v>18.104619248160539</v>
      </c>
      <c r="BZ14" s="14">
        <f>BY14*VLOOKUP('Données projet'!$B$12,Paramètres!$A$1:$I$89,3,0)*VLOOKUP('Données projet'!$B$12,Paramètres!$A$1:$I$89,5,0)</f>
        <v>14.686467134107829</v>
      </c>
      <c r="CA14" s="14">
        <f t="shared" si="39"/>
        <v>4.9503992303766795</v>
      </c>
      <c r="CB14" s="22">
        <f t="shared" si="10"/>
        <v>34.200875584810518</v>
      </c>
      <c r="CC14" s="62">
        <f t="shared" si="11"/>
        <v>304.31198669592163</v>
      </c>
      <c r="CD14" s="62">
        <f ca="1">AVERAGE(OFFSET($CC$3,0,0,'Données projet'!$E$12+1,1))-AVERAGE(OFFSET($H$3,0,0,'Données projet'!$E$12+1,1))</f>
        <v>280.22219394281689</v>
      </c>
      <c r="CE14" s="62">
        <f t="shared" si="40"/>
        <v>296.25239639555008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8.4093184470872249</v>
      </c>
      <c r="CV14" s="14">
        <f t="shared" si="41"/>
        <v>3.0246192139792929</v>
      </c>
      <c r="CW14" s="22">
        <f t="shared" si="13"/>
        <v>19.914108093024186</v>
      </c>
      <c r="CX14" s="62">
        <f t="shared" si="14"/>
        <v>290.02521920413534</v>
      </c>
      <c r="CY14" s="62">
        <f ca="1">AVERAGE(OFFSET($CX$3,0,0,'Données projet'!$E$13+1,1))-AVERAGE(OFFSET($H$3,0,0,'Données projet'!$E$13+1,1))</f>
        <v>502.3600084639375</v>
      </c>
      <c r="CZ14" s="62">
        <f t="shared" si="42"/>
        <v>267.29983095356357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6.6</v>
      </c>
      <c r="DO14" s="13">
        <f>IF('Données projet'!$A$166&gt;35,DO13+DN14-DW13,IF(A14&lt;'Données projet'!$A$166,$DL$205^A14,IF(A14='Données projet'!$A$166,'Données projet'!$B$166,DO13+DN14-DW13)))</f>
        <v>14.666134454850974</v>
      </c>
      <c r="DP14" s="18">
        <f>DO14*VLOOKUP('Données projet'!$B$14,Paramètres!$A$1:$I$89,3,0)*VLOOKUP('Données projet'!$B$14,Paramètres!$A$1:$I$89,5,0)</f>
        <v>12.812335059757812</v>
      </c>
      <c r="DQ14" s="14">
        <f t="shared" si="43"/>
        <v>4.3878565375042955</v>
      </c>
      <c r="DR14" s="22">
        <f t="shared" si="16"/>
        <v>29.957000365231504</v>
      </c>
      <c r="DS14" s="62">
        <f t="shared" si="17"/>
        <v>300.06811147634266</v>
      </c>
      <c r="DT14" s="62">
        <f ca="1">AVERAGE(OFFSET($DS$3,0,0,'Données projet'!$E$14+1,1))-AVERAGE(OFFSET($H$3,0,0,'Données projet'!$E$14+1,1))</f>
        <v>344.39903186387789</v>
      </c>
      <c r="DU14" s="62">
        <f t="shared" si="44"/>
        <v>417.85733543972361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6.5714285714285712</v>
      </c>
      <c r="EJ14" s="13">
        <f>IF('Données projet'!$A$192&gt;35,EJ13+EI14-ER13,IF(A14&lt;'Données projet'!$A$192,$EG$205^A14,IF(A14='Données projet'!$A$192,'Données projet'!$B$192,EJ13+EI14-ER13)))</f>
        <v>34.912114243298561</v>
      </c>
      <c r="EK14" s="18">
        <f>EJ14*VLOOKUP('Données projet'!$B$15,Paramètres!$A$1:$I$89,3,0)*VLOOKUP('Données projet'!$B$15,Paramètres!$A$1:$I$89,5,0)</f>
        <v>15.431154495537966</v>
      </c>
      <c r="EL14" s="14">
        <f t="shared" si="45"/>
        <v>5.1715521474226689</v>
      </c>
      <c r="EM14" s="22">
        <f t="shared" si="19"/>
        <v>35.883047403156439</v>
      </c>
      <c r="EN14" s="62">
        <f t="shared" si="20"/>
        <v>305.99415851426761</v>
      </c>
      <c r="EO14" s="62">
        <f ca="1">AVERAGE(OFFSET($EN$3,0,0,'Données projet'!$E$15+1,1))-AVERAGE(OFFSET($H$3,0,0,'Données projet'!$E$15+1,1))</f>
        <v>622.05788186755217</v>
      </c>
      <c r="EP14" s="62">
        <f t="shared" si="46"/>
        <v>427.1830590194549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2">
        <f t="shared" si="0"/>
        <v>293.85996837222763</v>
      </c>
      <c r="S15" s="62">
        <f ca="1">AVERAGE(OFFSET($R$3,0,0,'Données projet'!$E$9+1,1))-AVERAGE(OFFSET($H$3,0,0,'Données projet'!$E$9+1,1))</f>
        <v>475.74538416323395</v>
      </c>
      <c r="T15" s="62">
        <f t="shared" si="34"/>
        <v>254.25036207346585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5.3483227006884695</v>
      </c>
      <c r="AK15" s="14">
        <f t="shared" si="35"/>
        <v>2.027706713966543</v>
      </c>
      <c r="AL15" s="22">
        <f t="shared" si="4"/>
        <v>12.846584563857478</v>
      </c>
      <c r="AM15" s="62">
        <f t="shared" si="5"/>
        <v>284.17991789719082</v>
      </c>
      <c r="AN15" s="62">
        <f ca="1">AVERAGE(OFFSET($AM$3,0,0,'Données projet'!$E$10+1,1))-AVERAGE(OFFSET($H$3,0,0,'Données projet'!$E$10+1,1))</f>
        <v>367.53254281980077</v>
      </c>
      <c r="AO15" s="62">
        <f t="shared" si="36"/>
        <v>163.29630772916113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0.6</v>
      </c>
      <c r="BD15" s="13">
        <f>IF('Données projet'!$A$88&gt;35,BD14+BC15-BL14,IF(A15&lt;'Données projet'!$A$88,$BA$205^A15,IF(A15='Données projet'!$A$88,'Données projet'!$B$88,BD14+BC15-BL14)))</f>
        <v>5.799546134795289</v>
      </c>
      <c r="BE15" s="14">
        <f>BD15*VLOOKUP('Données projet'!$B$11,Paramètres!$A$1:$I$89,3,0)*VLOOKUP('Données projet'!$B$11,Paramètres!$A$1:$I$89,5,0)</f>
        <v>3.7998626275178733</v>
      </c>
      <c r="BF15" s="14">
        <f t="shared" si="37"/>
        <v>1.4991150978629388</v>
      </c>
      <c r="BG15" s="22">
        <f t="shared" si="7"/>
        <v>9.2290528717049138</v>
      </c>
      <c r="BH15" s="62">
        <f t="shared" si="8"/>
        <v>280.56238620503825</v>
      </c>
      <c r="BI15" s="62">
        <f ca="1">AVERAGE(OFFSET($BH$3,0,0,'Données projet'!$E$11+1,1))-AVERAGE(OFFSET($H$3,0,0,'Données projet'!$E$11+1,1))</f>
        <v>212.76380112303843</v>
      </c>
      <c r="BJ15" s="62">
        <f t="shared" si="38"/>
        <v>232.85411068442733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3.46</v>
      </c>
      <c r="BY15" s="13">
        <f>IF('Données projet'!$A$114&gt;35,BY14+BX15-CG14,IF(A15&lt;'Données projet'!$A$114,$BV$205^A15,IF(A15='Données projet'!$A$114,'Données projet'!$B$114,BY14+BX15-CG14)))</f>
        <v>23.557754211265788</v>
      </c>
      <c r="BZ15" s="14">
        <f>BY15*VLOOKUP('Données projet'!$B$12,Paramètres!$A$1:$I$89,3,0)*VLOOKUP('Données projet'!$B$12,Paramètres!$A$1:$I$89,5,0)</f>
        <v>19.110050216178809</v>
      </c>
      <c r="CA15" s="14">
        <f t="shared" si="39"/>
        <v>6.2470504944010008</v>
      </c>
      <c r="CB15" s="22">
        <f t="shared" si="10"/>
        <v>44.163617070926499</v>
      </c>
      <c r="CC15" s="62">
        <f t="shared" si="11"/>
        <v>315.49695040425979</v>
      </c>
      <c r="CD15" s="62">
        <f ca="1">AVERAGE(OFFSET($CC$3,0,0,'Données projet'!$E$12+1,1))-AVERAGE(OFFSET($H$3,0,0,'Données projet'!$E$12+1,1))</f>
        <v>280.22219394281689</v>
      </c>
      <c r="CE15" s="62">
        <f t="shared" si="40"/>
        <v>296.25239639555008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10.137322508112241</v>
      </c>
      <c r="CV15" s="14">
        <f t="shared" si="41"/>
        <v>3.5676797253661268</v>
      </c>
      <c r="CW15" s="22">
        <f t="shared" si="13"/>
        <v>23.869545556641487</v>
      </c>
      <c r="CX15" s="62">
        <f t="shared" si="14"/>
        <v>295.20287888997478</v>
      </c>
      <c r="CY15" s="62">
        <f ca="1">AVERAGE(OFFSET($CX$3,0,0,'Données projet'!$E$13+1,1))-AVERAGE(OFFSET($H$3,0,0,'Données projet'!$E$13+1,1))</f>
        <v>502.3600084639375</v>
      </c>
      <c r="CZ15" s="62">
        <f t="shared" si="42"/>
        <v>267.29983095356357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6.6</v>
      </c>
      <c r="DO15" s="13">
        <f>IF('Données projet'!$A$166&gt;35,DO14+DN15-DW14,IF(A15&lt;'Données projet'!$A$166,$DL$205^A15,IF(A15='Données projet'!$A$166,'Données projet'!$B$166,DO14+DN15-DW14)))</f>
        <v>18.721660210059202</v>
      </c>
      <c r="DP15" s="18">
        <f>DO15*VLOOKUP('Données projet'!$B$14,Paramètres!$A$1:$I$89,3,0)*VLOOKUP('Données projet'!$B$14,Paramètres!$A$1:$I$89,5,0)</f>
        <v>16.35524235950772</v>
      </c>
      <c r="DQ15" s="14">
        <f t="shared" si="43"/>
        <v>5.4442664998513175</v>
      </c>
      <c r="DR15" s="22">
        <f t="shared" si="16"/>
        <v>37.967477930050322</v>
      </c>
      <c r="DS15" s="62">
        <f t="shared" si="17"/>
        <v>309.30081126338365</v>
      </c>
      <c r="DT15" s="62">
        <f ca="1">AVERAGE(OFFSET($DS$3,0,0,'Données projet'!$E$14+1,1))-AVERAGE(OFFSET($H$3,0,0,'Données projet'!$E$14+1,1))</f>
        <v>344.39903186387789</v>
      </c>
      <c r="DU15" s="62">
        <f t="shared" si="44"/>
        <v>417.85733543972361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6.5714285714285712</v>
      </c>
      <c r="EJ15" s="13">
        <f>IF('Données projet'!$A$192&gt;35,EJ14+EI15-ER14,IF(A15&lt;'Données projet'!$A$192,$EG$205^A15,IF(A15='Données projet'!$A$192,'Données projet'!$B$192,EJ14+EI15-ER14)))</f>
        <v>48.222165491876297</v>
      </c>
      <c r="EK15" s="18">
        <f>EJ15*VLOOKUP('Données projet'!$B$15,Paramètres!$A$1:$I$89,3,0)*VLOOKUP('Données projet'!$B$15,Paramètres!$A$1:$I$89,5,0)</f>
        <v>21.314197147409327</v>
      </c>
      <c r="EL15" s="14">
        <f t="shared" si="45"/>
        <v>6.879612458090671</v>
      </c>
      <c r="EM15" s="22">
        <f t="shared" si="19"/>
        <v>49.104218396245834</v>
      </c>
      <c r="EN15" s="62">
        <f t="shared" si="20"/>
        <v>320.43755172957913</v>
      </c>
      <c r="EO15" s="62">
        <f ca="1">AVERAGE(OFFSET($EN$3,0,0,'Données projet'!$E$15+1,1))-AVERAGE(OFFSET($H$3,0,0,'Données projet'!$E$15+1,1))</f>
        <v>622.05788186755217</v>
      </c>
      <c r="EP15" s="62">
        <f t="shared" si="46"/>
        <v>427.1830590194549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2">
        <f t="shared" si="0"/>
        <v>299.55821782408742</v>
      </c>
      <c r="S16" s="62">
        <f ca="1">AVERAGE(OFFSET($R$3,0,0,'Données projet'!$E$9+1,1))-AVERAGE(OFFSET($H$3,0,0,'Données projet'!$E$9+1,1))</f>
        <v>475.74538416323395</v>
      </c>
      <c r="T16" s="62">
        <f t="shared" si="34"/>
        <v>254.25036207346585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6.127769963428209</v>
      </c>
      <c r="AK16" s="14">
        <f t="shared" si="35"/>
        <v>2.286717486337261</v>
      </c>
      <c r="AL16" s="22">
        <f t="shared" si="4"/>
        <v>14.655232308341526</v>
      </c>
      <c r="AM16" s="62">
        <f t="shared" si="5"/>
        <v>287.21078786389705</v>
      </c>
      <c r="AN16" s="62">
        <f ca="1">AVERAGE(OFFSET($AM$3,0,0,'Données projet'!$E$10+1,1))-AVERAGE(OFFSET($H$3,0,0,'Données projet'!$E$10+1,1))</f>
        <v>367.53254281980077</v>
      </c>
      <c r="AO16" s="62">
        <f t="shared" si="36"/>
        <v>163.29630772916113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0.6</v>
      </c>
      <c r="BD16" s="13">
        <f>IF('Données projet'!$A$88&gt;35,BD15+BC16-BL15,IF(A16&lt;'Données projet'!$A$88,$BA$205^A16,IF(A16='Données projet'!$A$88,'Données projet'!$B$88,BD15+BC16-BL15)))</f>
        <v>6.7144458364886441</v>
      </c>
      <c r="BE16" s="14">
        <f>BD16*VLOOKUP('Données projet'!$B$11,Paramètres!$A$1:$I$89,3,0)*VLOOKUP('Données projet'!$B$11,Paramètres!$A$1:$I$89,5,0)</f>
        <v>4.3993049120673593</v>
      </c>
      <c r="BF16" s="14">
        <f t="shared" si="37"/>
        <v>1.7062639829261381</v>
      </c>
      <c r="BG16" s="22">
        <f t="shared" si="7"/>
        <v>10.633865825447009</v>
      </c>
      <c r="BH16" s="62">
        <f t="shared" si="8"/>
        <v>283.18942138100255</v>
      </c>
      <c r="BI16" s="62">
        <f ca="1">AVERAGE(OFFSET($BH$3,0,0,'Données projet'!$E$11+1,1))-AVERAGE(OFFSET($H$3,0,0,'Données projet'!$E$11+1,1))</f>
        <v>212.76380112303843</v>
      </c>
      <c r="BJ16" s="62">
        <f t="shared" si="38"/>
        <v>232.85411068442733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3.46</v>
      </c>
      <c r="BY16" s="13">
        <f>IF('Données projet'!$A$114&gt;35,BY15+BX16-CG15,IF(A16&lt;'Données projet'!$A$114,$BV$205^A16,IF(A16='Données projet'!$A$114,'Données projet'!$B$114,BY15+BX16-CG15)))</f>
        <v>30.653380547331682</v>
      </c>
      <c r="BZ16" s="14">
        <f>BY16*VLOOKUP('Données projet'!$B$12,Paramètres!$A$1:$I$89,3,0)*VLOOKUP('Données projet'!$B$12,Paramètres!$A$1:$I$89,5,0)</f>
        <v>24.866022299995464</v>
      </c>
      <c r="CA16" s="14">
        <f t="shared" si="39"/>
        <v>7.8833318412233</v>
      </c>
      <c r="CB16" s="22">
        <f t="shared" si="10"/>
        <v>57.038458462622685</v>
      </c>
      <c r="CC16" s="62">
        <f t="shared" si="11"/>
        <v>329.5940140181782</v>
      </c>
      <c r="CD16" s="62">
        <f ca="1">AVERAGE(OFFSET($CC$3,0,0,'Données projet'!$E$12+1,1))-AVERAGE(OFFSET($H$3,0,0,'Données projet'!$E$12+1,1))</f>
        <v>280.22219394281689</v>
      </c>
      <c r="CE16" s="62">
        <f t="shared" si="40"/>
        <v>296.25239639555008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12.220408619330426</v>
      </c>
      <c r="CV16" s="14">
        <f t="shared" si="41"/>
        <v>4.2082449797185175</v>
      </c>
      <c r="CW16" s="22">
        <f t="shared" si="13"/>
        <v>28.613238351676909</v>
      </c>
      <c r="CX16" s="62">
        <f t="shared" si="14"/>
        <v>301.16879390723244</v>
      </c>
      <c r="CY16" s="62">
        <f ca="1">AVERAGE(OFFSET($CX$3,0,0,'Données projet'!$E$13+1,1))-AVERAGE(OFFSET($H$3,0,0,'Données projet'!$E$13+1,1))</f>
        <v>502.3600084639375</v>
      </c>
      <c r="CZ16" s="62">
        <f t="shared" si="42"/>
        <v>267.29983095356357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6.6</v>
      </c>
      <c r="DO16" s="13">
        <f>IF('Données projet'!$A$166&gt;35,DO15+DN16-DW15,IF(A16&lt;'Données projet'!$A$166,$DL$205^A16,IF(A16='Données projet'!$A$166,'Données projet'!$B$166,DO15+DN16-DW15)))</f>
        <v>23.89863273788427</v>
      </c>
      <c r="DP16" s="18">
        <f>DO16*VLOOKUP('Données projet'!$B$14,Paramètres!$A$1:$I$89,3,0)*VLOOKUP('Données projet'!$B$14,Paramètres!$A$1:$I$89,5,0)</f>
        <v>20.8778455598157</v>
      </c>
      <c r="DQ16" s="14">
        <f t="shared" si="43"/>
        <v>6.7550152262411558</v>
      </c>
      <c r="DR16" s="22">
        <f t="shared" si="16"/>
        <v>48.127232535715684</v>
      </c>
      <c r="DS16" s="62">
        <f t="shared" si="17"/>
        <v>320.68278809127122</v>
      </c>
      <c r="DT16" s="62">
        <f ca="1">AVERAGE(OFFSET($DS$3,0,0,'Données projet'!$E$14+1,1))-AVERAGE(OFFSET($H$3,0,0,'Données projet'!$E$14+1,1))</f>
        <v>344.39903186387789</v>
      </c>
      <c r="DU16" s="62">
        <f t="shared" si="44"/>
        <v>417.85733543972361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6.5714285714285712</v>
      </c>
      <c r="EJ16" s="13">
        <f>IF('Données projet'!$A$192&gt;35,EJ15+EI16-ER15,IF(A16&lt;'Données projet'!$A$192,$EG$205^A16,IF(A16='Données projet'!$A$192,'Données projet'!$B$192,EJ15+EI16-ER15)))</f>
        <v>66.606600463111889</v>
      </c>
      <c r="EK16" s="18">
        <f>EJ16*VLOOKUP('Données projet'!$B$15,Paramètres!$A$1:$I$89,3,0)*VLOOKUP('Données projet'!$B$15,Paramètres!$A$1:$I$89,5,0)</f>
        <v>29.440117404695457</v>
      </c>
      <c r="EL16" s="14">
        <f t="shared" si="45"/>
        <v>9.1518109504326617</v>
      </c>
      <c r="EM16" s="22">
        <f t="shared" si="19"/>
        <v>67.2142752185148</v>
      </c>
      <c r="EN16" s="62">
        <f t="shared" si="20"/>
        <v>339.76983077407033</v>
      </c>
      <c r="EO16" s="62">
        <f ca="1">AVERAGE(OFFSET($EN$3,0,0,'Données projet'!$E$15+1,1))-AVERAGE(OFFSET($H$3,0,0,'Données projet'!$E$15+1,1))</f>
        <v>622.05788186755217</v>
      </c>
      <c r="EP16" s="62">
        <f t="shared" si="46"/>
        <v>427.1830590194549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2">
        <f t="shared" si="0"/>
        <v>306.14877929230755</v>
      </c>
      <c r="S17" s="62">
        <f ca="1">AVERAGE(OFFSET($R$3,0,0,'Données projet'!$E$9+1,1))-AVERAGE(OFFSET($H$3,0,0,'Données projet'!$E$9+1,1))</f>
        <v>475.74538416323395</v>
      </c>
      <c r="T17" s="62">
        <f t="shared" si="34"/>
        <v>254.25036207346585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7.0208113507921537</v>
      </c>
      <c r="AK17" s="14">
        <f t="shared" si="35"/>
        <v>2.5788132111530211</v>
      </c>
      <c r="AL17" s="22">
        <f t="shared" si="4"/>
        <v>16.719346112054513</v>
      </c>
      <c r="AM17" s="62">
        <f t="shared" si="5"/>
        <v>290.49712388983227</v>
      </c>
      <c r="AN17" s="62">
        <f ca="1">AVERAGE(OFFSET($AM$3,0,0,'Données projet'!$E$10+1,1))-AVERAGE(OFFSET($H$3,0,0,'Données projet'!$E$10+1,1))</f>
        <v>367.53254281980077</v>
      </c>
      <c r="AO17" s="62">
        <f t="shared" si="36"/>
        <v>163.29630772916113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0.6</v>
      </c>
      <c r="BD17" s="13">
        <f>IF('Données projet'!$A$88&gt;35,BD16+BC17-BL16,IF(A17&lt;'Données projet'!$A$88,$BA$205^A17,IF(A17='Données projet'!$A$88,'Données projet'!$B$88,BD16+BC17-BL16)))</f>
        <v>7.7736743261084582</v>
      </c>
      <c r="BE17" s="14">
        <f>BD17*VLOOKUP('Données projet'!$B$11,Paramètres!$A$1:$I$89,3,0)*VLOOKUP('Données projet'!$B$11,Paramètres!$A$1:$I$89,5,0)</f>
        <v>5.0933114184662616</v>
      </c>
      <c r="BF17" s="14">
        <f t="shared" si="37"/>
        <v>1.9420368613332097</v>
      </c>
      <c r="BG17" s="22">
        <f t="shared" si="7"/>
        <v>12.253231587317414</v>
      </c>
      <c r="BH17" s="62">
        <f t="shared" si="8"/>
        <v>286.0310093650952</v>
      </c>
      <c r="BI17" s="62">
        <f ca="1">AVERAGE(OFFSET($BH$3,0,0,'Données projet'!$E$11+1,1))-AVERAGE(OFFSET($H$3,0,0,'Données projet'!$E$11+1,1))</f>
        <v>212.76380112303843</v>
      </c>
      <c r="BJ17" s="62">
        <f t="shared" si="38"/>
        <v>232.85411068442733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3.46</v>
      </c>
      <c r="BY17" s="13">
        <f>IF('Données projet'!$A$114&gt;35,BY16+BX17-CG16,IF(A17&lt;'Données projet'!$A$114,$BV$205^A17,IF(A17='Données projet'!$A$114,'Données projet'!$B$114,BY16+BX17-CG16)))</f>
        <v>39.886218803071756</v>
      </c>
      <c r="BZ17" s="14">
        <f>BY17*VLOOKUP('Données projet'!$B$12,Paramètres!$A$1:$I$89,3,0)*VLOOKUP('Données projet'!$B$12,Paramètres!$A$1:$I$89,5,0)</f>
        <v>32.355700693051809</v>
      </c>
      <c r="CA17" s="14">
        <f t="shared" si="39"/>
        <v>9.9482021114676566</v>
      </c>
      <c r="CB17" s="22">
        <f t="shared" si="10"/>
        <v>73.67929738453806</v>
      </c>
      <c r="CC17" s="62">
        <f t="shared" si="11"/>
        <v>347.45707516231585</v>
      </c>
      <c r="CD17" s="62">
        <f ca="1">AVERAGE(OFFSET($CC$3,0,0,'Données projet'!$E$12+1,1))-AVERAGE(OFFSET($H$3,0,0,'Données projet'!$E$12+1,1))</f>
        <v>280.22219394281689</v>
      </c>
      <c r="CE17" s="62">
        <f t="shared" si="40"/>
        <v>296.25239639555008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14.731541460173487</v>
      </c>
      <c r="CV17" s="14">
        <f t="shared" si="41"/>
        <v>4.9638216355053304</v>
      </c>
      <c r="CW17" s="22">
        <f t="shared" si="13"/>
        <v>34.302757391640604</v>
      </c>
      <c r="CX17" s="62">
        <f t="shared" si="14"/>
        <v>308.0805351694184</v>
      </c>
      <c r="CY17" s="62">
        <f ca="1">AVERAGE(OFFSET($CX$3,0,0,'Données projet'!$E$13+1,1))-AVERAGE(OFFSET($H$3,0,0,'Données projet'!$E$13+1,1))</f>
        <v>502.3600084639375</v>
      </c>
      <c r="CZ17" s="62">
        <f t="shared" si="42"/>
        <v>267.29983095356357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6.6</v>
      </c>
      <c r="DO17" s="13">
        <f>IF('Données projet'!$A$166&gt;35,DO16+DN17-DW16,IF(A17&lt;'Données projet'!$A$166,$DL$205^A17,IF(A17='Données projet'!$A$166,'Données projet'!$B$166,DO16+DN17-DW16)))</f>
        <v>30.50715803683886</v>
      </c>
      <c r="DP17" s="18">
        <f>DO17*VLOOKUP('Données projet'!$B$14,Paramètres!$A$1:$I$89,3,0)*VLOOKUP('Données projet'!$B$14,Paramètres!$A$1:$I$89,5,0)</f>
        <v>26.651053260982433</v>
      </c>
      <c r="DQ17" s="14">
        <f t="shared" si="43"/>
        <v>8.3813367159737684</v>
      </c>
      <c r="DR17" s="22">
        <f t="shared" si="16"/>
        <v>61.014745876532061</v>
      </c>
      <c r="DS17" s="62">
        <f t="shared" si="17"/>
        <v>334.79252365430983</v>
      </c>
      <c r="DT17" s="62">
        <f ca="1">AVERAGE(OFFSET($DS$3,0,0,'Données projet'!$E$14+1,1))-AVERAGE(OFFSET($H$3,0,0,'Données projet'!$E$14+1,1))</f>
        <v>344.39903186387789</v>
      </c>
      <c r="DU17" s="62">
        <f t="shared" si="44"/>
        <v>417.85733543972361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>
        <f>VLOOKUP(A17,'Données projet'!$A$191:$I$211,2,0)</f>
        <v>92</v>
      </c>
      <c r="EH17" s="13">
        <f>VLOOKUP(A17,'Données projet'!$A$191:$I$211,9,0)</f>
        <v>6.5714285714285712</v>
      </c>
      <c r="EI17" s="13">
        <f t="array" ref="EI17">INDEX(EH:EH,MIN(IF(ISNUMBER(EH17:EH213),ROW(EH17:EH213),"")))</f>
        <v>6.5714285714285712</v>
      </c>
      <c r="EJ17" s="13">
        <f>IF('Données projet'!$A$192&gt;35,EJ16+EI17-ER16,IF(A17&lt;'Données projet'!$A$192,$EG$205^A17,IF(A17='Données projet'!$A$192,'Données projet'!$B$192,EJ16+EI17-ER16)))</f>
        <v>92</v>
      </c>
      <c r="EK17" s="18">
        <f>EJ17*VLOOKUP('Données projet'!$B$15,Paramètres!$A$1:$I$89,3,0)*VLOOKUP('Données projet'!$B$15,Paramètres!$A$1:$I$89,5,0)</f>
        <v>40.664000000000001</v>
      </c>
      <c r="EL17" s="14">
        <f t="shared" si="45"/>
        <v>12.174471190446148</v>
      </c>
      <c r="EM17" s="22">
        <f t="shared" si="19"/>
        <v>92.02700399002704</v>
      </c>
      <c r="EN17" s="62">
        <f t="shared" si="20"/>
        <v>365.8047817678048</v>
      </c>
      <c r="EO17" s="62">
        <f ca="1">AVERAGE(OFFSET($EN$3,0,0,'Données projet'!$E$15+1,1))-AVERAGE(OFFSET($H$3,0,0,'Données projet'!$E$15+1,1))</f>
        <v>622.05788186755217</v>
      </c>
      <c r="EP17" s="62">
        <f t="shared" si="46"/>
        <v>427.1830590194549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2">
        <f t="shared" si="0"/>
        <v>313.81008211298388</v>
      </c>
      <c r="S18" s="62">
        <f ca="1">AVERAGE(OFFSET($R$3,0,0,'Données projet'!$E$9+1,1))-AVERAGE(OFFSET($H$3,0,0,'Données projet'!$E$9+1,1))</f>
        <v>475.74538416323395</v>
      </c>
      <c r="T18" s="62">
        <f t="shared" si="34"/>
        <v>254.25036207346585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8.044001703326904</v>
      </c>
      <c r="AK18" s="14">
        <f t="shared" si="35"/>
        <v>2.9082200218223746</v>
      </c>
      <c r="AL18" s="22">
        <f t="shared" si="4"/>
        <v>19.075119504634994</v>
      </c>
      <c r="AM18" s="62">
        <f t="shared" si="5"/>
        <v>294.07511950463498</v>
      </c>
      <c r="AN18" s="62">
        <f ca="1">AVERAGE(OFFSET($AM$3,0,0,'Données projet'!$E$10+1,1))-AVERAGE(OFFSET($H$3,0,0,'Données projet'!$E$10+1,1))</f>
        <v>367.53254281980077</v>
      </c>
      <c r="AO18" s="62">
        <f t="shared" si="36"/>
        <v>163.29630772916113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9</v>
      </c>
      <c r="BB18" s="13">
        <f>VLOOKUP(A18,'Données projet'!$A$87:$I$107,9,0)</f>
        <v>0.6</v>
      </c>
      <c r="BC18" s="13">
        <f t="array" ref="BC18">INDEX(BB:BB,MIN(IF(ISNUMBER(BB18:BB214),ROW(BB18:BB214),"")))</f>
        <v>0.6</v>
      </c>
      <c r="BD18" s="13">
        <f>IF('Données projet'!$A$88&gt;35,BD17+BC18-BL17,IF(A18&lt;'Données projet'!$A$88,$BA$205^A18,IF(A18='Données projet'!$A$88,'Données projet'!$B$88,BD17+BC18-BL17)))</f>
        <v>9</v>
      </c>
      <c r="BE18" s="14">
        <f>BD18*VLOOKUP('Données projet'!$B$11,Paramètres!$A$1:$I$89,3,0)*VLOOKUP('Données projet'!$B$11,Paramètres!$A$1:$I$89,5,0)</f>
        <v>5.8967999999999998</v>
      </c>
      <c r="BF18" s="14">
        <f t="shared" si="37"/>
        <v>2.210389018649412</v>
      </c>
      <c r="BG18" s="22">
        <f t="shared" si="7"/>
        <v>14.120020874147725</v>
      </c>
      <c r="BH18" s="62">
        <f t="shared" si="8"/>
        <v>289.12002087414771</v>
      </c>
      <c r="BI18" s="62">
        <f ca="1">AVERAGE(OFFSET($BH$3,0,0,'Données projet'!$E$11+1,1))-AVERAGE(OFFSET($H$3,0,0,'Données projet'!$E$11+1,1))</f>
        <v>212.76380112303843</v>
      </c>
      <c r="BJ18" s="62">
        <f t="shared" si="38"/>
        <v>232.85411068442733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51.9</v>
      </c>
      <c r="BW18" s="13">
        <f>VLOOKUP(A18,'Données projet'!$A$113:$I$133,9,0)</f>
        <v>3.46</v>
      </c>
      <c r="BX18" s="13">
        <f t="array" ref="BX18">INDEX(BW:BW,MIN(IF(ISNUMBER(BW18:BW214),ROW(BW18:BW214),"")))</f>
        <v>3.46</v>
      </c>
      <c r="BY18" s="13">
        <f>IF('Données projet'!$A$114&gt;35,BY17+BX18-CG17,IF(A18&lt;'Données projet'!$A$114,$BV$205^A18,IF(A18='Données projet'!$A$114,'Données projet'!$B$114,BY17+BX18-CG17)))</f>
        <v>51.9</v>
      </c>
      <c r="BZ18" s="14">
        <f>BY18*VLOOKUP('Données projet'!$B$12,Paramètres!$A$1:$I$89,3,0)*VLOOKUP('Données projet'!$B$12,Paramètres!$A$1:$I$89,5,0)</f>
        <v>42.101280000000003</v>
      </c>
      <c r="CA18" s="14">
        <f t="shared" si="39"/>
        <v>12.553921012571809</v>
      </c>
      <c r="CB18" s="22">
        <f t="shared" si="10"/>
        <v>95.191141763562555</v>
      </c>
      <c r="CC18" s="62">
        <f t="shared" si="11"/>
        <v>370.19114176356254</v>
      </c>
      <c r="CD18" s="62">
        <f ca="1">AVERAGE(OFFSET($CC$3,0,0,'Données projet'!$E$12+1,1))-AVERAGE(OFFSET($H$3,0,0,'Données projet'!$E$12+1,1))</f>
        <v>280.22219394281689</v>
      </c>
      <c r="CE18" s="62">
        <f t="shared" si="40"/>
        <v>296.25239639555008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17.758678989631132</v>
      </c>
      <c r="CV18" s="14">
        <f t="shared" si="41"/>
        <v>5.8550596146042126</v>
      </c>
      <c r="CW18" s="22">
        <f t="shared" si="13"/>
        <v>41.127261402376554</v>
      </c>
      <c r="CX18" s="62">
        <f t="shared" si="14"/>
        <v>316.12726140237658</v>
      </c>
      <c r="CY18" s="62">
        <f ca="1">AVERAGE(OFFSET($CX$3,0,0,'Données projet'!$E$13+1,1))-AVERAGE(OFFSET($H$3,0,0,'Données projet'!$E$13+1,1))</f>
        <v>502.3600084639375</v>
      </c>
      <c r="CZ18" s="62">
        <f t="shared" si="42"/>
        <v>267.29983095356357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6.6</v>
      </c>
      <c r="DO18" s="13">
        <f>IF('Données projet'!$A$166&gt;35,DO17+DN18-DW17,IF(A18&lt;'Données projet'!$A$166,$DL$205^A18,IF(A18='Données projet'!$A$166,'Données projet'!$B$166,DO17+DN18-DW17)))</f>
        <v>38.943093594192561</v>
      </c>
      <c r="DP18" s="18">
        <f>DO18*VLOOKUP('Données projet'!$B$14,Paramètres!$A$1:$I$89,3,0)*VLOOKUP('Données projet'!$B$14,Paramètres!$A$1:$I$89,5,0)</f>
        <v>34.02068656388662</v>
      </c>
      <c r="DQ18" s="14">
        <f t="shared" si="43"/>
        <v>10.399207521197393</v>
      </c>
      <c r="DR18" s="22">
        <f t="shared" si="16"/>
        <v>77.364648864854644</v>
      </c>
      <c r="DS18" s="62">
        <f t="shared" si="17"/>
        <v>352.36464886485464</v>
      </c>
      <c r="DT18" s="62">
        <f ca="1">AVERAGE(OFFSET($DS$3,0,0,'Données projet'!$E$14+1,1))-AVERAGE(OFFSET($H$3,0,0,'Données projet'!$E$14+1,1))</f>
        <v>344.39903186387789</v>
      </c>
      <c r="DU18" s="62">
        <f t="shared" si="44"/>
        <v>417.85733543972361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28.6</v>
      </c>
      <c r="EJ18" s="13">
        <f>IF('Données projet'!$A$192&gt;35,EJ17+EI18-ER17,IF(A18&lt;'Données projet'!$A$192,$EG$205^A18,IF(A18='Données projet'!$A$192,'Données projet'!$B$192,EJ17+EI18-ER17)))</f>
        <v>120.6</v>
      </c>
      <c r="EK18" s="18">
        <f>EJ18*VLOOKUP('Données projet'!$B$15,Paramètres!$A$1:$I$89,3,0)*VLOOKUP('Données projet'!$B$15,Paramètres!$A$1:$I$89,5,0)</f>
        <v>53.305199999999999</v>
      </c>
      <c r="EL18" s="14">
        <f t="shared" si="45"/>
        <v>15.464136099117203</v>
      </c>
      <c r="EM18" s="22">
        <f t="shared" si="19"/>
        <v>119.77326037262911</v>
      </c>
      <c r="EN18" s="62">
        <f t="shared" si="20"/>
        <v>394.77326037262912</v>
      </c>
      <c r="EO18" s="62">
        <f ca="1">AVERAGE(OFFSET($EN$3,0,0,'Données projet'!$E$15+1,1))-AVERAGE(OFFSET($H$3,0,0,'Données projet'!$E$15+1,1))</f>
        <v>622.05788186755217</v>
      </c>
      <c r="EP18" s="62">
        <f t="shared" si="46"/>
        <v>427.1830590194549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2">
        <f t="shared" si="0"/>
        <v>322.75633550905911</v>
      </c>
      <c r="S19" s="62">
        <f ca="1">AVERAGE(OFFSET($R$3,0,0,'Données projet'!$E$9+1,1))-AVERAGE(OFFSET($H$3,0,0,'Données projet'!$E$9+1,1))</f>
        <v>475.74538416323395</v>
      </c>
      <c r="T19" s="62">
        <f t="shared" si="34"/>
        <v>254.25036207346585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9.2163085105292541</v>
      </c>
      <c r="AK19" s="14">
        <f t="shared" si="35"/>
        <v>3.2797038803547029</v>
      </c>
      <c r="AL19" s="22">
        <f t="shared" si="4"/>
        <v>21.763888247456226</v>
      </c>
      <c r="AM19" s="62">
        <f t="shared" si="5"/>
        <v>297.98611046967847</v>
      </c>
      <c r="AN19" s="62">
        <f ca="1">AVERAGE(OFFSET($AM$3,0,0,'Données projet'!$E$10+1,1))-AVERAGE(OFFSET($H$3,0,0,'Données projet'!$E$10+1,1))</f>
        <v>367.53254281980077</v>
      </c>
      <c r="AO19" s="62">
        <f t="shared" si="36"/>
        <v>163.29630772916113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9.6</v>
      </c>
      <c r="BD19" s="13">
        <f>IF('Données projet'!$A$88&gt;35,BD18+BC19-BL18,IF(A19&lt;'Données projet'!$A$88,$BA$205^A19,IF(A19='Données projet'!$A$88,'Données projet'!$B$88,BD18+BC19-BL18)))</f>
        <v>18.600000000000001</v>
      </c>
      <c r="BE19" s="14">
        <f>BD19*VLOOKUP('Données projet'!$B$11,Paramètres!$A$1:$I$89,3,0)*VLOOKUP('Données projet'!$B$11,Paramètres!$A$1:$I$89,5,0)</f>
        <v>12.186720000000001</v>
      </c>
      <c r="BF19" s="14">
        <f t="shared" si="37"/>
        <v>4.1979926172682003</v>
      </c>
      <c r="BG19" s="22">
        <f t="shared" si="7"/>
        <v>28.536707808408778</v>
      </c>
      <c r="BH19" s="62">
        <f t="shared" si="8"/>
        <v>304.75893003063101</v>
      </c>
      <c r="BI19" s="62">
        <f ca="1">AVERAGE(OFFSET($BH$3,0,0,'Données projet'!$E$11+1,1))-AVERAGE(OFFSET($H$3,0,0,'Données projet'!$E$11+1,1))</f>
        <v>212.76380112303843</v>
      </c>
      <c r="BJ19" s="62">
        <f t="shared" si="38"/>
        <v>232.85411068442733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7.4799999999999995</v>
      </c>
      <c r="BY19" s="13">
        <f>IF('Données projet'!$A$114&gt;35,BY18+BX19-CG18,IF(A19&lt;'Données projet'!$A$114,$BV$205^A19,IF(A19='Données projet'!$A$114,'Données projet'!$B$114,BY18+BX19-CG18)))</f>
        <v>59.379999999999995</v>
      </c>
      <c r="BZ19" s="14">
        <f>BY19*VLOOKUP('Données projet'!$B$12,Paramètres!$A$1:$I$89,3,0)*VLOOKUP('Données projet'!$B$12,Paramètres!$A$1:$I$89,5,0)</f>
        <v>48.169055999999998</v>
      </c>
      <c r="CA19" s="14">
        <f t="shared" si="39"/>
        <v>14.139888640905363</v>
      </c>
      <c r="CB19" s="22">
        <f t="shared" si="10"/>
        <v>108.52141191624349</v>
      </c>
      <c r="CC19" s="62">
        <f t="shared" si="11"/>
        <v>384.74363413846572</v>
      </c>
      <c r="CD19" s="62">
        <f ca="1">AVERAGE(OFFSET($CC$3,0,0,'Données projet'!$E$12+1,1))-AVERAGE(OFFSET($H$3,0,0,'Données projet'!$E$12+1,1))</f>
        <v>280.22219394281689</v>
      </c>
      <c r="CE19" s="62">
        <f t="shared" si="40"/>
        <v>296.25239639555008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21.407853367508512</v>
      </c>
      <c r="CV19" s="14">
        <f t="shared" si="41"/>
        <v>6.906316464991046</v>
      </c>
      <c r="CW19" s="22">
        <f t="shared" si="13"/>
        <v>49.313845791603399</v>
      </c>
      <c r="CX19" s="62">
        <f t="shared" si="14"/>
        <v>325.53606801382563</v>
      </c>
      <c r="CY19" s="62">
        <f ca="1">AVERAGE(OFFSET($CX$3,0,0,'Données projet'!$E$13+1,1))-AVERAGE(OFFSET($H$3,0,0,'Données projet'!$E$13+1,1))</f>
        <v>502.3600084639375</v>
      </c>
      <c r="CZ19" s="62">
        <f t="shared" si="42"/>
        <v>267.29983095356357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6.6</v>
      </c>
      <c r="DO19" s="13">
        <f>IF('Données projet'!$A$166&gt;35,DO18+DN19-DW18,IF(A19&lt;'Données projet'!$A$166,$DL$205^A19,IF(A19='Données projet'!$A$166,'Données projet'!$B$166,DO18+DN19-DW18)))</f>
        <v>49.711760658095955</v>
      </c>
      <c r="DP19" s="18">
        <f>DO19*VLOOKUP('Données projet'!$B$14,Paramètres!$A$1:$I$89,3,0)*VLOOKUP('Données projet'!$B$14,Paramètres!$A$1:$I$89,5,0)</f>
        <v>43.428194110912635</v>
      </c>
      <c r="DQ19" s="14">
        <f t="shared" si="43"/>
        <v>12.902896129065022</v>
      </c>
      <c r="DR19" s="22">
        <f t="shared" si="16"/>
        <v>98.109982167961064</v>
      </c>
      <c r="DS19" s="62">
        <f t="shared" si="17"/>
        <v>374.33220439018328</v>
      </c>
      <c r="DT19" s="62">
        <f ca="1">AVERAGE(OFFSET($DS$3,0,0,'Données projet'!$E$14+1,1))-AVERAGE(OFFSET($H$3,0,0,'Données projet'!$E$14+1,1))</f>
        <v>344.39903186387789</v>
      </c>
      <c r="DU19" s="62">
        <f t="shared" si="44"/>
        <v>417.85733543972361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28.6</v>
      </c>
      <c r="EJ19" s="13">
        <f>IF('Données projet'!$A$192&gt;35,EJ18+EI19-ER18,IF(A19&lt;'Données projet'!$A$192,$EG$205^A19,IF(A19='Données projet'!$A$192,'Données projet'!$B$192,EJ18+EI19-ER18)))</f>
        <v>149.19999999999999</v>
      </c>
      <c r="EK19" s="18">
        <f>EJ19*VLOOKUP('Données projet'!$B$15,Paramètres!$A$1:$I$89,3,0)*VLOOKUP('Données projet'!$B$15,Paramètres!$A$1:$I$89,5,0)</f>
        <v>65.946400000000011</v>
      </c>
      <c r="EL19" s="14">
        <f t="shared" si="45"/>
        <v>18.663337691517388</v>
      </c>
      <c r="EM19" s="22">
        <f t="shared" si="19"/>
        <v>147.36195981272613</v>
      </c>
      <c r="EN19" s="62">
        <f t="shared" si="20"/>
        <v>423.58418203494836</v>
      </c>
      <c r="EO19" s="62">
        <f ca="1">AVERAGE(OFFSET($EN$3,0,0,'Données projet'!$E$15+1,1))-AVERAGE(OFFSET($H$3,0,0,'Données projet'!$E$15+1,1))</f>
        <v>622.05788186755217</v>
      </c>
      <c r="EP19" s="62">
        <f t="shared" si="46"/>
        <v>427.1830590194549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2">
        <f t="shared" si="0"/>
        <v>333.24472198839982</v>
      </c>
      <c r="S20" s="62">
        <f ca="1">AVERAGE(OFFSET($R$3,0,0,'Données projet'!$E$9+1,1))-AVERAGE(OFFSET($H$3,0,0,'Données projet'!$E$9+1,1))</f>
        <v>475.74538416323395</v>
      </c>
      <c r="T20" s="62">
        <f t="shared" si="34"/>
        <v>254.25036207346585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10.559463522505677</v>
      </c>
      <c r="AK20" s="14">
        <f t="shared" si="35"/>
        <v>3.6986395328072152</v>
      </c>
      <c r="AL20" s="22">
        <f t="shared" si="4"/>
        <v>24.832862821336619</v>
      </c>
      <c r="AM20" s="62">
        <f t="shared" si="5"/>
        <v>302.27730726578108</v>
      </c>
      <c r="AN20" s="62">
        <f ca="1">AVERAGE(OFFSET($AM$3,0,0,'Données projet'!$E$10+1,1))-AVERAGE(OFFSET($H$3,0,0,'Données projet'!$E$10+1,1))</f>
        <v>367.53254281980077</v>
      </c>
      <c r="AO20" s="62">
        <f t="shared" si="36"/>
        <v>163.29630772916113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9.6</v>
      </c>
      <c r="BD20" s="13">
        <f>IF('Données projet'!$A$88&gt;35,BD19+BC20-BL19,IF(A20&lt;'Données projet'!$A$88,$BA$205^A20,IF(A20='Données projet'!$A$88,'Données projet'!$B$88,BD19+BC20-BL19)))</f>
        <v>28.200000000000003</v>
      </c>
      <c r="BE20" s="14">
        <f>BD20*VLOOKUP('Données projet'!$B$11,Paramètres!$A$1:$I$89,3,0)*VLOOKUP('Données projet'!$B$11,Paramètres!$A$1:$I$89,5,0)</f>
        <v>18.476640000000003</v>
      </c>
      <c r="BF20" s="14">
        <f t="shared" si="37"/>
        <v>6.0637340473668644</v>
      </c>
      <c r="BG20" s="22">
        <f t="shared" si="7"/>
        <v>42.741151465830626</v>
      </c>
      <c r="BH20" s="62">
        <f t="shared" si="8"/>
        <v>320.18559591027508</v>
      </c>
      <c r="BI20" s="62">
        <f ca="1">AVERAGE(OFFSET($BH$3,0,0,'Données projet'!$E$11+1,1))-AVERAGE(OFFSET($H$3,0,0,'Données projet'!$E$11+1,1))</f>
        <v>212.76380112303843</v>
      </c>
      <c r="BJ20" s="62">
        <f t="shared" si="38"/>
        <v>232.85411068442733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7.4799999999999995</v>
      </c>
      <c r="BY20" s="13">
        <f>IF('Données projet'!$A$114&gt;35,BY19+BX20-CG19,IF(A20&lt;'Données projet'!$A$114,$BV$205^A20,IF(A20='Données projet'!$A$114,'Données projet'!$B$114,BY19+BX20-CG19)))</f>
        <v>66.86</v>
      </c>
      <c r="BZ20" s="14">
        <f>BY20*VLOOKUP('Données projet'!$B$12,Paramètres!$A$1:$I$89,3,0)*VLOOKUP('Données projet'!$B$12,Paramètres!$A$1:$I$89,5,0)</f>
        <v>54.236832000000007</v>
      </c>
      <c r="CA20" s="14">
        <f t="shared" si="39"/>
        <v>15.702706774459386</v>
      </c>
      <c r="CB20" s="22">
        <f t="shared" si="10"/>
        <v>121.81136336551678</v>
      </c>
      <c r="CC20" s="62">
        <f t="shared" si="11"/>
        <v>399.25580780996125</v>
      </c>
      <c r="CD20" s="62">
        <f ca="1">AVERAGE(OFFSET($CC$3,0,0,'Données projet'!$E$12+1,1))-AVERAGE(OFFSET($H$3,0,0,'Données projet'!$E$12+1,1))</f>
        <v>280.22219394281689</v>
      </c>
      <c r="CE20" s="62">
        <f t="shared" si="40"/>
        <v>296.25239639555008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25.80688496437903</v>
      </c>
      <c r="CV20" s="14">
        <f t="shared" si="41"/>
        <v>8.146323052908933</v>
      </c>
      <c r="CW20" s="22">
        <f t="shared" si="13"/>
        <v>59.135170630109862</v>
      </c>
      <c r="CX20" s="62">
        <f t="shared" si="14"/>
        <v>336.57961507455434</v>
      </c>
      <c r="CY20" s="62">
        <f ca="1">AVERAGE(OFFSET($CX$3,0,0,'Données projet'!$E$13+1,1))-AVERAGE(OFFSET($H$3,0,0,'Données projet'!$E$13+1,1))</f>
        <v>502.3600084639375</v>
      </c>
      <c r="CZ20" s="62">
        <f t="shared" si="42"/>
        <v>267.29983095356357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6.6</v>
      </c>
      <c r="DO20" s="13">
        <f>IF('Données projet'!$A$166&gt;35,DO19+DN20-DW19,IF(A20&lt;'Données projet'!$A$166,$DL$205^A20,IF(A20='Données projet'!$A$166,'Données projet'!$B$166,DO19+DN20-DW19)))</f>
        <v>63.458213501978861</v>
      </c>
      <c r="DP20" s="18">
        <f>DO20*VLOOKUP('Données projet'!$B$14,Paramètres!$A$1:$I$89,3,0)*VLOOKUP('Données projet'!$B$14,Paramètres!$A$1:$I$89,5,0)</f>
        <v>55.437095315328747</v>
      </c>
      <c r="DQ20" s="14">
        <f t="shared" si="43"/>
        <v>16.009366884744278</v>
      </c>
      <c r="DR20" s="22">
        <f t="shared" si="16"/>
        <v>124.4359216651272</v>
      </c>
      <c r="DS20" s="62">
        <f t="shared" si="17"/>
        <v>401.88036610957164</v>
      </c>
      <c r="DT20" s="62">
        <f ca="1">AVERAGE(OFFSET($DS$3,0,0,'Données projet'!$E$14+1,1))-AVERAGE(OFFSET($H$3,0,0,'Données projet'!$E$14+1,1))</f>
        <v>344.39903186387789</v>
      </c>
      <c r="DU20" s="62">
        <f t="shared" si="44"/>
        <v>417.85733543972361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28.6</v>
      </c>
      <c r="EJ20" s="13">
        <f>IF('Données projet'!$A$192&gt;35,EJ19+EI20-ER19,IF(A20&lt;'Données projet'!$A$192,$EG$205^A20,IF(A20='Données projet'!$A$192,'Données projet'!$B$192,EJ19+EI20-ER19)))</f>
        <v>177.79999999999998</v>
      </c>
      <c r="EK20" s="18">
        <f>EJ20*VLOOKUP('Données projet'!$B$15,Paramètres!$A$1:$I$89,3,0)*VLOOKUP('Données projet'!$B$15,Paramètres!$A$1:$I$89,5,0)</f>
        <v>78.587599999999995</v>
      </c>
      <c r="EL20" s="14">
        <f t="shared" si="45"/>
        <v>21.791487789449747</v>
      </c>
      <c r="EM20" s="22">
        <f t="shared" si="19"/>
        <v>174.82691123329161</v>
      </c>
      <c r="EN20" s="62">
        <f t="shared" si="20"/>
        <v>452.2713556777361</v>
      </c>
      <c r="EO20" s="62">
        <f ca="1">AVERAGE(OFFSET($EN$3,0,0,'Données projet'!$E$15+1,1))-AVERAGE(OFFSET($H$3,0,0,'Données projet'!$E$15+1,1))</f>
        <v>622.05788186755217</v>
      </c>
      <c r="EP20" s="62">
        <f t="shared" si="46"/>
        <v>427.1830590194549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2">
        <f t="shared" si="0"/>
        <v>345.58404036091088</v>
      </c>
      <c r="S21" s="62">
        <f ca="1">AVERAGE(OFFSET($R$3,0,0,'Données projet'!$E$9+1,1))-AVERAGE(OFFSET($H$3,0,0,'Données projet'!$E$9+1,1))</f>
        <v>475.74538416323395</v>
      </c>
      <c r="T21" s="62">
        <f t="shared" si="34"/>
        <v>254.25036207346585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12.098365604378504</v>
      </c>
      <c r="AK21" s="14">
        <f t="shared" si="35"/>
        <v>4.1710882728122609</v>
      </c>
      <c r="AL21" s="22">
        <f t="shared" si="4"/>
        <v>28.335965502773913</v>
      </c>
      <c r="AM21" s="62">
        <f t="shared" si="5"/>
        <v>307.00263216944057</v>
      </c>
      <c r="AN21" s="62">
        <f ca="1">AVERAGE(OFFSET($AM$3,0,0,'Données projet'!$E$10+1,1))-AVERAGE(OFFSET($H$3,0,0,'Données projet'!$E$10+1,1))</f>
        <v>367.53254281980077</v>
      </c>
      <c r="AO21" s="62">
        <f t="shared" si="36"/>
        <v>163.29630772916113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9.6</v>
      </c>
      <c r="BD21" s="13">
        <f>IF('Données projet'!$A$88&gt;35,BD20+BC21-BL20,IF(A21&lt;'Données projet'!$A$88,$BA$205^A21,IF(A21='Données projet'!$A$88,'Données projet'!$B$88,BD20+BC21-BL20)))</f>
        <v>37.800000000000004</v>
      </c>
      <c r="BE21" s="14">
        <f>BD21*VLOOKUP('Données projet'!$B$11,Paramètres!$A$1:$I$89,3,0)*VLOOKUP('Données projet'!$B$11,Paramètres!$A$1:$I$89,5,0)</f>
        <v>24.766560000000002</v>
      </c>
      <c r="BF21" s="14">
        <f t="shared" si="37"/>
        <v>7.8554629984600908</v>
      </c>
      <c r="BG21" s="22">
        <f t="shared" si="7"/>
        <v>56.816690055651328</v>
      </c>
      <c r="BH21" s="62">
        <f t="shared" si="8"/>
        <v>335.48335672231804</v>
      </c>
      <c r="BI21" s="62">
        <f ca="1">AVERAGE(OFFSET($BH$3,0,0,'Données projet'!$E$11+1,1))-AVERAGE(OFFSET($H$3,0,0,'Données projet'!$E$11+1,1))</f>
        <v>212.76380112303843</v>
      </c>
      <c r="BJ21" s="62">
        <f t="shared" si="38"/>
        <v>232.85411068442733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7.4799999999999995</v>
      </c>
      <c r="BY21" s="13">
        <f>IF('Données projet'!$A$114&gt;35,BY20+BX21-CG20,IF(A21&lt;'Données projet'!$A$114,$BV$205^A21,IF(A21='Données projet'!$A$114,'Données projet'!$B$114,BY20+BX21-CG20)))</f>
        <v>74.34</v>
      </c>
      <c r="BZ21" s="14">
        <f>BY21*VLOOKUP('Données projet'!$B$12,Paramètres!$A$1:$I$89,3,0)*VLOOKUP('Données projet'!$B$12,Paramètres!$A$1:$I$89,5,0)</f>
        <v>60.304608000000009</v>
      </c>
      <c r="CA21" s="14">
        <f t="shared" si="39"/>
        <v>17.245260759402161</v>
      </c>
      <c r="CB21" s="22">
        <f t="shared" si="10"/>
        <v>135.06602142262543</v>
      </c>
      <c r="CC21" s="62">
        <f t="shared" si="11"/>
        <v>413.73268808929208</v>
      </c>
      <c r="CD21" s="62">
        <f ca="1">AVERAGE(OFFSET($CC$3,0,0,'Données projet'!$E$12+1,1))-AVERAGE(OFFSET($H$3,0,0,'Données projet'!$E$12+1,1))</f>
        <v>280.22219394281689</v>
      </c>
      <c r="CE21" s="62">
        <f t="shared" si="40"/>
        <v>296.25239639555008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31.109859551611933</v>
      </c>
      <c r="CV21" s="14">
        <f t="shared" si="41"/>
        <v>9.6089687778941872</v>
      </c>
      <c r="CW21" s="22">
        <f t="shared" si="13"/>
        <v>70.918626007223153</v>
      </c>
      <c r="CX21" s="62">
        <f t="shared" si="14"/>
        <v>349.58529267388985</v>
      </c>
      <c r="CY21" s="62">
        <f ca="1">AVERAGE(OFFSET($CX$3,0,0,'Données projet'!$E$13+1,1))-AVERAGE(OFFSET($H$3,0,0,'Données projet'!$E$13+1,1))</f>
        <v>502.3600084639375</v>
      </c>
      <c r="CZ21" s="62">
        <f t="shared" si="42"/>
        <v>267.29983095356357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6.6</v>
      </c>
      <c r="DO21" s="13">
        <f>IF('Données projet'!$A$166&gt;35,DO20+DN21-DW20,IF(A21&lt;'Données projet'!$A$166,$DL$205^A21,IF(A21='Données projet'!$A$166,'Données projet'!$B$166,DO20+DN21-DW20)))</f>
        <v>81.005878841406769</v>
      </c>
      <c r="DP21" s="18">
        <f>DO21*VLOOKUP('Données projet'!$B$14,Paramètres!$A$1:$I$89,3,0)*VLOOKUP('Données projet'!$B$14,Paramètres!$A$1:$I$89,5,0)</f>
        <v>70.766735755852963</v>
      </c>
      <c r="DQ21" s="14">
        <f t="shared" si="43"/>
        <v>19.863744192515547</v>
      </c>
      <c r="DR21" s="22">
        <f t="shared" si="16"/>
        <v>157.84808591007513</v>
      </c>
      <c r="DS21" s="62">
        <f t="shared" si="17"/>
        <v>436.51475257674178</v>
      </c>
      <c r="DT21" s="62">
        <f ca="1">AVERAGE(OFFSET($DS$3,0,0,'Données projet'!$E$14+1,1))-AVERAGE(OFFSET($H$3,0,0,'Données projet'!$E$14+1,1))</f>
        <v>344.39903186387789</v>
      </c>
      <c r="DU21" s="62">
        <f t="shared" si="44"/>
        <v>417.85733543972361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28.6</v>
      </c>
      <c r="EJ21" s="13">
        <f>IF('Données projet'!$A$192&gt;35,EJ20+EI21-ER20,IF(A21&lt;'Données projet'!$A$192,$EG$205^A21,IF(A21='Données projet'!$A$192,'Données projet'!$B$192,EJ20+EI21-ER20)))</f>
        <v>206.39999999999998</v>
      </c>
      <c r="EK21" s="18">
        <f>EJ21*VLOOKUP('Données projet'!$B$15,Paramètres!$A$1:$I$89,3,0)*VLOOKUP('Données projet'!$B$15,Paramètres!$A$1:$I$89,5,0)</f>
        <v>91.228800000000007</v>
      </c>
      <c r="EL21" s="14">
        <f t="shared" si="45"/>
        <v>24.861347660040302</v>
      </c>
      <c r="EM21" s="22">
        <f t="shared" si="19"/>
        <v>202.19034050790356</v>
      </c>
      <c r="EN21" s="62">
        <f t="shared" si="20"/>
        <v>480.85700717457024</v>
      </c>
      <c r="EO21" s="62">
        <f ca="1">AVERAGE(OFFSET($EN$3,0,0,'Données projet'!$E$15+1,1))-AVERAGE(OFFSET($H$3,0,0,'Données projet'!$E$15+1,1))</f>
        <v>622.05788186755217</v>
      </c>
      <c r="EP21" s="62">
        <f t="shared" si="46"/>
        <v>427.1830590194549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2">
        <f t="shared" si="0"/>
        <v>360.14509112992164</v>
      </c>
      <c r="S22" s="62">
        <f ca="1">AVERAGE(OFFSET($R$3,0,0,'Données projet'!$E$9+1,1))-AVERAGE(OFFSET($H$3,0,0,'Données projet'!$E$9+1,1))</f>
        <v>475.74538416323395</v>
      </c>
      <c r="T22" s="62">
        <f t="shared" si="34"/>
        <v>254.25036207346585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13.861542301391113</v>
      </c>
      <c r="AK22" s="14">
        <f t="shared" si="35"/>
        <v>4.7038856382922933</v>
      </c>
      <c r="AL22" s="22">
        <f t="shared" si="4"/>
        <v>32.334786994948594</v>
      </c>
      <c r="AM22" s="62">
        <f t="shared" si="5"/>
        <v>312.22367588383747</v>
      </c>
      <c r="AN22" s="62">
        <f ca="1">AVERAGE(OFFSET($AM$3,0,0,'Données projet'!$E$10+1,1))-AVERAGE(OFFSET($H$3,0,0,'Données projet'!$E$10+1,1))</f>
        <v>367.53254281980077</v>
      </c>
      <c r="AO22" s="62">
        <f t="shared" si="36"/>
        <v>163.29630772916113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9.6</v>
      </c>
      <c r="BD22" s="13">
        <f>IF('Données projet'!$A$88&gt;35,BD21+BC22-BL21,IF(A22&lt;'Données projet'!$A$88,$BA$205^A22,IF(A22='Données projet'!$A$88,'Données projet'!$B$88,BD21+BC22-BL21)))</f>
        <v>47.400000000000006</v>
      </c>
      <c r="BE22" s="14">
        <f>BD22*VLOOKUP('Données projet'!$B$11,Paramètres!$A$1:$I$89,3,0)*VLOOKUP('Données projet'!$B$11,Paramètres!$A$1:$I$89,5,0)</f>
        <v>31.056480000000004</v>
      </c>
      <c r="BF22" s="14">
        <f t="shared" si="37"/>
        <v>9.5943990059010176</v>
      </c>
      <c r="BG22" s="22">
        <f t="shared" si="7"/>
        <v>70.800280935277613</v>
      </c>
      <c r="BH22" s="62">
        <f t="shared" si="8"/>
        <v>350.68916982416647</v>
      </c>
      <c r="BI22" s="62">
        <f ca="1">AVERAGE(OFFSET($BH$3,0,0,'Données projet'!$E$11+1,1))-AVERAGE(OFFSET($H$3,0,0,'Données projet'!$E$11+1,1))</f>
        <v>212.76380112303843</v>
      </c>
      <c r="BJ22" s="62">
        <f t="shared" si="38"/>
        <v>232.85411068442733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7.4799999999999995</v>
      </c>
      <c r="BY22" s="13">
        <f>IF('Données projet'!$A$114&gt;35,BY21+BX22-CG21,IF(A22&lt;'Données projet'!$A$114,$BV$205^A22,IF(A22='Données projet'!$A$114,'Données projet'!$B$114,BY21+BX22-CG21)))</f>
        <v>81.820000000000007</v>
      </c>
      <c r="BZ22" s="14">
        <f>BY22*VLOOKUP('Données projet'!$B$12,Paramètres!$A$1:$I$89,3,0)*VLOOKUP('Données projet'!$B$12,Paramètres!$A$1:$I$89,5,0)</f>
        <v>66.372384000000011</v>
      </c>
      <c r="CA22" s="14">
        <f t="shared" si="39"/>
        <v>18.769821678973006</v>
      </c>
      <c r="CB22" s="22">
        <f t="shared" si="10"/>
        <v>148.28934155754467</v>
      </c>
      <c r="CC22" s="62">
        <f t="shared" si="11"/>
        <v>428.17823044643353</v>
      </c>
      <c r="CD22" s="62">
        <f ca="1">AVERAGE(OFFSET($CC$3,0,0,'Données projet'!$E$12+1,1))-AVERAGE(OFFSET($H$3,0,0,'Données projet'!$E$12+1,1))</f>
        <v>280.22219394281689</v>
      </c>
      <c r="CE22" s="62">
        <f t="shared" si="40"/>
        <v>296.25239639555008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37.502525494917215</v>
      </c>
      <c r="CV22" s="14">
        <f t="shared" si="41"/>
        <v>11.334227770598273</v>
      </c>
      <c r="CW22" s="22">
        <f t="shared" si="13"/>
        <v>85.057345270772814</v>
      </c>
      <c r="CX22" s="62">
        <f t="shared" si="14"/>
        <v>364.94623415966169</v>
      </c>
      <c r="CY22" s="62">
        <f ca="1">AVERAGE(OFFSET($CX$3,0,0,'Données projet'!$E$13+1,1))-AVERAGE(OFFSET($H$3,0,0,'Données projet'!$E$13+1,1))</f>
        <v>502.3600084639375</v>
      </c>
      <c r="CZ22" s="62">
        <f t="shared" si="42"/>
        <v>267.29983095356357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6.6</v>
      </c>
      <c r="DO22" s="13">
        <f>IF('Données projet'!$A$166&gt;35,DO21+DN22-DW21,IF(A22&lt;'Données projet'!$A$166,$DL$205^A22,IF(A22='Données projet'!$A$166,'Données projet'!$B$166,DO21+DN22-DW21)))</f>
        <v>103.40587994435182</v>
      </c>
      <c r="DP22" s="18">
        <f>DO22*VLOOKUP('Données projet'!$B$14,Paramètres!$A$1:$I$89,3,0)*VLOOKUP('Données projet'!$B$14,Paramètres!$A$1:$I$89,5,0)</f>
        <v>90.335376719385764</v>
      </c>
      <c r="DQ22" s="14">
        <f t="shared" si="43"/>
        <v>24.646092265003244</v>
      </c>
      <c r="DR22" s="22">
        <f t="shared" si="16"/>
        <v>200.25939181447754</v>
      </c>
      <c r="DS22" s="62">
        <f t="shared" si="17"/>
        <v>480.14828070336637</v>
      </c>
      <c r="DT22" s="62">
        <f ca="1">AVERAGE(OFFSET($DS$3,0,0,'Données projet'!$E$14+1,1))-AVERAGE(OFFSET($H$3,0,0,'Données projet'!$E$14+1,1))</f>
        <v>344.39903186387789</v>
      </c>
      <c r="DU22" s="62">
        <f t="shared" si="44"/>
        <v>417.85733543972361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>
        <f>VLOOKUP(A22,'Données projet'!$A$191:$I$211,2,0)</f>
        <v>235</v>
      </c>
      <c r="EH22" s="13">
        <f>VLOOKUP(A22,'Données projet'!$A$191:$I$211,9,0)</f>
        <v>28.6</v>
      </c>
      <c r="EI22" s="13">
        <f t="array" ref="EI22">INDEX(EH:EH,MIN(IF(ISNUMBER(EH22:EH218),ROW(EH22:EH218),"")))</f>
        <v>28.6</v>
      </c>
      <c r="EJ22" s="13">
        <f>IF('Données projet'!$A$192&gt;35,EJ21+EI22-ER21,IF(A22&lt;'Données projet'!$A$192,$EG$205^A22,IF(A22='Données projet'!$A$192,'Données projet'!$B$192,EJ21+EI22-ER21)))</f>
        <v>234.99999999999997</v>
      </c>
      <c r="EK22" s="18">
        <f>EJ22*VLOOKUP('Données projet'!$B$15,Paramètres!$A$1:$I$89,3,0)*VLOOKUP('Données projet'!$B$15,Paramètres!$A$1:$I$89,5,0)</f>
        <v>103.86999999999999</v>
      </c>
      <c r="EL22" s="14">
        <f t="shared" si="45"/>
        <v>27.881924391426956</v>
      </c>
      <c r="EM22" s="22">
        <f t="shared" si="19"/>
        <v>229.46793498173523</v>
      </c>
      <c r="EN22" s="62">
        <f t="shared" si="20"/>
        <v>509.35682387062411</v>
      </c>
      <c r="EO22" s="62">
        <f ca="1">AVERAGE(OFFSET($EN$3,0,0,'Données projet'!$E$15+1,1))-AVERAGE(OFFSET($H$3,0,0,'Données projet'!$E$15+1,1))</f>
        <v>622.05788186755217</v>
      </c>
      <c r="EP22" s="62">
        <f t="shared" si="46"/>
        <v>427.1830590194549</v>
      </c>
      <c r="EQ22" s="16">
        <f>IF(ISNA(VLOOKUP(A22,'Données projet'!$A$191:$I$211,3,0)),0,VLOOKUP(A22,'Données projet'!$A$191:$I$211,3,0))</f>
        <v>1</v>
      </c>
      <c r="ER22" s="16">
        <f>IF(ISNA(VLOOKUP(A22,'Données projet'!$A$191:$I$211,4,0)),0,VLOOKUP(A22,'Données projet'!$A$191:$I$211,4,0))</f>
        <v>105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0.5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26.273450464101643</v>
      </c>
      <c r="EY22" s="24">
        <f t="shared" si="21"/>
        <v>26.273450464101643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2">
        <f t="shared" si="0"/>
        <v>377.37315625071483</v>
      </c>
      <c r="S23" s="62">
        <f ca="1">AVERAGE(OFFSET($R$3,0,0,'Données projet'!$E$9+1,1))-AVERAGE(OFFSET($H$3,0,0,'Données projet'!$E$9+1,1))</f>
        <v>475.74538416323395</v>
      </c>
      <c r="T23" s="62">
        <f t="shared" si="34"/>
        <v>254.25036207346585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15.881678671019593</v>
      </c>
      <c r="AK23" s="14">
        <f t="shared" si="35"/>
        <v>5.3047403101862871</v>
      </c>
      <c r="AL23" s="22">
        <f t="shared" si="4"/>
        <v>36.899679725600237</v>
      </c>
      <c r="AM23" s="62">
        <f t="shared" si="5"/>
        <v>318.01079083671141</v>
      </c>
      <c r="AN23" s="62">
        <f ca="1">AVERAGE(OFFSET($AM$3,0,0,'Données projet'!$E$10+1,1))-AVERAGE(OFFSET($H$3,0,0,'Données projet'!$E$10+1,1))</f>
        <v>367.53254281980077</v>
      </c>
      <c r="AO23" s="62">
        <f t="shared" si="36"/>
        <v>163.29630772916113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57</v>
      </c>
      <c r="BB23" s="13">
        <f>VLOOKUP(A23,'Données projet'!$A$87:$I$107,9,0)</f>
        <v>9.6</v>
      </c>
      <c r="BC23" s="13">
        <f t="array" ref="BC23">INDEX(BB:BB,MIN(IF(ISNUMBER(BB23:BB219),ROW(BB23:BB219),"")))</f>
        <v>9.6</v>
      </c>
      <c r="BD23" s="13">
        <f>IF('Données projet'!$A$88&gt;35,BD22+BC23-BL22,IF(A23&lt;'Données projet'!$A$88,$BA$205^A23,IF(A23='Données projet'!$A$88,'Données projet'!$B$88,BD22+BC23-BL22)))</f>
        <v>57.000000000000007</v>
      </c>
      <c r="BE23" s="14">
        <f>BD23*VLOOKUP('Données projet'!$B$11,Paramètres!$A$1:$I$89,3,0)*VLOOKUP('Données projet'!$B$11,Paramètres!$A$1:$I$89,5,0)</f>
        <v>37.346400000000003</v>
      </c>
      <c r="BF23" s="14">
        <f t="shared" si="37"/>
        <v>11.292524863342397</v>
      </c>
      <c r="BG23" s="22">
        <f t="shared" si="7"/>
        <v>84.712794136987995</v>
      </c>
      <c r="BH23" s="62">
        <f t="shared" si="8"/>
        <v>365.82390524809915</v>
      </c>
      <c r="BI23" s="62">
        <f ca="1">AVERAGE(OFFSET($BH$3,0,0,'Données projet'!$E$11+1,1))-AVERAGE(OFFSET($H$3,0,0,'Données projet'!$E$11+1,1))</f>
        <v>212.76380112303843</v>
      </c>
      <c r="BJ23" s="62">
        <f t="shared" si="38"/>
        <v>232.85411068442733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89.3</v>
      </c>
      <c r="BW23" s="13">
        <f>VLOOKUP(A23,'Données projet'!$A$113:$I$133,9,0)</f>
        <v>7.4799999999999995</v>
      </c>
      <c r="BX23" s="13">
        <f t="array" ref="BX23">INDEX(BW:BW,MIN(IF(ISNUMBER(BW23:BW219),ROW(BW23:BW219),"")))</f>
        <v>7.4799999999999995</v>
      </c>
      <c r="BY23" s="13">
        <f>IF('Données projet'!$A$114&gt;35,BY22+BX23-CG22,IF(A23&lt;'Données projet'!$A$114,$BV$205^A23,IF(A23='Données projet'!$A$114,'Données projet'!$B$114,BY22+BX23-CG22)))</f>
        <v>89.300000000000011</v>
      </c>
      <c r="BZ23" s="14">
        <f>BY23*VLOOKUP('Données projet'!$B$12,Paramètres!$A$1:$I$89,3,0)*VLOOKUP('Données projet'!$B$12,Paramètres!$A$1:$I$89,5,0)</f>
        <v>72.44016000000002</v>
      </c>
      <c r="CA23" s="14">
        <f t="shared" si="39"/>
        <v>20.27822154299642</v>
      </c>
      <c r="CB23" s="22">
        <f t="shared" si="10"/>
        <v>161.48451452071879</v>
      </c>
      <c r="CC23" s="62">
        <f t="shared" si="11"/>
        <v>442.59562563182993</v>
      </c>
      <c r="CD23" s="62">
        <f ca="1">AVERAGE(OFFSET($CC$3,0,0,'Données projet'!$E$12+1,1))-AVERAGE(OFFSET($H$3,0,0,'Données projet'!$E$12+1,1))</f>
        <v>280.22219394281689</v>
      </c>
      <c r="CE23" s="62">
        <f t="shared" si="40"/>
        <v>296.25239639555008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19.600000000000001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45.208799999999997</v>
      </c>
      <c r="CV23" s="14">
        <f t="shared" si="41"/>
        <v>13.369251386406743</v>
      </c>
      <c r="CW23" s="22">
        <f t="shared" si="13"/>
        <v>102.02343949799173</v>
      </c>
      <c r="CX23" s="62">
        <f t="shared" si="14"/>
        <v>383.13455060910286</v>
      </c>
      <c r="CY23" s="62">
        <f ca="1">AVERAGE(OFFSET($CX$3,0,0,'Données projet'!$E$13+1,1))-AVERAGE(OFFSET($H$3,0,0,'Données projet'!$E$13+1,1))</f>
        <v>502.3600084639375</v>
      </c>
      <c r="CZ23" s="62">
        <f t="shared" si="42"/>
        <v>267.29983095356357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132</v>
      </c>
      <c r="DM23" s="13">
        <f>VLOOKUP(A23,'Données projet'!$A$165:$I$185,9,0)</f>
        <v>6.6</v>
      </c>
      <c r="DN23" s="13">
        <f t="array" ref="DN23">INDEX(DM:DM,MIN(IF(ISNUMBER(DM23:DM219),ROW(DM23:DM219),"")))</f>
        <v>6.6</v>
      </c>
      <c r="DO23" s="13">
        <f>IF('Données projet'!$A$166&gt;35,DO22+DN23-DW22,IF(A23&lt;'Données projet'!$A$166,$DL$205^A23,IF(A23='Données projet'!$A$166,'Données projet'!$B$166,DO22+DN23-DW22)))</f>
        <v>132</v>
      </c>
      <c r="DP23" s="18">
        <f>DO23*VLOOKUP('Données projet'!$B$14,Paramètres!$A$1:$I$89,3,0)*VLOOKUP('Données projet'!$B$14,Paramètres!$A$1:$I$89,5,0)</f>
        <v>115.3152</v>
      </c>
      <c r="DQ23" s="14">
        <f t="shared" si="43"/>
        <v>30.579827148797317</v>
      </c>
      <c r="DR23" s="22">
        <f t="shared" si="16"/>
        <v>254.10050561748861</v>
      </c>
      <c r="DS23" s="62">
        <f t="shared" si="17"/>
        <v>535.21161672859978</v>
      </c>
      <c r="DT23" s="62">
        <f ca="1">AVERAGE(OFFSET($DS$3,0,0,'Données projet'!$E$14+1,1))-AVERAGE(OFFSET($H$3,0,0,'Données projet'!$E$14+1,1))</f>
        <v>344.39903186387789</v>
      </c>
      <c r="DU23" s="62">
        <f t="shared" si="44"/>
        <v>417.85733543972361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50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41.8</v>
      </c>
      <c r="EJ23" s="13">
        <f>IF('Données projet'!$A$192&gt;35,EJ22+EI23-ER22,IF(A23&lt;'Données projet'!$A$192,$EG$205^A23,IF(A23='Données projet'!$A$192,'Données projet'!$B$192,EJ22+EI23-ER22)))</f>
        <v>171.79999999999995</v>
      </c>
      <c r="EK23" s="18">
        <f>EJ23*VLOOKUP('Données projet'!$B$15,Paramètres!$A$1:$I$89,3,0)*VLOOKUP('Données projet'!$B$15,Paramètres!$A$1:$I$89,5,0)</f>
        <v>75.935599999999994</v>
      </c>
      <c r="EL23" s="14">
        <f t="shared" si="45"/>
        <v>21.140421681495368</v>
      </c>
      <c r="EM23" s="22">
        <f t="shared" si="19"/>
        <v>169.07407109527108</v>
      </c>
      <c r="EN23" s="62">
        <f t="shared" si="20"/>
        <v>450.18518220638225</v>
      </c>
      <c r="EO23" s="62">
        <f ca="1">AVERAGE(OFFSET($EN$3,0,0,'Données projet'!$E$15+1,1))-AVERAGE(OFFSET($H$3,0,0,'Données projet'!$E$15+1,1))</f>
        <v>622.05788186755217</v>
      </c>
      <c r="EP23" s="62">
        <f t="shared" si="46"/>
        <v>427.1830590194549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18.578134988335115</v>
      </c>
      <c r="EY23" s="24">
        <f t="shared" si="21"/>
        <v>18.578134988335115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5.8</v>
      </c>
      <c r="N24" s="14">
        <f>IF('Données projet'!$A$36&gt;35,N23+M24-V23,IF(A24&lt;'Données projet'!$A$36,$K$205^A24,IF(A24='Données projet'!$A$36,'Données projet'!$B$36,N23+M24-V23)))</f>
        <v>47.8</v>
      </c>
      <c r="O24" s="14">
        <f>N24*VLOOKUP('Données projet'!$B$9,Paramètres!$A$1:$I$89,3,0)*VLOOKUP('Données projet'!$B$9,Paramètres!$A$1:$I$89,5,0)</f>
        <v>48.469200000000001</v>
      </c>
      <c r="P24" s="14">
        <f t="shared" si="33"/>
        <v>14.217711300184344</v>
      </c>
      <c r="Q24" s="22">
        <f t="shared" si="2"/>
        <v>109.17970384782107</v>
      </c>
      <c r="R24" s="62">
        <f t="shared" si="0"/>
        <v>391.5130371811544</v>
      </c>
      <c r="S24" s="62">
        <f ca="1">AVERAGE(OFFSET($R$3,0,0,'Données projet'!$E$9+1,1))-AVERAGE(OFFSET($H$3,0,0,'Données projet'!$E$9+1,1))</f>
        <v>475.74538416323395</v>
      </c>
      <c r="T24" s="62">
        <f t="shared" si="34"/>
        <v>254.25036207346585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18.196223185367025</v>
      </c>
      <c r="AK24" s="14">
        <f t="shared" si="35"/>
        <v>5.9823456440857257</v>
      </c>
      <c r="AL24" s="22">
        <f t="shared" si="4"/>
        <v>42.111007377963539</v>
      </c>
      <c r="AM24" s="62">
        <f t="shared" si="5"/>
        <v>324.44434071129683</v>
      </c>
      <c r="AN24" s="62">
        <f ca="1">AVERAGE(OFFSET($AM$3,0,0,'Données projet'!$E$10+1,1))-AVERAGE(OFFSET($H$3,0,0,'Données projet'!$E$10+1,1))</f>
        <v>367.53254281980077</v>
      </c>
      <c r="AO24" s="62">
        <f t="shared" si="36"/>
        <v>163.29630772916113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</v>
      </c>
      <c r="BD24" s="13">
        <f>IF('Données projet'!$A$88&gt;35,BD23+BC24-BL23,IF(A24&lt;'Données projet'!$A$88,$BA$205^A24,IF(A24='Données projet'!$A$88,'Données projet'!$B$88,BD23+BC24-BL23)))</f>
        <v>46</v>
      </c>
      <c r="BE24" s="14">
        <f>BD24*VLOOKUP('Données projet'!$B$11,Paramètres!$A$1:$I$89,3,0)*VLOOKUP('Données projet'!$B$11,Paramètres!$A$1:$I$89,5,0)</f>
        <v>30.139200000000002</v>
      </c>
      <c r="BF24" s="14">
        <f t="shared" si="37"/>
        <v>9.3435702035882535</v>
      </c>
      <c r="BG24" s="22">
        <f t="shared" si="7"/>
        <v>68.765824771249541</v>
      </c>
      <c r="BH24" s="62">
        <f t="shared" si="8"/>
        <v>351.09915810458284</v>
      </c>
      <c r="BI24" s="62">
        <f ca="1">AVERAGE(OFFSET($BH$3,0,0,'Données projet'!$E$11+1,1))-AVERAGE(OFFSET($H$3,0,0,'Données projet'!$E$11+1,1))</f>
        <v>212.76380112303843</v>
      </c>
      <c r="BJ24" s="62">
        <f t="shared" si="38"/>
        <v>232.85411068442733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7.7000000000000028</v>
      </c>
      <c r="BY24" s="13">
        <f>IF('Données projet'!$A$114&gt;35,BY23+BX24-CG23,IF(A24&lt;'Données projet'!$A$114,$BV$205^A24,IF(A24='Données projet'!$A$114,'Données projet'!$B$114,BY23+BX24-CG23)))</f>
        <v>77.400000000000006</v>
      </c>
      <c r="BZ24" s="14">
        <f>BY24*VLOOKUP('Données projet'!$B$12,Paramètres!$A$1:$I$89,3,0)*VLOOKUP('Données projet'!$B$12,Paramètres!$A$1:$I$89,5,0)</f>
        <v>62.786880000000011</v>
      </c>
      <c r="CA24" s="14">
        <f t="shared" si="39"/>
        <v>17.871007096321183</v>
      </c>
      <c r="CB24" s="22">
        <f t="shared" si="10"/>
        <v>140.47915335942608</v>
      </c>
      <c r="CC24" s="62">
        <f t="shared" si="11"/>
        <v>422.81248669275942</v>
      </c>
      <c r="CD24" s="62">
        <f ca="1">AVERAGE(OFFSET($CC$3,0,0,'Données projet'!$E$12+1,1))-AVERAGE(OFFSET($H$3,0,0,'Données projet'!$E$12+1,1))</f>
        <v>280.22219394281689</v>
      </c>
      <c r="CE24" s="62">
        <f t="shared" si="40"/>
        <v>296.25239639555008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5.8</v>
      </c>
      <c r="CT24" s="13">
        <f>IF('Données projet'!$A$140&gt;35,CT23+CS24-DB23,IF(A24&lt;'Données projet'!$A$140,$CQ$205^A24,IF(A24='Données projet'!$A$140,'Données projet'!$B$140,CT23+CS24-DB23)))</f>
        <v>47.8</v>
      </c>
      <c r="CU24" s="18">
        <f>CT24*VLOOKUP('Données projet'!$B$13,Paramètres!$A$1:$I$89,3,0)*VLOOKUP('Données projet'!$B$13,Paramètres!$A$1:$I$89,5,0)</f>
        <v>51.451919999999987</v>
      </c>
      <c r="CV24" s="14">
        <f t="shared" si="41"/>
        <v>14.988097376125479</v>
      </c>
      <c r="CW24" s="22">
        <f t="shared" si="13"/>
        <v>115.71636359675186</v>
      </c>
      <c r="CX24" s="62">
        <f t="shared" si="14"/>
        <v>398.04969693008519</v>
      </c>
      <c r="CY24" s="62">
        <f ca="1">AVERAGE(OFFSET($CX$3,0,0,'Données projet'!$E$13+1,1))-AVERAGE(OFFSET($H$3,0,0,'Données projet'!$E$13+1,1))</f>
        <v>502.3600084639375</v>
      </c>
      <c r="CZ24" s="62">
        <f t="shared" si="42"/>
        <v>267.29983095356357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12.2</v>
      </c>
      <c r="DO24" s="13">
        <f>IF('Données projet'!$A$166&gt;35,DO23+DN24-DW23,IF(A24&lt;'Données projet'!$A$166,$DL$205^A24,IF(A24='Données projet'!$A$166,'Données projet'!$B$166,DO23+DN24-DW23)))</f>
        <v>94.199999999999989</v>
      </c>
      <c r="DP24" s="18">
        <f>DO24*VLOOKUP('Données projet'!$B$14,Paramètres!$A$1:$I$89,3,0)*VLOOKUP('Données projet'!$B$14,Paramètres!$A$1:$I$89,5,0)</f>
        <v>82.293120000000002</v>
      </c>
      <c r="DQ24" s="14">
        <f t="shared" si="43"/>
        <v>22.696938367376966</v>
      </c>
      <c r="DR24" s="22">
        <f t="shared" si="16"/>
        <v>182.85768498984825</v>
      </c>
      <c r="DS24" s="62">
        <f t="shared" si="17"/>
        <v>465.19101832318154</v>
      </c>
      <c r="DT24" s="62">
        <f ca="1">AVERAGE(OFFSET($DS$3,0,0,'Données projet'!$E$14+1,1))-AVERAGE(OFFSET($H$3,0,0,'Données projet'!$E$14+1,1))</f>
        <v>344.39903186387789</v>
      </c>
      <c r="DU24" s="62">
        <f t="shared" si="44"/>
        <v>417.85733543972361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41.8</v>
      </c>
      <c r="EJ24" s="13">
        <f>IF('Données projet'!$A$192&gt;35,EJ23+EI24-ER23,IF(A24&lt;'Données projet'!$A$192,$EG$205^A24,IF(A24='Données projet'!$A$192,'Données projet'!$B$192,EJ23+EI24-ER23)))</f>
        <v>213.59999999999997</v>
      </c>
      <c r="EK24" s="18">
        <f>EJ24*VLOOKUP('Données projet'!$B$15,Paramètres!$A$1:$I$89,3,0)*VLOOKUP('Données projet'!$B$15,Paramètres!$A$1:$I$89,5,0)</f>
        <v>94.411199999999994</v>
      </c>
      <c r="EL24" s="14">
        <f t="shared" si="45"/>
        <v>25.626119387432052</v>
      </c>
      <c r="EM24" s="22">
        <f t="shared" si="19"/>
        <v>209.06499793311082</v>
      </c>
      <c r="EN24" s="62">
        <f t="shared" si="20"/>
        <v>491.39833126644413</v>
      </c>
      <c r="EO24" s="62">
        <f ca="1">AVERAGE(OFFSET($EN$3,0,0,'Données projet'!$E$15+1,1))-AVERAGE(OFFSET($H$3,0,0,'Données projet'!$E$15+1,1))</f>
        <v>622.05788186755217</v>
      </c>
      <c r="EP24" s="62">
        <f t="shared" si="46"/>
        <v>427.1830590194549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13.136725232050821</v>
      </c>
      <c r="EY24" s="24">
        <f t="shared" si="21"/>
        <v>13.136725232050821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5.8</v>
      </c>
      <c r="N25" s="14">
        <f>IF('Données projet'!$A$36&gt;35,N24+M25-V24,IF(A25&lt;'Données projet'!$A$36,$K$205^A25,IF(A25='Données projet'!$A$36,'Données projet'!$B$36,N24+M25-V24)))</f>
        <v>53.599999999999994</v>
      </c>
      <c r="O25" s="14">
        <f>N25*VLOOKUP('Données projet'!$B$9,Paramètres!$A$1:$I$89,3,0)*VLOOKUP('Données projet'!$B$9,Paramètres!$A$1:$I$89,5,0)</f>
        <v>54.350399999999993</v>
      </c>
      <c r="P25" s="14">
        <f t="shared" si="33"/>
        <v>15.731756297324257</v>
      </c>
      <c r="Q25" s="22">
        <f t="shared" si="2"/>
        <v>122.05975555117305</v>
      </c>
      <c r="R25" s="62">
        <f t="shared" si="0"/>
        <v>405.6153111067286</v>
      </c>
      <c r="S25" s="62">
        <f ca="1">AVERAGE(OFFSET($R$3,0,0,'Données projet'!$E$9+1,1))-AVERAGE(OFFSET($H$3,0,0,'Données projet'!$E$9+1,1))</f>
        <v>475.74538416323395</v>
      </c>
      <c r="T25" s="62">
        <f t="shared" si="34"/>
        <v>254.25036207346585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20.848081935814147</v>
      </c>
      <c r="AK25" s="14">
        <f t="shared" si="35"/>
        <v>6.7465054484551477</v>
      </c>
      <c r="AL25" s="22">
        <f t="shared" si="4"/>
        <v>48.060573027602352</v>
      </c>
      <c r="AM25" s="62">
        <f t="shared" si="5"/>
        <v>331.61612858315789</v>
      </c>
      <c r="AN25" s="62">
        <f ca="1">AVERAGE(OFFSET($AM$3,0,0,'Données projet'!$E$10+1,1))-AVERAGE(OFFSET($H$3,0,0,'Données projet'!$E$10+1,1))</f>
        <v>367.53254281980077</v>
      </c>
      <c r="AO25" s="62">
        <f t="shared" si="36"/>
        <v>163.29630772916113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</v>
      </c>
      <c r="BD25" s="13">
        <f>IF('Données projet'!$A$88&gt;35,BD24+BC25-BL24,IF(A25&lt;'Données projet'!$A$88,$BA$205^A25,IF(A25='Données projet'!$A$88,'Données projet'!$B$88,BD24+BC25-BL24)))</f>
        <v>56</v>
      </c>
      <c r="BE25" s="14">
        <f>BD25*VLOOKUP('Données projet'!$B$11,Paramètres!$A$1:$I$89,3,0)*VLOOKUP('Données projet'!$B$11,Paramètres!$A$1:$I$89,5,0)</f>
        <v>36.691200000000002</v>
      </c>
      <c r="BF25" s="14">
        <f t="shared" si="37"/>
        <v>11.117290999341371</v>
      </c>
      <c r="BG25" s="22">
        <f t="shared" si="7"/>
        <v>83.266455157186215</v>
      </c>
      <c r="BH25" s="62">
        <f t="shared" si="8"/>
        <v>366.82201071274176</v>
      </c>
      <c r="BI25" s="62">
        <f ca="1">AVERAGE(OFFSET($BH$3,0,0,'Données projet'!$E$11+1,1))-AVERAGE(OFFSET($H$3,0,0,'Données projet'!$E$11+1,1))</f>
        <v>212.76380112303843</v>
      </c>
      <c r="BJ25" s="62">
        <f t="shared" si="38"/>
        <v>232.85411068442733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7.7000000000000028</v>
      </c>
      <c r="BY25" s="13">
        <f>IF('Données projet'!$A$114&gt;35,BY24+BX25-CG24,IF(A25&lt;'Données projet'!$A$114,$BV$205^A25,IF(A25='Données projet'!$A$114,'Données projet'!$B$114,BY24+BX25-CG24)))</f>
        <v>85.100000000000009</v>
      </c>
      <c r="BZ25" s="14">
        <f>BY25*VLOOKUP('Données projet'!$B$12,Paramètres!$A$1:$I$89,3,0)*VLOOKUP('Données projet'!$B$12,Paramètres!$A$1:$I$89,5,0)</f>
        <v>69.033120000000011</v>
      </c>
      <c r="CA25" s="14">
        <f t="shared" si="39"/>
        <v>19.433153168039144</v>
      </c>
      <c r="CB25" s="22">
        <f t="shared" si="10"/>
        <v>154.07875910100151</v>
      </c>
      <c r="CC25" s="62">
        <f t="shared" si="11"/>
        <v>437.63431465655708</v>
      </c>
      <c r="CD25" s="62">
        <f ca="1">AVERAGE(OFFSET($CC$3,0,0,'Données projet'!$E$12+1,1))-AVERAGE(OFFSET($H$3,0,0,'Données projet'!$E$12+1,1))</f>
        <v>280.22219394281689</v>
      </c>
      <c r="CE25" s="62">
        <f t="shared" si="40"/>
        <v>296.25239639555008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5.8</v>
      </c>
      <c r="CT25" s="13">
        <f>IF('Données projet'!$A$140&gt;35,CT24+CS25-DB24,IF(A25&lt;'Données projet'!$A$140,$CQ$205^A25,IF(A25='Données projet'!$A$140,'Données projet'!$B$140,CT24+CS25-DB24)))</f>
        <v>53.599999999999994</v>
      </c>
      <c r="CU25" s="18">
        <f>CT25*VLOOKUP('Données projet'!$B$13,Paramètres!$A$1:$I$89,3,0)*VLOOKUP('Données projet'!$B$13,Paramètres!$A$1:$I$89,5,0)</f>
        <v>57.695039999999992</v>
      </c>
      <c r="CV25" s="14">
        <f t="shared" si="41"/>
        <v>16.584180836384974</v>
      </c>
      <c r="CW25" s="22">
        <f t="shared" si="13"/>
        <v>129.36964295670381</v>
      </c>
      <c r="CX25" s="62">
        <f t="shared" si="14"/>
        <v>412.92519851225939</v>
      </c>
      <c r="CY25" s="62">
        <f ca="1">AVERAGE(OFFSET($CX$3,0,0,'Données projet'!$E$13+1,1))-AVERAGE(OFFSET($H$3,0,0,'Données projet'!$E$13+1,1))</f>
        <v>502.3600084639375</v>
      </c>
      <c r="CZ25" s="62">
        <f t="shared" si="42"/>
        <v>267.29983095356357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12.2</v>
      </c>
      <c r="DO25" s="13">
        <f>IF('Données projet'!$A$166&gt;35,DO24+DN25-DW24,IF(A25&lt;'Données projet'!$A$166,$DL$205^A25,IF(A25='Données projet'!$A$166,'Données projet'!$B$166,DO24+DN25-DW24)))</f>
        <v>106.39999999999999</v>
      </c>
      <c r="DP25" s="18">
        <f>DO25*VLOOKUP('Données projet'!$B$14,Paramètres!$A$1:$I$89,3,0)*VLOOKUP('Données projet'!$B$14,Paramètres!$A$1:$I$89,5,0)</f>
        <v>92.951040000000006</v>
      </c>
      <c r="DQ25" s="14">
        <f t="shared" si="43"/>
        <v>25.275602869272223</v>
      </c>
      <c r="DR25" s="22">
        <f t="shared" si="16"/>
        <v>205.9114029973158</v>
      </c>
      <c r="DS25" s="62">
        <f t="shared" si="17"/>
        <v>489.46695855287135</v>
      </c>
      <c r="DT25" s="62">
        <f ca="1">AVERAGE(OFFSET($DS$3,0,0,'Données projet'!$E$14+1,1))-AVERAGE(OFFSET($H$3,0,0,'Données projet'!$E$14+1,1))</f>
        <v>344.39903186387789</v>
      </c>
      <c r="DU25" s="62">
        <f t="shared" si="44"/>
        <v>417.85733543972361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41.8</v>
      </c>
      <c r="EJ25" s="13">
        <f>IF('Données projet'!$A$192&gt;35,EJ24+EI25-ER24,IF(A25&lt;'Données projet'!$A$192,$EG$205^A25,IF(A25='Données projet'!$A$192,'Données projet'!$B$192,EJ24+EI25-ER24)))</f>
        <v>255.39999999999998</v>
      </c>
      <c r="EK25" s="18">
        <f>EJ25*VLOOKUP('Données projet'!$B$15,Paramètres!$A$1:$I$89,3,0)*VLOOKUP('Données projet'!$B$15,Paramètres!$A$1:$I$89,5,0)</f>
        <v>112.88680000000001</v>
      </c>
      <c r="EL25" s="14">
        <f t="shared" si="45"/>
        <v>30.010108324487856</v>
      </c>
      <c r="EM25" s="22">
        <f t="shared" si="19"/>
        <v>248.87878199848305</v>
      </c>
      <c r="EN25" s="62">
        <f t="shared" si="20"/>
        <v>532.43433755403862</v>
      </c>
      <c r="EO25" s="62">
        <f ca="1">AVERAGE(OFFSET($EN$3,0,0,'Données projet'!$E$15+1,1))-AVERAGE(OFFSET($H$3,0,0,'Données projet'!$E$15+1,1))</f>
        <v>622.05788186755217</v>
      </c>
      <c r="EP25" s="62">
        <f t="shared" si="46"/>
        <v>427.1830590194549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9.2890674941675577</v>
      </c>
      <c r="EY25" s="24">
        <f t="shared" si="21"/>
        <v>9.2890674941675577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5.8</v>
      </c>
      <c r="N26" s="14">
        <f>IF('Données projet'!$A$36&gt;35,N25+M26-V25,IF(A26&lt;'Données projet'!$A$36,$K$205^A26,IF(A26='Données projet'!$A$36,'Données projet'!$B$36,N25+M26-V25)))</f>
        <v>59.399999999999991</v>
      </c>
      <c r="O26" s="14">
        <f>N26*VLOOKUP('Données projet'!$B$9,Paramètres!$A$1:$I$89,3,0)*VLOOKUP('Données projet'!$B$9,Paramètres!$A$1:$I$89,5,0)</f>
        <v>60.231599999999993</v>
      </c>
      <c r="P26" s="14">
        <f t="shared" si="33"/>
        <v>17.226811623136925</v>
      </c>
      <c r="Q26" s="22">
        <f t="shared" si="2"/>
        <v>134.90673357696349</v>
      </c>
      <c r="R26" s="62">
        <f t="shared" si="0"/>
        <v>419.68451135474129</v>
      </c>
      <c r="S26" s="62">
        <f ca="1">AVERAGE(OFFSET($R$3,0,0,'Données projet'!$E$9+1,1))-AVERAGE(OFFSET($H$3,0,0,'Données projet'!$E$9+1,1))</f>
        <v>475.74538416323395</v>
      </c>
      <c r="T26" s="62">
        <f t="shared" si="34"/>
        <v>254.25036207346585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23.886414008811979</v>
      </c>
      <c r="AK26" s="14">
        <f t="shared" si="35"/>
        <v>7.6082758292363835</v>
      </c>
      <c r="AL26" s="22">
        <f t="shared" si="4"/>
        <v>54.853251467934228</v>
      </c>
      <c r="AM26" s="62">
        <f t="shared" si="5"/>
        <v>339.631029245712</v>
      </c>
      <c r="AN26" s="62">
        <f ca="1">AVERAGE(OFFSET($AM$3,0,0,'Données projet'!$E$10+1,1))-AVERAGE(OFFSET($H$3,0,0,'Données projet'!$E$10+1,1))</f>
        <v>367.53254281980077</v>
      </c>
      <c r="AO26" s="62">
        <f t="shared" si="36"/>
        <v>163.29630772916113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</v>
      </c>
      <c r="BD26" s="13">
        <f>IF('Données projet'!$A$88&gt;35,BD25+BC26-BL25,IF(A26&lt;'Données projet'!$A$88,$BA$205^A26,IF(A26='Données projet'!$A$88,'Données projet'!$B$88,BD25+BC26-BL25)))</f>
        <v>66</v>
      </c>
      <c r="BE26" s="14">
        <f>BD26*VLOOKUP('Données projet'!$B$11,Paramètres!$A$1:$I$89,3,0)*VLOOKUP('Données projet'!$B$11,Paramètres!$A$1:$I$89,5,0)</f>
        <v>43.243200000000002</v>
      </c>
      <c r="BF26" s="14">
        <f t="shared" si="37"/>
        <v>12.854318437990987</v>
      </c>
      <c r="BG26" s="22">
        <f t="shared" si="7"/>
        <v>97.703177946167628</v>
      </c>
      <c r="BH26" s="62">
        <f t="shared" si="8"/>
        <v>382.48095572394539</v>
      </c>
      <c r="BI26" s="62">
        <f ca="1">AVERAGE(OFFSET($BH$3,0,0,'Données projet'!$E$11+1,1))-AVERAGE(OFFSET($H$3,0,0,'Données projet'!$E$11+1,1))</f>
        <v>212.76380112303843</v>
      </c>
      <c r="BJ26" s="62">
        <f t="shared" si="38"/>
        <v>232.85411068442733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7.7000000000000028</v>
      </c>
      <c r="BY26" s="13">
        <f>IF('Données projet'!$A$114&gt;35,BY25+BX26-CG25,IF(A26&lt;'Données projet'!$A$114,$BV$205^A26,IF(A26='Données projet'!$A$114,'Données projet'!$B$114,BY25+BX26-CG25)))</f>
        <v>92.800000000000011</v>
      </c>
      <c r="BZ26" s="14">
        <f>BY26*VLOOKUP('Données projet'!$B$12,Paramètres!$A$1:$I$89,3,0)*VLOOKUP('Données projet'!$B$12,Paramètres!$A$1:$I$89,5,0)</f>
        <v>75.279360000000011</v>
      </c>
      <c r="CA26" s="14">
        <f t="shared" si="39"/>
        <v>20.978909341473841</v>
      </c>
      <c r="CB26" s="22">
        <f t="shared" si="10"/>
        <v>167.64981910306696</v>
      </c>
      <c r="CC26" s="62">
        <f t="shared" si="11"/>
        <v>452.4275968808447</v>
      </c>
      <c r="CD26" s="62">
        <f ca="1">AVERAGE(OFFSET($CC$3,0,0,'Données projet'!$E$12+1,1))-AVERAGE(OFFSET($H$3,0,0,'Données projet'!$E$12+1,1))</f>
        <v>280.22219394281689</v>
      </c>
      <c r="CE26" s="62">
        <f t="shared" si="40"/>
        <v>296.25239639555008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5.8</v>
      </c>
      <c r="CT26" s="13">
        <f>IF('Données projet'!$A$140&gt;35,CT25+CS26-DB25,IF(A26&lt;'Données projet'!$A$140,$CQ$205^A26,IF(A26='Données projet'!$A$140,'Données projet'!$B$140,CT25+CS26-DB25)))</f>
        <v>59.399999999999991</v>
      </c>
      <c r="CU26" s="18">
        <f>CT26*VLOOKUP('Données projet'!$B$13,Paramètres!$A$1:$I$89,3,0)*VLOOKUP('Données projet'!$B$13,Paramètres!$A$1:$I$89,5,0)</f>
        <v>63.938159999999989</v>
      </c>
      <c r="CV26" s="14">
        <f t="shared" si="41"/>
        <v>18.160245670792225</v>
      </c>
      <c r="CW26" s="22">
        <f t="shared" si="13"/>
        <v>142.98805654329644</v>
      </c>
      <c r="CX26" s="62">
        <f t="shared" si="14"/>
        <v>427.76583432107418</v>
      </c>
      <c r="CY26" s="62">
        <f ca="1">AVERAGE(OFFSET($CX$3,0,0,'Données projet'!$E$13+1,1))-AVERAGE(OFFSET($H$3,0,0,'Données projet'!$E$13+1,1))</f>
        <v>502.3600084639375</v>
      </c>
      <c r="CZ26" s="62">
        <f t="shared" si="42"/>
        <v>267.29983095356357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12.2</v>
      </c>
      <c r="DO26" s="13">
        <f>IF('Données projet'!$A$166&gt;35,DO25+DN26-DW25,IF(A26&lt;'Données projet'!$A$166,$DL$205^A26,IF(A26='Données projet'!$A$166,'Données projet'!$B$166,DO25+DN26-DW25)))</f>
        <v>118.6</v>
      </c>
      <c r="DP26" s="18">
        <f>DO26*VLOOKUP('Données projet'!$B$14,Paramètres!$A$1:$I$89,3,0)*VLOOKUP('Données projet'!$B$14,Paramètres!$A$1:$I$89,5,0)</f>
        <v>103.60896</v>
      </c>
      <c r="DQ26" s="14">
        <f t="shared" si="43"/>
        <v>27.820000397643376</v>
      </c>
      <c r="DR26" s="22">
        <f t="shared" si="16"/>
        <v>228.90543935922889</v>
      </c>
      <c r="DS26" s="62">
        <f t="shared" si="17"/>
        <v>513.68321713700664</v>
      </c>
      <c r="DT26" s="62">
        <f ca="1">AVERAGE(OFFSET($DS$3,0,0,'Données projet'!$E$14+1,1))-AVERAGE(OFFSET($H$3,0,0,'Données projet'!$E$14+1,1))</f>
        <v>344.39903186387789</v>
      </c>
      <c r="DU26" s="62">
        <f t="shared" si="44"/>
        <v>417.85733543972361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41.8</v>
      </c>
      <c r="EJ26" s="13">
        <f>IF('Données projet'!$A$192&gt;35,EJ25+EI26-ER25,IF(A26&lt;'Données projet'!$A$192,$EG$205^A26,IF(A26='Données projet'!$A$192,'Données projet'!$B$192,EJ25+EI26-ER25)))</f>
        <v>297.2</v>
      </c>
      <c r="EK26" s="18">
        <f>EJ26*VLOOKUP('Données projet'!$B$15,Paramètres!$A$1:$I$89,3,0)*VLOOKUP('Données projet'!$B$15,Paramètres!$A$1:$I$89,5,0)</f>
        <v>131.36240000000001</v>
      </c>
      <c r="EL26" s="14">
        <f t="shared" si="45"/>
        <v>34.310978701681776</v>
      </c>
      <c r="EM26" s="22">
        <f t="shared" si="19"/>
        <v>288.54780123876236</v>
      </c>
      <c r="EN26" s="62">
        <f t="shared" si="20"/>
        <v>573.32557901654013</v>
      </c>
      <c r="EO26" s="62">
        <f ca="1">AVERAGE(OFFSET($EN$3,0,0,'Données projet'!$E$15+1,1))-AVERAGE(OFFSET($H$3,0,0,'Données projet'!$E$15+1,1))</f>
        <v>622.05788186755217</v>
      </c>
      <c r="EP26" s="62">
        <f t="shared" si="46"/>
        <v>427.1830590194549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6.5683626160254107</v>
      </c>
      <c r="EY26" s="24">
        <f t="shared" si="21"/>
        <v>6.5683626160254107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5.8</v>
      </c>
      <c r="N27" s="14">
        <f>IF('Données projet'!$A$36&gt;35,N26+M27-V26,IF(A27&lt;'Données projet'!$A$36,$K$205^A27,IF(A27='Données projet'!$A$36,'Données projet'!$B$36,N26+M27-V26)))</f>
        <v>65.199999999999989</v>
      </c>
      <c r="O27" s="14">
        <f>N27*VLOOKUP('Données projet'!$B$9,Paramètres!$A$1:$I$89,3,0)*VLOOKUP('Données projet'!$B$9,Paramètres!$A$1:$I$89,5,0)</f>
        <v>66.112799999999993</v>
      </c>
      <c r="P27" s="14">
        <f t="shared" si="33"/>
        <v>18.704942500096539</v>
      </c>
      <c r="Q27" s="22">
        <f t="shared" si="2"/>
        <v>147.72423485433478</v>
      </c>
      <c r="R27" s="62">
        <f t="shared" si="0"/>
        <v>433.72423485433478</v>
      </c>
      <c r="S27" s="62">
        <f ca="1">AVERAGE(OFFSET($R$3,0,0,'Données projet'!$E$9+1,1))-AVERAGE(OFFSET($H$3,0,0,'Données projet'!$E$9+1,1))</f>
        <v>475.74538416323395</v>
      </c>
      <c r="T27" s="62">
        <f t="shared" si="34"/>
        <v>254.25036207346585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27.367542777171455</v>
      </c>
      <c r="AK27" s="14">
        <f t="shared" si="35"/>
        <v>8.5801251530890958</v>
      </c>
      <c r="AL27" s="22">
        <f t="shared" si="4"/>
        <v>62.608854978537124</v>
      </c>
      <c r="AM27" s="62">
        <f t="shared" si="5"/>
        <v>348.60885497853712</v>
      </c>
      <c r="AN27" s="62">
        <f ca="1">AVERAGE(OFFSET($AM$3,0,0,'Données projet'!$E$10+1,1))-AVERAGE(OFFSET($H$3,0,0,'Données projet'!$E$10+1,1))</f>
        <v>367.53254281980077</v>
      </c>
      <c r="AO27" s="62">
        <f t="shared" si="36"/>
        <v>163.29630772916113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</v>
      </c>
      <c r="BD27" s="13">
        <f>IF('Données projet'!$A$88&gt;35,BD26+BC27-BL26,IF(A27&lt;'Données projet'!$A$88,$BA$205^A27,IF(A27='Données projet'!$A$88,'Données projet'!$B$88,BD26+BC27-BL26)))</f>
        <v>76</v>
      </c>
      <c r="BE27" s="14">
        <f>BD27*VLOOKUP('Données projet'!$B$11,Paramètres!$A$1:$I$89,3,0)*VLOOKUP('Données projet'!$B$11,Paramètres!$A$1:$I$89,5,0)</f>
        <v>49.795200000000001</v>
      </c>
      <c r="BF27" s="14">
        <f t="shared" si="37"/>
        <v>14.560856542690781</v>
      </c>
      <c r="BG27" s="22">
        <f t="shared" si="7"/>
        <v>112.08679847851977</v>
      </c>
      <c r="BH27" s="62">
        <f t="shared" si="8"/>
        <v>398.08679847851977</v>
      </c>
      <c r="BI27" s="62">
        <f ca="1">AVERAGE(OFFSET($BH$3,0,0,'Données projet'!$E$11+1,1))-AVERAGE(OFFSET($H$3,0,0,'Données projet'!$E$11+1,1))</f>
        <v>212.76380112303843</v>
      </c>
      <c r="BJ27" s="62">
        <f t="shared" si="38"/>
        <v>232.85411068442733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7.7000000000000028</v>
      </c>
      <c r="BY27" s="13">
        <f>IF('Données projet'!$A$114&gt;35,BY26+BX27-CG26,IF(A27&lt;'Données projet'!$A$114,$BV$205^A27,IF(A27='Données projet'!$A$114,'Données projet'!$B$114,BY26+BX27-CG26)))</f>
        <v>100.50000000000001</v>
      </c>
      <c r="BZ27" s="14">
        <f>BY27*VLOOKUP('Données projet'!$B$12,Paramètres!$A$1:$I$89,3,0)*VLOOKUP('Données projet'!$B$12,Paramètres!$A$1:$I$89,5,0)</f>
        <v>81.525600000000026</v>
      </c>
      <c r="CA27" s="14">
        <f t="shared" si="39"/>
        <v>22.509790166487399</v>
      </c>
      <c r="CB27" s="22">
        <f t="shared" si="10"/>
        <v>181.19497120663223</v>
      </c>
      <c r="CC27" s="62">
        <f t="shared" si="11"/>
        <v>467.1949712066322</v>
      </c>
      <c r="CD27" s="62">
        <f ca="1">AVERAGE(OFFSET($CC$3,0,0,'Données projet'!$E$12+1,1))-AVERAGE(OFFSET($H$3,0,0,'Données projet'!$E$12+1,1))</f>
        <v>280.22219394281689</v>
      </c>
      <c r="CE27" s="62">
        <f t="shared" si="40"/>
        <v>296.25239639555008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5.8</v>
      </c>
      <c r="CT27" s="13">
        <f>IF('Données projet'!$A$140&gt;35,CT26+CS27-DB26,IF(A27&lt;'Données projet'!$A$140,$CQ$205^A27,IF(A27='Données projet'!$A$140,'Données projet'!$B$140,CT26+CS27-DB26)))</f>
        <v>65.199999999999989</v>
      </c>
      <c r="CU27" s="18">
        <f>CT27*VLOOKUP('Données projet'!$B$13,Paramètres!$A$1:$I$89,3,0)*VLOOKUP('Données projet'!$B$13,Paramètres!$A$1:$I$89,5,0)</f>
        <v>70.181279999999973</v>
      </c>
      <c r="CV27" s="14">
        <f t="shared" si="41"/>
        <v>19.718469005812477</v>
      </c>
      <c r="CW27" s="22">
        <f t="shared" si="13"/>
        <v>156.57539618512337</v>
      </c>
      <c r="CX27" s="62">
        <f t="shared" si="14"/>
        <v>442.5753961851234</v>
      </c>
      <c r="CY27" s="62">
        <f ca="1">AVERAGE(OFFSET($CX$3,0,0,'Données projet'!$E$13+1,1))-AVERAGE(OFFSET($H$3,0,0,'Données projet'!$E$13+1,1))</f>
        <v>502.3600084639375</v>
      </c>
      <c r="CZ27" s="62">
        <f t="shared" si="42"/>
        <v>267.29983095356357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12.2</v>
      </c>
      <c r="DO27" s="13">
        <f>IF('Données projet'!$A$166&gt;35,DO26+DN27-DW26,IF(A27&lt;'Données projet'!$A$166,$DL$205^A27,IF(A27='Données projet'!$A$166,'Données projet'!$B$166,DO26+DN27-DW26)))</f>
        <v>130.79999999999998</v>
      </c>
      <c r="DP27" s="18">
        <f>DO27*VLOOKUP('Données projet'!$B$14,Paramètres!$A$1:$I$89,3,0)*VLOOKUP('Données projet'!$B$14,Paramètres!$A$1:$I$89,5,0)</f>
        <v>114.26687999999999</v>
      </c>
      <c r="DQ27" s="14">
        <f t="shared" si="43"/>
        <v>30.334057329879929</v>
      </c>
      <c r="DR27" s="22">
        <f t="shared" si="16"/>
        <v>251.84663251620748</v>
      </c>
      <c r="DS27" s="62">
        <f t="shared" si="17"/>
        <v>537.84663251620748</v>
      </c>
      <c r="DT27" s="62">
        <f ca="1">AVERAGE(OFFSET($DS$3,0,0,'Données projet'!$E$14+1,1))-AVERAGE(OFFSET($H$3,0,0,'Données projet'!$E$14+1,1))</f>
        <v>344.39903186387789</v>
      </c>
      <c r="DU27" s="62">
        <f t="shared" si="44"/>
        <v>417.85733543972361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>
        <f>VLOOKUP(A27,'Données projet'!$A$191:$I$211,2,0)</f>
        <v>339</v>
      </c>
      <c r="EH27" s="13">
        <f>VLOOKUP(A27,'Données projet'!$A$191:$I$211,9,0)</f>
        <v>41.8</v>
      </c>
      <c r="EI27" s="13">
        <f t="array" ref="EI27">INDEX(EH:EH,MIN(IF(ISNUMBER(EH27:EH223),ROW(EH27:EH223),"")))</f>
        <v>41.8</v>
      </c>
      <c r="EJ27" s="13">
        <f>IF('Données projet'!$A$192&gt;35,EJ26+EI27-ER26,IF(A27&lt;'Données projet'!$A$192,$EG$205^A27,IF(A27='Données projet'!$A$192,'Données projet'!$B$192,EJ26+EI27-ER26)))</f>
        <v>339</v>
      </c>
      <c r="EK27" s="18">
        <f>EJ27*VLOOKUP('Données projet'!$B$15,Paramètres!$A$1:$I$89,3,0)*VLOOKUP('Données projet'!$B$15,Paramètres!$A$1:$I$89,5,0)</f>
        <v>149.83800000000002</v>
      </c>
      <c r="EL27" s="14">
        <f t="shared" si="45"/>
        <v>38.541768224559455</v>
      </c>
      <c r="EM27" s="22">
        <f t="shared" si="19"/>
        <v>328.09476299110776</v>
      </c>
      <c r="EN27" s="62">
        <f t="shared" si="20"/>
        <v>614.0947629911077</v>
      </c>
      <c r="EO27" s="62">
        <f ca="1">AVERAGE(OFFSET($EN$3,0,0,'Données projet'!$E$15+1,1))-AVERAGE(OFFSET($H$3,0,0,'Données projet'!$E$15+1,1))</f>
        <v>622.05788186755217</v>
      </c>
      <c r="EP27" s="62">
        <f t="shared" si="46"/>
        <v>427.1830590194549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4.6445337470837789</v>
      </c>
      <c r="EY27" s="24">
        <f t="shared" si="21"/>
        <v>4.6445337470837789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5.8</v>
      </c>
      <c r="M28" s="13">
        <f t="array" ref="M28">INDEX(L:L,MIN(IF(ISNUMBER(L28:L224),ROW(L28:L224),"")))</f>
        <v>5.8</v>
      </c>
      <c r="N28" s="14">
        <f>IF('Données projet'!$A$36&gt;35,N27+M28-V27,IF(A28&lt;'Données projet'!$A$36,$K$205^A28,IF(A28='Données projet'!$A$36,'Données projet'!$B$36,N27+M28-V27)))</f>
        <v>70.999999999999986</v>
      </c>
      <c r="O28" s="14">
        <f>N28*VLOOKUP('Données projet'!$B$9,Paramètres!$A$1:$I$89,3,0)*VLOOKUP('Données projet'!$B$9,Paramètres!$A$1:$I$89,5,0)</f>
        <v>71.993999999999986</v>
      </c>
      <c r="P28" s="14">
        <f t="shared" si="33"/>
        <v>20.167825678149413</v>
      </c>
      <c r="Q28" s="22">
        <f t="shared" si="2"/>
        <v>160.51517972277688</v>
      </c>
      <c r="R28" s="62">
        <f t="shared" si="0"/>
        <v>447.73740194499908</v>
      </c>
      <c r="S28" s="62">
        <f ca="1">AVERAGE(OFFSET($R$3,0,0,'Données projet'!$E$9+1,1))-AVERAGE(OFFSET($H$3,0,0,'Données projet'!$E$9+1,1))</f>
        <v>475.74538416323395</v>
      </c>
      <c r="T28" s="62">
        <f t="shared" si="34"/>
        <v>254.25036207346585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31.356000000000002</v>
      </c>
      <c r="AK28" s="14">
        <f t="shared" si="35"/>
        <v>9.6761144436663891</v>
      </c>
      <c r="AL28" s="22">
        <f t="shared" si="4"/>
        <v>71.464265989385623</v>
      </c>
      <c r="AM28" s="62">
        <f t="shared" si="5"/>
        <v>358.68648821160787</v>
      </c>
      <c r="AN28" s="62">
        <f ca="1">AVERAGE(OFFSET($AM$3,0,0,'Données projet'!$E$10+1,1))-AVERAGE(OFFSET($H$3,0,0,'Données projet'!$E$10+1,1))</f>
        <v>367.53254281980077</v>
      </c>
      <c r="AO28" s="62">
        <f t="shared" si="36"/>
        <v>163.29630772916113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86</v>
      </c>
      <c r="BB28" s="13">
        <f>VLOOKUP(A28,'Données projet'!$A$87:$I$107,9,0)</f>
        <v>10</v>
      </c>
      <c r="BC28" s="13">
        <f t="array" ref="BC28">INDEX(BB:BB,MIN(IF(ISNUMBER(BB28:BB224),ROW(BB28:BB224),"")))</f>
        <v>10</v>
      </c>
      <c r="BD28" s="13">
        <f>IF('Données projet'!$A$88&gt;35,BD27+BC28-BL27,IF(A28&lt;'Données projet'!$A$88,$BA$205^A28,IF(A28='Données projet'!$A$88,'Données projet'!$B$88,BD27+BC28-BL27)))</f>
        <v>86</v>
      </c>
      <c r="BE28" s="14">
        <f>BD28*VLOOKUP('Données projet'!$B$11,Paramètres!$A$1:$I$89,3,0)*VLOOKUP('Données projet'!$B$11,Paramètres!$A$1:$I$89,5,0)</f>
        <v>56.347200000000001</v>
      </c>
      <c r="BF28" s="14">
        <f t="shared" si="37"/>
        <v>16.241377637196607</v>
      </c>
      <c r="BG28" s="22">
        <f t="shared" si="7"/>
        <v>126.42510605145075</v>
      </c>
      <c r="BH28" s="62">
        <f t="shared" si="8"/>
        <v>413.647328273673</v>
      </c>
      <c r="BI28" s="62">
        <f ca="1">AVERAGE(OFFSET($BH$3,0,0,'Données projet'!$E$11+1,1))-AVERAGE(OFFSET($H$3,0,0,'Données projet'!$E$11+1,1))</f>
        <v>212.76380112303843</v>
      </c>
      <c r="BJ28" s="62">
        <f t="shared" si="38"/>
        <v>232.85411068442733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108.2</v>
      </c>
      <c r="BW28" s="13">
        <f>VLOOKUP(A28,'Données projet'!$A$113:$I$133,9,0)</f>
        <v>7.7000000000000028</v>
      </c>
      <c r="BX28" s="13">
        <f t="array" ref="BX28">INDEX(BW:BW,MIN(IF(ISNUMBER(BW28:BW224),ROW(BW28:BW224),"")))</f>
        <v>7.7000000000000028</v>
      </c>
      <c r="BY28" s="13">
        <f>IF('Données projet'!$A$114&gt;35,BY27+BX28-CG27,IF(A28&lt;'Données projet'!$A$114,$BV$205^A28,IF(A28='Données projet'!$A$114,'Données projet'!$B$114,BY27+BX28-CG27)))</f>
        <v>108.20000000000002</v>
      </c>
      <c r="BZ28" s="14">
        <f>BY28*VLOOKUP('Données projet'!$B$12,Paramètres!$A$1:$I$89,3,0)*VLOOKUP('Données projet'!$B$12,Paramètres!$A$1:$I$89,5,0)</f>
        <v>87.771840000000012</v>
      </c>
      <c r="CA28" s="14">
        <f t="shared" si="39"/>
        <v>24.027064931094877</v>
      </c>
      <c r="CB28" s="22">
        <f t="shared" si="10"/>
        <v>194.71642608832357</v>
      </c>
      <c r="CC28" s="62">
        <f t="shared" si="11"/>
        <v>481.93864831054577</v>
      </c>
      <c r="CD28" s="62">
        <f ca="1">AVERAGE(OFFSET($CC$3,0,0,'Données projet'!$E$12+1,1))-AVERAGE(OFFSET($H$3,0,0,'Données projet'!$E$12+1,1))</f>
        <v>280.22219394281689</v>
      </c>
      <c r="CE28" s="62">
        <f t="shared" si="40"/>
        <v>296.25239639555008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71</v>
      </c>
      <c r="CR28" s="13">
        <f>VLOOKUP(A28,'Données projet'!$A$139:$I$159,9,0)</f>
        <v>5.8</v>
      </c>
      <c r="CS28" s="13">
        <f t="array" ref="CS28">INDEX(CR:CR,MIN(IF(ISNUMBER(CR28:CR224),ROW(CR28:CR224),"")))</f>
        <v>5.8</v>
      </c>
      <c r="CT28" s="13">
        <f>IF('Données projet'!$A$140&gt;35,CT27+CS28-DB27,IF(A28&lt;'Données projet'!$A$140,$CQ$205^A28,IF(A28='Données projet'!$A$140,'Données projet'!$B$140,CT27+CS28-DB27)))</f>
        <v>70.999999999999986</v>
      </c>
      <c r="CU28" s="18">
        <f>CT28*VLOOKUP('Données projet'!$B$13,Paramètres!$A$1:$I$89,3,0)*VLOOKUP('Données projet'!$B$13,Paramètres!$A$1:$I$89,5,0)</f>
        <v>76.424399999999977</v>
      </c>
      <c r="CV28" s="14">
        <f t="shared" si="41"/>
        <v>21.260618446015851</v>
      </c>
      <c r="CW28" s="22">
        <f t="shared" si="13"/>
        <v>170.13474046014423</v>
      </c>
      <c r="CX28" s="62">
        <f t="shared" si="14"/>
        <v>457.35696268236643</v>
      </c>
      <c r="CY28" s="62">
        <f ca="1">AVERAGE(OFFSET($CX$3,0,0,'Données projet'!$E$13+1,1))-AVERAGE(OFFSET($H$3,0,0,'Données projet'!$E$13+1,1))</f>
        <v>502.3600084639375</v>
      </c>
      <c r="CZ28" s="62">
        <f t="shared" si="42"/>
        <v>267.29983095356357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143</v>
      </c>
      <c r="DM28" s="13">
        <f>VLOOKUP(A28,'Données projet'!$A$165:$I$185,9,0)</f>
        <v>12.2</v>
      </c>
      <c r="DN28" s="13">
        <f t="array" ref="DN28">INDEX(DM:DM,MIN(IF(ISNUMBER(DM28:DM224),ROW(DM28:DM224),"")))</f>
        <v>12.2</v>
      </c>
      <c r="DO28" s="13">
        <f>IF('Données projet'!$A$166&gt;35,DO27+DN28-DW27,IF(A28&lt;'Données projet'!$A$166,$DL$205^A28,IF(A28='Données projet'!$A$166,'Données projet'!$B$166,DO27+DN28-DW27)))</f>
        <v>142.99999999999997</v>
      </c>
      <c r="DP28" s="18">
        <f>DO28*VLOOKUP('Données projet'!$B$14,Paramètres!$A$1:$I$89,3,0)*VLOOKUP('Données projet'!$B$14,Paramètres!$A$1:$I$89,5,0)</f>
        <v>124.9248</v>
      </c>
      <c r="DQ28" s="14">
        <f t="shared" si="43"/>
        <v>32.820925500842712</v>
      </c>
      <c r="DR28" s="22">
        <f t="shared" si="16"/>
        <v>274.74047191396772</v>
      </c>
      <c r="DS28" s="62">
        <f t="shared" si="17"/>
        <v>561.96269413618995</v>
      </c>
      <c r="DT28" s="62">
        <f ca="1">AVERAGE(OFFSET($DS$3,0,0,'Données projet'!$E$14+1,1))-AVERAGE(OFFSET($H$3,0,0,'Données projet'!$E$14+1,1))</f>
        <v>344.39903186387789</v>
      </c>
      <c r="DU28" s="62">
        <f t="shared" si="44"/>
        <v>417.85733543972361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46.2</v>
      </c>
      <c r="EJ28" s="13">
        <f>IF('Données projet'!$A$192&gt;35,EJ27+EI28-ER27,IF(A28&lt;'Données projet'!$A$192,$EG$205^A28,IF(A28='Données projet'!$A$192,'Données projet'!$B$192,EJ27+EI28-ER27)))</f>
        <v>385.2</v>
      </c>
      <c r="EK28" s="18">
        <f>EJ28*VLOOKUP('Données projet'!$B$15,Paramètres!$A$1:$I$89,3,0)*VLOOKUP('Données projet'!$B$15,Paramètres!$A$1:$I$89,5,0)</f>
        <v>170.25840000000002</v>
      </c>
      <c r="EL28" s="14">
        <f t="shared" si="45"/>
        <v>43.147891472685053</v>
      </c>
      <c r="EM28" s="22">
        <f t="shared" si="19"/>
        <v>371.68262431492644</v>
      </c>
      <c r="EN28" s="62">
        <f t="shared" si="20"/>
        <v>658.90484653714861</v>
      </c>
      <c r="EO28" s="62">
        <f ca="1">AVERAGE(OFFSET($EN$3,0,0,'Données projet'!$E$15+1,1))-AVERAGE(OFFSET($H$3,0,0,'Données projet'!$E$15+1,1))</f>
        <v>622.05788186755217</v>
      </c>
      <c r="EP28" s="62">
        <f t="shared" si="46"/>
        <v>427.1830590194549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3.2841813080127054</v>
      </c>
      <c r="EY28" s="24">
        <f t="shared" si="21"/>
        <v>3.2841813080127054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6.8</v>
      </c>
      <c r="N29" s="14">
        <f>IF('Données projet'!$A$36&gt;35,N28+M29-V28,IF(A29&lt;'Données projet'!$A$36,$K$205^A29,IF(A29='Données projet'!$A$36,'Données projet'!$B$36,N28+M29-V28)))</f>
        <v>69.799999999999983</v>
      </c>
      <c r="O29" s="14">
        <f>N29*VLOOKUP('Données projet'!$B$9,Paramètres!$A$1:$I$89,3,0)*VLOOKUP('Données projet'!$B$9,Paramètres!$A$1:$I$89,5,0)</f>
        <v>70.777199999999993</v>
      </c>
      <c r="P29" s="14">
        <f t="shared" si="33"/>
        <v>19.866339517717321</v>
      </c>
      <c r="Q29" s="22">
        <f t="shared" si="2"/>
        <v>157.87083132669099</v>
      </c>
      <c r="R29" s="62">
        <f t="shared" si="0"/>
        <v>446.31527577113548</v>
      </c>
      <c r="S29" s="62">
        <f ca="1">AVERAGE(OFFSET($R$3,0,0,'Données projet'!$E$9+1,1))-AVERAGE(OFFSET($H$3,0,0,'Données projet'!$E$9+1,1))</f>
        <v>475.74538416323395</v>
      </c>
      <c r="T29" s="62">
        <f t="shared" si="34"/>
        <v>254.25036207346585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36.372959999999999</v>
      </c>
      <c r="AK29" s="14">
        <f t="shared" si="35"/>
        <v>11.032046293563772</v>
      </c>
      <c r="AL29" s="22">
        <f t="shared" si="4"/>
        <v>82.563719294623567</v>
      </c>
      <c r="AM29" s="62">
        <f t="shared" si="5"/>
        <v>371.00816373906804</v>
      </c>
      <c r="AN29" s="62">
        <f ca="1">AVERAGE(OFFSET($AM$3,0,0,'Données projet'!$E$10+1,1))-AVERAGE(OFFSET($H$3,0,0,'Données projet'!$E$10+1,1))</f>
        <v>367.53254281980077</v>
      </c>
      <c r="AO29" s="62">
        <f t="shared" si="36"/>
        <v>163.29630772916113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9.8000000000000007</v>
      </c>
      <c r="BD29" s="13">
        <f>IF('Données projet'!$A$88&gt;35,BD28+BC29-BL28,IF(A29&lt;'Données projet'!$A$88,$BA$205^A29,IF(A29='Données projet'!$A$88,'Données projet'!$B$88,BD28+BC29-BL28)))</f>
        <v>95.8</v>
      </c>
      <c r="BE29" s="14">
        <f>BD29*VLOOKUP('Données projet'!$B$11,Paramètres!$A$1:$I$89,3,0)*VLOOKUP('Données projet'!$B$11,Paramètres!$A$1:$I$89,5,0)</f>
        <v>62.768159999999995</v>
      </c>
      <c r="BF29" s="14">
        <f t="shared" si="37"/>
        <v>17.866298958005867</v>
      </c>
      <c r="BG29" s="22">
        <f t="shared" si="7"/>
        <v>140.43834935186021</v>
      </c>
      <c r="BH29" s="62">
        <f t="shared" si="8"/>
        <v>428.88279379630467</v>
      </c>
      <c r="BI29" s="62">
        <f ca="1">AVERAGE(OFFSET($BH$3,0,0,'Données projet'!$E$11+1,1))-AVERAGE(OFFSET($H$3,0,0,'Données projet'!$E$11+1,1))</f>
        <v>212.76380112303843</v>
      </c>
      <c r="BJ29" s="62">
        <f t="shared" si="38"/>
        <v>232.85411068442733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7.4200000000000017</v>
      </c>
      <c r="BY29" s="13">
        <f>IF('Données projet'!$A$114&gt;35,BY28+BX29-CG28,IF(A29&lt;'Données projet'!$A$114,$BV$205^A29,IF(A29='Données projet'!$A$114,'Données projet'!$B$114,BY28+BX29-CG28)))</f>
        <v>115.62000000000002</v>
      </c>
      <c r="BZ29" s="14">
        <f>BY29*VLOOKUP('Données projet'!$B$12,Paramètres!$A$1:$I$89,3,0)*VLOOKUP('Données projet'!$B$12,Paramètres!$A$1:$I$89,5,0)</f>
        <v>93.790944000000025</v>
      </c>
      <c r="CA29" s="14">
        <f t="shared" si="39"/>
        <v>25.477302423445057</v>
      </c>
      <c r="CB29" s="22">
        <f t="shared" si="10"/>
        <v>207.7255291875002</v>
      </c>
      <c r="CC29" s="62">
        <f t="shared" si="11"/>
        <v>496.16997363194469</v>
      </c>
      <c r="CD29" s="62">
        <f ca="1">AVERAGE(OFFSET($CC$3,0,0,'Données projet'!$E$12+1,1))-AVERAGE(OFFSET($H$3,0,0,'Données projet'!$E$12+1,1))</f>
        <v>280.22219394281689</v>
      </c>
      <c r="CE29" s="62">
        <f t="shared" si="40"/>
        <v>296.25239639555008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6.8</v>
      </c>
      <c r="CT29" s="13">
        <f>IF('Données projet'!$A$140&gt;35,CT28+CS29-DB28,IF(A29&lt;'Données projet'!$A$140,$CQ$205^A29,IF(A29='Données projet'!$A$140,'Données projet'!$B$140,CT28+CS29-DB28)))</f>
        <v>69.799999999999983</v>
      </c>
      <c r="CU29" s="18">
        <f>CT29*VLOOKUP('Données projet'!$B$13,Paramètres!$A$1:$I$89,3,0)*VLOOKUP('Données projet'!$B$13,Paramètres!$A$1:$I$89,5,0)</f>
        <v>75.132719999999978</v>
      </c>
      <c r="CV29" s="14">
        <f t="shared" si="41"/>
        <v>20.942796270934011</v>
      </c>
      <c r="CW29" s="22">
        <f t="shared" si="13"/>
        <v>167.33152417187668</v>
      </c>
      <c r="CX29" s="62">
        <f t="shared" si="14"/>
        <v>455.77596861632117</v>
      </c>
      <c r="CY29" s="62">
        <f ca="1">AVERAGE(OFFSET($CX$3,0,0,'Données projet'!$E$13+1,1))-AVERAGE(OFFSET($H$3,0,0,'Données projet'!$E$13+1,1))</f>
        <v>502.3600084639375</v>
      </c>
      <c r="CZ29" s="62">
        <f t="shared" si="42"/>
        <v>267.29983095356357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11.4</v>
      </c>
      <c r="DO29" s="13">
        <f>IF('Données projet'!$A$166&gt;35,DO28+DN29-DW28,IF(A29&lt;'Données projet'!$A$166,$DL$205^A29,IF(A29='Données projet'!$A$166,'Données projet'!$B$166,DO28+DN29-DW28)))</f>
        <v>154.39999999999998</v>
      </c>
      <c r="DP29" s="18">
        <f>DO29*VLOOKUP('Données projet'!$B$14,Paramètres!$A$1:$I$89,3,0)*VLOOKUP('Données projet'!$B$14,Paramètres!$A$1:$I$89,5,0)</f>
        <v>134.88383999999999</v>
      </c>
      <c r="DQ29" s="14">
        <f t="shared" si="43"/>
        <v>35.122437745162792</v>
      </c>
      <c r="DR29" s="22">
        <f t="shared" si="16"/>
        <v>296.09426707282512</v>
      </c>
      <c r="DS29" s="62">
        <f t="shared" si="17"/>
        <v>584.53871151726958</v>
      </c>
      <c r="DT29" s="62">
        <f ca="1">AVERAGE(OFFSET($DS$3,0,0,'Données projet'!$E$14+1,1))-AVERAGE(OFFSET($H$3,0,0,'Données projet'!$E$14+1,1))</f>
        <v>344.39903186387789</v>
      </c>
      <c r="DU29" s="62">
        <f t="shared" si="44"/>
        <v>417.85733543972361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46.2</v>
      </c>
      <c r="EJ29" s="13">
        <f>IF('Données projet'!$A$192&gt;35,EJ28+EI29-ER28,IF(A29&lt;'Données projet'!$A$192,$EG$205^A29,IF(A29='Données projet'!$A$192,'Données projet'!$B$192,EJ28+EI29-ER28)))</f>
        <v>431.4</v>
      </c>
      <c r="EK29" s="18">
        <f>EJ29*VLOOKUP('Données projet'!$B$15,Paramètres!$A$1:$I$89,3,0)*VLOOKUP('Données projet'!$B$15,Paramètres!$A$1:$I$89,5,0)</f>
        <v>190.67880000000002</v>
      </c>
      <c r="EL29" s="14">
        <f t="shared" si="45"/>
        <v>47.689994730626914</v>
      </c>
      <c r="EM29" s="22">
        <f t="shared" si="19"/>
        <v>415.15898415584189</v>
      </c>
      <c r="EN29" s="62">
        <f t="shared" si="20"/>
        <v>703.60342860028641</v>
      </c>
      <c r="EO29" s="62">
        <f ca="1">AVERAGE(OFFSET($EN$3,0,0,'Données projet'!$E$15+1,1))-AVERAGE(OFFSET($H$3,0,0,'Données projet'!$E$15+1,1))</f>
        <v>622.05788186755217</v>
      </c>
      <c r="EP29" s="62">
        <f t="shared" si="46"/>
        <v>427.1830590194549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2.3222668735418894</v>
      </c>
      <c r="EY29" s="24">
        <f t="shared" si="21"/>
        <v>2.3222668735418894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6.8</v>
      </c>
      <c r="N30" s="14">
        <f>IF('Données projet'!$A$36&gt;35,N29+M30-V29,IF(A30&lt;'Données projet'!$A$36,$K$205^A30,IF(A30='Données projet'!$A$36,'Données projet'!$B$36,N29+M30-V29)))</f>
        <v>76.59999999999998</v>
      </c>
      <c r="O30" s="14">
        <f>N30*VLOOKUP('Données projet'!$B$9,Paramètres!$A$1:$I$89,3,0)*VLOOKUP('Données projet'!$B$9,Paramètres!$A$1:$I$89,5,0)</f>
        <v>77.672399999999996</v>
      </c>
      <c r="P30" s="14">
        <f t="shared" si="33"/>
        <v>21.567099539498781</v>
      </c>
      <c r="Q30" s="22">
        <f t="shared" si="2"/>
        <v>172.84212836462703</v>
      </c>
      <c r="R30" s="62">
        <f t="shared" si="0"/>
        <v>462.50879503129374</v>
      </c>
      <c r="S30" s="62">
        <f ca="1">AVERAGE(OFFSET($R$3,0,0,'Données projet'!$E$9+1,1))-AVERAGE(OFFSET($H$3,0,0,'Données projet'!$E$9+1,1))</f>
        <v>475.74538416323395</v>
      </c>
      <c r="T30" s="62">
        <f t="shared" si="34"/>
        <v>254.25036207346585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41.389919999999996</v>
      </c>
      <c r="AK30" s="14">
        <f t="shared" si="35"/>
        <v>12.366309791717869</v>
      </c>
      <c r="AL30" s="22">
        <f t="shared" si="4"/>
        <v>93.625433553908593</v>
      </c>
      <c r="AM30" s="62">
        <f t="shared" si="5"/>
        <v>383.29210022057526</v>
      </c>
      <c r="AN30" s="62">
        <f ca="1">AVERAGE(OFFSET($AM$3,0,0,'Données projet'!$E$10+1,1))-AVERAGE(OFFSET($H$3,0,0,'Données projet'!$E$10+1,1))</f>
        <v>367.53254281980077</v>
      </c>
      <c r="AO30" s="62">
        <f t="shared" si="36"/>
        <v>163.29630772916113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9.8000000000000007</v>
      </c>
      <c r="BD30" s="13">
        <f>IF('Données projet'!$A$88&gt;35,BD29+BC30-BL29,IF(A30&lt;'Données projet'!$A$88,$BA$205^A30,IF(A30='Données projet'!$A$88,'Données projet'!$B$88,BD29+BC30-BL29)))</f>
        <v>105.6</v>
      </c>
      <c r="BE30" s="14">
        <f>BD30*VLOOKUP('Données projet'!$B$11,Paramètres!$A$1:$I$89,3,0)*VLOOKUP('Données projet'!$B$11,Paramètres!$A$1:$I$89,5,0)</f>
        <v>69.189120000000003</v>
      </c>
      <c r="BF30" s="14">
        <f t="shared" si="37"/>
        <v>19.471951138068807</v>
      </c>
      <c r="BG30" s="22">
        <f t="shared" si="7"/>
        <v>154.41803223213648</v>
      </c>
      <c r="BH30" s="62">
        <f t="shared" si="8"/>
        <v>444.08469889880314</v>
      </c>
      <c r="BI30" s="62">
        <f ca="1">AVERAGE(OFFSET($BH$3,0,0,'Données projet'!$E$11+1,1))-AVERAGE(OFFSET($H$3,0,0,'Données projet'!$E$11+1,1))</f>
        <v>212.76380112303843</v>
      </c>
      <c r="BJ30" s="62">
        <f t="shared" si="38"/>
        <v>232.85411068442733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7.4200000000000017</v>
      </c>
      <c r="BY30" s="13">
        <f>IF('Données projet'!$A$114&gt;35,BY29+BX30-CG29,IF(A30&lt;'Données projet'!$A$114,$BV$205^A30,IF(A30='Données projet'!$A$114,'Données projet'!$B$114,BY29+BX30-CG29)))</f>
        <v>123.04000000000002</v>
      </c>
      <c r="BZ30" s="14">
        <f>BY30*VLOOKUP('Données projet'!$B$12,Paramètres!$A$1:$I$89,3,0)*VLOOKUP('Données projet'!$B$12,Paramètres!$A$1:$I$89,5,0)</f>
        <v>99.810048000000023</v>
      </c>
      <c r="CA30" s="14">
        <f t="shared" si="39"/>
        <v>26.916739097323347</v>
      </c>
      <c r="CB30" s="22">
        <f t="shared" si="10"/>
        <v>220.71582086117152</v>
      </c>
      <c r="CC30" s="62">
        <f t="shared" si="11"/>
        <v>510.38248752783818</v>
      </c>
      <c r="CD30" s="62">
        <f ca="1">AVERAGE(OFFSET($CC$3,0,0,'Données projet'!$E$12+1,1))-AVERAGE(OFFSET($H$3,0,0,'Données projet'!$E$12+1,1))</f>
        <v>280.22219394281689</v>
      </c>
      <c r="CE30" s="62">
        <f t="shared" si="40"/>
        <v>296.25239639555008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6.8</v>
      </c>
      <c r="CT30" s="13">
        <f>IF('Données projet'!$A$140&gt;35,CT29+CS30-DB29,IF(A30&lt;'Données projet'!$A$140,$CQ$205^A30,IF(A30='Données projet'!$A$140,'Données projet'!$B$140,CT29+CS30-DB29)))</f>
        <v>76.59999999999998</v>
      </c>
      <c r="CU30" s="18">
        <f>CT30*VLOOKUP('Données projet'!$B$13,Paramètres!$A$1:$I$89,3,0)*VLOOKUP('Données projet'!$B$13,Paramètres!$A$1:$I$89,5,0)</f>
        <v>82.452239999999975</v>
      </c>
      <c r="CV30" s="14">
        <f t="shared" si="41"/>
        <v>22.735711901423088</v>
      </c>
      <c r="CW30" s="22">
        <f t="shared" si="13"/>
        <v>183.20234956164515</v>
      </c>
      <c r="CX30" s="62">
        <f t="shared" si="14"/>
        <v>472.86901622831181</v>
      </c>
      <c r="CY30" s="62">
        <f ca="1">AVERAGE(OFFSET($CX$3,0,0,'Données projet'!$E$13+1,1))-AVERAGE(OFFSET($H$3,0,0,'Données projet'!$E$13+1,1))</f>
        <v>502.3600084639375</v>
      </c>
      <c r="CZ30" s="62">
        <f t="shared" si="42"/>
        <v>267.29983095356357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11.4</v>
      </c>
      <c r="DO30" s="13">
        <f>IF('Données projet'!$A$166&gt;35,DO29+DN30-DW29,IF(A30&lt;'Données projet'!$A$166,$DL$205^A30,IF(A30='Données projet'!$A$166,'Données projet'!$B$166,DO29+DN30-DW29)))</f>
        <v>165.79999999999998</v>
      </c>
      <c r="DP30" s="18">
        <f>DO30*VLOOKUP('Données projet'!$B$14,Paramètres!$A$1:$I$89,3,0)*VLOOKUP('Données projet'!$B$14,Paramètres!$A$1:$I$89,5,0)</f>
        <v>144.84288000000001</v>
      </c>
      <c r="DQ30" s="14">
        <f t="shared" si="43"/>
        <v>37.40423595784457</v>
      </c>
      <c r="DR30" s="22">
        <f t="shared" si="16"/>
        <v>317.41372695991265</v>
      </c>
      <c r="DS30" s="62">
        <f t="shared" si="17"/>
        <v>607.08039362657928</v>
      </c>
      <c r="DT30" s="62">
        <f ca="1">AVERAGE(OFFSET($DS$3,0,0,'Données projet'!$E$14+1,1))-AVERAGE(OFFSET($H$3,0,0,'Données projet'!$E$14+1,1))</f>
        <v>344.39903186387789</v>
      </c>
      <c r="DU30" s="62">
        <f t="shared" si="44"/>
        <v>417.85733543972361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46.2</v>
      </c>
      <c r="EJ30" s="13">
        <f>IF('Données projet'!$A$192&gt;35,EJ29+EI30-ER29,IF(A30&lt;'Données projet'!$A$192,$EG$205^A30,IF(A30='Données projet'!$A$192,'Données projet'!$B$192,EJ29+EI30-ER29)))</f>
        <v>477.59999999999997</v>
      </c>
      <c r="EK30" s="18">
        <f>EJ30*VLOOKUP('Données projet'!$B$15,Paramètres!$A$1:$I$89,3,0)*VLOOKUP('Données projet'!$B$15,Paramètres!$A$1:$I$89,5,0)</f>
        <v>211.0992</v>
      </c>
      <c r="EL30" s="14">
        <f t="shared" si="45"/>
        <v>52.17571552160944</v>
      </c>
      <c r="EM30" s="22">
        <f t="shared" si="19"/>
        <v>458.53714453346976</v>
      </c>
      <c r="EN30" s="62">
        <f t="shared" si="20"/>
        <v>748.20381120013644</v>
      </c>
      <c r="EO30" s="62">
        <f ca="1">AVERAGE(OFFSET($EN$3,0,0,'Données projet'!$E$15+1,1))-AVERAGE(OFFSET($H$3,0,0,'Données projet'!$E$15+1,1))</f>
        <v>622.05788186755217</v>
      </c>
      <c r="EP30" s="62">
        <f t="shared" si="46"/>
        <v>427.1830590194549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1.6420906540063527</v>
      </c>
      <c r="EY30" s="24">
        <f t="shared" si="21"/>
        <v>1.6420906540063527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6.8</v>
      </c>
      <c r="N31" s="14">
        <f>IF('Données projet'!$A$36&gt;35,N30+M31-V30,IF(A31&lt;'Données projet'!$A$36,$K$205^A31,IF(A31='Données projet'!$A$36,'Données projet'!$B$36,N30+M31-V30)))</f>
        <v>83.399999999999977</v>
      </c>
      <c r="O31" s="14">
        <f>N31*VLOOKUP('Données projet'!$B$9,Paramètres!$A$1:$I$89,3,0)*VLOOKUP('Données projet'!$B$9,Paramètres!$A$1:$I$89,5,0)</f>
        <v>84.567599999999985</v>
      </c>
      <c r="P31" s="14">
        <f t="shared" si="33"/>
        <v>23.250351568898118</v>
      </c>
      <c r="Q31" s="22">
        <f t="shared" si="2"/>
        <v>187.78293231583086</v>
      </c>
      <c r="R31" s="62">
        <f t="shared" si="0"/>
        <v>478.67182120471972</v>
      </c>
      <c r="S31" s="62">
        <f ca="1">AVERAGE(OFFSET($R$3,0,0,'Données projet'!$E$9+1,1))-AVERAGE(OFFSET($H$3,0,0,'Données projet'!$E$9+1,1))</f>
        <v>475.74538416323395</v>
      </c>
      <c r="T31" s="62">
        <f t="shared" si="34"/>
        <v>254.25036207346585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46.406880000000001</v>
      </c>
      <c r="AK31" s="14">
        <f t="shared" si="35"/>
        <v>13.681831831168125</v>
      </c>
      <c r="AL31" s="22">
        <f t="shared" si="4"/>
        <v>104.65450643928448</v>
      </c>
      <c r="AM31" s="62">
        <f t="shared" si="5"/>
        <v>395.54339532817335</v>
      </c>
      <c r="AN31" s="62">
        <f ca="1">AVERAGE(OFFSET($AM$3,0,0,'Données projet'!$E$10+1,1))-AVERAGE(OFFSET($H$3,0,0,'Données projet'!$E$10+1,1))</f>
        <v>367.53254281980077</v>
      </c>
      <c r="AO31" s="62">
        <f t="shared" si="36"/>
        <v>163.29630772916113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9.8000000000000007</v>
      </c>
      <c r="BD31" s="13">
        <f>IF('Données projet'!$A$88&gt;35,BD30+BC31-BL30,IF(A31&lt;'Données projet'!$A$88,$BA$205^A31,IF(A31='Données projet'!$A$88,'Données projet'!$B$88,BD30+BC31-BL30)))</f>
        <v>115.39999999999999</v>
      </c>
      <c r="BE31" s="14">
        <f>BD31*VLOOKUP('Données projet'!$B$11,Paramètres!$A$1:$I$89,3,0)*VLOOKUP('Données projet'!$B$11,Paramètres!$A$1:$I$89,5,0)</f>
        <v>75.610079999999996</v>
      </c>
      <c r="BF31" s="14">
        <f t="shared" si="37"/>
        <v>21.060325813286259</v>
      </c>
      <c r="BG31" s="22">
        <f t="shared" si="7"/>
        <v>168.36762345814023</v>
      </c>
      <c r="BH31" s="62">
        <f t="shared" si="8"/>
        <v>459.25651234702912</v>
      </c>
      <c r="BI31" s="62">
        <f ca="1">AVERAGE(OFFSET($BH$3,0,0,'Données projet'!$E$11+1,1))-AVERAGE(OFFSET($H$3,0,0,'Données projet'!$E$11+1,1))</f>
        <v>212.76380112303843</v>
      </c>
      <c r="BJ31" s="62">
        <f t="shared" si="38"/>
        <v>232.85411068442733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7.4200000000000017</v>
      </c>
      <c r="BY31" s="13">
        <f>IF('Données projet'!$A$114&gt;35,BY30+BX31-CG30,IF(A31&lt;'Données projet'!$A$114,$BV$205^A31,IF(A31='Données projet'!$A$114,'Données projet'!$B$114,BY30+BX31-CG30)))</f>
        <v>130.46000000000004</v>
      </c>
      <c r="BZ31" s="14">
        <f>BY31*VLOOKUP('Données projet'!$B$12,Paramètres!$A$1:$I$89,3,0)*VLOOKUP('Données projet'!$B$12,Paramètres!$A$1:$I$89,5,0)</f>
        <v>105.82915200000004</v>
      </c>
      <c r="CA31" s="14">
        <f t="shared" si="39"/>
        <v>28.346100478927195</v>
      </c>
      <c r="CB31" s="22">
        <f t="shared" si="10"/>
        <v>233.68856473413157</v>
      </c>
      <c r="CC31" s="62">
        <f t="shared" si="11"/>
        <v>524.57745362302046</v>
      </c>
      <c r="CD31" s="62">
        <f ca="1">AVERAGE(OFFSET($CC$3,0,0,'Données projet'!$E$12+1,1))-AVERAGE(OFFSET($H$3,0,0,'Données projet'!$E$12+1,1))</f>
        <v>280.22219394281689</v>
      </c>
      <c r="CE31" s="62">
        <f t="shared" si="40"/>
        <v>296.25239639555008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6.8</v>
      </c>
      <c r="CT31" s="13">
        <f>IF('Données projet'!$A$140&gt;35,CT30+CS31-DB30,IF(A31&lt;'Données projet'!$A$140,$CQ$205^A31,IF(A31='Données projet'!$A$140,'Données projet'!$B$140,CT30+CS31-DB30)))</f>
        <v>83.399999999999977</v>
      </c>
      <c r="CU31" s="18">
        <f>CT31*VLOOKUP('Données projet'!$B$13,Paramètres!$A$1:$I$89,3,0)*VLOOKUP('Données projet'!$B$13,Paramètres!$A$1:$I$89,5,0)</f>
        <v>89.771759999999972</v>
      </c>
      <c r="CV31" s="14">
        <f t="shared" si="41"/>
        <v>24.510170869715051</v>
      </c>
      <c r="CW31" s="22">
        <f t="shared" si="13"/>
        <v>199.04102959808699</v>
      </c>
      <c r="CX31" s="62">
        <f t="shared" si="14"/>
        <v>489.92991848697585</v>
      </c>
      <c r="CY31" s="62">
        <f ca="1">AVERAGE(OFFSET($CX$3,0,0,'Données projet'!$E$13+1,1))-AVERAGE(OFFSET($H$3,0,0,'Données projet'!$E$13+1,1))</f>
        <v>502.3600084639375</v>
      </c>
      <c r="CZ31" s="62">
        <f t="shared" si="42"/>
        <v>267.29983095356357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11.4</v>
      </c>
      <c r="DO31" s="13">
        <f>IF('Données projet'!$A$166&gt;35,DO30+DN31-DW30,IF(A31&lt;'Données projet'!$A$166,$DL$205^A31,IF(A31='Données projet'!$A$166,'Données projet'!$B$166,DO30+DN31-DW30)))</f>
        <v>177.2</v>
      </c>
      <c r="DP31" s="18">
        <f>DO31*VLOOKUP('Données projet'!$B$14,Paramètres!$A$1:$I$89,3,0)*VLOOKUP('Données projet'!$B$14,Paramètres!$A$1:$I$89,5,0)</f>
        <v>154.80192</v>
      </c>
      <c r="DQ31" s="14">
        <f t="shared" si="43"/>
        <v>39.667829827227919</v>
      </c>
      <c r="DR31" s="22">
        <f t="shared" si="16"/>
        <v>338.70148094908865</v>
      </c>
      <c r="DS31" s="62">
        <f t="shared" si="17"/>
        <v>629.59036983797751</v>
      </c>
      <c r="DT31" s="62">
        <f ca="1">AVERAGE(OFFSET($DS$3,0,0,'Données projet'!$E$14+1,1))-AVERAGE(OFFSET($H$3,0,0,'Données projet'!$E$14+1,1))</f>
        <v>344.39903186387789</v>
      </c>
      <c r="DU31" s="62">
        <f t="shared" si="44"/>
        <v>417.85733543972361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46.2</v>
      </c>
      <c r="EJ31" s="13">
        <f>IF('Données projet'!$A$192&gt;35,EJ30+EI31-ER30,IF(A31&lt;'Données projet'!$A$192,$EG$205^A31,IF(A31='Données projet'!$A$192,'Données projet'!$B$192,EJ30+EI31-ER30)))</f>
        <v>523.79999999999995</v>
      </c>
      <c r="EK31" s="18">
        <f>EJ31*VLOOKUP('Données projet'!$B$15,Paramètres!$A$1:$I$89,3,0)*VLOOKUP('Données projet'!$B$15,Paramètres!$A$1:$I$89,5,0)</f>
        <v>231.5196</v>
      </c>
      <c r="EL31" s="14">
        <f t="shared" si="45"/>
        <v>56.611128544444377</v>
      </c>
      <c r="EM31" s="22">
        <f t="shared" si="19"/>
        <v>501.82768554824059</v>
      </c>
      <c r="EN31" s="62">
        <f t="shared" si="20"/>
        <v>792.71657443712945</v>
      </c>
      <c r="EO31" s="62">
        <f ca="1">AVERAGE(OFFSET($EN$3,0,0,'Données projet'!$E$15+1,1))-AVERAGE(OFFSET($H$3,0,0,'Données projet'!$E$15+1,1))</f>
        <v>622.05788186755217</v>
      </c>
      <c r="EP31" s="62">
        <f t="shared" si="46"/>
        <v>427.1830590194549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1.1611334367709447</v>
      </c>
      <c r="EY31" s="24">
        <f t="shared" si="21"/>
        <v>1.1611334367709447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6.8</v>
      </c>
      <c r="N32" s="14">
        <f>IF('Données projet'!$A$36&gt;35,N31+M32-V31,IF(A32&lt;'Données projet'!$A$36,$K$205^A32,IF(A32='Données projet'!$A$36,'Données projet'!$B$36,N31+M32-V31)))</f>
        <v>90.199999999999974</v>
      </c>
      <c r="O32" s="14">
        <f>N32*VLOOKUP('Données projet'!$B$9,Paramètres!$A$1:$I$89,3,0)*VLOOKUP('Données projet'!$B$9,Paramètres!$A$1:$I$89,5,0)</f>
        <v>91.462799999999987</v>
      </c>
      <c r="P32" s="14">
        <f t="shared" si="33"/>
        <v>24.917685409456144</v>
      </c>
      <c r="Q32" s="22">
        <f t="shared" si="2"/>
        <v>202.69601208813609</v>
      </c>
      <c r="R32" s="62">
        <f t="shared" si="0"/>
        <v>494.80712319924726</v>
      </c>
      <c r="S32" s="62">
        <f ca="1">AVERAGE(OFFSET($R$3,0,0,'Données projet'!$E$9+1,1))-AVERAGE(OFFSET($H$3,0,0,'Données projet'!$E$9+1,1))</f>
        <v>475.74538416323395</v>
      </c>
      <c r="T32" s="62">
        <f t="shared" si="34"/>
        <v>254.25036207346585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51.423839999999991</v>
      </c>
      <c r="AK32" s="14">
        <f t="shared" si="35"/>
        <v>14.980869486234537</v>
      </c>
      <c r="AL32" s="22">
        <f t="shared" si="4"/>
        <v>115.65486902185846</v>
      </c>
      <c r="AM32" s="62">
        <f t="shared" si="5"/>
        <v>407.76598013296962</v>
      </c>
      <c r="AN32" s="62">
        <f ca="1">AVERAGE(OFFSET($AM$3,0,0,'Données projet'!$E$10+1,1))-AVERAGE(OFFSET($H$3,0,0,'Données projet'!$E$10+1,1))</f>
        <v>367.53254281980077</v>
      </c>
      <c r="AO32" s="62">
        <f t="shared" si="36"/>
        <v>163.29630772916113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9.8000000000000007</v>
      </c>
      <c r="BD32" s="13">
        <f>IF('Données projet'!$A$88&gt;35,BD31+BC32-BL31,IF(A32&lt;'Données projet'!$A$88,$BA$205^A32,IF(A32='Données projet'!$A$88,'Données projet'!$B$88,BD31+BC32-BL31)))</f>
        <v>125.19999999999999</v>
      </c>
      <c r="BE32" s="14">
        <f>BD32*VLOOKUP('Données projet'!$B$11,Paramètres!$A$1:$I$89,3,0)*VLOOKUP('Données projet'!$B$11,Paramètres!$A$1:$I$89,5,0)</f>
        <v>82.03103999999999</v>
      </c>
      <c r="BF32" s="14">
        <f t="shared" si="37"/>
        <v>22.633057041397286</v>
      </c>
      <c r="BG32" s="22">
        <f t="shared" si="7"/>
        <v>182.28996901376686</v>
      </c>
      <c r="BH32" s="62">
        <f t="shared" si="8"/>
        <v>474.40108012487804</v>
      </c>
      <c r="BI32" s="62">
        <f ca="1">AVERAGE(OFFSET($BH$3,0,0,'Données projet'!$E$11+1,1))-AVERAGE(OFFSET($H$3,0,0,'Données projet'!$E$11+1,1))</f>
        <v>212.76380112303843</v>
      </c>
      <c r="BJ32" s="62">
        <f t="shared" si="38"/>
        <v>232.85411068442733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7.4200000000000017</v>
      </c>
      <c r="BY32" s="13">
        <f>IF('Données projet'!$A$114&gt;35,BY31+BX32-CG31,IF(A32&lt;'Données projet'!$A$114,$BV$205^A32,IF(A32='Données projet'!$A$114,'Données projet'!$B$114,BY31+BX32-CG31)))</f>
        <v>137.88000000000005</v>
      </c>
      <c r="BZ32" s="14">
        <f>BY32*VLOOKUP('Données projet'!$B$12,Paramètres!$A$1:$I$89,3,0)*VLOOKUP('Données projet'!$B$12,Paramètres!$A$1:$I$89,5,0)</f>
        <v>111.84825600000003</v>
      </c>
      <c r="CA32" s="14">
        <f t="shared" si="39"/>
        <v>29.766024903433063</v>
      </c>
      <c r="CB32" s="22">
        <f t="shared" si="10"/>
        <v>246.64487257347926</v>
      </c>
      <c r="CC32" s="62">
        <f t="shared" si="11"/>
        <v>538.75598368459043</v>
      </c>
      <c r="CD32" s="62">
        <f ca="1">AVERAGE(OFFSET($CC$3,0,0,'Données projet'!$E$12+1,1))-AVERAGE(OFFSET($H$3,0,0,'Données projet'!$E$12+1,1))</f>
        <v>280.22219394281689</v>
      </c>
      <c r="CE32" s="62">
        <f t="shared" si="40"/>
        <v>296.25239639555008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6.8</v>
      </c>
      <c r="CT32" s="13">
        <f>IF('Données projet'!$A$140&gt;35,CT31+CS32-DB31,IF(A32&lt;'Données projet'!$A$140,$CQ$205^A32,IF(A32='Données projet'!$A$140,'Données projet'!$B$140,CT31+CS32-DB31)))</f>
        <v>90.199999999999974</v>
      </c>
      <c r="CU32" s="18">
        <f>CT32*VLOOKUP('Données projet'!$B$13,Paramètres!$A$1:$I$89,3,0)*VLOOKUP('Données projet'!$B$13,Paramètres!$A$1:$I$89,5,0)</f>
        <v>97.091279999999969</v>
      </c>
      <c r="CV32" s="14">
        <f t="shared" si="41"/>
        <v>26.267849122787243</v>
      </c>
      <c r="CW32" s="22">
        <f t="shared" si="13"/>
        <v>214.85048322218771</v>
      </c>
      <c r="CX32" s="62">
        <f t="shared" si="14"/>
        <v>506.96159433329888</v>
      </c>
      <c r="CY32" s="62">
        <f ca="1">AVERAGE(OFFSET($CX$3,0,0,'Données projet'!$E$13+1,1))-AVERAGE(OFFSET($H$3,0,0,'Données projet'!$E$13+1,1))</f>
        <v>502.3600084639375</v>
      </c>
      <c r="CZ32" s="62">
        <f t="shared" si="42"/>
        <v>267.29983095356357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11.4</v>
      </c>
      <c r="DO32" s="13">
        <f>IF('Données projet'!$A$166&gt;35,DO31+DN32-DW31,IF(A32&lt;'Données projet'!$A$166,$DL$205^A32,IF(A32='Données projet'!$A$166,'Données projet'!$B$166,DO31+DN32-DW31)))</f>
        <v>188.6</v>
      </c>
      <c r="DP32" s="18">
        <f>DO32*VLOOKUP('Données projet'!$B$14,Paramètres!$A$1:$I$89,3,0)*VLOOKUP('Données projet'!$B$14,Paramètres!$A$1:$I$89,5,0)</f>
        <v>164.76096000000004</v>
      </c>
      <c r="DQ32" s="14">
        <f t="shared" si="43"/>
        <v>41.914523809719945</v>
      </c>
      <c r="DR32" s="22">
        <f t="shared" si="16"/>
        <v>359.95980096859563</v>
      </c>
      <c r="DS32" s="62">
        <f t="shared" si="17"/>
        <v>652.07091207970677</v>
      </c>
      <c r="DT32" s="62">
        <f ca="1">AVERAGE(OFFSET($DS$3,0,0,'Données projet'!$E$14+1,1))-AVERAGE(OFFSET($H$3,0,0,'Données projet'!$E$14+1,1))</f>
        <v>344.39903186387789</v>
      </c>
      <c r="DU32" s="62">
        <f t="shared" si="44"/>
        <v>417.85733543972361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>
        <f>VLOOKUP(A32,'Données projet'!$A$191:$I$211,2,0)</f>
        <v>570</v>
      </c>
      <c r="EH32" s="13">
        <f>VLOOKUP(A32,'Données projet'!$A$191:$I$211,9,0)</f>
        <v>46.2</v>
      </c>
      <c r="EI32" s="13">
        <f t="array" ref="EI32">INDEX(EH:EH,MIN(IF(ISNUMBER(EH32:EH228),ROW(EH32:EH228),"")))</f>
        <v>46.2</v>
      </c>
      <c r="EJ32" s="13">
        <f>IF('Données projet'!$A$192&gt;35,EJ31+EI32-ER31,IF(A32&lt;'Données projet'!$A$192,$EG$205^A32,IF(A32='Données projet'!$A$192,'Données projet'!$B$192,EJ31+EI32-ER31)))</f>
        <v>570</v>
      </c>
      <c r="EK32" s="18">
        <f>EJ32*VLOOKUP('Données projet'!$B$15,Paramètres!$A$1:$I$89,3,0)*VLOOKUP('Données projet'!$B$15,Paramètres!$A$1:$I$89,5,0)</f>
        <v>251.94000000000003</v>
      </c>
      <c r="EL32" s="14">
        <f t="shared" si="45"/>
        <v>61.001175575882066</v>
      </c>
      <c r="EM32" s="22">
        <f t="shared" si="19"/>
        <v>545.03921412799457</v>
      </c>
      <c r="EN32" s="62">
        <f t="shared" si="20"/>
        <v>837.15032523910577</v>
      </c>
      <c r="EO32" s="62">
        <f ca="1">AVERAGE(OFFSET($EN$3,0,0,'Données projet'!$E$15+1,1))-AVERAGE(OFFSET($H$3,0,0,'Données projet'!$E$15+1,1))</f>
        <v>622.05788186755217</v>
      </c>
      <c r="EP32" s="62">
        <f t="shared" si="46"/>
        <v>427.1830590194549</v>
      </c>
      <c r="EQ32" s="16">
        <f>IF(ISNA(VLOOKUP(A32,'Données projet'!$A$191:$I$211,3,0)),0,VLOOKUP(A32,'Données projet'!$A$191:$I$211,3,0))</f>
        <v>2</v>
      </c>
      <c r="ER32" s="16">
        <f>IF(ISNA(VLOOKUP(A32,'Données projet'!$A$191:$I$211,4,0)),0,VLOOKUP(A32,'Données projet'!$A$191:$I$211,4,0))</f>
        <v>210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0.5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53.367946255206462</v>
      </c>
      <c r="EY32" s="24">
        <f t="shared" si="21"/>
        <v>53.367946255206462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6.8</v>
      </c>
      <c r="M33" s="13">
        <f t="array" ref="M33">INDEX(L:L,MIN(IF(ISNUMBER(L33:L229),ROW(L33:L229),"")))</f>
        <v>6.8</v>
      </c>
      <c r="N33" s="14">
        <f>IF('Données projet'!$A$36&gt;35,N32+M33-V32,IF(A33&lt;'Données projet'!$A$36,$K$205^A33,IF(A33='Données projet'!$A$36,'Données projet'!$B$36,N32+M33-V32)))</f>
        <v>96.999999999999972</v>
      </c>
      <c r="O33" s="14">
        <f>N33*VLOOKUP('Données projet'!$B$9,Paramètres!$A$1:$I$89,3,0)*VLOOKUP('Données projet'!$B$9,Paramètres!$A$1:$I$89,5,0)</f>
        <v>98.357999999999976</v>
      </c>
      <c r="P33" s="14">
        <f t="shared" si="33"/>
        <v>26.570437554143126</v>
      </c>
      <c r="Q33" s="22">
        <f t="shared" si="2"/>
        <v>217.58369540679919</v>
      </c>
      <c r="R33" s="62">
        <f t="shared" si="0"/>
        <v>510.91702874013254</v>
      </c>
      <c r="S33" s="62">
        <f ca="1">AVERAGE(OFFSET($R$3,0,0,'Données projet'!$E$9+1,1))-AVERAGE(OFFSET($H$3,0,0,'Données projet'!$E$9+1,1))</f>
        <v>475.74538416323395</v>
      </c>
      <c r="T33" s="62">
        <f t="shared" si="34"/>
        <v>254.25036207346585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56.440799999999989</v>
      </c>
      <c r="AK33" s="14">
        <f t="shared" si="35"/>
        <v>16.265214007173903</v>
      </c>
      <c r="AL33" s="22">
        <f t="shared" si="4"/>
        <v>126.62964106249451</v>
      </c>
      <c r="AM33" s="62">
        <f t="shared" si="5"/>
        <v>419.96297439582781</v>
      </c>
      <c r="AN33" s="62">
        <f ca="1">AVERAGE(OFFSET($AM$3,0,0,'Données projet'!$E$10+1,1))-AVERAGE(OFFSET($H$3,0,0,'Données projet'!$E$10+1,1))</f>
        <v>367.53254281980077</v>
      </c>
      <c r="AO33" s="62">
        <f t="shared" si="36"/>
        <v>163.29630772916113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135</v>
      </c>
      <c r="BB33" s="13">
        <f>VLOOKUP(A33,'Données projet'!$A$87:$I$107,9,0)</f>
        <v>9.8000000000000007</v>
      </c>
      <c r="BC33" s="13">
        <f t="array" ref="BC33">INDEX(BB:BB,MIN(IF(ISNUMBER(BB33:BB229),ROW(BB33:BB229),"")))</f>
        <v>9.8000000000000007</v>
      </c>
      <c r="BD33" s="13">
        <f>IF('Données projet'!$A$88&gt;35,BD32+BC33-BL32,IF(A33&lt;'Données projet'!$A$88,$BA$205^A33,IF(A33='Données projet'!$A$88,'Données projet'!$B$88,BD32+BC33-BL32)))</f>
        <v>135</v>
      </c>
      <c r="BE33" s="14">
        <f>BD33*VLOOKUP('Données projet'!$B$11,Paramètres!$A$1:$I$89,3,0)*VLOOKUP('Données projet'!$B$11,Paramètres!$A$1:$I$89,5,0)</f>
        <v>88.451999999999998</v>
      </c>
      <c r="BF33" s="14">
        <f t="shared" si="37"/>
        <v>24.191508526943956</v>
      </c>
      <c r="BG33" s="22">
        <f t="shared" si="7"/>
        <v>196.18744401776067</v>
      </c>
      <c r="BH33" s="62">
        <f t="shared" si="8"/>
        <v>489.52077735109401</v>
      </c>
      <c r="BI33" s="62">
        <f ca="1">AVERAGE(OFFSET($BH$3,0,0,'Données projet'!$E$11+1,1))-AVERAGE(OFFSET($H$3,0,0,'Données projet'!$E$11+1,1))</f>
        <v>212.76380112303843</v>
      </c>
      <c r="BJ33" s="62">
        <f t="shared" si="38"/>
        <v>232.85411068442733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42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145.30000000000001</v>
      </c>
      <c r="BW33" s="13">
        <f>VLOOKUP(A33,'Données projet'!$A$113:$I$133,9,0)</f>
        <v>7.4200000000000017</v>
      </c>
      <c r="BX33" s="13">
        <f t="array" ref="BX33">INDEX(BW:BW,MIN(IF(ISNUMBER(BW33:BW229),ROW(BW33:BW229),"")))</f>
        <v>7.4200000000000017</v>
      </c>
      <c r="BY33" s="13">
        <f>IF('Données projet'!$A$114&gt;35,BY32+BX33-CG32,IF(A33&lt;'Données projet'!$A$114,$BV$205^A33,IF(A33='Données projet'!$A$114,'Données projet'!$B$114,BY32+BX33-CG32)))</f>
        <v>145.30000000000007</v>
      </c>
      <c r="BZ33" s="14">
        <f>BY33*VLOOKUP('Données projet'!$B$12,Paramètres!$A$1:$I$89,3,0)*VLOOKUP('Données projet'!$B$12,Paramètres!$A$1:$I$89,5,0)</f>
        <v>117.86736000000006</v>
      </c>
      <c r="CA33" s="14">
        <f t="shared" si="39"/>
        <v>31.177078121846911</v>
      </c>
      <c r="CB33" s="22">
        <f t="shared" si="10"/>
        <v>259.58572972888351</v>
      </c>
      <c r="CC33" s="62">
        <f t="shared" si="11"/>
        <v>552.91906306221676</v>
      </c>
      <c r="CD33" s="62">
        <f ca="1">AVERAGE(OFFSET($CC$3,0,0,'Données projet'!$E$12+1,1))-AVERAGE(OFFSET($H$3,0,0,'Données projet'!$E$12+1,1))</f>
        <v>280.22219394281689</v>
      </c>
      <c r="CE33" s="62">
        <f t="shared" si="40"/>
        <v>296.25239639555008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20.200000000000003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97</v>
      </c>
      <c r="CR33" s="13">
        <f>VLOOKUP(A33,'Données projet'!$A$139:$I$159,9,0)</f>
        <v>6.8</v>
      </c>
      <c r="CS33" s="13">
        <f t="array" ref="CS33">INDEX(CR:CR,MIN(IF(ISNUMBER(CR33:CR229),ROW(CR33:CR229),"")))</f>
        <v>6.8</v>
      </c>
      <c r="CT33" s="13">
        <f>IF('Données projet'!$A$140&gt;35,CT32+CS33-DB32,IF(A33&lt;'Données projet'!$A$140,$CQ$205^A33,IF(A33='Données projet'!$A$140,'Données projet'!$B$140,CT32+CS33-DB32)))</f>
        <v>96.999999999999972</v>
      </c>
      <c r="CU33" s="18">
        <f>CT33*VLOOKUP('Données projet'!$B$13,Paramètres!$A$1:$I$89,3,0)*VLOOKUP('Données projet'!$B$13,Paramètres!$A$1:$I$89,5,0)</f>
        <v>104.41079999999997</v>
      </c>
      <c r="CV33" s="14">
        <f t="shared" si="41"/>
        <v>28.010155571424143</v>
      </c>
      <c r="CW33" s="22">
        <f t="shared" si="13"/>
        <v>230.633164286897</v>
      </c>
      <c r="CX33" s="62">
        <f t="shared" si="14"/>
        <v>523.96649762023026</v>
      </c>
      <c r="CY33" s="62">
        <f ca="1">AVERAGE(OFFSET($CX$3,0,0,'Données projet'!$E$13+1,1))-AVERAGE(OFFSET($H$3,0,0,'Données projet'!$E$13+1,1))</f>
        <v>502.3600084639375</v>
      </c>
      <c r="CZ33" s="62">
        <f t="shared" si="42"/>
        <v>267.29983095356357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200</v>
      </c>
      <c r="DM33" s="13">
        <f>VLOOKUP(A33,'Données projet'!$A$165:$I$185,9,0)</f>
        <v>11.4</v>
      </c>
      <c r="DN33" s="13">
        <f t="array" ref="DN33">INDEX(DM:DM,MIN(IF(ISNUMBER(DM33:DM229),ROW(DM33:DM229),"")))</f>
        <v>11.4</v>
      </c>
      <c r="DO33" s="13">
        <f>IF('Données projet'!$A$166&gt;35,DO32+DN33-DW32,IF(A33&lt;'Données projet'!$A$166,$DL$205^A33,IF(A33='Données projet'!$A$166,'Données projet'!$B$166,DO32+DN33-DW32)))</f>
        <v>200</v>
      </c>
      <c r="DP33" s="18">
        <f>DO33*VLOOKUP('Données projet'!$B$14,Paramètres!$A$1:$I$89,3,0)*VLOOKUP('Données projet'!$B$14,Paramètres!$A$1:$I$89,5,0)</f>
        <v>174.72000000000003</v>
      </c>
      <c r="DQ33" s="14">
        <f t="shared" si="43"/>
        <v>44.145455754865246</v>
      </c>
      <c r="DR33" s="22">
        <f t="shared" si="16"/>
        <v>381.19066877305704</v>
      </c>
      <c r="DS33" s="62">
        <f t="shared" si="17"/>
        <v>674.5240021063903</v>
      </c>
      <c r="DT33" s="62">
        <f ca="1">AVERAGE(OFFSET($DS$3,0,0,'Données projet'!$E$14+1,1))-AVERAGE(OFFSET($H$3,0,0,'Données projet'!$E$14+1,1))</f>
        <v>344.39903186387789</v>
      </c>
      <c r="DU33" s="62">
        <f t="shared" si="44"/>
        <v>417.85733543972361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74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45.2</v>
      </c>
      <c r="EJ33" s="13">
        <f>IF('Données projet'!$A$192&gt;35,EJ32+EI33-ER32,IF(A33&lt;'Données projet'!$A$192,$EG$205^A33,IF(A33='Données projet'!$A$192,'Données projet'!$B$192,EJ32+EI33-ER32)))</f>
        <v>405.20000000000005</v>
      </c>
      <c r="EK33" s="18">
        <f>EJ33*VLOOKUP('Données projet'!$B$15,Paramètres!$A$1:$I$89,3,0)*VLOOKUP('Données projet'!$B$15,Paramètres!$A$1:$I$89,5,0)</f>
        <v>179.09840000000005</v>
      </c>
      <c r="EL33" s="14">
        <f t="shared" si="45"/>
        <v>45.121538192988417</v>
      </c>
      <c r="EM33" s="22">
        <f t="shared" si="19"/>
        <v>390.51639235278827</v>
      </c>
      <c r="EN33" s="62">
        <f t="shared" si="20"/>
        <v>683.84972568612159</v>
      </c>
      <c r="EO33" s="62">
        <f ca="1">AVERAGE(OFFSET($EN$3,0,0,'Données projet'!$E$15+1,1))-AVERAGE(OFFSET($H$3,0,0,'Données projet'!$E$15+1,1))</f>
        <v>622.05788186755217</v>
      </c>
      <c r="EP33" s="62">
        <f t="shared" si="46"/>
        <v>427.1830590194549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37.736836695055707</v>
      </c>
      <c r="EY33" s="24">
        <f t="shared" si="21"/>
        <v>37.736836695055707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104.99999999999997</v>
      </c>
      <c r="O34" s="14">
        <f>N34*VLOOKUP('Données projet'!$B$9,Paramètres!$A$1:$I$89,3,0)*VLOOKUP('Données projet'!$B$9,Paramètres!$A$1:$I$89,5,0)</f>
        <v>106.46999999999998</v>
      </c>
      <c r="P34" s="14">
        <f t="shared" si="33"/>
        <v>28.497716817718885</v>
      </c>
      <c r="Q34" s="22">
        <f t="shared" si="2"/>
        <v>235.06877345752699</v>
      </c>
      <c r="R34" s="62">
        <f t="shared" si="0"/>
        <v>528.40210679086033</v>
      </c>
      <c r="S34" s="62">
        <f ca="1">AVERAGE(OFFSET($R$3,0,0,'Données projet'!$E$9+1,1))-AVERAGE(OFFSET($H$3,0,0,'Données projet'!$E$9+1,1))</f>
        <v>475.74538416323395</v>
      </c>
      <c r="T34" s="62">
        <f t="shared" si="34"/>
        <v>254.25036207346585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61.666799999999995</v>
      </c>
      <c r="AK34" s="14">
        <f t="shared" si="35"/>
        <v>17.589013941157731</v>
      </c>
      <c r="AL34" s="22">
        <f t="shared" si="4"/>
        <v>138.03720928084971</v>
      </c>
      <c r="AM34" s="62">
        <f t="shared" si="5"/>
        <v>431.37054261418302</v>
      </c>
      <c r="AN34" s="62">
        <f ca="1">AVERAGE(OFFSET($AM$3,0,0,'Données projet'!$E$10+1,1))-AVERAGE(OFFSET($H$3,0,0,'Données projet'!$E$10+1,1))</f>
        <v>367.53254281980077</v>
      </c>
      <c r="AO34" s="62">
        <f t="shared" si="36"/>
        <v>163.29630772916113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8.6</v>
      </c>
      <c r="BD34" s="13">
        <f>IF('Données projet'!$A$88&gt;35,BD33+BC34-BL33,IF(A34&lt;'Données projet'!$A$88,$BA$205^A34,IF(A34='Données projet'!$A$88,'Données projet'!$B$88,BD33+BC34-BL33)))</f>
        <v>101.6</v>
      </c>
      <c r="BE34" s="14">
        <f>BD34*VLOOKUP('Données projet'!$B$11,Paramètres!$A$1:$I$89,3,0)*VLOOKUP('Données projet'!$B$11,Paramètres!$A$1:$I$89,5,0)</f>
        <v>66.56832</v>
      </c>
      <c r="BF34" s="14">
        <f t="shared" si="37"/>
        <v>18.818773418977681</v>
      </c>
      <c r="BG34" s="22">
        <f t="shared" si="7"/>
        <v>148.71585437138614</v>
      </c>
      <c r="BH34" s="62">
        <f t="shared" si="8"/>
        <v>442.04918770471943</v>
      </c>
      <c r="BI34" s="62">
        <f ca="1">AVERAGE(OFFSET($BH$3,0,0,'Données projet'!$E$11+1,1))-AVERAGE(OFFSET($H$3,0,0,'Données projet'!$E$11+1,1))</f>
        <v>212.76380112303843</v>
      </c>
      <c r="BJ34" s="62">
        <f t="shared" si="38"/>
        <v>232.85411068442733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6.7799999999999985</v>
      </c>
      <c r="BY34" s="13">
        <f>IF('Données projet'!$A$114&gt;35,BY33+BX34-CG33,IF(A34&lt;'Données projet'!$A$114,$BV$205^A34,IF(A34='Données projet'!$A$114,'Données projet'!$B$114,BY33+BX34-CG33)))</f>
        <v>131.88000000000005</v>
      </c>
      <c r="BZ34" s="14">
        <f>BY34*VLOOKUP('Données projet'!$B$12,Paramètres!$A$1:$I$89,3,0)*VLOOKUP('Données projet'!$B$12,Paramètres!$A$1:$I$89,5,0)</f>
        <v>106.98105600000005</v>
      </c>
      <c r="CA34" s="14">
        <f t="shared" si="39"/>
        <v>28.618549908915636</v>
      </c>
      <c r="CB34" s="22">
        <f t="shared" si="10"/>
        <v>236.16931362469481</v>
      </c>
      <c r="CC34" s="62">
        <f t="shared" si="11"/>
        <v>529.50264695802809</v>
      </c>
      <c r="CD34" s="62">
        <f ca="1">AVERAGE(OFFSET($CC$3,0,0,'Données projet'!$E$12+1,1))-AVERAGE(OFFSET($H$3,0,0,'Données projet'!$E$12+1,1))</f>
        <v>280.22219394281689</v>
      </c>
      <c r="CE34" s="62">
        <f t="shared" si="40"/>
        <v>296.25239639555008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104.99999999999997</v>
      </c>
      <c r="CU34" s="18">
        <f>CT34*VLOOKUP('Données projet'!$B$13,Paramètres!$A$1:$I$89,3,0)*VLOOKUP('Données projet'!$B$13,Paramètres!$A$1:$I$89,5,0)</f>
        <v>113.02199999999996</v>
      </c>
      <c r="CV34" s="14">
        <f t="shared" si="41"/>
        <v>30.041864379091852</v>
      </c>
      <c r="CW34" s="22">
        <f t="shared" si="13"/>
        <v>249.16956379358496</v>
      </c>
      <c r="CX34" s="62">
        <f t="shared" si="14"/>
        <v>542.50289712691824</v>
      </c>
      <c r="CY34" s="62">
        <f ca="1">AVERAGE(OFFSET($CX$3,0,0,'Données projet'!$E$13+1,1))-AVERAGE(OFFSET($H$3,0,0,'Données projet'!$E$13+1,1))</f>
        <v>502.3600084639375</v>
      </c>
      <c r="CZ34" s="62">
        <f t="shared" si="42"/>
        <v>267.29983095356357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10.6</v>
      </c>
      <c r="DO34" s="13">
        <f>IF('Données projet'!$A$166&gt;35,DO33+DN34-DW33,IF(A34&lt;'Données projet'!$A$166,$DL$205^A34,IF(A34='Données projet'!$A$166,'Données projet'!$B$166,DO33+DN34-DW33)))</f>
        <v>136.6</v>
      </c>
      <c r="DP34" s="18">
        <f>DO34*VLOOKUP('Données projet'!$B$14,Paramètres!$A$1:$I$89,3,0)*VLOOKUP('Données projet'!$B$14,Paramètres!$A$1:$I$89,5,0)</f>
        <v>119.33376000000001</v>
      </c>
      <c r="DQ34" s="14">
        <f t="shared" si="43"/>
        <v>31.519559440518702</v>
      </c>
      <c r="DR34" s="22">
        <f t="shared" si="16"/>
        <v>262.7361980255701</v>
      </c>
      <c r="DS34" s="62">
        <f t="shared" si="17"/>
        <v>556.06953135890342</v>
      </c>
      <c r="DT34" s="62">
        <f ca="1">AVERAGE(OFFSET($DS$3,0,0,'Données projet'!$E$14+1,1))-AVERAGE(OFFSET($H$3,0,0,'Données projet'!$E$14+1,1))</f>
        <v>344.39903186387789</v>
      </c>
      <c r="DU34" s="62">
        <f t="shared" si="44"/>
        <v>417.85733543972361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45.2</v>
      </c>
      <c r="EJ34" s="13">
        <f>IF('Données projet'!$A$192&gt;35,EJ33+EI34-ER33,IF(A34&lt;'Données projet'!$A$192,$EG$205^A34,IF(A34='Données projet'!$A$192,'Données projet'!$B$192,EJ33+EI34-ER33)))</f>
        <v>450.40000000000003</v>
      </c>
      <c r="EK34" s="18">
        <f>EJ34*VLOOKUP('Données projet'!$B$15,Paramètres!$A$1:$I$89,3,0)*VLOOKUP('Données projet'!$B$15,Paramètres!$A$1:$I$89,5,0)</f>
        <v>199.07680000000005</v>
      </c>
      <c r="EL34" s="14">
        <f t="shared" si="45"/>
        <v>49.541221706985176</v>
      </c>
      <c r="EM34" s="22">
        <f t="shared" si="19"/>
        <v>433.00972113966594</v>
      </c>
      <c r="EN34" s="62">
        <f t="shared" si="20"/>
        <v>726.34305447299926</v>
      </c>
      <c r="EO34" s="62">
        <f ca="1">AVERAGE(OFFSET($EN$3,0,0,'Données projet'!$E$15+1,1))-AVERAGE(OFFSET($H$3,0,0,'Données projet'!$E$15+1,1))</f>
        <v>622.05788186755217</v>
      </c>
      <c r="EP34" s="62">
        <f t="shared" si="46"/>
        <v>427.1830590194549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26.683973127603235</v>
      </c>
      <c r="EY34" s="24">
        <f t="shared" si="21"/>
        <v>26.683973127603235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112.99999999999997</v>
      </c>
      <c r="O35" s="14">
        <f>N35*VLOOKUP('Données projet'!$B$9,Paramètres!$A$1:$I$89,3,0)*VLOOKUP('Données projet'!$B$9,Paramètres!$A$1:$I$89,5,0)</f>
        <v>114.58199999999998</v>
      </c>
      <c r="P35" s="14">
        <f t="shared" si="33"/>
        <v>30.407962048850919</v>
      </c>
      <c r="Q35" s="22">
        <f t="shared" ref="Q35:Q66" si="53">(O35+P35)*0.475*44/12</f>
        <v>252.52418390174861</v>
      </c>
      <c r="R35" s="62">
        <f t="shared" si="0"/>
        <v>545.8575172350819</v>
      </c>
      <c r="S35" s="62">
        <f ca="1">AVERAGE(OFFSET($R$3,0,0,'Données projet'!$E$9+1,1))-AVERAGE(OFFSET($H$3,0,0,'Données projet'!$E$9+1,1))</f>
        <v>475.74538416323395</v>
      </c>
      <c r="T35" s="62">
        <f t="shared" si="34"/>
        <v>254.25036207346585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66.892799999999994</v>
      </c>
      <c r="AK35" s="14">
        <f t="shared" si="35"/>
        <v>18.899803142639634</v>
      </c>
      <c r="AL35" s="22">
        <f t="shared" si="4"/>
        <v>149.42211714009736</v>
      </c>
      <c r="AM35" s="62">
        <f t="shared" si="5"/>
        <v>442.75545047343064</v>
      </c>
      <c r="AN35" s="62">
        <f ca="1">AVERAGE(OFFSET($AM$3,0,0,'Données projet'!$E$10+1,1))-AVERAGE(OFFSET($H$3,0,0,'Données projet'!$E$10+1,1))</f>
        <v>367.53254281980077</v>
      </c>
      <c r="AO35" s="62">
        <f t="shared" si="36"/>
        <v>163.29630772916113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8.6</v>
      </c>
      <c r="BD35" s="13">
        <f>IF('Données projet'!$A$88&gt;35,BD34+BC35-BL34,IF(A35&lt;'Données projet'!$A$88,$BA$205^A35,IF(A35='Données projet'!$A$88,'Données projet'!$B$88,BD34+BC35-BL34)))</f>
        <v>110.19999999999999</v>
      </c>
      <c r="BE35" s="14">
        <f>BD35*VLOOKUP('Données projet'!$B$11,Paramètres!$A$1:$I$89,3,0)*VLOOKUP('Données projet'!$B$11,Paramètres!$A$1:$I$89,5,0)</f>
        <v>72.203039999999987</v>
      </c>
      <c r="BF35" s="14">
        <f t="shared" si="37"/>
        <v>20.219559499787128</v>
      </c>
      <c r="BG35" s="22">
        <f t="shared" si="7"/>
        <v>160.96936079546256</v>
      </c>
      <c r="BH35" s="62">
        <f t="shared" si="8"/>
        <v>454.30269412879591</v>
      </c>
      <c r="BI35" s="62">
        <f ca="1">AVERAGE(OFFSET($BH$3,0,0,'Données projet'!$E$11+1,1))-AVERAGE(OFFSET($H$3,0,0,'Données projet'!$E$11+1,1))</f>
        <v>212.76380112303843</v>
      </c>
      <c r="BJ35" s="62">
        <f t="shared" si="38"/>
        <v>232.85411068442733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6.7799999999999985</v>
      </c>
      <c r="BY35" s="13">
        <f>IF('Données projet'!$A$114&gt;35,BY34+BX35-CG34,IF(A35&lt;'Données projet'!$A$114,$BV$205^A35,IF(A35='Données projet'!$A$114,'Données projet'!$B$114,BY34+BX35-CG34)))</f>
        <v>138.66000000000005</v>
      </c>
      <c r="BZ35" s="14">
        <f>BY35*VLOOKUP('Données projet'!$B$12,Paramètres!$A$1:$I$89,3,0)*VLOOKUP('Données projet'!$B$12,Paramètres!$A$1:$I$89,5,0)</f>
        <v>112.48099200000004</v>
      </c>
      <c r="CA35" s="14">
        <f t="shared" si="39"/>
        <v>29.914764693525061</v>
      </c>
      <c r="CB35" s="22">
        <f t="shared" si="10"/>
        <v>248.00594290788953</v>
      </c>
      <c r="CC35" s="62">
        <f t="shared" si="11"/>
        <v>541.33927624122282</v>
      </c>
      <c r="CD35" s="62">
        <f ca="1">AVERAGE(OFFSET($CC$3,0,0,'Données projet'!$E$12+1,1))-AVERAGE(OFFSET($H$3,0,0,'Données projet'!$E$12+1,1))</f>
        <v>280.22219394281689</v>
      </c>
      <c r="CE35" s="62">
        <f t="shared" si="40"/>
        <v>296.25239639555008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112.99999999999997</v>
      </c>
      <c r="CU35" s="18">
        <f>CT35*VLOOKUP('Données projet'!$B$13,Paramètres!$A$1:$I$89,3,0)*VLOOKUP('Données projet'!$B$13,Paramètres!$A$1:$I$89,5,0)</f>
        <v>121.63319999999996</v>
      </c>
      <c r="CV35" s="14">
        <f t="shared" si="41"/>
        <v>32.05561616599968</v>
      </c>
      <c r="CW35" s="22">
        <f t="shared" si="13"/>
        <v>267.67468815578269</v>
      </c>
      <c r="CX35" s="62">
        <f t="shared" si="14"/>
        <v>561.008021489116</v>
      </c>
      <c r="CY35" s="62">
        <f ca="1">AVERAGE(OFFSET($CX$3,0,0,'Données projet'!$E$13+1,1))-AVERAGE(OFFSET($H$3,0,0,'Données projet'!$E$13+1,1))</f>
        <v>502.3600084639375</v>
      </c>
      <c r="CZ35" s="62">
        <f t="shared" si="42"/>
        <v>267.29983095356357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10.6</v>
      </c>
      <c r="DO35" s="13">
        <f>IF('Données projet'!$A$166&gt;35,DO34+DN35-DW34,IF(A35&lt;'Données projet'!$A$166,$DL$205^A35,IF(A35='Données projet'!$A$166,'Données projet'!$B$166,DO34+DN35-DW34)))</f>
        <v>147.19999999999999</v>
      </c>
      <c r="DP35" s="18">
        <f>DO35*VLOOKUP('Données projet'!$B$14,Paramètres!$A$1:$I$89,3,0)*VLOOKUP('Données projet'!$B$14,Paramètres!$A$1:$I$89,5,0)</f>
        <v>128.59392</v>
      </c>
      <c r="DQ35" s="14">
        <f t="shared" si="43"/>
        <v>33.671250175837564</v>
      </c>
      <c r="DR35" s="22">
        <f t="shared" si="16"/>
        <v>282.61183805625041</v>
      </c>
      <c r="DS35" s="62">
        <f t="shared" si="17"/>
        <v>575.94517138958372</v>
      </c>
      <c r="DT35" s="62">
        <f ca="1">AVERAGE(OFFSET($DS$3,0,0,'Données projet'!$E$14+1,1))-AVERAGE(OFFSET($H$3,0,0,'Données projet'!$E$14+1,1))</f>
        <v>344.39903186387789</v>
      </c>
      <c r="DU35" s="62">
        <f t="shared" si="44"/>
        <v>417.85733543972361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45.2</v>
      </c>
      <c r="EJ35" s="13">
        <f>IF('Données projet'!$A$192&gt;35,EJ34+EI35-ER34,IF(A35&lt;'Données projet'!$A$192,$EG$205^A35,IF(A35='Données projet'!$A$192,'Données projet'!$B$192,EJ34+EI35-ER34)))</f>
        <v>495.6</v>
      </c>
      <c r="EK35" s="18">
        <f>EJ35*VLOOKUP('Données projet'!$B$15,Paramètres!$A$1:$I$89,3,0)*VLOOKUP('Données projet'!$B$15,Paramètres!$A$1:$I$89,5,0)</f>
        <v>219.05520000000004</v>
      </c>
      <c r="EL35" s="14">
        <f t="shared" si="45"/>
        <v>53.909486701352755</v>
      </c>
      <c r="EM35" s="22">
        <f t="shared" si="19"/>
        <v>475.41349600485609</v>
      </c>
      <c r="EN35" s="62">
        <f t="shared" si="20"/>
        <v>768.7468293381894</v>
      </c>
      <c r="EO35" s="62">
        <f ca="1">AVERAGE(OFFSET($EN$3,0,0,'Données projet'!$E$15+1,1))-AVERAGE(OFFSET($H$3,0,0,'Données projet'!$E$15+1,1))</f>
        <v>622.05788186755217</v>
      </c>
      <c r="EP35" s="62">
        <f t="shared" si="46"/>
        <v>427.1830590194549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18.868418347527857</v>
      </c>
      <c r="EY35" s="24">
        <f t="shared" si="21"/>
        <v>18.868418347527857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120.99999999999997</v>
      </c>
      <c r="O36" s="14">
        <f>N36*VLOOKUP('Données projet'!$B$9,Paramètres!$A$1:$I$89,3,0)*VLOOKUP('Données projet'!$B$9,Paramètres!$A$1:$I$89,5,0)</f>
        <v>122.69399999999997</v>
      </c>
      <c r="P36" s="14">
        <f t="shared" si="33"/>
        <v>32.302516360650685</v>
      </c>
      <c r="Q36" s="22">
        <f t="shared" si="53"/>
        <v>269.95226599479992</v>
      </c>
      <c r="R36" s="62">
        <f t="shared" si="0"/>
        <v>563.28559932813323</v>
      </c>
      <c r="S36" s="62">
        <f ca="1">AVERAGE(OFFSET($R$3,0,0,'Données projet'!$E$9+1,1))-AVERAGE(OFFSET($H$3,0,0,'Données projet'!$E$9+1,1))</f>
        <v>475.74538416323395</v>
      </c>
      <c r="T36" s="62">
        <f t="shared" si="34"/>
        <v>254.25036207346585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72.118799999999993</v>
      </c>
      <c r="AK36" s="14">
        <f t="shared" si="35"/>
        <v>20.198713641862817</v>
      </c>
      <c r="AL36" s="22">
        <f t="shared" si="4"/>
        <v>160.78633625957769</v>
      </c>
      <c r="AM36" s="62">
        <f t="shared" si="5"/>
        <v>454.11966959291101</v>
      </c>
      <c r="AN36" s="62">
        <f ca="1">AVERAGE(OFFSET($AM$3,0,0,'Données projet'!$E$10+1,1))-AVERAGE(OFFSET($H$3,0,0,'Données projet'!$E$10+1,1))</f>
        <v>367.53254281980077</v>
      </c>
      <c r="AO36" s="62">
        <f t="shared" si="36"/>
        <v>163.29630772916113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8.6</v>
      </c>
      <c r="BD36" s="13">
        <f>IF('Données projet'!$A$88&gt;35,BD35+BC36-BL35,IF(A36&lt;'Données projet'!$A$88,$BA$205^A36,IF(A36='Données projet'!$A$88,'Données projet'!$B$88,BD35+BC36-BL35)))</f>
        <v>118.79999999999998</v>
      </c>
      <c r="BE36" s="14">
        <f>BD36*VLOOKUP('Données projet'!$B$11,Paramètres!$A$1:$I$89,3,0)*VLOOKUP('Données projet'!$B$11,Paramètres!$A$1:$I$89,5,0)</f>
        <v>77.837759999999989</v>
      </c>
      <c r="BF36" s="14">
        <f t="shared" si="37"/>
        <v>21.607665094033621</v>
      </c>
      <c r="BG36" s="22">
        <f t="shared" si="7"/>
        <v>173.2007820387752</v>
      </c>
      <c r="BH36" s="62">
        <f t="shared" si="8"/>
        <v>466.53411537210854</v>
      </c>
      <c r="BI36" s="62">
        <f ca="1">AVERAGE(OFFSET($BH$3,0,0,'Données projet'!$E$11+1,1))-AVERAGE(OFFSET($H$3,0,0,'Données projet'!$E$11+1,1))</f>
        <v>212.76380112303843</v>
      </c>
      <c r="BJ36" s="62">
        <f t="shared" si="38"/>
        <v>232.85411068442733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6.7799999999999985</v>
      </c>
      <c r="BY36" s="13">
        <f>IF('Données projet'!$A$114&gt;35,BY35+BX36-CG35,IF(A36&lt;'Données projet'!$A$114,$BV$205^A36,IF(A36='Données projet'!$A$114,'Données projet'!$B$114,BY35+BX36-CG35)))</f>
        <v>145.44000000000005</v>
      </c>
      <c r="BZ36" s="14">
        <f>BY36*VLOOKUP('Données projet'!$B$12,Paramètres!$A$1:$I$89,3,0)*VLOOKUP('Données projet'!$B$12,Paramètres!$A$1:$I$89,5,0)</f>
        <v>117.98092800000005</v>
      </c>
      <c r="CA36" s="14">
        <f t="shared" si="39"/>
        <v>31.203619849826058</v>
      </c>
      <c r="CB36" s="22">
        <f t="shared" si="10"/>
        <v>259.82975417178051</v>
      </c>
      <c r="CC36" s="62">
        <f t="shared" si="11"/>
        <v>553.16308750511382</v>
      </c>
      <c r="CD36" s="62">
        <f ca="1">AVERAGE(OFFSET($CC$3,0,0,'Données projet'!$E$12+1,1))-AVERAGE(OFFSET($H$3,0,0,'Données projet'!$E$12+1,1))</f>
        <v>280.22219394281689</v>
      </c>
      <c r="CE36" s="62">
        <f t="shared" si="40"/>
        <v>296.25239639555008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120.99999999999997</v>
      </c>
      <c r="CU36" s="18">
        <f>CT36*VLOOKUP('Données projet'!$B$13,Paramètres!$A$1:$I$89,3,0)*VLOOKUP('Données projet'!$B$13,Paramètres!$A$1:$I$89,5,0)</f>
        <v>130.24439999999998</v>
      </c>
      <c r="CV36" s="14">
        <f t="shared" si="41"/>
        <v>34.052826821785409</v>
      </c>
      <c r="CW36" s="22">
        <f t="shared" si="13"/>
        <v>286.15100338127621</v>
      </c>
      <c r="CX36" s="62">
        <f t="shared" si="14"/>
        <v>579.48433671460953</v>
      </c>
      <c r="CY36" s="62">
        <f ca="1">AVERAGE(OFFSET($CX$3,0,0,'Données projet'!$E$13+1,1))-AVERAGE(OFFSET($H$3,0,0,'Données projet'!$E$13+1,1))</f>
        <v>502.3600084639375</v>
      </c>
      <c r="CZ36" s="62">
        <f t="shared" si="42"/>
        <v>267.29983095356357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10.6</v>
      </c>
      <c r="DO36" s="13">
        <f>IF('Données projet'!$A$166&gt;35,DO35+DN36-DW35,IF(A36&lt;'Données projet'!$A$166,$DL$205^A36,IF(A36='Données projet'!$A$166,'Données projet'!$B$166,DO35+DN36-DW35)))</f>
        <v>157.79999999999998</v>
      </c>
      <c r="DP36" s="18">
        <f>DO36*VLOOKUP('Données projet'!$B$14,Paramètres!$A$1:$I$89,3,0)*VLOOKUP('Données projet'!$B$14,Paramètres!$A$1:$I$89,5,0)</f>
        <v>137.85408000000001</v>
      </c>
      <c r="DQ36" s="14">
        <f t="shared" si="43"/>
        <v>35.804964283629964</v>
      </c>
      <c r="DR36" s="22">
        <f t="shared" si="16"/>
        <v>302.45616879398887</v>
      </c>
      <c r="DS36" s="62">
        <f t="shared" si="17"/>
        <v>595.78950212732218</v>
      </c>
      <c r="DT36" s="62">
        <f ca="1">AVERAGE(OFFSET($DS$3,0,0,'Données projet'!$E$14+1,1))-AVERAGE(OFFSET($H$3,0,0,'Données projet'!$E$14+1,1))</f>
        <v>344.39903186387789</v>
      </c>
      <c r="DU36" s="62">
        <f t="shared" si="44"/>
        <v>417.85733543972361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45.2</v>
      </c>
      <c r="EJ36" s="13">
        <f>IF('Données projet'!$A$192&gt;35,EJ35+EI36-ER35,IF(A36&lt;'Données projet'!$A$192,$EG$205^A36,IF(A36='Données projet'!$A$192,'Données projet'!$B$192,EJ35+EI36-ER35)))</f>
        <v>540.80000000000007</v>
      </c>
      <c r="EK36" s="18">
        <f>EJ36*VLOOKUP('Données projet'!$B$15,Paramètres!$A$1:$I$89,3,0)*VLOOKUP('Données projet'!$B$15,Paramètres!$A$1:$I$89,5,0)</f>
        <v>239.03360000000006</v>
      </c>
      <c r="EL36" s="14">
        <f t="shared" si="45"/>
        <v>58.23155601353276</v>
      </c>
      <c r="EM36" s="22">
        <f t="shared" si="19"/>
        <v>517.73681339023631</v>
      </c>
      <c r="EN36" s="62">
        <f t="shared" si="20"/>
        <v>811.07014672356968</v>
      </c>
      <c r="EO36" s="62">
        <f ca="1">AVERAGE(OFFSET($EN$3,0,0,'Données projet'!$E$15+1,1))-AVERAGE(OFFSET($H$3,0,0,'Données projet'!$E$15+1,1))</f>
        <v>622.05788186755217</v>
      </c>
      <c r="EP36" s="62">
        <f t="shared" si="46"/>
        <v>427.1830590194549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13.341986563801621</v>
      </c>
      <c r="EY36" s="24">
        <f t="shared" si="21"/>
        <v>13.341986563801621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128.99999999999997</v>
      </c>
      <c r="O37" s="14">
        <f>N37*VLOOKUP('Données projet'!$B$9,Paramètres!$A$1:$I$89,3,0)*VLOOKUP('Données projet'!$B$9,Paramètres!$A$1:$I$89,5,0)</f>
        <v>130.80599999999998</v>
      </c>
      <c r="P37" s="14">
        <f t="shared" si="33"/>
        <v>34.182535218254536</v>
      </c>
      <c r="Q37" s="22">
        <f t="shared" si="53"/>
        <v>287.35503217179325</v>
      </c>
      <c r="R37" s="62">
        <f t="shared" si="0"/>
        <v>580.68836550512651</v>
      </c>
      <c r="S37" s="62">
        <f ca="1">AVERAGE(OFFSET($R$3,0,0,'Données projet'!$E$9+1,1))-AVERAGE(OFFSET($H$3,0,0,'Données projet'!$E$9+1,1))</f>
        <v>475.74538416323395</v>
      </c>
      <c r="T37" s="62">
        <f t="shared" si="34"/>
        <v>254.25036207346585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77.344799999999992</v>
      </c>
      <c r="AK37" s="14">
        <f t="shared" si="35"/>
        <v>21.486704106300962</v>
      </c>
      <c r="AL37" s="22">
        <f t="shared" si="4"/>
        <v>172.13153631847419</v>
      </c>
      <c r="AM37" s="62">
        <f t="shared" si="5"/>
        <v>465.46486965180748</v>
      </c>
      <c r="AN37" s="62">
        <f ca="1">AVERAGE(OFFSET($AM$3,0,0,'Données projet'!$E$10+1,1))-AVERAGE(OFFSET($H$3,0,0,'Données projet'!$E$10+1,1))</f>
        <v>367.53254281980077</v>
      </c>
      <c r="AO37" s="62">
        <f t="shared" si="36"/>
        <v>163.29630772916113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8.6</v>
      </c>
      <c r="BD37" s="13">
        <f>IF('Données projet'!$A$88&gt;35,BD36+BC37-BL36,IF(A37&lt;'Données projet'!$A$88,$BA$205^A37,IF(A37='Données projet'!$A$88,'Données projet'!$B$88,BD36+BC37-BL36)))</f>
        <v>127.39999999999998</v>
      </c>
      <c r="BE37" s="14">
        <f>BD37*VLOOKUP('Données projet'!$B$11,Paramètres!$A$1:$I$89,3,0)*VLOOKUP('Données projet'!$B$11,Paramètres!$A$1:$I$89,5,0)</f>
        <v>83.47247999999999</v>
      </c>
      <c r="BF37" s="14">
        <f t="shared" si="37"/>
        <v>22.984112543787944</v>
      </c>
      <c r="BG37" s="22">
        <f t="shared" si="7"/>
        <v>185.41189868043065</v>
      </c>
      <c r="BH37" s="62">
        <f t="shared" si="8"/>
        <v>478.74523201376394</v>
      </c>
      <c r="BI37" s="62">
        <f ca="1">AVERAGE(OFFSET($BH$3,0,0,'Données projet'!$E$11+1,1))-AVERAGE(OFFSET($H$3,0,0,'Données projet'!$E$11+1,1))</f>
        <v>212.76380112303843</v>
      </c>
      <c r="BJ37" s="62">
        <f t="shared" si="38"/>
        <v>232.85411068442733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6.7799999999999985</v>
      </c>
      <c r="BY37" s="13">
        <f>IF('Données projet'!$A$114&gt;35,BY36+BX37-CG36,IF(A37&lt;'Données projet'!$A$114,$BV$205^A37,IF(A37='Données projet'!$A$114,'Données projet'!$B$114,BY36+BX37-CG36)))</f>
        <v>152.22000000000006</v>
      </c>
      <c r="BZ37" s="14">
        <f>BY37*VLOOKUP('Données projet'!$B$12,Paramètres!$A$1:$I$89,3,0)*VLOOKUP('Données projet'!$B$12,Paramètres!$A$1:$I$89,5,0)</f>
        <v>123.48086400000007</v>
      </c>
      <c r="CA37" s="14">
        <f t="shared" si="39"/>
        <v>32.485497643682045</v>
      </c>
      <c r="CB37" s="22">
        <f t="shared" si="10"/>
        <v>271.64141319607967</v>
      </c>
      <c r="CC37" s="62">
        <f t="shared" si="11"/>
        <v>564.97474652941298</v>
      </c>
      <c r="CD37" s="62">
        <f ca="1">AVERAGE(OFFSET($CC$3,0,0,'Données projet'!$E$12+1,1))-AVERAGE(OFFSET($H$3,0,0,'Données projet'!$E$12+1,1))</f>
        <v>280.22219394281689</v>
      </c>
      <c r="CE37" s="62">
        <f t="shared" si="40"/>
        <v>296.25239639555008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128.99999999999997</v>
      </c>
      <c r="CU37" s="18">
        <f>CT37*VLOOKUP('Données projet'!$B$13,Paramètres!$A$1:$I$89,3,0)*VLOOKUP('Données projet'!$B$13,Paramètres!$A$1:$I$89,5,0)</f>
        <v>138.85559999999998</v>
      </c>
      <c r="CV37" s="14">
        <f t="shared" si="41"/>
        <v>36.034714420414154</v>
      </c>
      <c r="CW37" s="22">
        <f t="shared" si="13"/>
        <v>304.60063094888795</v>
      </c>
      <c r="CX37" s="62">
        <f t="shared" si="14"/>
        <v>597.93396428222127</v>
      </c>
      <c r="CY37" s="62">
        <f ca="1">AVERAGE(OFFSET($CX$3,0,0,'Données projet'!$E$13+1,1))-AVERAGE(OFFSET($H$3,0,0,'Données projet'!$E$13+1,1))</f>
        <v>502.3600084639375</v>
      </c>
      <c r="CZ37" s="62">
        <f t="shared" si="42"/>
        <v>267.29983095356357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10.6</v>
      </c>
      <c r="DO37" s="13">
        <f>IF('Données projet'!$A$166&gt;35,DO36+DN37-DW36,IF(A37&lt;'Données projet'!$A$166,$DL$205^A37,IF(A37='Données projet'!$A$166,'Données projet'!$B$166,DO36+DN37-DW36)))</f>
        <v>168.39999999999998</v>
      </c>
      <c r="DP37" s="18">
        <f>DO37*VLOOKUP('Données projet'!$B$14,Paramètres!$A$1:$I$89,3,0)*VLOOKUP('Données projet'!$B$14,Paramètres!$A$1:$I$89,5,0)</f>
        <v>147.11424</v>
      </c>
      <c r="DQ37" s="14">
        <f t="shared" si="43"/>
        <v>37.922046712608186</v>
      </c>
      <c r="DR37" s="22">
        <f t="shared" si="16"/>
        <v>322.27153269112591</v>
      </c>
      <c r="DS37" s="62">
        <f t="shared" si="17"/>
        <v>615.60486602445917</v>
      </c>
      <c r="DT37" s="62">
        <f ca="1">AVERAGE(OFFSET($DS$3,0,0,'Données projet'!$E$14+1,1))-AVERAGE(OFFSET($H$3,0,0,'Données projet'!$E$14+1,1))</f>
        <v>344.39903186387789</v>
      </c>
      <c r="DU37" s="62">
        <f t="shared" si="44"/>
        <v>417.85733543972361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>
        <f>VLOOKUP(A37,'Données projet'!$A$191:$I$211,2,0)</f>
        <v>586</v>
      </c>
      <c r="EH37" s="13">
        <f>VLOOKUP(A37,'Données projet'!$A$191:$I$211,9,0)</f>
        <v>45.2</v>
      </c>
      <c r="EI37" s="13">
        <f t="array" ref="EI37">INDEX(EH:EH,MIN(IF(ISNUMBER(EH37:EH233),ROW(EH37:EH233),"")))</f>
        <v>45.2</v>
      </c>
      <c r="EJ37" s="13">
        <f>IF('Données projet'!$A$192&gt;35,EJ36+EI37-ER36,IF(A37&lt;'Données projet'!$A$192,$EG$205^A37,IF(A37='Données projet'!$A$192,'Données projet'!$B$192,EJ36+EI37-ER36)))</f>
        <v>586.00000000000011</v>
      </c>
      <c r="EK37" s="18">
        <f>EJ37*VLOOKUP('Données projet'!$B$15,Paramètres!$A$1:$I$89,3,0)*VLOOKUP('Données projet'!$B$15,Paramètres!$A$1:$I$89,5,0)</f>
        <v>259.01200000000011</v>
      </c>
      <c r="EL37" s="14">
        <f t="shared" si="45"/>
        <v>62.511729639483519</v>
      </c>
      <c r="EM37" s="22">
        <f t="shared" si="19"/>
        <v>559.98716245543392</v>
      </c>
      <c r="EN37" s="62">
        <f t="shared" si="20"/>
        <v>853.32049578876718</v>
      </c>
      <c r="EO37" s="62">
        <f ca="1">AVERAGE(OFFSET($EN$3,0,0,'Données projet'!$E$15+1,1))-AVERAGE(OFFSET($H$3,0,0,'Données projet'!$E$15+1,1))</f>
        <v>622.05788186755217</v>
      </c>
      <c r="EP37" s="62">
        <f t="shared" si="46"/>
        <v>427.1830590194549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9.4342091737639304</v>
      </c>
      <c r="EY37" s="24">
        <f t="shared" si="21"/>
        <v>9.4342091737639304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136.99999999999997</v>
      </c>
      <c r="O38" s="14">
        <f>N38*VLOOKUP('Données projet'!$B$9,Paramètres!$A$1:$I$89,3,0)*VLOOKUP('Données projet'!$B$9,Paramètres!$A$1:$I$89,5,0)</f>
        <v>138.91799999999998</v>
      </c>
      <c r="P38" s="14">
        <f t="shared" si="33"/>
        <v>36.049022673886341</v>
      </c>
      <c r="Q38" s="22">
        <f t="shared" si="53"/>
        <v>304.73423115701871</v>
      </c>
      <c r="R38" s="62">
        <f t="shared" si="0"/>
        <v>598.06756449035197</v>
      </c>
      <c r="S38" s="62">
        <f ca="1">AVERAGE(OFFSET($R$3,0,0,'Données projet'!$E$9+1,1))-AVERAGE(OFFSET($H$3,0,0,'Données projet'!$E$9+1,1))</f>
        <v>475.74538416323395</v>
      </c>
      <c r="T38" s="62">
        <f t="shared" si="34"/>
        <v>254.25036207346585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82.570799999999991</v>
      </c>
      <c r="AK38" s="14">
        <f t="shared" si="35"/>
        <v>22.764596322636297</v>
      </c>
      <c r="AL38" s="22">
        <f t="shared" si="4"/>
        <v>183.4591485952582</v>
      </c>
      <c r="AM38" s="62">
        <f t="shared" si="5"/>
        <v>476.79248192859154</v>
      </c>
      <c r="AN38" s="62">
        <f ca="1">AVERAGE(OFFSET($AM$3,0,0,'Données projet'!$E$10+1,1))-AVERAGE(OFFSET($H$3,0,0,'Données projet'!$E$10+1,1))</f>
        <v>367.53254281980077</v>
      </c>
      <c r="AO38" s="62">
        <f t="shared" si="36"/>
        <v>163.29630772916113</v>
      </c>
      <c r="AP38" s="16">
        <f>IF(ISNA(VLOOKUP(A38,'Données projet'!$A$61:$I$81,3,0)),0,VLOOKUP(A38,'Données projet'!$A$61:$I$81,3,0))</f>
        <v>1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136</v>
      </c>
      <c r="BB38" s="13">
        <f>VLOOKUP(A38,'Données projet'!$A$87:$I$107,9,0)</f>
        <v>8.6</v>
      </c>
      <c r="BC38" s="13">
        <f t="array" ref="BC38">INDEX(BB:BB,MIN(IF(ISNUMBER(BB38:BB234),ROW(BB38:BB234),"")))</f>
        <v>8.6</v>
      </c>
      <c r="BD38" s="13">
        <f>IF('Données projet'!$A$88&gt;35,BD37+BC38-BL37,IF(A38&lt;'Données projet'!$A$88,$BA$205^A38,IF(A38='Données projet'!$A$88,'Données projet'!$B$88,BD37+BC38-BL37)))</f>
        <v>135.99999999999997</v>
      </c>
      <c r="BE38" s="14">
        <f>BD38*VLOOKUP('Données projet'!$B$11,Paramètres!$A$1:$I$89,3,0)*VLOOKUP('Données projet'!$B$11,Paramètres!$A$1:$I$89,5,0)</f>
        <v>89.107199999999978</v>
      </c>
      <c r="BF38" s="14">
        <f t="shared" si="37"/>
        <v>24.349778356363352</v>
      </c>
      <c r="BG38" s="22">
        <f t="shared" si="7"/>
        <v>197.60423730399944</v>
      </c>
      <c r="BH38" s="62">
        <f t="shared" si="8"/>
        <v>490.93757063733278</v>
      </c>
      <c r="BI38" s="62">
        <f ca="1">AVERAGE(OFFSET($BH$3,0,0,'Données projet'!$E$11+1,1))-AVERAGE(OFFSET($H$3,0,0,'Données projet'!$E$11+1,1))</f>
        <v>212.76380112303843</v>
      </c>
      <c r="BJ38" s="62">
        <f t="shared" si="38"/>
        <v>232.85411068442733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159</v>
      </c>
      <c r="BW38" s="13">
        <f>VLOOKUP(A38,'Données projet'!$A$113:$I$133,9,0)</f>
        <v>6.7799999999999985</v>
      </c>
      <c r="BX38" s="13">
        <f t="array" ref="BX38">INDEX(BW:BW,MIN(IF(ISNUMBER(BW38:BW234),ROW(BW38:BW234),"")))</f>
        <v>6.7799999999999985</v>
      </c>
      <c r="BY38" s="13">
        <f>IF('Données projet'!$A$114&gt;35,BY37+BX38-CG37,IF(A38&lt;'Données projet'!$A$114,$BV$205^A38,IF(A38='Données projet'!$A$114,'Données projet'!$B$114,BY37+BX38-CG37)))</f>
        <v>159.00000000000006</v>
      </c>
      <c r="BZ38" s="14">
        <f>BY38*VLOOKUP('Données projet'!$B$12,Paramètres!$A$1:$I$89,3,0)*VLOOKUP('Données projet'!$B$12,Paramètres!$A$1:$I$89,5,0)</f>
        <v>128.98080000000007</v>
      </c>
      <c r="CA38" s="14">
        <f t="shared" si="39"/>
        <v>33.760744362869438</v>
      </c>
      <c r="CB38" s="22">
        <f t="shared" si="10"/>
        <v>283.44152309866439</v>
      </c>
      <c r="CC38" s="62">
        <f t="shared" si="11"/>
        <v>576.7748564319977</v>
      </c>
      <c r="CD38" s="62">
        <f ca="1">AVERAGE(OFFSET($CC$3,0,0,'Données projet'!$E$12+1,1))-AVERAGE(OFFSET($H$3,0,0,'Données projet'!$E$12+1,1))</f>
        <v>280.22219394281689</v>
      </c>
      <c r="CE38" s="62">
        <f t="shared" si="40"/>
        <v>296.25239639555008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137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136.99999999999997</v>
      </c>
      <c r="CU38" s="18">
        <f>CT38*VLOOKUP('Données projet'!$B$13,Paramètres!$A$1:$I$89,3,0)*VLOOKUP('Données projet'!$B$13,Paramètres!$A$1:$I$89,5,0)</f>
        <v>147.46679999999995</v>
      </c>
      <c r="CV38" s="14">
        <f t="shared" si="41"/>
        <v>38.002337418636273</v>
      </c>
      <c r="CW38" s="22">
        <f t="shared" si="13"/>
        <v>323.02541433745807</v>
      </c>
      <c r="CX38" s="62">
        <f t="shared" si="14"/>
        <v>616.35874767079144</v>
      </c>
      <c r="CY38" s="62">
        <f ca="1">AVERAGE(OFFSET($CX$3,0,0,'Données projet'!$E$13+1,1))-AVERAGE(OFFSET($H$3,0,0,'Données projet'!$E$13+1,1))</f>
        <v>502.3600084639375</v>
      </c>
      <c r="CZ38" s="62">
        <f t="shared" si="42"/>
        <v>267.29983095356357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42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179</v>
      </c>
      <c r="DM38" s="13">
        <f>VLOOKUP(A38,'Données projet'!$A$165:$I$185,9,0)</f>
        <v>10.6</v>
      </c>
      <c r="DN38" s="13">
        <f t="array" ref="DN38">INDEX(DM:DM,MIN(IF(ISNUMBER(DM38:DM234),ROW(DM38:DM234),"")))</f>
        <v>10.6</v>
      </c>
      <c r="DO38" s="13">
        <f>IF('Données projet'!$A$166&gt;35,DO37+DN38-DW37,IF(A38&lt;'Données projet'!$A$166,$DL$205^A38,IF(A38='Données projet'!$A$166,'Données projet'!$B$166,DO37+DN38-DW37)))</f>
        <v>178.99999999999997</v>
      </c>
      <c r="DP38" s="18">
        <f>DO38*VLOOKUP('Données projet'!$B$14,Paramètres!$A$1:$I$89,3,0)*VLOOKUP('Données projet'!$B$14,Paramètres!$A$1:$I$89,5,0)</f>
        <v>156.37440000000001</v>
      </c>
      <c r="DQ38" s="14">
        <f t="shared" si="43"/>
        <v>40.023663524293205</v>
      </c>
      <c r="DR38" s="22">
        <f t="shared" si="16"/>
        <v>342.05996063814399</v>
      </c>
      <c r="DS38" s="62">
        <f t="shared" si="17"/>
        <v>635.39329397147731</v>
      </c>
      <c r="DT38" s="62">
        <f ca="1">AVERAGE(OFFSET($DS$3,0,0,'Données projet'!$E$14+1,1))-AVERAGE(OFFSET($H$3,0,0,'Données projet'!$E$14+1,1))</f>
        <v>344.39903186387789</v>
      </c>
      <c r="DU38" s="62">
        <f t="shared" si="44"/>
        <v>417.85733543972361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41.6</v>
      </c>
      <c r="EJ38" s="13">
        <f>IF('Données projet'!$A$192&gt;35,EJ37+EI38-ER37,IF(A38&lt;'Données projet'!$A$192,$EG$205^A38,IF(A38='Données projet'!$A$192,'Données projet'!$B$192,EJ37+EI38-ER37)))</f>
        <v>627.60000000000014</v>
      </c>
      <c r="EK38" s="18">
        <f>EJ38*VLOOKUP('Données projet'!$B$15,Paramètres!$A$1:$I$89,3,0)*VLOOKUP('Données projet'!$B$15,Paramètres!$A$1:$I$89,5,0)</f>
        <v>277.39920000000012</v>
      </c>
      <c r="EL38" s="14">
        <f t="shared" si="45"/>
        <v>66.417086921043776</v>
      </c>
      <c r="EM38" s="22">
        <f t="shared" si="19"/>
        <v>598.81336638748473</v>
      </c>
      <c r="EN38" s="62">
        <f t="shared" si="20"/>
        <v>892.14669972081811</v>
      </c>
      <c r="EO38" s="62">
        <f ca="1">AVERAGE(OFFSET($EN$3,0,0,'Données projet'!$E$15+1,1))-AVERAGE(OFFSET($H$3,0,0,'Données projet'!$E$15+1,1))</f>
        <v>622.05788186755217</v>
      </c>
      <c r="EP38" s="62">
        <f t="shared" si="46"/>
        <v>427.1830590194549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6.6709932819008113</v>
      </c>
      <c r="EY38" s="24">
        <f t="shared" si="21"/>
        <v>6.6709932819008113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103.39999999999998</v>
      </c>
      <c r="O39" s="14">
        <f>N39*VLOOKUP('Données projet'!$B$9,Paramètres!$A$1:$I$89,3,0)*VLOOKUP('Données projet'!$B$9,Paramètres!$A$1:$I$89,5,0)</f>
        <v>104.8476</v>
      </c>
      <c r="P39" s="14">
        <f t="shared" si="33"/>
        <v>28.113670466115643</v>
      </c>
      <c r="Q39" s="22">
        <f t="shared" si="53"/>
        <v>231.57421272848475</v>
      </c>
      <c r="R39" s="62">
        <f t="shared" si="0"/>
        <v>524.90754606181804</v>
      </c>
      <c r="S39" s="62">
        <f ca="1">AVERAGE(OFFSET($R$3,0,0,'Données projet'!$E$9+1,1))-AVERAGE(OFFSET($H$3,0,0,'Données projet'!$E$9+1,1))</f>
        <v>475.74538416323395</v>
      </c>
      <c r="T39" s="62">
        <f t="shared" si="34"/>
        <v>254.25036207346585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74.627279999999999</v>
      </c>
      <c r="AK39" s="14">
        <f t="shared" si="35"/>
        <v>20.81825843795977</v>
      </c>
      <c r="AL39" s="22">
        <f t="shared" si="4"/>
        <v>166.23431277944658</v>
      </c>
      <c r="AM39" s="62">
        <f t="shared" si="5"/>
        <v>459.56764611277993</v>
      </c>
      <c r="AN39" s="62">
        <f ca="1">AVERAGE(OFFSET($AM$3,0,0,'Données projet'!$E$10+1,1))-AVERAGE(OFFSET($H$3,0,0,'Données projet'!$E$10+1,1))</f>
        <v>367.53254281980077</v>
      </c>
      <c r="AO39" s="62">
        <f t="shared" si="36"/>
        <v>163.29630772916113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7.6</v>
      </c>
      <c r="BD39" s="13">
        <f>IF('Données projet'!$A$88&gt;35,BD38+BC39-BL38,IF(A39&lt;'Données projet'!$A$88,$BA$205^A39,IF(A39='Données projet'!$A$88,'Données projet'!$B$88,BD38+BC39-BL38)))</f>
        <v>143.59999999999997</v>
      </c>
      <c r="BE39" s="14">
        <f>BD39*VLOOKUP('Données projet'!$B$11,Paramètres!$A$1:$I$89,3,0)*VLOOKUP('Données projet'!$B$11,Paramètres!$A$1:$I$89,5,0)</f>
        <v>94.086719999999971</v>
      </c>
      <c r="BF39" s="14">
        <f t="shared" si="37"/>
        <v>25.548281697061363</v>
      </c>
      <c r="BG39" s="22">
        <f t="shared" si="7"/>
        <v>208.36429462238183</v>
      </c>
      <c r="BH39" s="62">
        <f t="shared" si="8"/>
        <v>501.69762795571512</v>
      </c>
      <c r="BI39" s="62">
        <f ca="1">AVERAGE(OFFSET($BH$3,0,0,'Données projet'!$E$11+1,1))-AVERAGE(OFFSET($H$3,0,0,'Données projet'!$E$11+1,1))</f>
        <v>212.76380112303843</v>
      </c>
      <c r="BJ39" s="62">
        <f t="shared" si="38"/>
        <v>232.85411068442733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6.0200000000000049</v>
      </c>
      <c r="BY39" s="13">
        <f>IF('Données projet'!$A$114&gt;35,BY38+BX39-CG38,IF(A39&lt;'Données projet'!$A$114,$BV$205^A39,IF(A39='Données projet'!$A$114,'Données projet'!$B$114,BY38+BX39-CG38)))</f>
        <v>165.02000000000007</v>
      </c>
      <c r="BZ39" s="14">
        <f>BY39*VLOOKUP('Données projet'!$B$12,Paramètres!$A$1:$I$89,3,0)*VLOOKUP('Données projet'!$B$12,Paramètres!$A$1:$I$89,5,0)</f>
        <v>133.86422400000006</v>
      </c>
      <c r="CA39" s="14">
        <f t="shared" si="39"/>
        <v>34.887740148302484</v>
      </c>
      <c r="CB39" s="22">
        <f t="shared" si="10"/>
        <v>293.90967089162689</v>
      </c>
      <c r="CC39" s="62">
        <f t="shared" si="11"/>
        <v>587.24300422496026</v>
      </c>
      <c r="CD39" s="62">
        <f ca="1">AVERAGE(OFFSET($CC$3,0,0,'Données projet'!$E$12+1,1))-AVERAGE(OFFSET($H$3,0,0,'Données projet'!$E$12+1,1))</f>
        <v>280.22219394281689</v>
      </c>
      <c r="CE39" s="62">
        <f t="shared" si="40"/>
        <v>296.25239639555008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103.39999999999998</v>
      </c>
      <c r="CU39" s="18">
        <f>CT39*VLOOKUP('Données projet'!$B$13,Paramètres!$A$1:$I$89,3,0)*VLOOKUP('Données projet'!$B$13,Paramètres!$A$1:$I$89,5,0)</f>
        <v>111.29975999999996</v>
      </c>
      <c r="CV39" s="14">
        <f t="shared" si="41"/>
        <v>29.637008492427363</v>
      </c>
      <c r="CW39" s="22">
        <f t="shared" si="13"/>
        <v>245.46487179097758</v>
      </c>
      <c r="CX39" s="62">
        <f t="shared" si="14"/>
        <v>538.79820512431093</v>
      </c>
      <c r="CY39" s="62">
        <f ca="1">AVERAGE(OFFSET($CX$3,0,0,'Données projet'!$E$13+1,1))-AVERAGE(OFFSET($H$3,0,0,'Données projet'!$E$13+1,1))</f>
        <v>502.3600084639375</v>
      </c>
      <c r="CZ39" s="62">
        <f t="shared" si="42"/>
        <v>267.29983095356357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9.6</v>
      </c>
      <c r="DO39" s="13">
        <f>IF('Données projet'!$A$166&gt;35,DO38+DN39-DW38,IF(A39&lt;'Données projet'!$A$166,$DL$205^A39,IF(A39='Données projet'!$A$166,'Données projet'!$B$166,DO38+DN39-DW38)))</f>
        <v>188.59999999999997</v>
      </c>
      <c r="DP39" s="18">
        <f>DO39*VLOOKUP('Données projet'!$B$14,Paramètres!$A$1:$I$89,3,0)*VLOOKUP('Données projet'!$B$14,Paramètres!$A$1:$I$89,5,0)</f>
        <v>164.76095999999998</v>
      </c>
      <c r="DQ39" s="14">
        <f t="shared" si="43"/>
        <v>41.91452380971991</v>
      </c>
      <c r="DR39" s="22">
        <f t="shared" si="16"/>
        <v>359.9598009685954</v>
      </c>
      <c r="DS39" s="62">
        <f t="shared" si="17"/>
        <v>653.29313430192872</v>
      </c>
      <c r="DT39" s="62">
        <f ca="1">AVERAGE(OFFSET($DS$3,0,0,'Données projet'!$E$14+1,1))-AVERAGE(OFFSET($H$3,0,0,'Données projet'!$E$14+1,1))</f>
        <v>344.39903186387789</v>
      </c>
      <c r="DU39" s="62">
        <f t="shared" si="44"/>
        <v>417.85733543972361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41.6</v>
      </c>
      <c r="EJ39" s="13">
        <f>IF('Données projet'!$A$192&gt;35,EJ38+EI39-ER38,IF(A39&lt;'Données projet'!$A$192,$EG$205^A39,IF(A39='Données projet'!$A$192,'Données projet'!$B$192,EJ38+EI39-ER38)))</f>
        <v>669.20000000000016</v>
      </c>
      <c r="EK39" s="18">
        <f>EJ39*VLOOKUP('Données projet'!$B$15,Paramètres!$A$1:$I$89,3,0)*VLOOKUP('Données projet'!$B$15,Paramètres!$A$1:$I$89,5,0)</f>
        <v>295.78640000000013</v>
      </c>
      <c r="EL39" s="14">
        <f t="shared" si="45"/>
        <v>70.292405197334801</v>
      </c>
      <c r="EM39" s="22">
        <f t="shared" si="19"/>
        <v>637.58725238535828</v>
      </c>
      <c r="EN39" s="62">
        <f t="shared" si="20"/>
        <v>930.92058571869165</v>
      </c>
      <c r="EO39" s="62">
        <f ca="1">AVERAGE(OFFSET($EN$3,0,0,'Données projet'!$E$15+1,1))-AVERAGE(OFFSET($H$3,0,0,'Données projet'!$E$15+1,1))</f>
        <v>622.05788186755217</v>
      </c>
      <c r="EP39" s="62">
        <f t="shared" si="46"/>
        <v>427.1830590194549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4.7171045868819661</v>
      </c>
      <c r="EY39" s="24">
        <f t="shared" si="21"/>
        <v>4.7171045868819661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111.79999999999998</v>
      </c>
      <c r="O40" s="14">
        <f>N40*VLOOKUP('Données projet'!$B$9,Paramètres!$A$1:$I$89,3,0)*VLOOKUP('Données projet'!$B$9,Paramètres!$A$1:$I$89,5,0)</f>
        <v>113.36519999999999</v>
      </c>
      <c r="P40" s="14">
        <f t="shared" si="33"/>
        <v>30.122456058687586</v>
      </c>
      <c r="Q40" s="22">
        <f t="shared" si="53"/>
        <v>249.90766763554748</v>
      </c>
      <c r="R40" s="62">
        <f t="shared" si="0"/>
        <v>543.24100096888083</v>
      </c>
      <c r="S40" s="62">
        <f ca="1">AVERAGE(OFFSET($R$3,0,0,'Données projet'!$E$9+1,1))-AVERAGE(OFFSET($H$3,0,0,'Données projet'!$E$9+1,1))</f>
        <v>475.74538416323395</v>
      </c>
      <c r="T40" s="62">
        <f t="shared" si="34"/>
        <v>254.25036207346585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80.271360000000001</v>
      </c>
      <c r="AK40" s="14">
        <f t="shared" si="35"/>
        <v>22.203519977650487</v>
      </c>
      <c r="AL40" s="22">
        <f t="shared" si="4"/>
        <v>178.47708262774123</v>
      </c>
      <c r="AM40" s="62">
        <f t="shared" si="5"/>
        <v>471.81041596107457</v>
      </c>
      <c r="AN40" s="62">
        <f ca="1">AVERAGE(OFFSET($AM$3,0,0,'Données projet'!$E$10+1,1))-AVERAGE(OFFSET($H$3,0,0,'Données projet'!$E$10+1,1))</f>
        <v>367.53254281980077</v>
      </c>
      <c r="AO40" s="62">
        <f t="shared" si="36"/>
        <v>163.29630772916113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7.6</v>
      </c>
      <c r="BD40" s="13">
        <f>IF('Données projet'!$A$88&gt;35,BD39+BC40-BL39,IF(A40&lt;'Données projet'!$A$88,$BA$205^A40,IF(A40='Données projet'!$A$88,'Données projet'!$B$88,BD39+BC40-BL39)))</f>
        <v>151.19999999999996</v>
      </c>
      <c r="BE40" s="14">
        <f>BD40*VLOOKUP('Données projet'!$B$11,Paramètres!$A$1:$I$89,3,0)*VLOOKUP('Données projet'!$B$11,Paramètres!$A$1:$I$89,5,0)</f>
        <v>99.066239999999979</v>
      </c>
      <c r="BF40" s="14">
        <f t="shared" si="37"/>
        <v>26.739420789378705</v>
      </c>
      <c r="BG40" s="22">
        <f t="shared" si="7"/>
        <v>219.11152587483454</v>
      </c>
      <c r="BH40" s="62">
        <f t="shared" si="8"/>
        <v>512.44485920816783</v>
      </c>
      <c r="BI40" s="62">
        <f ca="1">AVERAGE(OFFSET($BH$3,0,0,'Données projet'!$E$11+1,1))-AVERAGE(OFFSET($H$3,0,0,'Données projet'!$E$11+1,1))</f>
        <v>212.76380112303843</v>
      </c>
      <c r="BJ40" s="62">
        <f t="shared" si="38"/>
        <v>232.85411068442733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6.0200000000000049</v>
      </c>
      <c r="BY40" s="13">
        <f>IF('Données projet'!$A$114&gt;35,BY39+BX40-CG39,IF(A40&lt;'Données projet'!$A$114,$BV$205^A40,IF(A40='Données projet'!$A$114,'Données projet'!$B$114,BY39+BX40-CG39)))</f>
        <v>171.04000000000008</v>
      </c>
      <c r="BZ40" s="14">
        <f>BY40*VLOOKUP('Données projet'!$B$12,Paramètres!$A$1:$I$89,3,0)*VLOOKUP('Données projet'!$B$12,Paramètres!$A$1:$I$89,5,0)</f>
        <v>138.74764800000005</v>
      </c>
      <c r="CA40" s="14">
        <f t="shared" si="39"/>
        <v>36.009959374226</v>
      </c>
      <c r="CB40" s="22">
        <f t="shared" si="10"/>
        <v>304.36949951011036</v>
      </c>
      <c r="CC40" s="62">
        <f t="shared" si="11"/>
        <v>597.70283284344373</v>
      </c>
      <c r="CD40" s="62">
        <f ca="1">AVERAGE(OFFSET($CC$3,0,0,'Données projet'!$E$12+1,1))-AVERAGE(OFFSET($H$3,0,0,'Données projet'!$E$12+1,1))</f>
        <v>280.22219394281689</v>
      </c>
      <c r="CE40" s="62">
        <f t="shared" si="40"/>
        <v>296.25239639555008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111.79999999999998</v>
      </c>
      <c r="CU40" s="18">
        <f>CT40*VLOOKUP('Données projet'!$B$13,Paramètres!$A$1:$I$89,3,0)*VLOOKUP('Données projet'!$B$13,Paramètres!$A$1:$I$89,5,0)</f>
        <v>120.34151999999997</v>
      </c>
      <c r="CV40" s="14">
        <f t="shared" si="41"/>
        <v>31.754640046026051</v>
      </c>
      <c r="CW40" s="22">
        <f t="shared" si="13"/>
        <v>264.90081208016198</v>
      </c>
      <c r="CX40" s="62">
        <f t="shared" si="14"/>
        <v>558.2341454134953</v>
      </c>
      <c r="CY40" s="62">
        <f ca="1">AVERAGE(OFFSET($CX$3,0,0,'Données projet'!$E$13+1,1))-AVERAGE(OFFSET($H$3,0,0,'Données projet'!$E$13+1,1))</f>
        <v>502.3600084639375</v>
      </c>
      <c r="CZ40" s="62">
        <f t="shared" si="42"/>
        <v>267.29983095356357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9.6</v>
      </c>
      <c r="DO40" s="13">
        <f>IF('Données projet'!$A$166&gt;35,DO39+DN40-DW39,IF(A40&lt;'Données projet'!$A$166,$DL$205^A40,IF(A40='Données projet'!$A$166,'Données projet'!$B$166,DO39+DN40-DW39)))</f>
        <v>198.19999999999996</v>
      </c>
      <c r="DP40" s="18">
        <f>DO40*VLOOKUP('Données projet'!$B$14,Paramètres!$A$1:$I$89,3,0)*VLOOKUP('Données projet'!$B$14,Paramètres!$A$1:$I$89,5,0)</f>
        <v>173.14751999999999</v>
      </c>
      <c r="DQ40" s="14">
        <f t="shared" si="43"/>
        <v>43.794208927254033</v>
      </c>
      <c r="DR40" s="22">
        <f t="shared" si="16"/>
        <v>377.84017788163402</v>
      </c>
      <c r="DS40" s="62">
        <f t="shared" si="17"/>
        <v>671.17351121496733</v>
      </c>
      <c r="DT40" s="62">
        <f ca="1">AVERAGE(OFFSET($DS$3,0,0,'Données projet'!$E$14+1,1))-AVERAGE(OFFSET($H$3,0,0,'Données projet'!$E$14+1,1))</f>
        <v>344.39903186387789</v>
      </c>
      <c r="DU40" s="62">
        <f t="shared" si="44"/>
        <v>417.85733543972361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41.6</v>
      </c>
      <c r="EJ40" s="13">
        <f>IF('Données projet'!$A$192&gt;35,EJ39+EI40-ER39,IF(A40&lt;'Données projet'!$A$192,$EG$205^A40,IF(A40='Données projet'!$A$192,'Données projet'!$B$192,EJ39+EI40-ER39)))</f>
        <v>710.80000000000018</v>
      </c>
      <c r="EK40" s="18">
        <f>EJ40*VLOOKUP('Données projet'!$B$15,Paramètres!$A$1:$I$89,3,0)*VLOOKUP('Données projet'!$B$15,Paramètres!$A$1:$I$89,5,0)</f>
        <v>314.17360000000014</v>
      </c>
      <c r="EL40" s="14">
        <f t="shared" si="45"/>
        <v>74.139764401700091</v>
      </c>
      <c r="EM40" s="22">
        <f t="shared" si="19"/>
        <v>676.31244299962793</v>
      </c>
      <c r="EN40" s="62">
        <f t="shared" si="20"/>
        <v>969.6457763329613</v>
      </c>
      <c r="EO40" s="62">
        <f ca="1">AVERAGE(OFFSET($EN$3,0,0,'Données projet'!$E$15+1,1))-AVERAGE(OFFSET($H$3,0,0,'Données projet'!$E$15+1,1))</f>
        <v>622.05788186755217</v>
      </c>
      <c r="EP40" s="62">
        <f t="shared" si="46"/>
        <v>427.1830590194549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3.3354966409504061</v>
      </c>
      <c r="EY40" s="24">
        <f t="shared" si="21"/>
        <v>3.3354966409504061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120.19999999999999</v>
      </c>
      <c r="O41" s="14">
        <f>N41*VLOOKUP('Données projet'!$B$9,Paramètres!$A$1:$I$89,3,0)*VLOOKUP('Données projet'!$B$9,Paramètres!$A$1:$I$89,5,0)</f>
        <v>121.8828</v>
      </c>
      <c r="P41" s="14">
        <f t="shared" si="33"/>
        <v>32.113732800054677</v>
      </c>
      <c r="Q41" s="22">
        <f t="shared" si="53"/>
        <v>268.21062796009522</v>
      </c>
      <c r="R41" s="62">
        <f t="shared" si="0"/>
        <v>561.54396129342854</v>
      </c>
      <c r="S41" s="62">
        <f ca="1">AVERAGE(OFFSET($R$3,0,0,'Données projet'!$E$9+1,1))-AVERAGE(OFFSET($H$3,0,0,'Données projet'!$E$9+1,1))</f>
        <v>475.74538416323395</v>
      </c>
      <c r="T41" s="62">
        <f t="shared" si="34"/>
        <v>254.25036207346585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85.915440000000018</v>
      </c>
      <c r="AK41" s="14">
        <f t="shared" si="35"/>
        <v>23.577480461041315</v>
      </c>
      <c r="AL41" s="22">
        <f t="shared" si="4"/>
        <v>190.70016980298033</v>
      </c>
      <c r="AM41" s="62">
        <f t="shared" si="5"/>
        <v>484.03350313631364</v>
      </c>
      <c r="AN41" s="62">
        <f ca="1">AVERAGE(OFFSET($AM$3,0,0,'Données projet'!$E$10+1,1))-AVERAGE(OFFSET($H$3,0,0,'Données projet'!$E$10+1,1))</f>
        <v>367.53254281980077</v>
      </c>
      <c r="AO41" s="62">
        <f t="shared" si="36"/>
        <v>163.29630772916113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7.6</v>
      </c>
      <c r="BD41" s="13">
        <f>IF('Données projet'!$A$88&gt;35,BD40+BC41-BL40,IF(A41&lt;'Données projet'!$A$88,$BA$205^A41,IF(A41='Données projet'!$A$88,'Données projet'!$B$88,BD40+BC41-BL40)))</f>
        <v>158.79999999999995</v>
      </c>
      <c r="BE41" s="14">
        <f>BD41*VLOOKUP('Données projet'!$B$11,Paramètres!$A$1:$I$89,3,0)*VLOOKUP('Données projet'!$B$11,Paramètres!$A$1:$I$89,5,0)</f>
        <v>104.04575999999997</v>
      </c>
      <c r="BF41" s="14">
        <f t="shared" si="37"/>
        <v>27.923608029814641</v>
      </c>
      <c r="BG41" s="22">
        <f t="shared" si="7"/>
        <v>229.84664931859376</v>
      </c>
      <c r="BH41" s="62">
        <f t="shared" si="8"/>
        <v>523.17998265192705</v>
      </c>
      <c r="BI41" s="62">
        <f ca="1">AVERAGE(OFFSET($BH$3,0,0,'Données projet'!$E$11+1,1))-AVERAGE(OFFSET($H$3,0,0,'Données projet'!$E$11+1,1))</f>
        <v>212.76380112303843</v>
      </c>
      <c r="BJ41" s="62">
        <f t="shared" si="38"/>
        <v>232.85411068442733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6.0200000000000049</v>
      </c>
      <c r="BY41" s="13">
        <f>IF('Données projet'!$A$114&gt;35,BY40+BX41-CG40,IF(A41&lt;'Données projet'!$A$114,$BV$205^A41,IF(A41='Données projet'!$A$114,'Données projet'!$B$114,BY40+BX41-CG40)))</f>
        <v>177.06000000000009</v>
      </c>
      <c r="BZ41" s="14">
        <f>BY41*VLOOKUP('Données projet'!$B$12,Paramètres!$A$1:$I$89,3,0)*VLOOKUP('Données projet'!$B$12,Paramètres!$A$1:$I$89,5,0)</f>
        <v>143.63107200000007</v>
      </c>
      <c r="CA41" s="14">
        <f t="shared" si="39"/>
        <v>37.127589422193964</v>
      </c>
      <c r="CB41" s="22">
        <f t="shared" si="10"/>
        <v>314.82133531032133</v>
      </c>
      <c r="CC41" s="62">
        <f t="shared" si="11"/>
        <v>608.15466864365465</v>
      </c>
      <c r="CD41" s="62">
        <f ca="1">AVERAGE(OFFSET($CC$3,0,0,'Données projet'!$E$12+1,1))-AVERAGE(OFFSET($H$3,0,0,'Données projet'!$E$12+1,1))</f>
        <v>280.22219394281689</v>
      </c>
      <c r="CE41" s="62">
        <f t="shared" si="40"/>
        <v>296.25239639555008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120.19999999999999</v>
      </c>
      <c r="CU41" s="18">
        <f>CT41*VLOOKUP('Données projet'!$B$13,Paramètres!$A$1:$I$89,3,0)*VLOOKUP('Données projet'!$B$13,Paramètres!$A$1:$I$89,5,0)</f>
        <v>129.38327999999998</v>
      </c>
      <c r="CV41" s="14">
        <f t="shared" si="41"/>
        <v>33.853814032069536</v>
      </c>
      <c r="CW41" s="22">
        <f t="shared" si="13"/>
        <v>284.30460543918775</v>
      </c>
      <c r="CX41" s="62">
        <f t="shared" si="14"/>
        <v>577.63793877252101</v>
      </c>
      <c r="CY41" s="62">
        <f ca="1">AVERAGE(OFFSET($CX$3,0,0,'Données projet'!$E$13+1,1))-AVERAGE(OFFSET($H$3,0,0,'Données projet'!$E$13+1,1))</f>
        <v>502.3600084639375</v>
      </c>
      <c r="CZ41" s="62">
        <f t="shared" si="42"/>
        <v>267.29983095356357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9.6</v>
      </c>
      <c r="DO41" s="13">
        <f>IF('Données projet'!$A$166&gt;35,DO40+DN41-DW40,IF(A41&lt;'Données projet'!$A$166,$DL$205^A41,IF(A41='Données projet'!$A$166,'Données projet'!$B$166,DO40+DN41-DW40)))</f>
        <v>207.79999999999995</v>
      </c>
      <c r="DP41" s="18">
        <f>DO41*VLOOKUP('Données projet'!$B$14,Paramètres!$A$1:$I$89,3,0)*VLOOKUP('Données projet'!$B$14,Paramètres!$A$1:$I$89,5,0)</f>
        <v>181.53407999999999</v>
      </c>
      <c r="DQ41" s="14">
        <f t="shared" si="43"/>
        <v>45.663321943731901</v>
      </c>
      <c r="DR41" s="22">
        <f t="shared" si="16"/>
        <v>395.70214171866638</v>
      </c>
      <c r="DS41" s="62">
        <f t="shared" si="17"/>
        <v>689.0354750519997</v>
      </c>
      <c r="DT41" s="62">
        <f ca="1">AVERAGE(OFFSET($DS$3,0,0,'Données projet'!$E$14+1,1))-AVERAGE(OFFSET($H$3,0,0,'Données projet'!$E$14+1,1))</f>
        <v>344.39903186387789</v>
      </c>
      <c r="DU41" s="62">
        <f t="shared" si="44"/>
        <v>417.85733543972361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41.6</v>
      </c>
      <c r="EJ41" s="13">
        <f>IF('Données projet'!$A$192&gt;35,EJ40+EI41-ER40,IF(A41&lt;'Données projet'!$A$192,$EG$205^A41,IF(A41='Données projet'!$A$192,'Données projet'!$B$192,EJ40+EI41-ER40)))</f>
        <v>752.4000000000002</v>
      </c>
      <c r="EK41" s="18">
        <f>EJ41*VLOOKUP('Données projet'!$B$15,Paramètres!$A$1:$I$89,3,0)*VLOOKUP('Données projet'!$B$15,Paramètres!$A$1:$I$89,5,0)</f>
        <v>332.56080000000014</v>
      </c>
      <c r="EL41" s="14">
        <f t="shared" si="45"/>
        <v>77.96098725600605</v>
      </c>
      <c r="EM41" s="22">
        <f t="shared" si="19"/>
        <v>714.99211280421071</v>
      </c>
      <c r="EN41" s="62">
        <f t="shared" si="20"/>
        <v>1008.3254461375441</v>
      </c>
      <c r="EO41" s="62">
        <f ca="1">AVERAGE(OFFSET($EN$3,0,0,'Données projet'!$E$15+1,1))-AVERAGE(OFFSET($H$3,0,0,'Données projet'!$E$15+1,1))</f>
        <v>622.05788186755217</v>
      </c>
      <c r="EP41" s="62">
        <f t="shared" si="46"/>
        <v>427.1830590194549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2.358552293440983</v>
      </c>
      <c r="EY41" s="24">
        <f t="shared" si="21"/>
        <v>2.358552293440983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130.40040000000002</v>
      </c>
      <c r="P42" s="14">
        <f t="shared" si="33"/>
        <v>34.088863450406919</v>
      </c>
      <c r="Q42" s="22">
        <f t="shared" si="53"/>
        <v>286.48546717612544</v>
      </c>
      <c r="R42" s="62">
        <f t="shared" si="0"/>
        <v>579.8188005094587</v>
      </c>
      <c r="S42" s="62">
        <f ca="1">AVERAGE(OFFSET($R$3,0,0,'Données projet'!$E$9+1,1))-AVERAGE(OFFSET($H$3,0,0,'Données projet'!$E$9+1,1))</f>
        <v>475.74538416323395</v>
      </c>
      <c r="T42" s="62">
        <f t="shared" si="34"/>
        <v>254.25036207346585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91.55952000000002</v>
      </c>
      <c r="AK42" s="14">
        <f t="shared" si="35"/>
        <v>24.94096677672054</v>
      </c>
      <c r="AL42" s="22">
        <f t="shared" si="4"/>
        <v>202.90501446945498</v>
      </c>
      <c r="AM42" s="62">
        <f t="shared" si="5"/>
        <v>496.23834780278833</v>
      </c>
      <c r="AN42" s="62">
        <f ca="1">AVERAGE(OFFSET($AM$3,0,0,'Données projet'!$E$10+1,1))-AVERAGE(OFFSET($H$3,0,0,'Données projet'!$E$10+1,1))</f>
        <v>367.53254281980077</v>
      </c>
      <c r="AO42" s="62">
        <f t="shared" si="36"/>
        <v>163.29630772916113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7.6</v>
      </c>
      <c r="BD42" s="13">
        <f>IF('Données projet'!$A$88&gt;35,BD41+BC42-BL41,IF(A42&lt;'Données projet'!$A$88,$BA$205^A42,IF(A42='Données projet'!$A$88,'Données projet'!$B$88,BD41+BC42-BL41)))</f>
        <v>166.39999999999995</v>
      </c>
      <c r="BE42" s="14">
        <f>BD42*VLOOKUP('Données projet'!$B$11,Paramètres!$A$1:$I$89,3,0)*VLOOKUP('Données projet'!$B$11,Paramètres!$A$1:$I$89,5,0)</f>
        <v>109.02527999999997</v>
      </c>
      <c r="BF42" s="14">
        <f t="shared" si="37"/>
        <v>29.101214110737224</v>
      </c>
      <c r="BG42" s="22">
        <f t="shared" si="7"/>
        <v>240.57031057620057</v>
      </c>
      <c r="BH42" s="62">
        <f t="shared" si="8"/>
        <v>533.90364390953391</v>
      </c>
      <c r="BI42" s="62">
        <f ca="1">AVERAGE(OFFSET($BH$3,0,0,'Données projet'!$E$11+1,1))-AVERAGE(OFFSET($H$3,0,0,'Données projet'!$E$11+1,1))</f>
        <v>212.76380112303843</v>
      </c>
      <c r="BJ42" s="62">
        <f t="shared" si="38"/>
        <v>232.85411068442733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6.0200000000000049</v>
      </c>
      <c r="BY42" s="13">
        <f>IF('Données projet'!$A$114&gt;35,BY41+BX42-CG41,IF(A42&lt;'Données projet'!$A$114,$BV$205^A42,IF(A42='Données projet'!$A$114,'Données projet'!$B$114,BY41+BX42-CG41)))</f>
        <v>183.0800000000001</v>
      </c>
      <c r="BZ42" s="14">
        <f>BY42*VLOOKUP('Données projet'!$B$12,Paramètres!$A$1:$I$89,3,0)*VLOOKUP('Données projet'!$B$12,Paramètres!$A$1:$I$89,5,0)</f>
        <v>148.51449600000009</v>
      </c>
      <c r="CA42" s="14">
        <f t="shared" si="39"/>
        <v>38.240804209074824</v>
      </c>
      <c r="CB42" s="22">
        <f t="shared" si="10"/>
        <v>325.26548119747213</v>
      </c>
      <c r="CC42" s="62">
        <f t="shared" si="11"/>
        <v>618.59881453080538</v>
      </c>
      <c r="CD42" s="62">
        <f ca="1">AVERAGE(OFFSET($CC$3,0,0,'Données projet'!$E$12+1,1))-AVERAGE(OFFSET($H$3,0,0,'Données projet'!$E$12+1,1))</f>
        <v>280.22219394281689</v>
      </c>
      <c r="CE42" s="62">
        <f t="shared" si="40"/>
        <v>296.25239639555008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128.6</v>
      </c>
      <c r="CU42" s="18">
        <f>CT42*VLOOKUP('Données projet'!$B$13,Paramètres!$A$1:$I$89,3,0)*VLOOKUP('Données projet'!$B$13,Paramètres!$A$1:$I$89,5,0)</f>
        <v>138.42504</v>
      </c>
      <c r="CV42" s="14">
        <f t="shared" si="41"/>
        <v>35.935967051850263</v>
      </c>
      <c r="CW42" s="22">
        <f t="shared" si="13"/>
        <v>303.67875394863921</v>
      </c>
      <c r="CX42" s="62">
        <f t="shared" si="14"/>
        <v>597.01208728197253</v>
      </c>
      <c r="CY42" s="62">
        <f ca="1">AVERAGE(OFFSET($CX$3,0,0,'Données projet'!$E$13+1,1))-AVERAGE(OFFSET($H$3,0,0,'Données projet'!$E$13+1,1))</f>
        <v>502.3600084639375</v>
      </c>
      <c r="CZ42" s="62">
        <f t="shared" si="42"/>
        <v>267.29983095356357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9.6</v>
      </c>
      <c r="DO42" s="13">
        <f>IF('Données projet'!$A$166&gt;35,DO41+DN42-DW41,IF(A42&lt;'Données projet'!$A$166,$DL$205^A42,IF(A42='Données projet'!$A$166,'Données projet'!$B$166,DO41+DN42-DW41)))</f>
        <v>217.39999999999995</v>
      </c>
      <c r="DP42" s="18">
        <f>DO42*VLOOKUP('Données projet'!$B$14,Paramètres!$A$1:$I$89,3,0)*VLOOKUP('Données projet'!$B$14,Paramètres!$A$1:$I$89,5,0)</f>
        <v>189.92063999999999</v>
      </c>
      <c r="DQ42" s="14">
        <f t="shared" si="43"/>
        <v>47.522407055417723</v>
      </c>
      <c r="DR42" s="22">
        <f t="shared" si="16"/>
        <v>413.54664028818587</v>
      </c>
      <c r="DS42" s="62">
        <f t="shared" si="17"/>
        <v>706.87997362151918</v>
      </c>
      <c r="DT42" s="62">
        <f ca="1">AVERAGE(OFFSET($DS$3,0,0,'Données projet'!$E$14+1,1))-AVERAGE(OFFSET($H$3,0,0,'Données projet'!$E$14+1,1))</f>
        <v>344.39903186387789</v>
      </c>
      <c r="DU42" s="62">
        <f t="shared" si="44"/>
        <v>417.85733543972361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>
        <f>VLOOKUP(A42,'Données projet'!$A$191:$I$211,2,0)</f>
        <v>794</v>
      </c>
      <c r="EH42" s="13">
        <f>VLOOKUP(A42,'Données projet'!$A$191:$I$211,9,0)</f>
        <v>41.6</v>
      </c>
      <c r="EI42" s="13">
        <f t="array" ref="EI42">INDEX(EH:EH,MIN(IF(ISNUMBER(EH42:EH238),ROW(EH42:EH238),"")))</f>
        <v>41.6</v>
      </c>
      <c r="EJ42" s="13">
        <f>IF('Données projet'!$A$192&gt;35,EJ41+EI42-ER41,IF(A42&lt;'Données projet'!$A$192,$EG$205^A42,IF(A42='Données projet'!$A$192,'Données projet'!$B$192,EJ41+EI42-ER41)))</f>
        <v>794.00000000000023</v>
      </c>
      <c r="EK42" s="18">
        <f>EJ42*VLOOKUP('Données projet'!$B$15,Paramètres!$A$1:$I$89,3,0)*VLOOKUP('Données projet'!$B$15,Paramètres!$A$1:$I$89,5,0)</f>
        <v>350.94800000000015</v>
      </c>
      <c r="EL42" s="14">
        <f t="shared" si="45"/>
        <v>81.757683542909191</v>
      </c>
      <c r="EM42" s="22">
        <f t="shared" si="19"/>
        <v>753.62906550390051</v>
      </c>
      <c r="EN42" s="62">
        <f t="shared" si="20"/>
        <v>1046.9623988372339</v>
      </c>
      <c r="EO42" s="62">
        <f ca="1">AVERAGE(OFFSET($EN$3,0,0,'Données projet'!$E$15+1,1))-AVERAGE(OFFSET($H$3,0,0,'Données projet'!$E$15+1,1))</f>
        <v>622.05788186755217</v>
      </c>
      <c r="EP42" s="62">
        <f t="shared" si="46"/>
        <v>427.1830590194549</v>
      </c>
      <c r="EQ42" s="16">
        <f>IF(ISNA(VLOOKUP(A42,'Données projet'!$A$191:$I$211,3,0)),0,VLOOKUP(A42,'Données projet'!$A$191:$I$211,3,0))</f>
        <v>3</v>
      </c>
      <c r="ER42" s="16">
        <f>IF(ISNA(VLOOKUP(A42,'Données projet'!$A$191:$I$211,4,0)),0,VLOOKUP(A42,'Données projet'!$A$191:$I$211,4,0))</f>
        <v>210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1.667748320475203</v>
      </c>
      <c r="EY42" s="24">
        <f t="shared" si="21"/>
        <v>1.667748320475203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138.91800000000001</v>
      </c>
      <c r="P43" s="14">
        <f t="shared" si="33"/>
        <v>36.049022673886341</v>
      </c>
      <c r="Q43" s="22">
        <f t="shared" si="53"/>
        <v>304.73423115701871</v>
      </c>
      <c r="R43" s="62">
        <f t="shared" si="0"/>
        <v>598.06756449035197</v>
      </c>
      <c r="S43" s="62">
        <f ca="1">AVERAGE(OFFSET($R$3,0,0,'Données projet'!$E$9+1,1))-AVERAGE(OFFSET($H$3,0,0,'Données projet'!$E$9+1,1))</f>
        <v>475.74538416323395</v>
      </c>
      <c r="T43" s="62">
        <f t="shared" si="34"/>
        <v>254.25036207346585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97.203600000000023</v>
      </c>
      <c r="AK43" s="14">
        <f t="shared" si="35"/>
        <v>26.294698107005349</v>
      </c>
      <c r="AL43" s="22">
        <f t="shared" si="4"/>
        <v>215.09286920303433</v>
      </c>
      <c r="AM43" s="62">
        <f t="shared" si="5"/>
        <v>508.42620253636767</v>
      </c>
      <c r="AN43" s="62">
        <f ca="1">AVERAGE(OFFSET($AM$3,0,0,'Données projet'!$E$10+1,1))-AVERAGE(OFFSET($H$3,0,0,'Données projet'!$E$10+1,1))</f>
        <v>367.53254281980077</v>
      </c>
      <c r="AO43" s="62">
        <f t="shared" si="36"/>
        <v>163.29630772916113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174</v>
      </c>
      <c r="BB43" s="13">
        <f>VLOOKUP(A43,'Données projet'!$A$87:$I$107,9,0)</f>
        <v>7.6</v>
      </c>
      <c r="BC43" s="13">
        <f t="array" ref="BC43">INDEX(BB:BB,MIN(IF(ISNUMBER(BB43:BB239),ROW(BB43:BB239),"")))</f>
        <v>7.6</v>
      </c>
      <c r="BD43" s="13">
        <f>IF('Données projet'!$A$88&gt;35,BD42+BC43-BL42,IF(A43&lt;'Données projet'!$A$88,$BA$205^A43,IF(A43='Données projet'!$A$88,'Données projet'!$B$88,BD42+BC43-BL42)))</f>
        <v>173.99999999999994</v>
      </c>
      <c r="BE43" s="14">
        <f>BD43*VLOOKUP('Données projet'!$B$11,Paramètres!$A$1:$I$89,3,0)*VLOOKUP('Données projet'!$B$11,Paramètres!$A$1:$I$89,5,0)</f>
        <v>114.00479999999996</v>
      </c>
      <c r="BF43" s="14">
        <f t="shared" si="37"/>
        <v>30.272573949217303</v>
      </c>
      <c r="BG43" s="22">
        <f t="shared" si="7"/>
        <v>251.28309296155339</v>
      </c>
      <c r="BH43" s="62">
        <f t="shared" si="8"/>
        <v>544.61642629488665</v>
      </c>
      <c r="BI43" s="62">
        <f ca="1">AVERAGE(OFFSET($BH$3,0,0,'Données projet'!$E$11+1,1))-AVERAGE(OFFSET($H$3,0,0,'Données projet'!$E$11+1,1))</f>
        <v>212.76380112303843</v>
      </c>
      <c r="BJ43" s="62">
        <f t="shared" si="38"/>
        <v>232.85411068442733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189.10000000000002</v>
      </c>
      <c r="BW43" s="13">
        <f>VLOOKUP(A43,'Données projet'!$A$113:$I$133,9,0)</f>
        <v>6.0200000000000049</v>
      </c>
      <c r="BX43" s="13">
        <f t="array" ref="BX43">INDEX(BW:BW,MIN(IF(ISNUMBER(BW43:BW239),ROW(BW43:BW239),"")))</f>
        <v>6.0200000000000049</v>
      </c>
      <c r="BY43" s="13">
        <f>IF('Données projet'!$A$114&gt;35,BY42+BX43-CG42,IF(A43&lt;'Données projet'!$A$114,$BV$205^A43,IF(A43='Données projet'!$A$114,'Données projet'!$B$114,BY42+BX43-CG42)))</f>
        <v>189.10000000000011</v>
      </c>
      <c r="BZ43" s="14">
        <f>BY43*VLOOKUP('Données projet'!$B$12,Paramètres!$A$1:$I$89,3,0)*VLOOKUP('Données projet'!$B$12,Paramètres!$A$1:$I$89,5,0)</f>
        <v>153.39792000000011</v>
      </c>
      <c r="CA43" s="14">
        <f t="shared" si="39"/>
        <v>39.349765565193408</v>
      </c>
      <c r="CB43" s="22">
        <f t="shared" si="10"/>
        <v>335.70221902604538</v>
      </c>
      <c r="CC43" s="62">
        <f t="shared" si="11"/>
        <v>629.0355523593787</v>
      </c>
      <c r="CD43" s="62">
        <f ca="1">AVERAGE(OFFSET($CC$3,0,0,'Données projet'!$E$12+1,1))-AVERAGE(OFFSET($H$3,0,0,'Données projet'!$E$12+1,1))</f>
        <v>280.22219394281689</v>
      </c>
      <c r="CE43" s="62">
        <f t="shared" si="40"/>
        <v>296.25239639555008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16.5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137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137</v>
      </c>
      <c r="CU43" s="18">
        <f>CT43*VLOOKUP('Données projet'!$B$13,Paramètres!$A$1:$I$89,3,0)*VLOOKUP('Données projet'!$B$13,Paramètres!$A$1:$I$89,5,0)</f>
        <v>147.46679999999998</v>
      </c>
      <c r="CV43" s="14">
        <f t="shared" si="41"/>
        <v>38.002337418636273</v>
      </c>
      <c r="CW43" s="22">
        <f t="shared" si="13"/>
        <v>323.02541433745813</v>
      </c>
      <c r="CX43" s="62">
        <f t="shared" si="14"/>
        <v>616.35874767079144</v>
      </c>
      <c r="CY43" s="62">
        <f ca="1">AVERAGE(OFFSET($CX$3,0,0,'Données projet'!$E$13+1,1))-AVERAGE(OFFSET($H$3,0,0,'Données projet'!$E$13+1,1))</f>
        <v>502.3600084639375</v>
      </c>
      <c r="CZ43" s="62">
        <f t="shared" si="42"/>
        <v>267.29983095356357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227</v>
      </c>
      <c r="DM43" s="13">
        <f>VLOOKUP(A43,'Données projet'!$A$165:$I$185,9,0)</f>
        <v>9.6</v>
      </c>
      <c r="DN43" s="13">
        <f t="array" ref="DN43">INDEX(DM:DM,MIN(IF(ISNUMBER(DM43:DM239),ROW(DM43:DM239),"")))</f>
        <v>9.6</v>
      </c>
      <c r="DO43" s="13">
        <f>IF('Données projet'!$A$166&gt;35,DO42+DN43-DW42,IF(A43&lt;'Données projet'!$A$166,$DL$205^A43,IF(A43='Données projet'!$A$166,'Données projet'!$B$166,DO42+DN43-DW42)))</f>
        <v>226.99999999999994</v>
      </c>
      <c r="DP43" s="18">
        <f>DO43*VLOOKUP('Données projet'!$B$14,Paramètres!$A$1:$I$89,3,0)*VLOOKUP('Données projet'!$B$14,Paramètres!$A$1:$I$89,5,0)</f>
        <v>198.30719999999997</v>
      </c>
      <c r="DQ43" s="14">
        <f t="shared" si="43"/>
        <v>49.371957679623371</v>
      </c>
      <c r="DR43" s="22">
        <f t="shared" si="16"/>
        <v>431.37453295867726</v>
      </c>
      <c r="DS43" s="62">
        <f t="shared" si="17"/>
        <v>724.70786629201052</v>
      </c>
      <c r="DT43" s="62">
        <f ca="1">AVERAGE(OFFSET($DS$3,0,0,'Données projet'!$E$14+1,1))-AVERAGE(OFFSET($H$3,0,0,'Données projet'!$E$14+1,1))</f>
        <v>344.39903186387789</v>
      </c>
      <c r="DU43" s="62">
        <f t="shared" si="44"/>
        <v>417.85733543972361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69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38</v>
      </c>
      <c r="EJ43" s="13">
        <f>IF('Données projet'!$A$192&gt;35,EJ42+EI43-ER42,IF(A43&lt;'Données projet'!$A$192,$EG$205^A43,IF(A43='Données projet'!$A$192,'Données projet'!$B$192,EJ42+EI43-ER42)))</f>
        <v>622.00000000000023</v>
      </c>
      <c r="EK43" s="18">
        <f>EJ43*VLOOKUP('Données projet'!$B$15,Paramètres!$A$1:$I$89,3,0)*VLOOKUP('Données projet'!$B$15,Paramètres!$A$1:$I$89,5,0)</f>
        <v>274.92400000000015</v>
      </c>
      <c r="EL43" s="14">
        <f t="shared" si="45"/>
        <v>65.893164661595591</v>
      </c>
      <c r="EM43" s="22">
        <f t="shared" si="19"/>
        <v>593.58989511894583</v>
      </c>
      <c r="EN43" s="62">
        <f t="shared" si="20"/>
        <v>886.92322845227909</v>
      </c>
      <c r="EO43" s="62">
        <f ca="1">AVERAGE(OFFSET($EN$3,0,0,'Données projet'!$E$15+1,1))-AVERAGE(OFFSET($H$3,0,0,'Données projet'!$E$15+1,1))</f>
        <v>622.05788186755217</v>
      </c>
      <c r="EP43" s="62">
        <f t="shared" si="46"/>
        <v>427.1830590194549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1.1792761467204915</v>
      </c>
      <c r="EY43" s="24">
        <f t="shared" si="21"/>
        <v>1.1792761467204915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</v>
      </c>
      <c r="O44" s="14">
        <f>N44*VLOOKUP('Données projet'!$B$9,Paramètres!$A$1:$I$89,3,0)*VLOOKUP('Données projet'!$B$9,Paramètres!$A$1:$I$89,5,0)</f>
        <v>147.43560000000002</v>
      </c>
      <c r="P44" s="14">
        <f t="shared" si="33"/>
        <v>37.99523294834102</v>
      </c>
      <c r="Q44" s="22">
        <f t="shared" si="53"/>
        <v>322.95870071836066</v>
      </c>
      <c r="R44" s="62">
        <f t="shared" si="0"/>
        <v>616.29203405169392</v>
      </c>
      <c r="S44" s="62">
        <f ca="1">AVERAGE(OFFSET($R$3,0,0,'Données projet'!$E$9+1,1))-AVERAGE(OFFSET($H$3,0,0,'Données projet'!$E$9+1,1))</f>
        <v>475.74538416323395</v>
      </c>
      <c r="T44" s="62">
        <f t="shared" si="34"/>
        <v>254.25036207346585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98.600000000000009</v>
      </c>
      <c r="AJ44" s="14">
        <f>AI44*VLOOKUP('Données projet'!$B$10,Paramètres!$A$1:$I$89,3,0)*VLOOKUP('Données projet'!$B$10,Paramètres!$A$1:$I$89,5,0)</f>
        <v>103.05672000000003</v>
      </c>
      <c r="AK44" s="14">
        <f t="shared" si="35"/>
        <v>27.688937926000623</v>
      </c>
      <c r="AL44" s="22">
        <f t="shared" si="4"/>
        <v>227.71535422111779</v>
      </c>
      <c r="AM44" s="62">
        <f t="shared" si="5"/>
        <v>521.04868755445113</v>
      </c>
      <c r="AN44" s="62">
        <f ca="1">AVERAGE(OFFSET($AM$3,0,0,'Données projet'!$E$10+1,1))-AVERAGE(OFFSET($H$3,0,0,'Données projet'!$E$10+1,1))</f>
        <v>367.53254281980077</v>
      </c>
      <c r="AO44" s="62">
        <f t="shared" si="36"/>
        <v>163.29630772916113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6.6</v>
      </c>
      <c r="BD44" s="13">
        <f>IF('Données projet'!$A$88&gt;35,BD43+BC44-BL43,IF(A44&lt;'Données projet'!$A$88,$BA$205^A44,IF(A44='Données projet'!$A$88,'Données projet'!$B$88,BD43+BC44-BL43)))</f>
        <v>138.59999999999994</v>
      </c>
      <c r="BE44" s="14">
        <f>BD44*VLOOKUP('Données projet'!$B$11,Paramètres!$A$1:$I$89,3,0)*VLOOKUP('Données projet'!$B$11,Paramètres!$A$1:$I$89,5,0)</f>
        <v>90.810719999999961</v>
      </c>
      <c r="BF44" s="14">
        <f t="shared" si="37"/>
        <v>24.760648970178448</v>
      </c>
      <c r="BG44" s="22">
        <f t="shared" si="7"/>
        <v>201.28680095639405</v>
      </c>
      <c r="BH44" s="62">
        <f t="shared" si="8"/>
        <v>494.62013428972739</v>
      </c>
      <c r="BI44" s="62">
        <f ca="1">AVERAGE(OFFSET($BH$3,0,0,'Données projet'!$E$11+1,1))-AVERAGE(OFFSET($H$3,0,0,'Données projet'!$E$11+1,1))</f>
        <v>212.76380112303843</v>
      </c>
      <c r="BJ44" s="62">
        <f t="shared" si="38"/>
        <v>232.85411068442733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5.1799999999999953</v>
      </c>
      <c r="BY44" s="13">
        <f>IF('Données projet'!$A$114&gt;35,BY43+BX44-CG43,IF(A44&lt;'Données projet'!$A$114,$BV$205^A44,IF(A44='Données projet'!$A$114,'Données projet'!$B$114,BY43+BX44-CG43)))</f>
        <v>177.78000000000011</v>
      </c>
      <c r="BZ44" s="14">
        <f>BY44*VLOOKUP('Données projet'!$B$12,Paramètres!$A$1:$I$89,3,0)*VLOOKUP('Données projet'!$B$12,Paramètres!$A$1:$I$89,5,0)</f>
        <v>144.21513600000011</v>
      </c>
      <c r="CA44" s="14">
        <f t="shared" si="39"/>
        <v>37.260960560257899</v>
      </c>
      <c r="CB44" s="22">
        <f t="shared" si="10"/>
        <v>316.07086817578272</v>
      </c>
      <c r="CC44" s="62">
        <f t="shared" si="11"/>
        <v>609.40420150911609</v>
      </c>
      <c r="CD44" s="62">
        <f ca="1">AVERAGE(OFFSET($CC$3,0,0,'Données projet'!$E$12+1,1))-AVERAGE(OFFSET($H$3,0,0,'Données projet'!$E$12+1,1))</f>
        <v>280.22219394281689</v>
      </c>
      <c r="CE44" s="62">
        <f t="shared" si="40"/>
        <v>296.25239639555008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145.4</v>
      </c>
      <c r="CU44" s="18">
        <f>CT44*VLOOKUP('Données projet'!$B$13,Paramètres!$A$1:$I$89,3,0)*VLOOKUP('Données projet'!$B$13,Paramètres!$A$1:$I$89,5,0)</f>
        <v>156.50855999999999</v>
      </c>
      <c r="CV44" s="14">
        <f t="shared" si="41"/>
        <v>40.054003013194027</v>
      </c>
      <c r="CW44" s="22">
        <f t="shared" si="13"/>
        <v>342.34646391464622</v>
      </c>
      <c r="CX44" s="62">
        <f t="shared" si="14"/>
        <v>635.67979724797954</v>
      </c>
      <c r="CY44" s="62">
        <f ca="1">AVERAGE(OFFSET($CX$3,0,0,'Données projet'!$E$13+1,1))-AVERAGE(OFFSET($H$3,0,0,'Données projet'!$E$13+1,1))</f>
        <v>502.3600084639375</v>
      </c>
      <c r="CZ44" s="62">
        <f t="shared" si="42"/>
        <v>267.29983095356357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8.6</v>
      </c>
      <c r="DO44" s="13">
        <f>IF('Données projet'!$A$166&gt;35,DO43+DN44-DW43,IF(A44&lt;'Données projet'!$A$166,$DL$205^A44,IF(A44='Données projet'!$A$166,'Données projet'!$B$166,DO43+DN44-DW43)))</f>
        <v>166.59999999999994</v>
      </c>
      <c r="DP44" s="18">
        <f>DO44*VLOOKUP('Données projet'!$B$14,Paramètres!$A$1:$I$89,3,0)*VLOOKUP('Données projet'!$B$14,Paramètres!$A$1:$I$89,5,0)</f>
        <v>145.54175999999998</v>
      </c>
      <c r="DQ44" s="14">
        <f t="shared" si="43"/>
        <v>37.563662342876064</v>
      </c>
      <c r="DR44" s="22">
        <f t="shared" si="16"/>
        <v>318.90861058050911</v>
      </c>
      <c r="DS44" s="62">
        <f t="shared" si="17"/>
        <v>612.24194391384242</v>
      </c>
      <c r="DT44" s="62">
        <f ca="1">AVERAGE(OFFSET($DS$3,0,0,'Données projet'!$E$14+1,1))-AVERAGE(OFFSET($H$3,0,0,'Données projet'!$E$14+1,1))</f>
        <v>344.39903186387789</v>
      </c>
      <c r="DU44" s="62">
        <f t="shared" si="44"/>
        <v>417.85733543972361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38</v>
      </c>
      <c r="EJ44" s="13">
        <f>IF('Données projet'!$A$192&gt;35,EJ43+EI44-ER43,IF(A44&lt;'Données projet'!$A$192,$EG$205^A44,IF(A44='Données projet'!$A$192,'Données projet'!$B$192,EJ43+EI44-ER43)))</f>
        <v>660.00000000000023</v>
      </c>
      <c r="EK44" s="18">
        <f>EJ44*VLOOKUP('Données projet'!$B$15,Paramètres!$A$1:$I$89,3,0)*VLOOKUP('Données projet'!$B$15,Paramètres!$A$1:$I$89,5,0)</f>
        <v>291.72000000000014</v>
      </c>
      <c r="EL44" s="14">
        <f t="shared" si="45"/>
        <v>69.437840114004217</v>
      </c>
      <c r="EM44" s="22">
        <f t="shared" si="19"/>
        <v>629.0165715318908</v>
      </c>
      <c r="EN44" s="62">
        <f t="shared" si="20"/>
        <v>922.34990486522406</v>
      </c>
      <c r="EO44" s="62">
        <f ca="1">AVERAGE(OFFSET($EN$3,0,0,'Données projet'!$E$15+1,1))-AVERAGE(OFFSET($H$3,0,0,'Données projet'!$E$15+1,1))</f>
        <v>622.05788186755217</v>
      </c>
      <c r="EP44" s="62">
        <f t="shared" si="46"/>
        <v>427.1830590194549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0.83387416023760152</v>
      </c>
      <c r="EY44" s="24">
        <f t="shared" si="21"/>
        <v>0.83387416023760152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153.80000000000001</v>
      </c>
      <c r="O45" s="14">
        <f>N45*VLOOKUP('Données projet'!$B$9,Paramètres!$A$1:$I$89,3,0)*VLOOKUP('Données projet'!$B$9,Paramètres!$A$1:$I$89,5,0)</f>
        <v>155.95320000000004</v>
      </c>
      <c r="P45" s="14">
        <f t="shared" si="33"/>
        <v>39.928391937903875</v>
      </c>
      <c r="Q45" s="22">
        <f t="shared" si="53"/>
        <v>341.16043929184929</v>
      </c>
      <c r="R45" s="62">
        <f t="shared" si="0"/>
        <v>634.4937726251826</v>
      </c>
      <c r="S45" s="62">
        <f ca="1">AVERAGE(OFFSET($R$3,0,0,'Données projet'!$E$9+1,1))-AVERAGE(OFFSET($H$3,0,0,'Données projet'!$E$9+1,1))</f>
        <v>475.74538416323395</v>
      </c>
      <c r="T45" s="62">
        <f t="shared" si="34"/>
        <v>254.25036207346585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104.2</v>
      </c>
      <c r="AJ45" s="14">
        <f>AI45*VLOOKUP('Données projet'!$B$10,Paramètres!$A$1:$I$89,3,0)*VLOOKUP('Données projet'!$B$10,Paramètres!$A$1:$I$89,5,0)</f>
        <v>108.90984000000002</v>
      </c>
      <c r="AK45" s="14">
        <f t="shared" si="35"/>
        <v>29.073985674771698</v>
      </c>
      <c r="AL45" s="22">
        <f t="shared" si="4"/>
        <v>240.32182971689406</v>
      </c>
      <c r="AM45" s="62">
        <f t="shared" si="5"/>
        <v>533.65516305022743</v>
      </c>
      <c r="AN45" s="62">
        <f ca="1">AVERAGE(OFFSET($AM$3,0,0,'Données projet'!$E$10+1,1))-AVERAGE(OFFSET($H$3,0,0,'Données projet'!$E$10+1,1))</f>
        <v>367.53254281980077</v>
      </c>
      <c r="AO45" s="62">
        <f t="shared" si="36"/>
        <v>163.29630772916113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6.6</v>
      </c>
      <c r="BD45" s="13">
        <f>IF('Données projet'!$A$88&gt;35,BD44+BC45-BL44,IF(A45&lt;'Données projet'!$A$88,$BA$205^A45,IF(A45='Données projet'!$A$88,'Données projet'!$B$88,BD44+BC45-BL44)))</f>
        <v>145.19999999999993</v>
      </c>
      <c r="BE45" s="14">
        <f>BD45*VLOOKUP('Données projet'!$B$11,Paramètres!$A$1:$I$89,3,0)*VLOOKUP('Données projet'!$B$11,Paramètres!$A$1:$I$89,5,0)</f>
        <v>95.135039999999947</v>
      </c>
      <c r="BF45" s="14">
        <f t="shared" si="37"/>
        <v>25.799645298557472</v>
      </c>
      <c r="BG45" s="22">
        <f t="shared" si="7"/>
        <v>210.62791022832081</v>
      </c>
      <c r="BH45" s="62">
        <f t="shared" si="8"/>
        <v>503.9612435616541</v>
      </c>
      <c r="BI45" s="62">
        <f ca="1">AVERAGE(OFFSET($BH$3,0,0,'Données projet'!$E$11+1,1))-AVERAGE(OFFSET($H$3,0,0,'Données projet'!$E$11+1,1))</f>
        <v>212.76380112303843</v>
      </c>
      <c r="BJ45" s="62">
        <f t="shared" si="38"/>
        <v>232.85411068442733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5.1799999999999953</v>
      </c>
      <c r="BY45" s="13">
        <f>IF('Données projet'!$A$114&gt;35,BY44+BX45-CG44,IF(A45&lt;'Données projet'!$A$114,$BV$205^A45,IF(A45='Données projet'!$A$114,'Données projet'!$B$114,BY44+BX45-CG44)))</f>
        <v>182.96000000000012</v>
      </c>
      <c r="BZ45" s="14">
        <f>BY45*VLOOKUP('Données projet'!$B$12,Paramètres!$A$1:$I$89,3,0)*VLOOKUP('Données projet'!$B$12,Paramètres!$A$1:$I$89,5,0)</f>
        <v>148.41715200000013</v>
      </c>
      <c r="CA45" s="14">
        <f t="shared" si="39"/>
        <v>38.218655947838265</v>
      </c>
      <c r="CB45" s="22">
        <f t="shared" si="10"/>
        <v>325.05736550915185</v>
      </c>
      <c r="CC45" s="62">
        <f t="shared" si="11"/>
        <v>618.39069884248511</v>
      </c>
      <c r="CD45" s="62">
        <f ca="1">AVERAGE(OFFSET($CC$3,0,0,'Données projet'!$E$12+1,1))-AVERAGE(OFFSET($H$3,0,0,'Données projet'!$E$12+1,1))</f>
        <v>280.22219394281689</v>
      </c>
      <c r="CE45" s="62">
        <f t="shared" si="40"/>
        <v>296.25239639555008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153.80000000000001</v>
      </c>
      <c r="CU45" s="18">
        <f>CT45*VLOOKUP('Données projet'!$B$13,Paramètres!$A$1:$I$89,3,0)*VLOOKUP('Données projet'!$B$13,Paramètres!$A$1:$I$89,5,0)</f>
        <v>165.55032</v>
      </c>
      <c r="CV45" s="14">
        <f t="shared" si="41"/>
        <v>42.091910139548794</v>
      </c>
      <c r="CW45" s="22">
        <f t="shared" si="13"/>
        <v>361.64355082638076</v>
      </c>
      <c r="CX45" s="62">
        <f t="shared" si="14"/>
        <v>654.97688415971402</v>
      </c>
      <c r="CY45" s="62">
        <f ca="1">AVERAGE(OFFSET($CX$3,0,0,'Données projet'!$E$13+1,1))-AVERAGE(OFFSET($H$3,0,0,'Données projet'!$E$13+1,1))</f>
        <v>502.3600084639375</v>
      </c>
      <c r="CZ45" s="62">
        <f t="shared" si="42"/>
        <v>267.29983095356357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8.6</v>
      </c>
      <c r="DO45" s="13">
        <f>IF('Données projet'!$A$166&gt;35,DO44+DN45-DW44,IF(A45&lt;'Données projet'!$A$166,$DL$205^A45,IF(A45='Données projet'!$A$166,'Données projet'!$B$166,DO44+DN45-DW44)))</f>
        <v>175.19999999999993</v>
      </c>
      <c r="DP45" s="18">
        <f>DO45*VLOOKUP('Données projet'!$B$14,Paramètres!$A$1:$I$89,3,0)*VLOOKUP('Données projet'!$B$14,Paramètres!$A$1:$I$89,5,0)</f>
        <v>153.05471999999995</v>
      </c>
      <c r="DQ45" s="14">
        <f t="shared" si="43"/>
        <v>39.271965088385166</v>
      </c>
      <c r="DR45" s="22">
        <f t="shared" si="16"/>
        <v>334.96897652893739</v>
      </c>
      <c r="DS45" s="62">
        <f t="shared" si="17"/>
        <v>628.3023098622707</v>
      </c>
      <c r="DT45" s="62">
        <f ca="1">AVERAGE(OFFSET($DS$3,0,0,'Données projet'!$E$14+1,1))-AVERAGE(OFFSET($H$3,0,0,'Données projet'!$E$14+1,1))</f>
        <v>344.39903186387789</v>
      </c>
      <c r="DU45" s="62">
        <f t="shared" si="44"/>
        <v>417.85733543972361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38</v>
      </c>
      <c r="EJ45" s="13">
        <f>IF('Données projet'!$A$192&gt;35,EJ44+EI45-ER44,IF(A45&lt;'Données projet'!$A$192,$EG$205^A45,IF(A45='Données projet'!$A$192,'Données projet'!$B$192,EJ44+EI45-ER44)))</f>
        <v>698.00000000000023</v>
      </c>
      <c r="EK45" s="18">
        <f>EJ45*VLOOKUP('Données projet'!$B$15,Paramètres!$A$1:$I$89,3,0)*VLOOKUP('Données projet'!$B$15,Paramètres!$A$1:$I$89,5,0)</f>
        <v>308.51600000000013</v>
      </c>
      <c r="EL45" s="14">
        <f t="shared" si="45"/>
        <v>72.958825406715519</v>
      </c>
      <c r="EM45" s="22">
        <f t="shared" si="19"/>
        <v>664.40198758336305</v>
      </c>
      <c r="EN45" s="62">
        <f t="shared" si="20"/>
        <v>957.73532091669631</v>
      </c>
      <c r="EO45" s="62">
        <f ca="1">AVERAGE(OFFSET($EN$3,0,0,'Données projet'!$E$15+1,1))-AVERAGE(OFFSET($H$3,0,0,'Données projet'!$E$15+1,1))</f>
        <v>622.05788186755217</v>
      </c>
      <c r="EP45" s="62">
        <f t="shared" si="46"/>
        <v>427.1830590194549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0.58963807336024576</v>
      </c>
      <c r="EY45" s="24">
        <f t="shared" si="21"/>
        <v>0.58963807336024576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162.20000000000002</v>
      </c>
      <c r="O46" s="14">
        <f>N46*VLOOKUP('Données projet'!$B$9,Paramètres!$A$1:$I$89,3,0)*VLOOKUP('Données projet'!$B$9,Paramètres!$A$1:$I$89,5,0)</f>
        <v>164.47080000000003</v>
      </c>
      <c r="P46" s="14">
        <f t="shared" si="33"/>
        <v>41.849293714451377</v>
      </c>
      <c r="Q46" s="22">
        <f t="shared" si="53"/>
        <v>359.34082988600284</v>
      </c>
      <c r="R46" s="62">
        <f t="shared" si="0"/>
        <v>652.67416321933615</v>
      </c>
      <c r="S46" s="62">
        <f ca="1">AVERAGE(OFFSET($R$3,0,0,'Données projet'!$E$9+1,1))-AVERAGE(OFFSET($H$3,0,0,'Données projet'!$E$9+1,1))</f>
        <v>475.74538416323395</v>
      </c>
      <c r="T46" s="62">
        <f t="shared" si="34"/>
        <v>254.25036207346585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109.8</v>
      </c>
      <c r="AJ46" s="14">
        <f>AI46*VLOOKUP('Données projet'!$B$10,Paramètres!$A$1:$I$89,3,0)*VLOOKUP('Données projet'!$B$10,Paramètres!$A$1:$I$89,5,0)</f>
        <v>114.76296000000001</v>
      </c>
      <c r="AK46" s="14">
        <f t="shared" si="35"/>
        <v>30.450391685635733</v>
      </c>
      <c r="AL46" s="22">
        <f t="shared" si="4"/>
        <v>252.91325418581553</v>
      </c>
      <c r="AM46" s="62">
        <f t="shared" si="5"/>
        <v>546.24658751914887</v>
      </c>
      <c r="AN46" s="62">
        <f ca="1">AVERAGE(OFFSET($AM$3,0,0,'Données projet'!$E$10+1,1))-AVERAGE(OFFSET($H$3,0,0,'Données projet'!$E$10+1,1))</f>
        <v>367.53254281980077</v>
      </c>
      <c r="AO46" s="62">
        <f t="shared" si="36"/>
        <v>163.29630772916113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6.6</v>
      </c>
      <c r="BD46" s="13">
        <f>IF('Données projet'!$A$88&gt;35,BD45+BC46-BL45,IF(A46&lt;'Données projet'!$A$88,$BA$205^A46,IF(A46='Données projet'!$A$88,'Données projet'!$B$88,BD45+BC46-BL45)))</f>
        <v>151.79999999999993</v>
      </c>
      <c r="BE46" s="14">
        <f>BD46*VLOOKUP('Données projet'!$B$11,Paramètres!$A$1:$I$89,3,0)*VLOOKUP('Données projet'!$B$11,Paramètres!$A$1:$I$89,5,0)</f>
        <v>99.459359999999947</v>
      </c>
      <c r="BF46" s="14">
        <f t="shared" si="37"/>
        <v>26.833156914576165</v>
      </c>
      <c r="BG46" s="22">
        <f t="shared" si="7"/>
        <v>219.9594669595534</v>
      </c>
      <c r="BH46" s="62">
        <f t="shared" si="8"/>
        <v>513.29280029288668</v>
      </c>
      <c r="BI46" s="62">
        <f ca="1">AVERAGE(OFFSET($BH$3,0,0,'Données projet'!$E$11+1,1))-AVERAGE(OFFSET($H$3,0,0,'Données projet'!$E$11+1,1))</f>
        <v>212.76380112303843</v>
      </c>
      <c r="BJ46" s="62">
        <f t="shared" si="38"/>
        <v>232.85411068442733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5.1799999999999953</v>
      </c>
      <c r="BY46" s="13">
        <f>IF('Données projet'!$A$114&gt;35,BY45+BX46-CG45,IF(A46&lt;'Données projet'!$A$114,$BV$205^A46,IF(A46='Données projet'!$A$114,'Données projet'!$B$114,BY45+BX46-CG45)))</f>
        <v>188.14000000000013</v>
      </c>
      <c r="BZ46" s="14">
        <f>BY46*VLOOKUP('Données projet'!$B$12,Paramètres!$A$1:$I$89,3,0)*VLOOKUP('Données projet'!$B$12,Paramètres!$A$1:$I$89,5,0)</f>
        <v>152.61916800000012</v>
      </c>
      <c r="CA46" s="14">
        <f t="shared" si="39"/>
        <v>39.173199961940988</v>
      </c>
      <c r="CB46" s="22">
        <f t="shared" si="10"/>
        <v>334.0383742003807</v>
      </c>
      <c r="CC46" s="62">
        <f t="shared" si="11"/>
        <v>627.37170753371402</v>
      </c>
      <c r="CD46" s="62">
        <f ca="1">AVERAGE(OFFSET($CC$3,0,0,'Données projet'!$E$12+1,1))-AVERAGE(OFFSET($H$3,0,0,'Données projet'!$E$12+1,1))</f>
        <v>280.22219394281689</v>
      </c>
      <c r="CE46" s="62">
        <f t="shared" si="40"/>
        <v>296.25239639555008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162.20000000000002</v>
      </c>
      <c r="CU46" s="18">
        <f>CT46*VLOOKUP('Données projet'!$B$13,Paramètres!$A$1:$I$89,3,0)*VLOOKUP('Données projet'!$B$13,Paramètres!$A$1:$I$89,5,0)</f>
        <v>174.59208000000001</v>
      </c>
      <c r="CV46" s="14">
        <f t="shared" si="41"/>
        <v>44.116895896327598</v>
      </c>
      <c r="CW46" s="22">
        <f t="shared" si="13"/>
        <v>380.91813301943722</v>
      </c>
      <c r="CX46" s="62">
        <f t="shared" si="14"/>
        <v>674.25146635277054</v>
      </c>
      <c r="CY46" s="62">
        <f ca="1">AVERAGE(OFFSET($CX$3,0,0,'Données projet'!$E$13+1,1))-AVERAGE(OFFSET($H$3,0,0,'Données projet'!$E$13+1,1))</f>
        <v>502.3600084639375</v>
      </c>
      <c r="CZ46" s="62">
        <f t="shared" si="42"/>
        <v>267.29983095356357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8.6</v>
      </c>
      <c r="DO46" s="13">
        <f>IF('Données projet'!$A$166&gt;35,DO45+DN46-DW45,IF(A46&lt;'Données projet'!$A$166,$DL$205^A46,IF(A46='Données projet'!$A$166,'Données projet'!$B$166,DO45+DN46-DW45)))</f>
        <v>183.79999999999993</v>
      </c>
      <c r="DP46" s="18">
        <f>DO46*VLOOKUP('Données projet'!$B$14,Paramètres!$A$1:$I$89,3,0)*VLOOKUP('Données projet'!$B$14,Paramètres!$A$1:$I$89,5,0)</f>
        <v>160.56767999999997</v>
      </c>
      <c r="DQ46" s="14">
        <f t="shared" si="43"/>
        <v>40.970530810309882</v>
      </c>
      <c r="DR46" s="22">
        <f t="shared" si="16"/>
        <v>351.01238382795628</v>
      </c>
      <c r="DS46" s="62">
        <f t="shared" si="17"/>
        <v>644.3457171612896</v>
      </c>
      <c r="DT46" s="62">
        <f ca="1">AVERAGE(OFFSET($DS$3,0,0,'Données projet'!$E$14+1,1))-AVERAGE(OFFSET($H$3,0,0,'Données projet'!$E$14+1,1))</f>
        <v>344.39903186387789</v>
      </c>
      <c r="DU46" s="62">
        <f t="shared" si="44"/>
        <v>417.85733543972361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38</v>
      </c>
      <c r="EJ46" s="13">
        <f>IF('Données projet'!$A$192&gt;35,EJ45+EI46-ER45,IF(A46&lt;'Données projet'!$A$192,$EG$205^A46,IF(A46='Données projet'!$A$192,'Données projet'!$B$192,EJ45+EI46-ER45)))</f>
        <v>736.00000000000023</v>
      </c>
      <c r="EK46" s="18">
        <f>EJ46*VLOOKUP('Données projet'!$B$15,Paramètres!$A$1:$I$89,3,0)*VLOOKUP('Données projet'!$B$15,Paramètres!$A$1:$I$89,5,0)</f>
        <v>325.31200000000013</v>
      </c>
      <c r="EL46" s="14">
        <f t="shared" si="45"/>
        <v>76.457557290031872</v>
      </c>
      <c r="EM46" s="22">
        <f t="shared" si="19"/>
        <v>699.74864561347249</v>
      </c>
      <c r="EN46" s="62">
        <f t="shared" si="20"/>
        <v>993.08197894680575</v>
      </c>
      <c r="EO46" s="62">
        <f ca="1">AVERAGE(OFFSET($EN$3,0,0,'Données projet'!$E$15+1,1))-AVERAGE(OFFSET($H$3,0,0,'Données projet'!$E$15+1,1))</f>
        <v>622.05788186755217</v>
      </c>
      <c r="EP46" s="62">
        <f t="shared" si="46"/>
        <v>427.1830590194549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0.41693708011880076</v>
      </c>
      <c r="EY46" s="24">
        <f t="shared" si="21"/>
        <v>0.41693708011880076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170.60000000000002</v>
      </c>
      <c r="O47" s="14">
        <f>N47*VLOOKUP('Données projet'!$B$9,Paramètres!$A$1:$I$89,3,0)*VLOOKUP('Données projet'!$B$9,Paramètres!$A$1:$I$89,5,0)</f>
        <v>172.98840000000004</v>
      </c>
      <c r="P47" s="14">
        <f t="shared" si="33"/>
        <v>43.758645457754092</v>
      </c>
      <c r="Q47" s="22">
        <f t="shared" si="53"/>
        <v>377.50110417225505</v>
      </c>
      <c r="R47" s="62">
        <f t="shared" si="0"/>
        <v>670.83443750558831</v>
      </c>
      <c r="S47" s="62">
        <f ca="1">AVERAGE(OFFSET($R$3,0,0,'Données projet'!$E$9+1,1))-AVERAGE(OFFSET($H$3,0,0,'Données projet'!$E$9+1,1))</f>
        <v>475.74538416323395</v>
      </c>
      <c r="T47" s="62">
        <f t="shared" si="34"/>
        <v>254.25036207346585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115.39999999999999</v>
      </c>
      <c r="AJ47" s="14">
        <f>AI47*VLOOKUP('Données projet'!$B$10,Paramètres!$A$1:$I$89,3,0)*VLOOKUP('Données projet'!$B$10,Paramètres!$A$1:$I$89,5,0)</f>
        <v>120.61608</v>
      </c>
      <c r="AK47" s="14">
        <f t="shared" si="35"/>
        <v>31.818646984184912</v>
      </c>
      <c r="AL47" s="22">
        <f t="shared" si="4"/>
        <v>265.49048283078872</v>
      </c>
      <c r="AM47" s="62">
        <f t="shared" si="5"/>
        <v>558.82381616412204</v>
      </c>
      <c r="AN47" s="62">
        <f ca="1">AVERAGE(OFFSET($AM$3,0,0,'Données projet'!$E$10+1,1))-AVERAGE(OFFSET($H$3,0,0,'Données projet'!$E$10+1,1))</f>
        <v>367.53254281980077</v>
      </c>
      <c r="AO47" s="62">
        <f t="shared" si="36"/>
        <v>163.29630772916113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6.6</v>
      </c>
      <c r="BD47" s="13">
        <f>IF('Données projet'!$A$88&gt;35,BD46+BC47-BL46,IF(A47&lt;'Données projet'!$A$88,$BA$205^A47,IF(A47='Données projet'!$A$88,'Données projet'!$B$88,BD46+BC47-BL46)))</f>
        <v>158.39999999999992</v>
      </c>
      <c r="BE47" s="14">
        <f>BD47*VLOOKUP('Données projet'!$B$11,Paramètres!$A$1:$I$89,3,0)*VLOOKUP('Données projet'!$B$11,Paramètres!$A$1:$I$89,5,0)</f>
        <v>103.78367999999995</v>
      </c>
      <c r="BF47" s="14">
        <f t="shared" si="37"/>
        <v>27.861449539780477</v>
      </c>
      <c r="BG47" s="22">
        <f t="shared" si="7"/>
        <v>229.28193394845087</v>
      </c>
      <c r="BH47" s="62">
        <f t="shared" si="8"/>
        <v>522.61526728178421</v>
      </c>
      <c r="BI47" s="62">
        <f ca="1">AVERAGE(OFFSET($BH$3,0,0,'Données projet'!$E$11+1,1))-AVERAGE(OFFSET($H$3,0,0,'Données projet'!$E$11+1,1))</f>
        <v>212.76380112303843</v>
      </c>
      <c r="BJ47" s="62">
        <f t="shared" si="38"/>
        <v>232.85411068442733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5.1799999999999953</v>
      </c>
      <c r="BY47" s="13">
        <f>IF('Données projet'!$A$114&gt;35,BY46+BX47-CG46,IF(A47&lt;'Données projet'!$A$114,$BV$205^A47,IF(A47='Données projet'!$A$114,'Données projet'!$B$114,BY46+BX47-CG46)))</f>
        <v>193.32000000000014</v>
      </c>
      <c r="BZ47" s="14">
        <f>BY47*VLOOKUP('Données projet'!$B$12,Paramètres!$A$1:$I$89,3,0)*VLOOKUP('Données projet'!$B$12,Paramètres!$A$1:$I$89,5,0)</f>
        <v>156.82118400000013</v>
      </c>
      <c r="CA47" s="14">
        <f t="shared" si="39"/>
        <v>40.124689337590425</v>
      </c>
      <c r="CB47" s="22">
        <f t="shared" si="10"/>
        <v>343.01406272963686</v>
      </c>
      <c r="CC47" s="62">
        <f t="shared" si="11"/>
        <v>636.34739606297012</v>
      </c>
      <c r="CD47" s="62">
        <f ca="1">AVERAGE(OFFSET($CC$3,0,0,'Données projet'!$E$12+1,1))-AVERAGE(OFFSET($H$3,0,0,'Données projet'!$E$12+1,1))</f>
        <v>280.22219394281689</v>
      </c>
      <c r="CE47" s="62">
        <f t="shared" si="40"/>
        <v>296.25239639555008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170.60000000000002</v>
      </c>
      <c r="CU47" s="18">
        <f>CT47*VLOOKUP('Données projet'!$B$13,Paramètres!$A$1:$I$89,3,0)*VLOOKUP('Données projet'!$B$13,Paramètres!$A$1:$I$89,5,0)</f>
        <v>183.63384000000002</v>
      </c>
      <c r="CV47" s="14">
        <f t="shared" si="41"/>
        <v>46.129705781806493</v>
      </c>
      <c r="CW47" s="22">
        <f t="shared" si="13"/>
        <v>400.17150890331294</v>
      </c>
      <c r="CX47" s="62">
        <f t="shared" si="14"/>
        <v>693.50484223664625</v>
      </c>
      <c r="CY47" s="62">
        <f ca="1">AVERAGE(OFFSET($CX$3,0,0,'Données projet'!$E$13+1,1))-AVERAGE(OFFSET($H$3,0,0,'Données projet'!$E$13+1,1))</f>
        <v>502.3600084639375</v>
      </c>
      <c r="CZ47" s="62">
        <f t="shared" si="42"/>
        <v>267.29983095356357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8.6</v>
      </c>
      <c r="DO47" s="13">
        <f>IF('Données projet'!$A$166&gt;35,DO46+DN47-DW46,IF(A47&lt;'Données projet'!$A$166,$DL$205^A47,IF(A47='Données projet'!$A$166,'Données projet'!$B$166,DO46+DN47-DW46)))</f>
        <v>192.39999999999992</v>
      </c>
      <c r="DP47" s="18">
        <f>DO47*VLOOKUP('Données projet'!$B$14,Paramètres!$A$1:$I$89,3,0)*VLOOKUP('Données projet'!$B$14,Paramètres!$A$1:$I$89,5,0)</f>
        <v>168.08063999999996</v>
      </c>
      <c r="DQ47" s="14">
        <f t="shared" si="43"/>
        <v>42.659867131343425</v>
      </c>
      <c r="DR47" s="22">
        <f t="shared" si="16"/>
        <v>367.03971658708974</v>
      </c>
      <c r="DS47" s="62">
        <f t="shared" si="17"/>
        <v>660.373049920423</v>
      </c>
      <c r="DT47" s="62">
        <f ca="1">AVERAGE(OFFSET($DS$3,0,0,'Données projet'!$E$14+1,1))-AVERAGE(OFFSET($H$3,0,0,'Données projet'!$E$14+1,1))</f>
        <v>344.39903186387789</v>
      </c>
      <c r="DU47" s="62">
        <f t="shared" si="44"/>
        <v>417.85733543972361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>
        <f>VLOOKUP(A47,'Données projet'!$A$191:$I$211,2,0)</f>
        <v>774</v>
      </c>
      <c r="EH47" s="13">
        <f>VLOOKUP(A47,'Données projet'!$A$191:$I$211,9,0)</f>
        <v>38</v>
      </c>
      <c r="EI47" s="13">
        <f t="array" ref="EI47">INDEX(EH:EH,MIN(IF(ISNUMBER(EH47:EH243),ROW(EH47:EH243),"")))</f>
        <v>38</v>
      </c>
      <c r="EJ47" s="13">
        <f>IF('Données projet'!$A$192&gt;35,EJ46+EI47-ER46,IF(A47&lt;'Données projet'!$A$192,$EG$205^A47,IF(A47='Données projet'!$A$192,'Données projet'!$B$192,EJ46+EI47-ER46)))</f>
        <v>774.00000000000023</v>
      </c>
      <c r="EK47" s="18">
        <f>EJ47*VLOOKUP('Données projet'!$B$15,Paramètres!$A$1:$I$89,3,0)*VLOOKUP('Données projet'!$B$15,Paramètres!$A$1:$I$89,5,0)</f>
        <v>342.10800000000012</v>
      </c>
      <c r="EL47" s="14">
        <f t="shared" si="45"/>
        <v>79.935315774430151</v>
      </c>
      <c r="EM47" s="22">
        <f t="shared" si="19"/>
        <v>735.05877497379925</v>
      </c>
      <c r="EN47" s="62">
        <f t="shared" si="20"/>
        <v>1028.3921083071325</v>
      </c>
      <c r="EO47" s="62">
        <f ca="1">AVERAGE(OFFSET($EN$3,0,0,'Données projet'!$E$15+1,1))-AVERAGE(OFFSET($H$3,0,0,'Données projet'!$E$15+1,1))</f>
        <v>622.05788186755217</v>
      </c>
      <c r="EP47" s="62">
        <f t="shared" si="46"/>
        <v>427.1830590194549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0.29481903668012288</v>
      </c>
      <c r="EY47" s="24">
        <f t="shared" si="21"/>
        <v>0.29481903668012288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179.00000000000003</v>
      </c>
      <c r="O48" s="14">
        <f>N48*VLOOKUP('Données projet'!$B$9,Paramètres!$A$1:$I$89,3,0)*VLOOKUP('Données projet'!$B$9,Paramètres!$A$1:$I$89,5,0)</f>
        <v>181.50600000000003</v>
      </c>
      <c r="P48" s="14">
        <f t="shared" si="33"/>
        <v>45.657080773122978</v>
      </c>
      <c r="Q48" s="22">
        <f t="shared" si="53"/>
        <v>395.64236567985586</v>
      </c>
      <c r="R48" s="62">
        <f t="shared" si="0"/>
        <v>688.97569901318911</v>
      </c>
      <c r="S48" s="62">
        <f ca="1">AVERAGE(OFFSET($R$3,0,0,'Données projet'!$E$9+1,1))-AVERAGE(OFFSET($H$3,0,0,'Données projet'!$E$9+1,1))</f>
        <v>475.74538416323395</v>
      </c>
      <c r="T48" s="62">
        <f t="shared" si="34"/>
        <v>254.25036207346585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121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120.99999999999999</v>
      </c>
      <c r="AJ48" s="14">
        <f>AI48*VLOOKUP('Données projet'!$B$10,Paramètres!$A$1:$I$89,3,0)*VLOOKUP('Données projet'!$B$10,Paramètres!$A$1:$I$89,5,0)</f>
        <v>126.4692</v>
      </c>
      <c r="AK48" s="14">
        <f t="shared" si="35"/>
        <v>33.17919224765545</v>
      </c>
      <c r="AL48" s="22">
        <f t="shared" si="4"/>
        <v>278.05428316466657</v>
      </c>
      <c r="AM48" s="62">
        <f t="shared" si="5"/>
        <v>571.38761649799994</v>
      </c>
      <c r="AN48" s="62">
        <f ca="1">AVERAGE(OFFSET($AM$3,0,0,'Données projet'!$E$10+1,1))-AVERAGE(OFFSET($H$3,0,0,'Données projet'!$E$10+1,1))</f>
        <v>367.53254281980077</v>
      </c>
      <c r="AO48" s="62">
        <f t="shared" si="36"/>
        <v>163.29630772916113</v>
      </c>
      <c r="AP48" s="16">
        <f>IF(ISNA(VLOOKUP(A48,'Données projet'!$A$61:$I$81,3,0)),0,VLOOKUP(A48,'Données projet'!$A$61:$I$81,3,0))</f>
        <v>2</v>
      </c>
      <c r="AQ48" s="16">
        <f>IF(ISNA(VLOOKUP(A48,'Données projet'!$A$61:$I$81,4,0)),0,VLOOKUP(A48,'Données projet'!$A$61:$I$81,4,0))</f>
        <v>27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165</v>
      </c>
      <c r="BB48" s="13">
        <f>VLOOKUP(A48,'Données projet'!$A$87:$I$107,9,0)</f>
        <v>6.6</v>
      </c>
      <c r="BC48" s="13">
        <f t="array" ref="BC48">INDEX(BB:BB,MIN(IF(ISNUMBER(BB48:BB244),ROW(BB48:BB244),"")))</f>
        <v>6.6</v>
      </c>
      <c r="BD48" s="13">
        <f>IF('Données projet'!$A$88&gt;35,BD47+BC48-BL47,IF(A48&lt;'Données projet'!$A$88,$BA$205^A48,IF(A48='Données projet'!$A$88,'Données projet'!$B$88,BD47+BC48-BL47)))</f>
        <v>164.99999999999991</v>
      </c>
      <c r="BE48" s="14">
        <f>BD48*VLOOKUP('Données projet'!$B$11,Paramètres!$A$1:$I$89,3,0)*VLOOKUP('Données projet'!$B$11,Paramètres!$A$1:$I$89,5,0)</f>
        <v>108.10799999999993</v>
      </c>
      <c r="BF48" s="14">
        <f t="shared" si="37"/>
        <v>28.884765499467136</v>
      </c>
      <c r="BG48" s="22">
        <f t="shared" si="7"/>
        <v>238.59573324490512</v>
      </c>
      <c r="BH48" s="62">
        <f t="shared" si="8"/>
        <v>531.92906657823846</v>
      </c>
      <c r="BI48" s="62">
        <f ca="1">AVERAGE(OFFSET($BH$3,0,0,'Données projet'!$E$11+1,1))-AVERAGE(OFFSET($H$3,0,0,'Données projet'!$E$11+1,1))</f>
        <v>212.76380112303843</v>
      </c>
      <c r="BJ48" s="62">
        <f t="shared" si="38"/>
        <v>232.85411068442733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198.5</v>
      </c>
      <c r="BW48" s="13">
        <f>VLOOKUP(A48,'Données projet'!$A$113:$I$133,9,0)</f>
        <v>5.1799999999999953</v>
      </c>
      <c r="BX48" s="13">
        <f t="array" ref="BX48">INDEX(BW:BW,MIN(IF(ISNUMBER(BW48:BW244),ROW(BW48:BW244),"")))</f>
        <v>5.1799999999999953</v>
      </c>
      <c r="BY48" s="13">
        <f>IF('Données projet'!$A$114&gt;35,BY47+BX48-CG47,IF(A48&lt;'Données projet'!$A$114,$BV$205^A48,IF(A48='Données projet'!$A$114,'Données projet'!$B$114,BY47+BX48-CG47)))</f>
        <v>198.50000000000014</v>
      </c>
      <c r="BZ48" s="14">
        <f>BY48*VLOOKUP('Données projet'!$B$12,Paramètres!$A$1:$I$89,3,0)*VLOOKUP('Données projet'!$B$12,Paramètres!$A$1:$I$89,5,0)</f>
        <v>161.02320000000014</v>
      </c>
      <c r="CA48" s="14">
        <f t="shared" si="39"/>
        <v>41.073215330646072</v>
      </c>
      <c r="CB48" s="22">
        <f t="shared" si="10"/>
        <v>351.98459003420879</v>
      </c>
      <c r="CC48" s="62">
        <f t="shared" si="11"/>
        <v>645.31792336754211</v>
      </c>
      <c r="CD48" s="62">
        <f ca="1">AVERAGE(OFFSET($CC$3,0,0,'Données projet'!$E$12+1,1))-AVERAGE(OFFSET($H$3,0,0,'Données projet'!$E$12+1,1))</f>
        <v>280.22219394281689</v>
      </c>
      <c r="CE48" s="62">
        <f t="shared" si="40"/>
        <v>296.25239639555008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179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179.00000000000003</v>
      </c>
      <c r="CU48" s="18">
        <f>CT48*VLOOKUP('Données projet'!$B$13,Paramètres!$A$1:$I$89,3,0)*VLOOKUP('Données projet'!$B$13,Paramètres!$A$1:$I$89,5,0)</f>
        <v>192.6756</v>
      </c>
      <c r="CV48" s="14">
        <f t="shared" si="41"/>
        <v>48.131007733172986</v>
      </c>
      <c r="CW48" s="22">
        <f t="shared" si="13"/>
        <v>419.40484180194295</v>
      </c>
      <c r="CX48" s="62">
        <f t="shared" si="14"/>
        <v>712.73817513527626</v>
      </c>
      <c r="CY48" s="62">
        <f ca="1">AVERAGE(OFFSET($CX$3,0,0,'Données projet'!$E$13+1,1))-AVERAGE(OFFSET($H$3,0,0,'Données projet'!$E$13+1,1))</f>
        <v>502.3600084639375</v>
      </c>
      <c r="CZ48" s="62">
        <f t="shared" si="42"/>
        <v>267.29983095356357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42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201</v>
      </c>
      <c r="DM48" s="13">
        <f>VLOOKUP(A48,'Données projet'!$A$165:$I$185,9,0)</f>
        <v>8.6</v>
      </c>
      <c r="DN48" s="13">
        <f t="array" ref="DN48">INDEX(DM:DM,MIN(IF(ISNUMBER(DM48:DM244),ROW(DM48:DM244),"")))</f>
        <v>8.6</v>
      </c>
      <c r="DO48" s="13">
        <f>IF('Données projet'!$A$166&gt;35,DO47+DN48-DW47,IF(A48&lt;'Données projet'!$A$166,$DL$205^A48,IF(A48='Données projet'!$A$166,'Données projet'!$B$166,DO47+DN48-DW47)))</f>
        <v>200.99999999999991</v>
      </c>
      <c r="DP48" s="18">
        <f>DO48*VLOOKUP('Données projet'!$B$14,Paramètres!$A$1:$I$89,3,0)*VLOOKUP('Données projet'!$B$14,Paramètres!$A$1:$I$89,5,0)</f>
        <v>175.59359999999995</v>
      </c>
      <c r="DQ48" s="14">
        <f t="shared" si="43"/>
        <v>44.340433728638573</v>
      </c>
      <c r="DR48" s="22">
        <f t="shared" si="16"/>
        <v>383.05177541071203</v>
      </c>
      <c r="DS48" s="62">
        <f t="shared" si="17"/>
        <v>676.38510874404528</v>
      </c>
      <c r="DT48" s="62">
        <f ca="1">AVERAGE(OFFSET($DS$3,0,0,'Données projet'!$E$14+1,1))-AVERAGE(OFFSET($H$3,0,0,'Données projet'!$E$14+1,1))</f>
        <v>344.39903186387789</v>
      </c>
      <c r="DU48" s="62">
        <f t="shared" si="44"/>
        <v>417.85733543972361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33.799999999999997</v>
      </c>
      <c r="EJ48" s="13">
        <f>IF('Données projet'!$A$192&gt;35,EJ47+EI48-ER47,IF(A48&lt;'Données projet'!$A$192,$EG$205^A48,IF(A48='Données projet'!$A$192,'Données projet'!$B$192,EJ47+EI48-ER47)))</f>
        <v>807.80000000000018</v>
      </c>
      <c r="EK48" s="18">
        <f>EJ48*VLOOKUP('Données projet'!$B$15,Paramètres!$A$1:$I$89,3,0)*VLOOKUP('Données projet'!$B$15,Paramètres!$A$1:$I$89,5,0)</f>
        <v>357.04760000000016</v>
      </c>
      <c r="EL48" s="14">
        <f t="shared" si="45"/>
        <v>83.011997227472705</v>
      </c>
      <c r="EM48" s="22">
        <f t="shared" si="19"/>
        <v>766.43713183784848</v>
      </c>
      <c r="EN48" s="62">
        <f t="shared" si="20"/>
        <v>1059.7704651711817</v>
      </c>
      <c r="EO48" s="62">
        <f ca="1">AVERAGE(OFFSET($EN$3,0,0,'Données projet'!$E$15+1,1))-AVERAGE(OFFSET($H$3,0,0,'Données projet'!$E$15+1,1))</f>
        <v>622.05788186755217</v>
      </c>
      <c r="EP48" s="62">
        <f t="shared" si="46"/>
        <v>427.1830590194549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0.20846854005940038</v>
      </c>
      <c r="EY48" s="24">
        <f t="shared" si="21"/>
        <v>0.20846854005940038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145.20000000000002</v>
      </c>
      <c r="O49" s="14">
        <f>N49*VLOOKUP('Données projet'!$B$9,Paramètres!$A$1:$I$89,3,0)*VLOOKUP('Données projet'!$B$9,Paramètres!$A$1:$I$89,5,0)</f>
        <v>147.23280000000003</v>
      </c>
      <c r="P49" s="14">
        <f t="shared" si="33"/>
        <v>37.949049623906205</v>
      </c>
      <c r="Q49" s="22">
        <f t="shared" si="53"/>
        <v>322.52505476163668</v>
      </c>
      <c r="R49" s="62">
        <f t="shared" si="0"/>
        <v>615.85838809497</v>
      </c>
      <c r="S49" s="62">
        <f ca="1">AVERAGE(OFFSET($R$3,0,0,'Données projet'!$E$9+1,1))-AVERAGE(OFFSET($H$3,0,0,'Données projet'!$E$9+1,1))</f>
        <v>475.74538416323395</v>
      </c>
      <c r="T49" s="62">
        <f t="shared" si="34"/>
        <v>254.25036207346585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5.4</v>
      </c>
      <c r="AI49" s="14">
        <f>IF('Données projet'!$A$62&gt;35,AI48+AH49-AQ48,IF(A49&lt;'Données projet'!$A$62,$AF$205^A49,IF(A49='Données projet'!$A$62,'Données projet'!$B$62,AI48+AH49-AQ48)))</f>
        <v>99.399999999999991</v>
      </c>
      <c r="AJ49" s="14">
        <f>AI49*VLOOKUP('Données projet'!$B$10,Paramètres!$A$1:$I$89,3,0)*VLOOKUP('Données projet'!$B$10,Paramètres!$A$1:$I$89,5,0)</f>
        <v>103.89288000000001</v>
      </c>
      <c r="AK49" s="14">
        <f t="shared" si="35"/>
        <v>27.887351128415354</v>
      </c>
      <c r="AL49" s="22">
        <f t="shared" si="4"/>
        <v>229.51723588199005</v>
      </c>
      <c r="AM49" s="62">
        <f t="shared" si="5"/>
        <v>522.85056921532339</v>
      </c>
      <c r="AN49" s="62">
        <f ca="1">AVERAGE(OFFSET($AM$3,0,0,'Données projet'!$E$10+1,1))-AVERAGE(OFFSET($H$3,0,0,'Données projet'!$E$10+1,1))</f>
        <v>367.53254281980077</v>
      </c>
      <c r="AO49" s="62">
        <f t="shared" si="36"/>
        <v>163.29630772916113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5.4</v>
      </c>
      <c r="BD49" s="13">
        <f>IF('Données projet'!$A$88&gt;35,BD48+BC49-BL48,IF(A49&lt;'Données projet'!$A$88,$BA$205^A49,IF(A49='Données projet'!$A$88,'Données projet'!$B$88,BD48+BC49-BL48)))</f>
        <v>170.39999999999992</v>
      </c>
      <c r="BE49" s="14">
        <f>BD49*VLOOKUP('Données projet'!$B$11,Paramètres!$A$1:$I$89,3,0)*VLOOKUP('Données projet'!$B$11,Paramètres!$A$1:$I$89,5,0)</f>
        <v>111.64607999999996</v>
      </c>
      <c r="BF49" s="14">
        <f t="shared" si="37"/>
        <v>29.718477955114263</v>
      </c>
      <c r="BG49" s="22">
        <f t="shared" si="7"/>
        <v>246.20993843849055</v>
      </c>
      <c r="BH49" s="62">
        <f t="shared" si="8"/>
        <v>539.54327177182381</v>
      </c>
      <c r="BI49" s="62">
        <f ca="1">AVERAGE(OFFSET($BH$3,0,0,'Données projet'!$E$11+1,1))-AVERAGE(OFFSET($H$3,0,0,'Données projet'!$E$11+1,1))</f>
        <v>212.76380112303843</v>
      </c>
      <c r="BJ49" s="62">
        <f t="shared" si="38"/>
        <v>232.85411068442733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4.3800000000000008</v>
      </c>
      <c r="BY49" s="13">
        <f>IF('Données projet'!$A$114&gt;35,BY48+BX49-CG48,IF(A49&lt;'Données projet'!$A$114,$BV$205^A49,IF(A49='Données projet'!$A$114,'Données projet'!$B$114,BY48+BX49-CG48)))</f>
        <v>202.88000000000014</v>
      </c>
      <c r="BZ49" s="14">
        <f>BY49*VLOOKUP('Données projet'!$B$12,Paramètres!$A$1:$I$89,3,0)*VLOOKUP('Données projet'!$B$12,Paramètres!$A$1:$I$89,5,0)</f>
        <v>164.57625600000011</v>
      </c>
      <c r="CA49" s="14">
        <f t="shared" si="39"/>
        <v>41.873002544663343</v>
      </c>
      <c r="CB49" s="22">
        <f t="shared" si="10"/>
        <v>359.56579196528884</v>
      </c>
      <c r="CC49" s="62">
        <f t="shared" si="11"/>
        <v>652.89912529862215</v>
      </c>
      <c r="CD49" s="62">
        <f ca="1">AVERAGE(OFFSET($CC$3,0,0,'Données projet'!$E$12+1,1))-AVERAGE(OFFSET($H$3,0,0,'Données projet'!$E$12+1,1))</f>
        <v>280.22219394281689</v>
      </c>
      <c r="CE49" s="62">
        <f t="shared" si="40"/>
        <v>296.25239639555008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145.20000000000002</v>
      </c>
      <c r="CU49" s="18">
        <f>CT49*VLOOKUP('Données projet'!$B$13,Paramètres!$A$1:$I$89,3,0)*VLOOKUP('Données projet'!$B$13,Paramètres!$A$1:$I$89,5,0)</f>
        <v>156.29328000000001</v>
      </c>
      <c r="CV49" s="14">
        <f t="shared" si="41"/>
        <v>40.005317247308959</v>
      </c>
      <c r="CW49" s="22">
        <f t="shared" si="13"/>
        <v>341.8867235390631</v>
      </c>
      <c r="CX49" s="62">
        <f t="shared" si="14"/>
        <v>635.22005687239641</v>
      </c>
      <c r="CY49" s="62">
        <f ca="1">AVERAGE(OFFSET($CX$3,0,0,'Données projet'!$E$13+1,1))-AVERAGE(OFFSET($H$3,0,0,'Données projet'!$E$13+1,1))</f>
        <v>502.3600084639375</v>
      </c>
      <c r="CZ49" s="62">
        <f t="shared" si="42"/>
        <v>267.29983095356357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7.8</v>
      </c>
      <c r="DO49" s="13">
        <f>IF('Données projet'!$A$166&gt;35,DO48+DN49-DW48,IF(A49&lt;'Données projet'!$A$166,$DL$205^A49,IF(A49='Données projet'!$A$166,'Données projet'!$B$166,DO48+DN49-DW48)))</f>
        <v>208.79999999999993</v>
      </c>
      <c r="DP49" s="18">
        <f>DO49*VLOOKUP('Données projet'!$B$14,Paramètres!$A$1:$I$89,3,0)*VLOOKUP('Données projet'!$B$14,Paramètres!$A$1:$I$89,5,0)</f>
        <v>182.40767999999997</v>
      </c>
      <c r="DQ49" s="14">
        <f t="shared" si="43"/>
        <v>45.857435663065921</v>
      </c>
      <c r="DR49" s="22">
        <f t="shared" si="16"/>
        <v>397.56174311317301</v>
      </c>
      <c r="DS49" s="62">
        <f t="shared" si="17"/>
        <v>690.89507644650632</v>
      </c>
      <c r="DT49" s="62">
        <f ca="1">AVERAGE(OFFSET($DS$3,0,0,'Données projet'!$E$14+1,1))-AVERAGE(OFFSET($H$3,0,0,'Données projet'!$E$14+1,1))</f>
        <v>344.39903186387789</v>
      </c>
      <c r="DU49" s="62">
        <f t="shared" si="44"/>
        <v>417.85733543972361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33.799999999999997</v>
      </c>
      <c r="EJ49" s="13">
        <f>IF('Données projet'!$A$192&gt;35,EJ48+EI49-ER48,IF(A49&lt;'Données projet'!$A$192,$EG$205^A49,IF(A49='Données projet'!$A$192,'Données projet'!$B$192,EJ48+EI49-ER48)))</f>
        <v>841.60000000000014</v>
      </c>
      <c r="EK49" s="18">
        <f>EJ49*VLOOKUP('Données projet'!$B$15,Paramètres!$A$1:$I$89,3,0)*VLOOKUP('Données projet'!$B$15,Paramètres!$A$1:$I$89,5,0)</f>
        <v>371.98720000000009</v>
      </c>
      <c r="EL49" s="14">
        <f t="shared" si="45"/>
        <v>86.073725793626124</v>
      </c>
      <c r="EM49" s="22">
        <f t="shared" si="19"/>
        <v>797.78944575723233</v>
      </c>
      <c r="EN49" s="62">
        <f t="shared" si="20"/>
        <v>1091.1227790905657</v>
      </c>
      <c r="EO49" s="62">
        <f ca="1">AVERAGE(OFFSET($EN$3,0,0,'Données projet'!$E$15+1,1))-AVERAGE(OFFSET($H$3,0,0,'Données projet'!$E$15+1,1))</f>
        <v>622.05788186755217</v>
      </c>
      <c r="EP49" s="62">
        <f t="shared" si="46"/>
        <v>427.1830590194549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0.14740951834006144</v>
      </c>
      <c r="EY49" s="24">
        <f t="shared" si="21"/>
        <v>0.14740951834006144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</v>
      </c>
      <c r="O50" s="14">
        <f>N50*VLOOKUP('Données projet'!$B$9,Paramètres!$A$1:$I$89,3,0)*VLOOKUP('Données projet'!$B$9,Paramètres!$A$1:$I$89,5,0)</f>
        <v>155.54760000000002</v>
      </c>
      <c r="P50" s="14">
        <f t="shared" si="33"/>
        <v>39.836620617816237</v>
      </c>
      <c r="Q50" s="22">
        <f t="shared" si="53"/>
        <v>340.29418424269664</v>
      </c>
      <c r="R50" s="62">
        <f t="shared" si="0"/>
        <v>633.62751757602996</v>
      </c>
      <c r="S50" s="62">
        <f ca="1">AVERAGE(OFFSET($R$3,0,0,'Données projet'!$E$9+1,1))-AVERAGE(OFFSET($H$3,0,0,'Données projet'!$E$9+1,1))</f>
        <v>475.74538416323395</v>
      </c>
      <c r="T50" s="62">
        <f t="shared" si="34"/>
        <v>254.25036207346585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5.4</v>
      </c>
      <c r="AI50" s="14">
        <f>IF('Données projet'!$A$62&gt;35,AI49+AH50-AQ49,IF(A50&lt;'Données projet'!$A$62,$AF$205^A50,IF(A50='Données projet'!$A$62,'Données projet'!$B$62,AI49+AH50-AQ49)))</f>
        <v>104.8</v>
      </c>
      <c r="AJ50" s="14">
        <f>AI50*VLOOKUP('Données projet'!$B$10,Paramètres!$A$1:$I$89,3,0)*VLOOKUP('Données projet'!$B$10,Paramètres!$A$1:$I$89,5,0)</f>
        <v>109.53696000000002</v>
      </c>
      <c r="AK50" s="14">
        <f t="shared" si="35"/>
        <v>29.221861967602475</v>
      </c>
      <c r="AL50" s="22">
        <f t="shared" si="4"/>
        <v>241.67161492690767</v>
      </c>
      <c r="AM50" s="62">
        <f t="shared" si="5"/>
        <v>535.00494826024101</v>
      </c>
      <c r="AN50" s="62">
        <f ca="1">AVERAGE(OFFSET($AM$3,0,0,'Données projet'!$E$10+1,1))-AVERAGE(OFFSET($H$3,0,0,'Données projet'!$E$10+1,1))</f>
        <v>367.53254281980077</v>
      </c>
      <c r="AO50" s="62">
        <f t="shared" si="36"/>
        <v>163.29630772916113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5.4</v>
      </c>
      <c r="BD50" s="13">
        <f>IF('Données projet'!$A$88&gt;35,BD49+BC50-BL49,IF(A50&lt;'Données projet'!$A$88,$BA$205^A50,IF(A50='Données projet'!$A$88,'Données projet'!$B$88,BD49+BC50-BL49)))</f>
        <v>175.79999999999993</v>
      </c>
      <c r="BE50" s="14">
        <f>BD50*VLOOKUP('Données projet'!$B$11,Paramètres!$A$1:$I$89,3,0)*VLOOKUP('Données projet'!$B$11,Paramètres!$A$1:$I$89,5,0)</f>
        <v>115.18415999999996</v>
      </c>
      <c r="BF50" s="14">
        <f t="shared" si="37"/>
        <v>30.549120190784183</v>
      </c>
      <c r="BG50" s="22">
        <f t="shared" si="7"/>
        <v>253.8187963322824</v>
      </c>
      <c r="BH50" s="62">
        <f t="shared" si="8"/>
        <v>547.15212966561569</v>
      </c>
      <c r="BI50" s="62">
        <f ca="1">AVERAGE(OFFSET($BH$3,0,0,'Données projet'!$E$11+1,1))-AVERAGE(OFFSET($H$3,0,0,'Données projet'!$E$11+1,1))</f>
        <v>212.76380112303843</v>
      </c>
      <c r="BJ50" s="62">
        <f t="shared" si="38"/>
        <v>232.85411068442733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4.3800000000000008</v>
      </c>
      <c r="BY50" s="13">
        <f>IF('Données projet'!$A$114&gt;35,BY49+BX50-CG49,IF(A50&lt;'Données projet'!$A$114,$BV$205^A50,IF(A50='Données projet'!$A$114,'Données projet'!$B$114,BY49+BX50-CG49)))</f>
        <v>207.26000000000013</v>
      </c>
      <c r="BZ50" s="14">
        <f>BY50*VLOOKUP('Données projet'!$B$12,Paramètres!$A$1:$I$89,3,0)*VLOOKUP('Données projet'!$B$12,Paramètres!$A$1:$I$89,5,0)</f>
        <v>168.12931200000011</v>
      </c>
      <c r="CA50" s="14">
        <f t="shared" si="39"/>
        <v>42.670782273252868</v>
      </c>
      <c r="CB50" s="22">
        <f t="shared" si="10"/>
        <v>367.14349752591556</v>
      </c>
      <c r="CC50" s="62">
        <f t="shared" si="11"/>
        <v>660.47683085924882</v>
      </c>
      <c r="CD50" s="62">
        <f ca="1">AVERAGE(OFFSET($CC$3,0,0,'Données projet'!$E$12+1,1))-AVERAGE(OFFSET($H$3,0,0,'Données projet'!$E$12+1,1))</f>
        <v>280.22219394281689</v>
      </c>
      <c r="CE50" s="62">
        <f t="shared" si="40"/>
        <v>296.25239639555008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153.4</v>
      </c>
      <c r="CU50" s="18">
        <f>CT50*VLOOKUP('Données projet'!$B$13,Paramètres!$A$1:$I$89,3,0)*VLOOKUP('Données projet'!$B$13,Paramètres!$A$1:$I$89,5,0)</f>
        <v>165.11975999999999</v>
      </c>
      <c r="CV50" s="14">
        <f t="shared" si="41"/>
        <v>41.995166194425131</v>
      </c>
      <c r="CW50" s="22">
        <f t="shared" si="13"/>
        <v>360.72516312195711</v>
      </c>
      <c r="CX50" s="62">
        <f t="shared" si="14"/>
        <v>654.05849645529042</v>
      </c>
      <c r="CY50" s="62">
        <f ca="1">AVERAGE(OFFSET($CX$3,0,0,'Données projet'!$E$13+1,1))-AVERAGE(OFFSET($H$3,0,0,'Données projet'!$E$13+1,1))</f>
        <v>502.3600084639375</v>
      </c>
      <c r="CZ50" s="62">
        <f t="shared" si="42"/>
        <v>267.29983095356357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7.8</v>
      </c>
      <c r="DO50" s="13">
        <f>IF('Données projet'!$A$166&gt;35,DO49+DN50-DW49,IF(A50&lt;'Données projet'!$A$166,$DL$205^A50,IF(A50='Données projet'!$A$166,'Données projet'!$B$166,DO49+DN50-DW49)))</f>
        <v>216.59999999999994</v>
      </c>
      <c r="DP50" s="18">
        <f>DO50*VLOOKUP('Données projet'!$B$14,Paramètres!$A$1:$I$89,3,0)*VLOOKUP('Données projet'!$B$14,Paramètres!$A$1:$I$89,5,0)</f>
        <v>189.22175999999996</v>
      </c>
      <c r="DQ50" s="14">
        <f t="shared" si="43"/>
        <v>47.367853957810034</v>
      </c>
      <c r="DR50" s="22">
        <f t="shared" si="16"/>
        <v>412.06024430985235</v>
      </c>
      <c r="DS50" s="62">
        <f t="shared" si="17"/>
        <v>705.39357764318561</v>
      </c>
      <c r="DT50" s="62">
        <f ca="1">AVERAGE(OFFSET($DS$3,0,0,'Données projet'!$E$14+1,1))-AVERAGE(OFFSET($H$3,0,0,'Données projet'!$E$14+1,1))</f>
        <v>344.39903186387789</v>
      </c>
      <c r="DU50" s="62">
        <f t="shared" si="44"/>
        <v>417.85733543972361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33.799999999999997</v>
      </c>
      <c r="EJ50" s="13">
        <f>IF('Données projet'!$A$192&gt;35,EJ49+EI50-ER49,IF(A50&lt;'Données projet'!$A$192,$EG$205^A50,IF(A50='Données projet'!$A$192,'Données projet'!$B$192,EJ49+EI50-ER49)))</f>
        <v>875.40000000000009</v>
      </c>
      <c r="EK50" s="18">
        <f>EJ50*VLOOKUP('Données projet'!$B$15,Paramètres!$A$1:$I$89,3,0)*VLOOKUP('Données projet'!$B$15,Paramètres!$A$1:$I$89,5,0)</f>
        <v>386.92680000000007</v>
      </c>
      <c r="EL50" s="14">
        <f t="shared" si="45"/>
        <v>89.121170708628895</v>
      </c>
      <c r="EM50" s="22">
        <f t="shared" si="19"/>
        <v>829.11688231752885</v>
      </c>
      <c r="EN50" s="62">
        <f t="shared" si="20"/>
        <v>1122.4502156508622</v>
      </c>
      <c r="EO50" s="62">
        <f ca="1">AVERAGE(OFFSET($EN$3,0,0,'Données projet'!$E$15+1,1))-AVERAGE(OFFSET($H$3,0,0,'Données projet'!$E$15+1,1))</f>
        <v>622.05788186755217</v>
      </c>
      <c r="EP50" s="62">
        <f t="shared" si="46"/>
        <v>427.1830590194549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0.10423427002970019</v>
      </c>
      <c r="EY50" s="24">
        <f t="shared" si="21"/>
        <v>0.10423427002970019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</v>
      </c>
      <c r="O51" s="14">
        <f>N51*VLOOKUP('Données projet'!$B$9,Paramètres!$A$1:$I$89,3,0)*VLOOKUP('Données projet'!$B$9,Paramètres!$A$1:$I$89,5,0)</f>
        <v>163.86240000000001</v>
      </c>
      <c r="P51" s="14">
        <f t="shared" si="33"/>
        <v>41.712477409029084</v>
      </c>
      <c r="Q51" s="22">
        <f t="shared" si="53"/>
        <v>358.0429114873923</v>
      </c>
      <c r="R51" s="62">
        <f t="shared" si="0"/>
        <v>651.37624482072556</v>
      </c>
      <c r="S51" s="62">
        <f ca="1">AVERAGE(OFFSET($R$3,0,0,'Données projet'!$E$9+1,1))-AVERAGE(OFFSET($H$3,0,0,'Données projet'!$E$9+1,1))</f>
        <v>475.74538416323395</v>
      </c>
      <c r="T51" s="62">
        <f t="shared" si="34"/>
        <v>254.25036207346585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5.4</v>
      </c>
      <c r="AI51" s="14">
        <f>IF('Données projet'!$A$62&gt;35,AI50+AH51-AQ50,IF(A51&lt;'Données projet'!$A$62,$AF$205^A51,IF(A51='Données projet'!$A$62,'Données projet'!$B$62,AI50+AH51-AQ50)))</f>
        <v>110.2</v>
      </c>
      <c r="AJ51" s="14">
        <f>AI51*VLOOKUP('Données projet'!$B$10,Paramètres!$A$1:$I$89,3,0)*VLOOKUP('Données projet'!$B$10,Paramètres!$A$1:$I$89,5,0)</f>
        <v>115.18104000000001</v>
      </c>
      <c r="AK51" s="14">
        <f t="shared" si="35"/>
        <v>30.548389023192385</v>
      </c>
      <c r="AL51" s="22">
        <f t="shared" si="4"/>
        <v>253.81208888206004</v>
      </c>
      <c r="AM51" s="62">
        <f t="shared" si="5"/>
        <v>547.14542221539341</v>
      </c>
      <c r="AN51" s="62">
        <f ca="1">AVERAGE(OFFSET($AM$3,0,0,'Données projet'!$E$10+1,1))-AVERAGE(OFFSET($H$3,0,0,'Données projet'!$E$10+1,1))</f>
        <v>367.53254281980077</v>
      </c>
      <c r="AO51" s="62">
        <f t="shared" si="36"/>
        <v>163.29630772916113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5.4</v>
      </c>
      <c r="BD51" s="13">
        <f>IF('Données projet'!$A$88&gt;35,BD50+BC51-BL50,IF(A51&lt;'Données projet'!$A$88,$BA$205^A51,IF(A51='Données projet'!$A$88,'Données projet'!$B$88,BD50+BC51-BL50)))</f>
        <v>181.19999999999993</v>
      </c>
      <c r="BE51" s="14">
        <f>BD51*VLOOKUP('Données projet'!$B$11,Paramètres!$A$1:$I$89,3,0)*VLOOKUP('Données projet'!$B$11,Paramètres!$A$1:$I$89,5,0)</f>
        <v>118.72223999999996</v>
      </c>
      <c r="BF51" s="14">
        <f t="shared" si="37"/>
        <v>31.376797336463543</v>
      </c>
      <c r="BG51" s="22">
        <f t="shared" si="7"/>
        <v>261.42249002767397</v>
      </c>
      <c r="BH51" s="62">
        <f t="shared" si="8"/>
        <v>554.75582336100729</v>
      </c>
      <c r="BI51" s="62">
        <f ca="1">AVERAGE(OFFSET($BH$3,0,0,'Données projet'!$E$11+1,1))-AVERAGE(OFFSET($H$3,0,0,'Données projet'!$E$11+1,1))</f>
        <v>212.76380112303843</v>
      </c>
      <c r="BJ51" s="62">
        <f t="shared" si="38"/>
        <v>232.85411068442733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4.3800000000000008</v>
      </c>
      <c r="BY51" s="13">
        <f>IF('Données projet'!$A$114&gt;35,BY50+BX51-CG50,IF(A51&lt;'Données projet'!$A$114,$BV$205^A51,IF(A51='Données projet'!$A$114,'Données projet'!$B$114,BY50+BX51-CG50)))</f>
        <v>211.64000000000013</v>
      </c>
      <c r="BZ51" s="14">
        <f>BY51*VLOOKUP('Données projet'!$B$12,Paramètres!$A$1:$I$89,3,0)*VLOOKUP('Données projet'!$B$12,Paramètres!$A$1:$I$89,5,0)</f>
        <v>171.68236800000011</v>
      </c>
      <c r="CA51" s="14">
        <f t="shared" si="39"/>
        <v>43.466601827409747</v>
      </c>
      <c r="CB51" s="22">
        <f t="shared" si="10"/>
        <v>374.7177891160722</v>
      </c>
      <c r="CC51" s="62">
        <f t="shared" si="11"/>
        <v>668.05112244940551</v>
      </c>
      <c r="CD51" s="62">
        <f ca="1">AVERAGE(OFFSET($CC$3,0,0,'Données projet'!$E$12+1,1))-AVERAGE(OFFSET($H$3,0,0,'Données projet'!$E$12+1,1))</f>
        <v>280.22219394281689</v>
      </c>
      <c r="CE51" s="62">
        <f t="shared" si="40"/>
        <v>296.25239639555008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161.6</v>
      </c>
      <c r="CU51" s="18">
        <f>CT51*VLOOKUP('Données projet'!$B$13,Paramètres!$A$1:$I$89,3,0)*VLOOKUP('Données projet'!$B$13,Paramètres!$A$1:$I$89,5,0)</f>
        <v>173.94623999999999</v>
      </c>
      <c r="CV51" s="14">
        <f t="shared" si="41"/>
        <v>43.972666205274265</v>
      </c>
      <c r="CW51" s="22">
        <f t="shared" si="13"/>
        <v>379.542094974186</v>
      </c>
      <c r="CX51" s="62">
        <f t="shared" si="14"/>
        <v>672.87542830751931</v>
      </c>
      <c r="CY51" s="62">
        <f ca="1">AVERAGE(OFFSET($CX$3,0,0,'Données projet'!$E$13+1,1))-AVERAGE(OFFSET($H$3,0,0,'Données projet'!$E$13+1,1))</f>
        <v>502.3600084639375</v>
      </c>
      <c r="CZ51" s="62">
        <f t="shared" si="42"/>
        <v>267.29983095356357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7.8</v>
      </c>
      <c r="DO51" s="13">
        <f>IF('Données projet'!$A$166&gt;35,DO50+DN51-DW50,IF(A51&lt;'Données projet'!$A$166,$DL$205^A51,IF(A51='Données projet'!$A$166,'Données projet'!$B$166,DO50+DN51-DW50)))</f>
        <v>224.39999999999995</v>
      </c>
      <c r="DP51" s="18">
        <f>DO51*VLOOKUP('Données projet'!$B$14,Paramètres!$A$1:$I$89,3,0)*VLOOKUP('Données projet'!$B$14,Paramètres!$A$1:$I$89,5,0)</f>
        <v>196.03583999999998</v>
      </c>
      <c r="DQ51" s="14">
        <f t="shared" si="43"/>
        <v>48.871952855623455</v>
      </c>
      <c r="DR51" s="22">
        <f t="shared" si="16"/>
        <v>426.54773922354411</v>
      </c>
      <c r="DS51" s="62">
        <f t="shared" si="17"/>
        <v>719.88107255687737</v>
      </c>
      <c r="DT51" s="62">
        <f ca="1">AVERAGE(OFFSET($DS$3,0,0,'Données projet'!$E$14+1,1))-AVERAGE(OFFSET($H$3,0,0,'Données projet'!$E$14+1,1))</f>
        <v>344.39903186387789</v>
      </c>
      <c r="DU51" s="62">
        <f t="shared" si="44"/>
        <v>417.85733543972361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33.799999999999997</v>
      </c>
      <c r="EJ51" s="13">
        <f>IF('Données projet'!$A$192&gt;35,EJ50+EI51-ER50,IF(A51&lt;'Données projet'!$A$192,$EG$205^A51,IF(A51='Données projet'!$A$192,'Données projet'!$B$192,EJ50+EI51-ER50)))</f>
        <v>909.2</v>
      </c>
      <c r="EK51" s="18">
        <f>EJ51*VLOOKUP('Données projet'!$B$15,Paramètres!$A$1:$I$89,3,0)*VLOOKUP('Données projet'!$B$15,Paramètres!$A$1:$I$89,5,0)</f>
        <v>401.86640000000006</v>
      </c>
      <c r="EL51" s="14">
        <f t="shared" si="45"/>
        <v>92.154946602068421</v>
      </c>
      <c r="EM51" s="22">
        <f t="shared" si="19"/>
        <v>860.42051199860259</v>
      </c>
      <c r="EN51" s="62">
        <f t="shared" si="20"/>
        <v>1153.753845331936</v>
      </c>
      <c r="EO51" s="62">
        <f ca="1">AVERAGE(OFFSET($EN$3,0,0,'Données projet'!$E$15+1,1))-AVERAGE(OFFSET($H$3,0,0,'Données projet'!$E$15+1,1))</f>
        <v>622.05788186755217</v>
      </c>
      <c r="EP51" s="62">
        <f t="shared" si="46"/>
        <v>427.1830590194549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7.370475917003072E-2</v>
      </c>
      <c r="EY51" s="24">
        <f t="shared" si="21"/>
        <v>7.370475917003072E-2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169.79999999999998</v>
      </c>
      <c r="O52" s="14">
        <f>N52*VLOOKUP('Données projet'!$B$9,Paramètres!$A$1:$I$89,3,0)*VLOOKUP('Données projet'!$B$9,Paramètres!$A$1:$I$89,5,0)</f>
        <v>172.1772</v>
      </c>
      <c r="P52" s="14">
        <f t="shared" si="33"/>
        <v>43.577282221917017</v>
      </c>
      <c r="Q52" s="22">
        <f t="shared" si="53"/>
        <v>375.77238986983883</v>
      </c>
      <c r="R52" s="62">
        <f t="shared" si="0"/>
        <v>669.10572320317215</v>
      </c>
      <c r="S52" s="62">
        <f ca="1">AVERAGE(OFFSET($R$3,0,0,'Données projet'!$E$9+1,1))-AVERAGE(OFFSET($H$3,0,0,'Données projet'!$E$9+1,1))</f>
        <v>475.74538416323395</v>
      </c>
      <c r="T52" s="62">
        <f t="shared" si="34"/>
        <v>254.25036207346585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5.4</v>
      </c>
      <c r="AI52" s="14">
        <f>IF('Données projet'!$A$62&gt;35,AI51+AH52-AQ51,IF(A52&lt;'Données projet'!$A$62,$AF$205^A52,IF(A52='Données projet'!$A$62,'Données projet'!$B$62,AI51+AH52-AQ51)))</f>
        <v>115.60000000000001</v>
      </c>
      <c r="AJ52" s="14">
        <f>AI52*VLOOKUP('Données projet'!$B$10,Paramètres!$A$1:$I$89,3,0)*VLOOKUP('Données projet'!$B$10,Paramètres!$A$1:$I$89,5,0)</f>
        <v>120.82512000000003</v>
      </c>
      <c r="AK52" s="14">
        <f t="shared" si="35"/>
        <v>31.867368166929829</v>
      </c>
      <c r="AL52" s="22">
        <f t="shared" si="4"/>
        <v>265.93941689073614</v>
      </c>
      <c r="AM52" s="62">
        <f t="shared" si="5"/>
        <v>559.27275022406945</v>
      </c>
      <c r="AN52" s="62">
        <f ca="1">AVERAGE(OFFSET($AM$3,0,0,'Données projet'!$E$10+1,1))-AVERAGE(OFFSET($H$3,0,0,'Données projet'!$E$10+1,1))</f>
        <v>367.53254281980077</v>
      </c>
      <c r="AO52" s="62">
        <f t="shared" si="36"/>
        <v>163.29630772916113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5.4</v>
      </c>
      <c r="BD52" s="13">
        <f>IF('Données projet'!$A$88&gt;35,BD51+BC52-BL51,IF(A52&lt;'Données projet'!$A$88,$BA$205^A52,IF(A52='Données projet'!$A$88,'Données projet'!$B$88,BD51+BC52-BL51)))</f>
        <v>186.59999999999994</v>
      </c>
      <c r="BE52" s="14">
        <f>BD52*VLOOKUP('Données projet'!$B$11,Paramètres!$A$1:$I$89,3,0)*VLOOKUP('Données projet'!$B$11,Paramètres!$A$1:$I$89,5,0)</f>
        <v>122.26031999999996</v>
      </c>
      <c r="BF52" s="14">
        <f t="shared" si="37"/>
        <v>32.201607899948172</v>
      </c>
      <c r="BG52" s="22">
        <f t="shared" si="7"/>
        <v>269.02119109240965</v>
      </c>
      <c r="BH52" s="62">
        <f t="shared" si="8"/>
        <v>562.35452442574297</v>
      </c>
      <c r="BI52" s="62">
        <f ca="1">AVERAGE(OFFSET($BH$3,0,0,'Données projet'!$E$11+1,1))-AVERAGE(OFFSET($H$3,0,0,'Données projet'!$E$11+1,1))</f>
        <v>212.76380112303843</v>
      </c>
      <c r="BJ52" s="62">
        <f t="shared" si="38"/>
        <v>232.85411068442733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4.3800000000000008</v>
      </c>
      <c r="BY52" s="13">
        <f>IF('Données projet'!$A$114&gt;35,BY51+BX52-CG51,IF(A52&lt;'Données projet'!$A$114,$BV$205^A52,IF(A52='Données projet'!$A$114,'Données projet'!$B$114,BY51+BX52-CG51)))</f>
        <v>216.02000000000012</v>
      </c>
      <c r="BZ52" s="14">
        <f>BY52*VLOOKUP('Données projet'!$B$12,Paramètres!$A$1:$I$89,3,0)*VLOOKUP('Données projet'!$B$12,Paramètres!$A$1:$I$89,5,0)</f>
        <v>175.23542400000011</v>
      </c>
      <c r="CA52" s="14">
        <f t="shared" si="39"/>
        <v>44.260506447957958</v>
      </c>
      <c r="CB52" s="22">
        <f t="shared" si="10"/>
        <v>382.28874553019364</v>
      </c>
      <c r="CC52" s="62">
        <f t="shared" si="11"/>
        <v>675.62207886352689</v>
      </c>
      <c r="CD52" s="62">
        <f ca="1">AVERAGE(OFFSET($CC$3,0,0,'Données projet'!$E$12+1,1))-AVERAGE(OFFSET($H$3,0,0,'Données projet'!$E$12+1,1))</f>
        <v>280.22219394281689</v>
      </c>
      <c r="CE52" s="62">
        <f t="shared" si="40"/>
        <v>296.25239639555008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169.79999999999998</v>
      </c>
      <c r="CU52" s="18">
        <f>CT52*VLOOKUP('Données projet'!$B$13,Paramètres!$A$1:$I$89,3,0)*VLOOKUP('Données projet'!$B$13,Paramètres!$A$1:$I$89,5,0)</f>
        <v>182.77271999999996</v>
      </c>
      <c r="CV52" s="14">
        <f t="shared" si="41"/>
        <v>45.938515386827795</v>
      </c>
      <c r="CW52" s="22">
        <f t="shared" si="13"/>
        <v>398.33873496539167</v>
      </c>
      <c r="CX52" s="62">
        <f t="shared" si="14"/>
        <v>691.67206829872498</v>
      </c>
      <c r="CY52" s="62">
        <f ca="1">AVERAGE(OFFSET($CX$3,0,0,'Données projet'!$E$13+1,1))-AVERAGE(OFFSET($H$3,0,0,'Données projet'!$E$13+1,1))</f>
        <v>502.3600084639375</v>
      </c>
      <c r="CZ52" s="62">
        <f t="shared" si="42"/>
        <v>267.29983095356357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7.8</v>
      </c>
      <c r="DO52" s="13">
        <f>IF('Données projet'!$A$166&gt;35,DO51+DN52-DW51,IF(A52&lt;'Données projet'!$A$166,$DL$205^A52,IF(A52='Données projet'!$A$166,'Données projet'!$B$166,DO51+DN52-DW51)))</f>
        <v>232.19999999999996</v>
      </c>
      <c r="DP52" s="18">
        <f>DO52*VLOOKUP('Données projet'!$B$14,Paramètres!$A$1:$I$89,3,0)*VLOOKUP('Données projet'!$B$14,Paramètres!$A$1:$I$89,5,0)</f>
        <v>202.84991999999997</v>
      </c>
      <c r="DQ52" s="14">
        <f t="shared" si="43"/>
        <v>50.369977187686075</v>
      </c>
      <c r="DR52" s="22">
        <f t="shared" si="16"/>
        <v>441.02465426855321</v>
      </c>
      <c r="DS52" s="62">
        <f t="shared" si="17"/>
        <v>734.35798760188652</v>
      </c>
      <c r="DT52" s="62">
        <f ca="1">AVERAGE(OFFSET($DS$3,0,0,'Données projet'!$E$14+1,1))-AVERAGE(OFFSET($H$3,0,0,'Données projet'!$E$14+1,1))</f>
        <v>344.39903186387789</v>
      </c>
      <c r="DU52" s="62">
        <f t="shared" si="44"/>
        <v>417.85733543972361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>
        <f>VLOOKUP(A52,'Données projet'!$A$191:$I$211,2,0)</f>
        <v>943</v>
      </c>
      <c r="EH52" s="13">
        <f>VLOOKUP(A52,'Données projet'!$A$191:$I$211,9,0)</f>
        <v>33.799999999999997</v>
      </c>
      <c r="EI52" s="13">
        <f t="array" ref="EI52">INDEX(EH:EH,MIN(IF(ISNUMBER(EH52:EH248),ROW(EH52:EH248),"")))</f>
        <v>33.799999999999997</v>
      </c>
      <c r="EJ52" s="13">
        <f>IF('Données projet'!$A$192&gt;35,EJ51+EI52-ER51,IF(A52&lt;'Données projet'!$A$192,$EG$205^A52,IF(A52='Données projet'!$A$192,'Données projet'!$B$192,EJ51+EI52-ER51)))</f>
        <v>943</v>
      </c>
      <c r="EK52" s="18">
        <f>EJ52*VLOOKUP('Données projet'!$B$15,Paramètres!$A$1:$I$89,3,0)*VLOOKUP('Données projet'!$B$15,Paramètres!$A$1:$I$89,5,0)</f>
        <v>416.80600000000004</v>
      </c>
      <c r="EL52" s="14">
        <f t="shared" si="45"/>
        <v>95.175619816033517</v>
      </c>
      <c r="EM52" s="22">
        <f t="shared" si="19"/>
        <v>891.70132117959167</v>
      </c>
      <c r="EN52" s="62">
        <f t="shared" si="20"/>
        <v>1185.034654512925</v>
      </c>
      <c r="EO52" s="62">
        <f ca="1">AVERAGE(OFFSET($EN$3,0,0,'Données projet'!$E$15+1,1))-AVERAGE(OFFSET($H$3,0,0,'Données projet'!$E$15+1,1))</f>
        <v>622.05788186755217</v>
      </c>
      <c r="EP52" s="62">
        <f t="shared" si="46"/>
        <v>427.1830590194549</v>
      </c>
      <c r="EQ52" s="16">
        <f>IF(ISNA(VLOOKUP(A52,'Données projet'!$A$191:$I$211,3,0)),0,VLOOKUP(A52,'Données projet'!$A$191:$I$211,3,0))</f>
        <v>4</v>
      </c>
      <c r="ER52" s="16">
        <f>IF(ISNA(VLOOKUP(A52,'Données projet'!$A$191:$I$211,4,0)),0,VLOOKUP(A52,'Données projet'!$A$191:$I$211,4,0))</f>
        <v>159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5.2117135014850095E-2</v>
      </c>
      <c r="EY52" s="24">
        <f t="shared" si="21"/>
        <v>5.2117135014850095E-2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177.99999999999997</v>
      </c>
      <c r="O53" s="14">
        <f>N53*VLOOKUP('Données projet'!$B$9,Paramètres!$A$1:$I$89,3,0)*VLOOKUP('Données projet'!$B$9,Paramètres!$A$1:$I$89,5,0)</f>
        <v>180.49199999999999</v>
      </c>
      <c r="P53" s="14">
        <f t="shared" si="33"/>
        <v>45.431629706642617</v>
      </c>
      <c r="Q53" s="22">
        <f t="shared" si="53"/>
        <v>393.48365507240254</v>
      </c>
      <c r="R53" s="62">
        <f t="shared" si="0"/>
        <v>686.81698840573586</v>
      </c>
      <c r="S53" s="62">
        <f ca="1">AVERAGE(OFFSET($R$3,0,0,'Données projet'!$E$9+1,1))-AVERAGE(OFFSET($H$3,0,0,'Données projet'!$E$9+1,1))</f>
        <v>475.74538416323395</v>
      </c>
      <c r="T53" s="62">
        <f t="shared" si="34"/>
        <v>254.25036207346585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5.4</v>
      </c>
      <c r="AH53" s="13">
        <f t="array" ref="AH53">INDEX(AG:AG,MIN(IF(ISNUMBER(AG53:AG249),ROW(AG53:AG249),"")))</f>
        <v>5.4</v>
      </c>
      <c r="AI53" s="14">
        <f>IF('Données projet'!$A$62&gt;35,AI52+AH53-AQ52,IF(A53&lt;'Données projet'!$A$62,$AF$205^A53,IF(A53='Données projet'!$A$62,'Données projet'!$B$62,AI52+AH53-AQ52)))</f>
        <v>121.00000000000001</v>
      </c>
      <c r="AJ53" s="14">
        <f>AI53*VLOOKUP('Données projet'!$B$10,Paramètres!$A$1:$I$89,3,0)*VLOOKUP('Données projet'!$B$10,Paramètres!$A$1:$I$89,5,0)</f>
        <v>126.46920000000001</v>
      </c>
      <c r="AK53" s="14">
        <f t="shared" si="35"/>
        <v>33.17919224765545</v>
      </c>
      <c r="AL53" s="22">
        <f t="shared" si="4"/>
        <v>278.05428316466657</v>
      </c>
      <c r="AM53" s="62">
        <f t="shared" si="5"/>
        <v>571.38761649799994</v>
      </c>
      <c r="AN53" s="62">
        <f ca="1">AVERAGE(OFFSET($AM$3,0,0,'Données projet'!$E$10+1,1))-AVERAGE(OFFSET($H$3,0,0,'Données projet'!$E$10+1,1))</f>
        <v>367.53254281980077</v>
      </c>
      <c r="AO53" s="62">
        <f t="shared" si="36"/>
        <v>163.29630772916113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192</v>
      </c>
      <c r="BB53" s="13">
        <f>VLOOKUP(A53,'Données projet'!$A$87:$I$107,9,0)</f>
        <v>5.4</v>
      </c>
      <c r="BC53" s="13">
        <f t="array" ref="BC53">INDEX(BB:BB,MIN(IF(ISNUMBER(BB53:BB249),ROW(BB53:BB249),"")))</f>
        <v>5.4</v>
      </c>
      <c r="BD53" s="13">
        <f>IF('Données projet'!$A$88&gt;35,BD52+BC53-BL52,IF(A53&lt;'Données projet'!$A$88,$BA$205^A53,IF(A53='Données projet'!$A$88,'Données projet'!$B$88,BD52+BC53-BL52)))</f>
        <v>191.99999999999994</v>
      </c>
      <c r="BE53" s="14">
        <f>BD53*VLOOKUP('Données projet'!$B$11,Paramètres!$A$1:$I$89,3,0)*VLOOKUP('Données projet'!$B$11,Paramètres!$A$1:$I$89,5,0)</f>
        <v>125.79839999999996</v>
      </c>
      <c r="BF53" s="14">
        <f t="shared" si="37"/>
        <v>33.023644363399924</v>
      </c>
      <c r="BG53" s="22">
        <f t="shared" si="7"/>
        <v>276.61506059958811</v>
      </c>
      <c r="BH53" s="62">
        <f t="shared" si="8"/>
        <v>569.94839393292136</v>
      </c>
      <c r="BI53" s="62">
        <f ca="1">AVERAGE(OFFSET($BH$3,0,0,'Données projet'!$E$11+1,1))-AVERAGE(OFFSET($H$3,0,0,'Données projet'!$E$11+1,1))</f>
        <v>212.76380112303843</v>
      </c>
      <c r="BJ53" s="62">
        <f t="shared" si="38"/>
        <v>232.85411068442733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220.4</v>
      </c>
      <c r="BW53" s="13">
        <f>VLOOKUP(A53,'Données projet'!$A$113:$I$133,9,0)</f>
        <v>4.3800000000000008</v>
      </c>
      <c r="BX53" s="13">
        <f t="array" ref="BX53">INDEX(BW:BW,MIN(IF(ISNUMBER(BW53:BW249),ROW(BW53:BW249),"")))</f>
        <v>4.3800000000000008</v>
      </c>
      <c r="BY53" s="13">
        <f>IF('Données projet'!$A$114&gt;35,BY52+BX53-CG52,IF(A53&lt;'Données projet'!$A$114,$BV$205^A53,IF(A53='Données projet'!$A$114,'Données projet'!$B$114,BY52+BX53-CG52)))</f>
        <v>220.40000000000012</v>
      </c>
      <c r="BZ53" s="14">
        <f>BY53*VLOOKUP('Données projet'!$B$12,Paramètres!$A$1:$I$89,3,0)*VLOOKUP('Données projet'!$B$12,Paramètres!$A$1:$I$89,5,0)</f>
        <v>178.78848000000011</v>
      </c>
      <c r="CA53" s="14">
        <f t="shared" si="39"/>
        <v>45.052539436241481</v>
      </c>
      <c r="CB53" s="22">
        <f t="shared" si="10"/>
        <v>389.85644218478745</v>
      </c>
      <c r="CC53" s="62">
        <f t="shared" si="11"/>
        <v>683.18977551812077</v>
      </c>
      <c r="CD53" s="62">
        <f ca="1">AVERAGE(OFFSET($CC$3,0,0,'Données projet'!$E$12+1,1))-AVERAGE(OFFSET($H$3,0,0,'Données projet'!$E$12+1,1))</f>
        <v>280.22219394281689</v>
      </c>
      <c r="CE53" s="62">
        <f t="shared" si="40"/>
        <v>296.25239639555008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12.1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178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177.99999999999997</v>
      </c>
      <c r="CU53" s="18">
        <f>CT53*VLOOKUP('Données projet'!$B$13,Paramètres!$A$1:$I$89,3,0)*VLOOKUP('Données projet'!$B$13,Paramètres!$A$1:$I$89,5,0)</f>
        <v>191.59919999999994</v>
      </c>
      <c r="CV53" s="14">
        <f t="shared" si="41"/>
        <v>47.893340610341816</v>
      </c>
      <c r="CW53" s="22">
        <f t="shared" si="13"/>
        <v>417.11617489634523</v>
      </c>
      <c r="CX53" s="62">
        <f t="shared" si="14"/>
        <v>710.44950822967849</v>
      </c>
      <c r="CY53" s="62">
        <f ca="1">AVERAGE(OFFSET($CX$3,0,0,'Données projet'!$E$13+1,1))-AVERAGE(OFFSET($H$3,0,0,'Données projet'!$E$13+1,1))</f>
        <v>502.3600084639375</v>
      </c>
      <c r="CZ53" s="62">
        <f t="shared" si="42"/>
        <v>267.29983095356357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240</v>
      </c>
      <c r="DM53" s="13">
        <f>VLOOKUP(A53,'Données projet'!$A$165:$I$185,9,0)</f>
        <v>7.8</v>
      </c>
      <c r="DN53" s="13">
        <f t="array" ref="DN53">INDEX(DM:DM,MIN(IF(ISNUMBER(DM53:DM249),ROW(DM53:DM249),"")))</f>
        <v>7.8</v>
      </c>
      <c r="DO53" s="13">
        <f>IF('Données projet'!$A$166&gt;35,DO52+DN53-DW52,IF(A53&lt;'Données projet'!$A$166,$DL$205^A53,IF(A53='Données projet'!$A$166,'Données projet'!$B$166,DO52+DN53-DW52)))</f>
        <v>239.99999999999997</v>
      </c>
      <c r="DP53" s="18">
        <f>DO53*VLOOKUP('Données projet'!$B$14,Paramètres!$A$1:$I$89,3,0)*VLOOKUP('Données projet'!$B$14,Paramètres!$A$1:$I$89,5,0)</f>
        <v>209.66400000000002</v>
      </c>
      <c r="DQ53" s="14">
        <f t="shared" si="43"/>
        <v>51.862154403304537</v>
      </c>
      <c r="DR53" s="22">
        <f t="shared" si="16"/>
        <v>455.49138558575538</v>
      </c>
      <c r="DS53" s="62">
        <f t="shared" si="17"/>
        <v>748.8247189190887</v>
      </c>
      <c r="DT53" s="62">
        <f ca="1">AVERAGE(OFFSET($DS$3,0,0,'Données projet'!$E$14+1,1))-AVERAGE(OFFSET($H$3,0,0,'Données projet'!$E$14+1,1))</f>
        <v>344.39903186387789</v>
      </c>
      <c r="DU53" s="62">
        <f t="shared" si="44"/>
        <v>417.85733543972361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59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29.8</v>
      </c>
      <c r="EJ53" s="13">
        <f>IF('Données projet'!$A$192&gt;35,EJ52+EI53-ER52,IF(A53&lt;'Données projet'!$A$192,$EG$205^A53,IF(A53='Données projet'!$A$192,'Données projet'!$B$192,EJ52+EI53-ER52)))</f>
        <v>813.8</v>
      </c>
      <c r="EK53" s="18">
        <f>EJ53*VLOOKUP('Données projet'!$B$15,Paramètres!$A$1:$I$89,3,0)*VLOOKUP('Données projet'!$B$15,Paramètres!$A$1:$I$89,5,0)</f>
        <v>359.69960000000003</v>
      </c>
      <c r="EL53" s="14">
        <f t="shared" si="45"/>
        <v>83.556570984747097</v>
      </c>
      <c r="EM53" s="22">
        <f t="shared" si="19"/>
        <v>772.00449779843473</v>
      </c>
      <c r="EN53" s="62">
        <f t="shared" si="20"/>
        <v>1065.3378311317681</v>
      </c>
      <c r="EO53" s="62">
        <f ca="1">AVERAGE(OFFSET($EN$3,0,0,'Données projet'!$E$15+1,1))-AVERAGE(OFFSET($H$3,0,0,'Données projet'!$E$15+1,1))</f>
        <v>622.05788186755217</v>
      </c>
      <c r="EP53" s="62">
        <f t="shared" si="46"/>
        <v>427.1830590194549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3.685237958501536E-2</v>
      </c>
      <c r="EY53" s="24">
        <f t="shared" si="21"/>
        <v>3.685237958501536E-2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185.99999999999997</v>
      </c>
      <c r="O54" s="14">
        <f>N54*VLOOKUP('Données projet'!$B$9,Paramètres!$A$1:$I$89,3,0)*VLOOKUP('Données projet'!$B$9,Paramètres!$A$1:$I$89,5,0)</f>
        <v>188.60399999999998</v>
      </c>
      <c r="P54" s="14">
        <f t="shared" si="33"/>
        <v>47.231184731814224</v>
      </c>
      <c r="Q54" s="22">
        <f t="shared" si="53"/>
        <v>410.74628007457636</v>
      </c>
      <c r="R54" s="62">
        <f t="shared" si="0"/>
        <v>704.07961340790962</v>
      </c>
      <c r="S54" s="62">
        <f ca="1">AVERAGE(OFFSET($R$3,0,0,'Données projet'!$E$9+1,1))-AVERAGE(OFFSET($H$3,0,0,'Données projet'!$E$9+1,1))</f>
        <v>475.74538416323395</v>
      </c>
      <c r="T54" s="62">
        <f t="shared" si="34"/>
        <v>254.25036207346585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126.60000000000001</v>
      </c>
      <c r="AJ54" s="14">
        <f>AI54*VLOOKUP('Données projet'!$B$10,Paramètres!$A$1:$I$89,3,0)*VLOOKUP('Données projet'!$B$10,Paramètres!$A$1:$I$89,5,0)</f>
        <v>132.32232000000002</v>
      </c>
      <c r="AK54" s="14">
        <f t="shared" si="35"/>
        <v>34.532425057968851</v>
      </c>
      <c r="AL54" s="22">
        <f t="shared" si="4"/>
        <v>290.60534764262911</v>
      </c>
      <c r="AM54" s="62">
        <f t="shared" si="5"/>
        <v>583.93868097596237</v>
      </c>
      <c r="AN54" s="62">
        <f ca="1">AVERAGE(OFFSET($AM$3,0,0,'Données projet'!$E$10+1,1))-AVERAGE(OFFSET($H$3,0,0,'Données projet'!$E$10+1,1))</f>
        <v>367.53254281980077</v>
      </c>
      <c r="AO54" s="62">
        <f t="shared" si="36"/>
        <v>163.29630772916113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4.8</v>
      </c>
      <c r="BD54" s="13">
        <f>IF('Données projet'!$A$88&gt;35,BD53+BC54-BL53,IF(A54&lt;'Données projet'!$A$88,$BA$205^A54,IF(A54='Données projet'!$A$88,'Données projet'!$B$88,BD53+BC54-BL53)))</f>
        <v>165.79999999999995</v>
      </c>
      <c r="BE54" s="14">
        <f>BD54*VLOOKUP('Données projet'!$B$11,Paramètres!$A$1:$I$89,3,0)*VLOOKUP('Données projet'!$B$11,Paramètres!$A$1:$I$89,5,0)</f>
        <v>108.63215999999997</v>
      </c>
      <c r="BF54" s="14">
        <f t="shared" si="37"/>
        <v>29.00847648006771</v>
      </c>
      <c r="BG54" s="22">
        <f t="shared" si="7"/>
        <v>239.72410853611791</v>
      </c>
      <c r="BH54" s="62">
        <f t="shared" si="8"/>
        <v>533.05744186945117</v>
      </c>
      <c r="BI54" s="62">
        <f ca="1">AVERAGE(OFFSET($BH$3,0,0,'Données projet'!$E$11+1,1))-AVERAGE(OFFSET($H$3,0,0,'Données projet'!$E$11+1,1))</f>
        <v>212.76380112303843</v>
      </c>
      <c r="BJ54" s="62">
        <f t="shared" si="38"/>
        <v>232.85411068442733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3.6199999999999988</v>
      </c>
      <c r="BY54" s="13">
        <f>IF('Données projet'!$A$114&gt;35,BY53+BX54-CG53,IF(A54&lt;'Données projet'!$A$114,$BV$205^A54,IF(A54='Données projet'!$A$114,'Données projet'!$B$114,BY53+BX54-CG53)))</f>
        <v>211.92000000000013</v>
      </c>
      <c r="BZ54" s="14">
        <f>BY54*VLOOKUP('Données projet'!$B$12,Paramètres!$A$1:$I$89,3,0)*VLOOKUP('Données projet'!$B$12,Paramètres!$A$1:$I$89,5,0)</f>
        <v>171.90950400000014</v>
      </c>
      <c r="CA54" s="14">
        <f t="shared" si="39"/>
        <v>43.517410546884719</v>
      </c>
      <c r="CB54" s="22">
        <f t="shared" si="10"/>
        <v>375.20187616915774</v>
      </c>
      <c r="CC54" s="62">
        <f t="shared" si="11"/>
        <v>668.53520950249106</v>
      </c>
      <c r="CD54" s="62">
        <f ca="1">AVERAGE(OFFSET($CC$3,0,0,'Données projet'!$E$12+1,1))-AVERAGE(OFFSET($H$3,0,0,'Données projet'!$E$12+1,1))</f>
        <v>280.22219394281689</v>
      </c>
      <c r="CE54" s="62">
        <f t="shared" si="40"/>
        <v>296.25239639555008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185.99999999999997</v>
      </c>
      <c r="CU54" s="18">
        <f>CT54*VLOOKUP('Données projet'!$B$13,Paramètres!$A$1:$I$89,3,0)*VLOOKUP('Données projet'!$B$13,Paramètres!$A$1:$I$89,5,0)</f>
        <v>200.21039999999996</v>
      </c>
      <c r="CV54" s="14">
        <f t="shared" si="41"/>
        <v>49.790404447235048</v>
      </c>
      <c r="CW54" s="22">
        <f t="shared" si="13"/>
        <v>435.41806774560092</v>
      </c>
      <c r="CX54" s="62">
        <f t="shared" si="14"/>
        <v>728.75140107893424</v>
      </c>
      <c r="CY54" s="62">
        <f ca="1">AVERAGE(OFFSET($CX$3,0,0,'Données projet'!$E$13+1,1))-AVERAGE(OFFSET($H$3,0,0,'Données projet'!$E$13+1,1))</f>
        <v>502.3600084639375</v>
      </c>
      <c r="CZ54" s="62">
        <f t="shared" si="42"/>
        <v>267.29983095356357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6.8</v>
      </c>
      <c r="DO54" s="13">
        <f>IF('Données projet'!$A$166&gt;35,DO53+DN54-DW53,IF(A54&lt;'Données projet'!$A$166,$DL$205^A54,IF(A54='Données projet'!$A$166,'Données projet'!$B$166,DO53+DN54-DW53)))</f>
        <v>187.79999999999998</v>
      </c>
      <c r="DP54" s="18">
        <f>DO54*VLOOKUP('Données projet'!$B$14,Paramètres!$A$1:$I$89,3,0)*VLOOKUP('Données projet'!$B$14,Paramètres!$A$1:$I$89,5,0)</f>
        <v>164.06208000000001</v>
      </c>
      <c r="DQ54" s="14">
        <f t="shared" si="43"/>
        <v>41.75738773013461</v>
      </c>
      <c r="DR54" s="22">
        <f t="shared" si="16"/>
        <v>358.46890629665108</v>
      </c>
      <c r="DS54" s="62">
        <f t="shared" si="17"/>
        <v>651.80223962998434</v>
      </c>
      <c r="DT54" s="62">
        <f ca="1">AVERAGE(OFFSET($DS$3,0,0,'Données projet'!$E$14+1,1))-AVERAGE(OFFSET($H$3,0,0,'Données projet'!$E$14+1,1))</f>
        <v>344.39903186387789</v>
      </c>
      <c r="DU54" s="62">
        <f t="shared" si="44"/>
        <v>417.85733543972361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29.8</v>
      </c>
      <c r="EJ54" s="13">
        <f>IF('Données projet'!$A$192&gt;35,EJ53+EI54-ER53,IF(A54&lt;'Données projet'!$A$192,$EG$205^A54,IF(A54='Données projet'!$A$192,'Données projet'!$B$192,EJ53+EI54-ER53)))</f>
        <v>843.59999999999991</v>
      </c>
      <c r="EK54" s="18">
        <f>EJ54*VLOOKUP('Données projet'!$B$15,Paramètres!$A$1:$I$89,3,0)*VLOOKUP('Données projet'!$B$15,Paramètres!$A$1:$I$89,5,0)</f>
        <v>372.87120000000004</v>
      </c>
      <c r="EL54" s="14">
        <f t="shared" si="45"/>
        <v>86.254439278473114</v>
      </c>
      <c r="EM54" s="22">
        <f t="shared" si="19"/>
        <v>799.64382174334071</v>
      </c>
      <c r="EN54" s="62">
        <f t="shared" si="20"/>
        <v>1092.9771550766741</v>
      </c>
      <c r="EO54" s="62">
        <f ca="1">AVERAGE(OFFSET($EN$3,0,0,'Données projet'!$E$15+1,1))-AVERAGE(OFFSET($H$3,0,0,'Données projet'!$E$15+1,1))</f>
        <v>622.05788186755217</v>
      </c>
      <c r="EP54" s="62">
        <f t="shared" si="46"/>
        <v>427.1830590194549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2.6058567507425048E-2</v>
      </c>
      <c r="EY54" s="24">
        <f t="shared" si="21"/>
        <v>2.6058567507425048E-2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193.99999999999997</v>
      </c>
      <c r="O55" s="14">
        <f>N55*VLOOKUP('Données projet'!$B$9,Paramètres!$A$1:$I$89,3,0)*VLOOKUP('Données projet'!$B$9,Paramètres!$A$1:$I$89,5,0)</f>
        <v>196.71599999999998</v>
      </c>
      <c r="P55" s="14">
        <f t="shared" si="33"/>
        <v>49.021749959730009</v>
      </c>
      <c r="Q55" s="22">
        <f t="shared" si="53"/>
        <v>427.99324784652975</v>
      </c>
      <c r="R55" s="62">
        <f t="shared" si="0"/>
        <v>721.32658117986307</v>
      </c>
      <c r="S55" s="62">
        <f ca="1">AVERAGE(OFFSET($R$3,0,0,'Données projet'!$E$9+1,1))-AVERAGE(OFFSET($H$3,0,0,'Données projet'!$E$9+1,1))</f>
        <v>475.74538416323395</v>
      </c>
      <c r="T55" s="62">
        <f t="shared" si="34"/>
        <v>254.25036207346585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132.20000000000002</v>
      </c>
      <c r="AJ55" s="14">
        <f>AI55*VLOOKUP('Données projet'!$B$10,Paramètres!$A$1:$I$89,3,0)*VLOOKUP('Données projet'!$B$10,Paramètres!$A$1:$I$89,5,0)</f>
        <v>138.17544000000004</v>
      </c>
      <c r="AK55" s="14">
        <f t="shared" si="35"/>
        <v>35.878705835219876</v>
      </c>
      <c r="AL55" s="22">
        <f t="shared" si="4"/>
        <v>303.14430399634131</v>
      </c>
      <c r="AM55" s="62">
        <f t="shared" si="5"/>
        <v>596.47763732967462</v>
      </c>
      <c r="AN55" s="62">
        <f ca="1">AVERAGE(OFFSET($AM$3,0,0,'Données projet'!$E$10+1,1))-AVERAGE(OFFSET($H$3,0,0,'Données projet'!$E$10+1,1))</f>
        <v>367.53254281980077</v>
      </c>
      <c r="AO55" s="62">
        <f t="shared" si="36"/>
        <v>163.29630772916113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4.8</v>
      </c>
      <c r="BD55" s="13">
        <f>IF('Données projet'!$A$88&gt;35,BD54+BC55-BL54,IF(A55&lt;'Données projet'!$A$88,$BA$205^A55,IF(A55='Données projet'!$A$88,'Données projet'!$B$88,BD54+BC55-BL54)))</f>
        <v>170.59999999999997</v>
      </c>
      <c r="BE55" s="14">
        <f>BD55*VLOOKUP('Données projet'!$B$11,Paramètres!$A$1:$I$89,3,0)*VLOOKUP('Données projet'!$B$11,Paramètres!$A$1:$I$89,5,0)</f>
        <v>111.77711999999998</v>
      </c>
      <c r="BF55" s="14">
        <f t="shared" si="37"/>
        <v>29.749296563258223</v>
      </c>
      <c r="BG55" s="22">
        <f t="shared" si="7"/>
        <v>246.49184218100802</v>
      </c>
      <c r="BH55" s="62">
        <f t="shared" si="8"/>
        <v>539.82517551434137</v>
      </c>
      <c r="BI55" s="62">
        <f ca="1">AVERAGE(OFFSET($BH$3,0,0,'Données projet'!$E$11+1,1))-AVERAGE(OFFSET($H$3,0,0,'Données projet'!$E$11+1,1))</f>
        <v>212.76380112303843</v>
      </c>
      <c r="BJ55" s="62">
        <f t="shared" si="38"/>
        <v>232.85411068442733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3.6199999999999988</v>
      </c>
      <c r="BY55" s="13">
        <f>IF('Données projet'!$A$114&gt;35,BY54+BX55-CG54,IF(A55&lt;'Données projet'!$A$114,$BV$205^A55,IF(A55='Données projet'!$A$114,'Données projet'!$B$114,BY54+BX55-CG54)))</f>
        <v>215.54000000000013</v>
      </c>
      <c r="BZ55" s="14">
        <f>BY55*VLOOKUP('Données projet'!$B$12,Paramètres!$A$1:$I$89,3,0)*VLOOKUP('Données projet'!$B$12,Paramètres!$A$1:$I$89,5,0)</f>
        <v>174.84604800000011</v>
      </c>
      <c r="CA55" s="14">
        <f t="shared" si="39"/>
        <v>44.173595283600093</v>
      </c>
      <c r="CB55" s="22">
        <f t="shared" si="10"/>
        <v>381.45921205227029</v>
      </c>
      <c r="CC55" s="62">
        <f t="shared" si="11"/>
        <v>674.7925453856036</v>
      </c>
      <c r="CD55" s="62">
        <f ca="1">AVERAGE(OFFSET($CC$3,0,0,'Données projet'!$E$12+1,1))-AVERAGE(OFFSET($H$3,0,0,'Données projet'!$E$12+1,1))</f>
        <v>280.22219394281689</v>
      </c>
      <c r="CE55" s="62">
        <f t="shared" si="40"/>
        <v>296.25239639555008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193.99999999999997</v>
      </c>
      <c r="CU55" s="18">
        <f>CT55*VLOOKUP('Données projet'!$B$13,Paramètres!$A$1:$I$89,3,0)*VLOOKUP('Données projet'!$B$13,Paramètres!$A$1:$I$89,5,0)</f>
        <v>208.82159999999993</v>
      </c>
      <c r="CV55" s="14">
        <f t="shared" si="41"/>
        <v>51.6779913750944</v>
      </c>
      <c r="CW55" s="22">
        <f t="shared" si="13"/>
        <v>453.70345497828924</v>
      </c>
      <c r="CX55" s="62">
        <f t="shared" si="14"/>
        <v>747.03678831162256</v>
      </c>
      <c r="CY55" s="62">
        <f ca="1">AVERAGE(OFFSET($CX$3,0,0,'Données projet'!$E$13+1,1))-AVERAGE(OFFSET($H$3,0,0,'Données projet'!$E$13+1,1))</f>
        <v>502.3600084639375</v>
      </c>
      <c r="CZ55" s="62">
        <f t="shared" si="42"/>
        <v>267.29983095356357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6.8</v>
      </c>
      <c r="DO55" s="13">
        <f>IF('Données projet'!$A$166&gt;35,DO54+DN55-DW54,IF(A55&lt;'Données projet'!$A$166,$DL$205^A55,IF(A55='Données projet'!$A$166,'Données projet'!$B$166,DO54+DN55-DW54)))</f>
        <v>194.6</v>
      </c>
      <c r="DP55" s="18">
        <f>DO55*VLOOKUP('Données projet'!$B$14,Paramètres!$A$1:$I$89,3,0)*VLOOKUP('Données projet'!$B$14,Paramètres!$A$1:$I$89,5,0)</f>
        <v>170.00256000000002</v>
      </c>
      <c r="DQ55" s="14">
        <f t="shared" si="43"/>
        <v>43.090596939649579</v>
      </c>
      <c r="DR55" s="22">
        <f t="shared" si="16"/>
        <v>371.1372483365563</v>
      </c>
      <c r="DS55" s="62">
        <f t="shared" si="17"/>
        <v>664.47058166988961</v>
      </c>
      <c r="DT55" s="62">
        <f ca="1">AVERAGE(OFFSET($DS$3,0,0,'Données projet'!$E$14+1,1))-AVERAGE(OFFSET($H$3,0,0,'Données projet'!$E$14+1,1))</f>
        <v>344.39903186387789</v>
      </c>
      <c r="DU55" s="62">
        <f t="shared" si="44"/>
        <v>417.85733543972361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29.8</v>
      </c>
      <c r="EJ55" s="13">
        <f>IF('Données projet'!$A$192&gt;35,EJ54+EI55-ER54,IF(A55&lt;'Données projet'!$A$192,$EG$205^A55,IF(A55='Données projet'!$A$192,'Données projet'!$B$192,EJ54+EI55-ER54)))</f>
        <v>873.39999999999986</v>
      </c>
      <c r="EK55" s="18">
        <f>EJ55*VLOOKUP('Données projet'!$B$15,Paramètres!$A$1:$I$89,3,0)*VLOOKUP('Données projet'!$B$15,Paramètres!$A$1:$I$89,5,0)</f>
        <v>386.04279999999994</v>
      </c>
      <c r="EL55" s="14">
        <f t="shared" si="45"/>
        <v>88.941234802237275</v>
      </c>
      <c r="EM55" s="22">
        <f t="shared" si="19"/>
        <v>827.26386061389655</v>
      </c>
      <c r="EN55" s="62">
        <f t="shared" si="20"/>
        <v>1120.5971939472299</v>
      </c>
      <c r="EO55" s="62">
        <f ca="1">AVERAGE(OFFSET($EN$3,0,0,'Données projet'!$E$15+1,1))-AVERAGE(OFFSET($H$3,0,0,'Données projet'!$E$15+1,1))</f>
        <v>622.05788186755217</v>
      </c>
      <c r="EP55" s="62">
        <f t="shared" si="46"/>
        <v>427.1830590194549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1.842618979250768E-2</v>
      </c>
      <c r="EY55" s="24">
        <f t="shared" si="21"/>
        <v>1.842618979250768E-2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201.99999999999997</v>
      </c>
      <c r="O56" s="14">
        <f>N56*VLOOKUP('Données projet'!$B$9,Paramètres!$A$1:$I$89,3,0)*VLOOKUP('Données projet'!$B$9,Paramètres!$A$1:$I$89,5,0)</f>
        <v>204.82799999999997</v>
      </c>
      <c r="P56" s="14">
        <f t="shared" si="33"/>
        <v>50.80373850176295</v>
      </c>
      <c r="Q56" s="22">
        <f t="shared" si="53"/>
        <v>445.2252778905704</v>
      </c>
      <c r="R56" s="62">
        <f t="shared" si="0"/>
        <v>738.55861122390365</v>
      </c>
      <c r="S56" s="62">
        <f ca="1">AVERAGE(OFFSET($R$3,0,0,'Données projet'!$E$9+1,1))-AVERAGE(OFFSET($H$3,0,0,'Données projet'!$E$9+1,1))</f>
        <v>475.74538416323395</v>
      </c>
      <c r="T56" s="62">
        <f t="shared" si="34"/>
        <v>254.25036207346585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137.80000000000001</v>
      </c>
      <c r="AJ56" s="14">
        <f>AI56*VLOOKUP('Données projet'!$B$10,Paramètres!$A$1:$I$89,3,0)*VLOOKUP('Données projet'!$B$10,Paramètres!$A$1:$I$89,5,0)</f>
        <v>144.02856000000003</v>
      </c>
      <c r="AK56" s="14">
        <f t="shared" si="35"/>
        <v>37.218362737449169</v>
      </c>
      <c r="AL56" s="22">
        <f t="shared" si="4"/>
        <v>315.67172376772402</v>
      </c>
      <c r="AM56" s="62">
        <f t="shared" si="5"/>
        <v>609.00505710105733</v>
      </c>
      <c r="AN56" s="62">
        <f ca="1">AVERAGE(OFFSET($AM$3,0,0,'Données projet'!$E$10+1,1))-AVERAGE(OFFSET($H$3,0,0,'Données projet'!$E$10+1,1))</f>
        <v>367.53254281980077</v>
      </c>
      <c r="AO56" s="62">
        <f t="shared" si="36"/>
        <v>163.29630772916113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4.8</v>
      </c>
      <c r="BD56" s="13">
        <f>IF('Données projet'!$A$88&gt;35,BD55+BC56-BL55,IF(A56&lt;'Données projet'!$A$88,$BA$205^A56,IF(A56='Données projet'!$A$88,'Données projet'!$B$88,BD55+BC56-BL55)))</f>
        <v>175.39999999999998</v>
      </c>
      <c r="BE56" s="14">
        <f>BD56*VLOOKUP('Données projet'!$B$11,Paramètres!$A$1:$I$89,3,0)*VLOOKUP('Données projet'!$B$11,Paramètres!$A$1:$I$89,5,0)</f>
        <v>114.92207999999999</v>
      </c>
      <c r="BF56" s="14">
        <f t="shared" si="37"/>
        <v>30.487694069834628</v>
      </c>
      <c r="BG56" s="22">
        <f t="shared" si="7"/>
        <v>253.25535650496192</v>
      </c>
      <c r="BH56" s="62">
        <f t="shared" si="8"/>
        <v>546.58868983829529</v>
      </c>
      <c r="BI56" s="62">
        <f ca="1">AVERAGE(OFFSET($BH$3,0,0,'Données projet'!$E$11+1,1))-AVERAGE(OFFSET($H$3,0,0,'Données projet'!$E$11+1,1))</f>
        <v>212.76380112303843</v>
      </c>
      <c r="BJ56" s="62">
        <f t="shared" si="38"/>
        <v>232.85411068442733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3.6199999999999988</v>
      </c>
      <c r="BY56" s="13">
        <f>IF('Données projet'!$A$114&gt;35,BY55+BX56-CG55,IF(A56&lt;'Données projet'!$A$114,$BV$205^A56,IF(A56='Données projet'!$A$114,'Données projet'!$B$114,BY55+BX56-CG55)))</f>
        <v>219.16000000000014</v>
      </c>
      <c r="BZ56" s="14">
        <f>BY56*VLOOKUP('Données projet'!$B$12,Paramètres!$A$1:$I$89,3,0)*VLOOKUP('Données projet'!$B$12,Paramètres!$A$1:$I$89,5,0)</f>
        <v>177.78259200000011</v>
      </c>
      <c r="CA56" s="14">
        <f t="shared" si="39"/>
        <v>44.828498407203618</v>
      </c>
      <c r="CB56" s="22">
        <f t="shared" si="10"/>
        <v>387.71431579254653</v>
      </c>
      <c r="CC56" s="62">
        <f t="shared" si="11"/>
        <v>681.04764912587984</v>
      </c>
      <c r="CD56" s="62">
        <f ca="1">AVERAGE(OFFSET($CC$3,0,0,'Données projet'!$E$12+1,1))-AVERAGE(OFFSET($H$3,0,0,'Données projet'!$E$12+1,1))</f>
        <v>280.22219394281689</v>
      </c>
      <c r="CE56" s="62">
        <f t="shared" si="40"/>
        <v>296.25239639555008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201.99999999999997</v>
      </c>
      <c r="CU56" s="18">
        <f>CT56*VLOOKUP('Données projet'!$B$13,Paramètres!$A$1:$I$89,3,0)*VLOOKUP('Données projet'!$B$13,Paramètres!$A$1:$I$89,5,0)</f>
        <v>217.43279999999996</v>
      </c>
      <c r="CV56" s="14">
        <f t="shared" si="41"/>
        <v>53.556536889714792</v>
      </c>
      <c r="CW56" s="22">
        <f t="shared" si="13"/>
        <v>471.97309508291983</v>
      </c>
      <c r="CX56" s="62">
        <f t="shared" si="14"/>
        <v>765.30642841625308</v>
      </c>
      <c r="CY56" s="62">
        <f ca="1">AVERAGE(OFFSET($CX$3,0,0,'Données projet'!$E$13+1,1))-AVERAGE(OFFSET($H$3,0,0,'Données projet'!$E$13+1,1))</f>
        <v>502.3600084639375</v>
      </c>
      <c r="CZ56" s="62">
        <f t="shared" si="42"/>
        <v>267.29983095356357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6.8</v>
      </c>
      <c r="DO56" s="13">
        <f>IF('Données projet'!$A$166&gt;35,DO55+DN56-DW55,IF(A56&lt;'Données projet'!$A$166,$DL$205^A56,IF(A56='Données projet'!$A$166,'Données projet'!$B$166,DO55+DN56-DW55)))</f>
        <v>201.4</v>
      </c>
      <c r="DP56" s="18">
        <f>DO56*VLOOKUP('Données projet'!$B$14,Paramètres!$A$1:$I$89,3,0)*VLOOKUP('Données projet'!$B$14,Paramètres!$A$1:$I$89,5,0)</f>
        <v>175.94304000000002</v>
      </c>
      <c r="DQ56" s="14">
        <f t="shared" si="43"/>
        <v>44.418393276556458</v>
      </c>
      <c r="DR56" s="22">
        <f t="shared" si="16"/>
        <v>383.79616295666915</v>
      </c>
      <c r="DS56" s="62">
        <f t="shared" si="17"/>
        <v>677.12949629000241</v>
      </c>
      <c r="DT56" s="62">
        <f ca="1">AVERAGE(OFFSET($DS$3,0,0,'Données projet'!$E$14+1,1))-AVERAGE(OFFSET($H$3,0,0,'Données projet'!$E$14+1,1))</f>
        <v>344.39903186387789</v>
      </c>
      <c r="DU56" s="62">
        <f t="shared" si="44"/>
        <v>417.85733543972361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29.8</v>
      </c>
      <c r="EJ56" s="13">
        <f>IF('Données projet'!$A$192&gt;35,EJ55+EI56-ER55,IF(A56&lt;'Données projet'!$A$192,$EG$205^A56,IF(A56='Données projet'!$A$192,'Données projet'!$B$192,EJ55+EI56-ER55)))</f>
        <v>903.19999999999982</v>
      </c>
      <c r="EK56" s="18">
        <f>EJ56*VLOOKUP('Données projet'!$B$15,Paramètres!$A$1:$I$89,3,0)*VLOOKUP('Données projet'!$B$15,Paramètres!$A$1:$I$89,5,0)</f>
        <v>399.21439999999996</v>
      </c>
      <c r="EL56" s="14">
        <f t="shared" si="45"/>
        <v>91.617378659021043</v>
      </c>
      <c r="EM56" s="22">
        <f t="shared" si="19"/>
        <v>854.86534783112813</v>
      </c>
      <c r="EN56" s="62">
        <f t="shared" si="20"/>
        <v>1148.1986811644615</v>
      </c>
      <c r="EO56" s="62">
        <f ca="1">AVERAGE(OFFSET($EN$3,0,0,'Données projet'!$E$15+1,1))-AVERAGE(OFFSET($H$3,0,0,'Données projet'!$E$15+1,1))</f>
        <v>622.05788186755217</v>
      </c>
      <c r="EP56" s="62">
        <f t="shared" si="46"/>
        <v>427.1830590194549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1.3029283753712524E-2</v>
      </c>
      <c r="EY56" s="24">
        <f t="shared" si="21"/>
        <v>1.3029283753712524E-2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209.99999999999997</v>
      </c>
      <c r="O57" s="14">
        <f>N57*VLOOKUP('Données projet'!$B$9,Paramètres!$A$1:$I$89,3,0)*VLOOKUP('Données projet'!$B$9,Paramètres!$A$1:$I$89,5,0)</f>
        <v>212.94</v>
      </c>
      <c r="P57" s="14">
        <f t="shared" si="33"/>
        <v>52.577528895212865</v>
      </c>
      <c r="Q57" s="22">
        <f t="shared" si="53"/>
        <v>462.44302949249573</v>
      </c>
      <c r="R57" s="62">
        <f t="shared" si="0"/>
        <v>755.77636282582898</v>
      </c>
      <c r="S57" s="62">
        <f ca="1">AVERAGE(OFFSET($R$3,0,0,'Données projet'!$E$9+1,1))-AVERAGE(OFFSET($H$3,0,0,'Données projet'!$E$9+1,1))</f>
        <v>475.74538416323395</v>
      </c>
      <c r="T57" s="62">
        <f t="shared" si="34"/>
        <v>254.25036207346585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143.4</v>
      </c>
      <c r="AJ57" s="14">
        <f>AI57*VLOOKUP('Données projet'!$B$10,Paramètres!$A$1:$I$89,3,0)*VLOOKUP('Données projet'!$B$10,Paramètres!$A$1:$I$89,5,0)</f>
        <v>149.88168000000002</v>
      </c>
      <c r="AK57" s="14">
        <f t="shared" si="35"/>
        <v>38.551695741507793</v>
      </c>
      <c r="AL57" s="22">
        <f t="shared" si="4"/>
        <v>328.18812941645939</v>
      </c>
      <c r="AM57" s="62">
        <f t="shared" si="5"/>
        <v>621.5214627497927</v>
      </c>
      <c r="AN57" s="62">
        <f ca="1">AVERAGE(OFFSET($AM$3,0,0,'Données projet'!$E$10+1,1))-AVERAGE(OFFSET($H$3,0,0,'Données projet'!$E$10+1,1))</f>
        <v>367.53254281980077</v>
      </c>
      <c r="AO57" s="62">
        <f t="shared" si="36"/>
        <v>163.29630772916113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4.8</v>
      </c>
      <c r="BD57" s="13">
        <f>IF('Données projet'!$A$88&gt;35,BD56+BC57-BL56,IF(A57&lt;'Données projet'!$A$88,$BA$205^A57,IF(A57='Données projet'!$A$88,'Données projet'!$B$88,BD56+BC57-BL56)))</f>
        <v>180.2</v>
      </c>
      <c r="BE57" s="14">
        <f>BD57*VLOOKUP('Données projet'!$B$11,Paramètres!$A$1:$I$89,3,0)*VLOOKUP('Données projet'!$B$11,Paramètres!$A$1:$I$89,5,0)</f>
        <v>118.06704000000001</v>
      </c>
      <c r="BF57" s="14">
        <f t="shared" si="37"/>
        <v>31.223742913894345</v>
      </c>
      <c r="BG57" s="22">
        <f t="shared" si="7"/>
        <v>260.01478024169938</v>
      </c>
      <c r="BH57" s="62">
        <f t="shared" si="8"/>
        <v>553.3481135750327</v>
      </c>
      <c r="BI57" s="62">
        <f ca="1">AVERAGE(OFFSET($BH$3,0,0,'Données projet'!$E$11+1,1))-AVERAGE(OFFSET($H$3,0,0,'Données projet'!$E$11+1,1))</f>
        <v>212.76380112303843</v>
      </c>
      <c r="BJ57" s="62">
        <f t="shared" si="38"/>
        <v>232.85411068442733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3.6199999999999988</v>
      </c>
      <c r="BY57" s="13">
        <f>IF('Données projet'!$A$114&gt;35,BY56+BX57-CG56,IF(A57&lt;'Données projet'!$A$114,$BV$205^A57,IF(A57='Données projet'!$A$114,'Données projet'!$B$114,BY56+BX57-CG56)))</f>
        <v>222.78000000000014</v>
      </c>
      <c r="BZ57" s="14">
        <f>BY57*VLOOKUP('Données projet'!$B$12,Paramètres!$A$1:$I$89,3,0)*VLOOKUP('Données projet'!$B$12,Paramètres!$A$1:$I$89,5,0)</f>
        <v>180.71913600000013</v>
      </c>
      <c r="CA57" s="14">
        <f t="shared" si="39"/>
        <v>45.482143530436758</v>
      </c>
      <c r="CB57" s="22">
        <f t="shared" si="10"/>
        <v>393.9672285155109</v>
      </c>
      <c r="CC57" s="62">
        <f t="shared" si="11"/>
        <v>687.30056184884415</v>
      </c>
      <c r="CD57" s="62">
        <f ca="1">AVERAGE(OFFSET($CC$3,0,0,'Données projet'!$E$12+1,1))-AVERAGE(OFFSET($H$3,0,0,'Données projet'!$E$12+1,1))</f>
        <v>280.22219394281689</v>
      </c>
      <c r="CE57" s="62">
        <f t="shared" si="40"/>
        <v>296.25239639555008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209.99999999999997</v>
      </c>
      <c r="CU57" s="18">
        <f>CT57*VLOOKUP('Données projet'!$B$13,Paramètres!$A$1:$I$89,3,0)*VLOOKUP('Données projet'!$B$13,Paramètres!$A$1:$I$89,5,0)</f>
        <v>226.04399999999998</v>
      </c>
      <c r="CV57" s="14">
        <f t="shared" si="41"/>
        <v>55.426440039423504</v>
      </c>
      <c r="CW57" s="22">
        <f t="shared" si="13"/>
        <v>490.22768306866254</v>
      </c>
      <c r="CX57" s="62">
        <f t="shared" si="14"/>
        <v>783.56101640199586</v>
      </c>
      <c r="CY57" s="62">
        <f ca="1">AVERAGE(OFFSET($CX$3,0,0,'Données projet'!$E$13+1,1))-AVERAGE(OFFSET($H$3,0,0,'Données projet'!$E$13+1,1))</f>
        <v>502.3600084639375</v>
      </c>
      <c r="CZ57" s="62">
        <f t="shared" si="42"/>
        <v>267.29983095356357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6.8</v>
      </c>
      <c r="DO57" s="13">
        <f>IF('Données projet'!$A$166&gt;35,DO56+DN57-DW56,IF(A57&lt;'Données projet'!$A$166,$DL$205^A57,IF(A57='Données projet'!$A$166,'Données projet'!$B$166,DO56+DN57-DW56)))</f>
        <v>208.20000000000002</v>
      </c>
      <c r="DP57" s="18">
        <f>DO57*VLOOKUP('Données projet'!$B$14,Paramètres!$A$1:$I$89,3,0)*VLOOKUP('Données projet'!$B$14,Paramètres!$A$1:$I$89,5,0)</f>
        <v>181.88352000000006</v>
      </c>
      <c r="DQ57" s="14">
        <f t="shared" si="43"/>
        <v>45.74098045051349</v>
      </c>
      <c r="DR57" s="22">
        <f t="shared" si="16"/>
        <v>396.44600495131112</v>
      </c>
      <c r="DS57" s="62">
        <f t="shared" si="17"/>
        <v>689.77933828464438</v>
      </c>
      <c r="DT57" s="62">
        <f ca="1">AVERAGE(OFFSET($DS$3,0,0,'Données projet'!$E$14+1,1))-AVERAGE(OFFSET($H$3,0,0,'Données projet'!$E$14+1,1))</f>
        <v>344.39903186387789</v>
      </c>
      <c r="DU57" s="62">
        <f t="shared" si="44"/>
        <v>417.85733543972361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>
        <f>VLOOKUP(A57,'Données projet'!$A$191:$I$211,2,0)</f>
        <v>933</v>
      </c>
      <c r="EH57" s="13">
        <f>VLOOKUP(A57,'Données projet'!$A$191:$I$211,9,0)</f>
        <v>29.8</v>
      </c>
      <c r="EI57" s="13">
        <f t="array" ref="EI57">INDEX(EH:EH,MIN(IF(ISNUMBER(EH57:EH253),ROW(EH57:EH253),"")))</f>
        <v>29.8</v>
      </c>
      <c r="EJ57" s="13">
        <f>IF('Données projet'!$A$192&gt;35,EJ56+EI57-ER56,IF(A57&lt;'Données projet'!$A$192,$EG$205^A57,IF(A57='Données projet'!$A$192,'Données projet'!$B$192,EJ56+EI57-ER56)))</f>
        <v>932.99999999999977</v>
      </c>
      <c r="EK57" s="18">
        <f>EJ57*VLOOKUP('Données projet'!$B$15,Paramètres!$A$1:$I$89,3,0)*VLOOKUP('Données projet'!$B$15,Paramètres!$A$1:$I$89,5,0)</f>
        <v>412.38599999999997</v>
      </c>
      <c r="EL57" s="14">
        <f t="shared" si="45"/>
        <v>94.283262587190933</v>
      </c>
      <c r="EM57" s="22">
        <f t="shared" si="19"/>
        <v>882.44896567269086</v>
      </c>
      <c r="EN57" s="62">
        <f t="shared" si="20"/>
        <v>1175.7822990060242</v>
      </c>
      <c r="EO57" s="62">
        <f ca="1">AVERAGE(OFFSET($EN$3,0,0,'Données projet'!$E$15+1,1))-AVERAGE(OFFSET($H$3,0,0,'Données projet'!$E$15+1,1))</f>
        <v>622.05788186755217</v>
      </c>
      <c r="EP57" s="62">
        <f t="shared" si="46"/>
        <v>427.1830590194549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9.21309489625384E-3</v>
      </c>
      <c r="EY57" s="24">
        <f t="shared" si="21"/>
        <v>9.21309489625384E-3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217.99999999999997</v>
      </c>
      <c r="O58" s="14">
        <f>N58*VLOOKUP('Données projet'!$B$9,Paramètres!$A$1:$I$89,3,0)*VLOOKUP('Données projet'!$B$9,Paramètres!$A$1:$I$89,5,0)</f>
        <v>221.05199999999999</v>
      </c>
      <c r="P58" s="14">
        <f t="shared" si="33"/>
        <v>54.343469202939204</v>
      </c>
      <c r="Q58" s="22">
        <f t="shared" si="53"/>
        <v>479.64710886178574</v>
      </c>
      <c r="R58" s="62">
        <f t="shared" si="0"/>
        <v>772.98044219511905</v>
      </c>
      <c r="S58" s="62">
        <f ca="1">AVERAGE(OFFSET($R$3,0,0,'Données projet'!$E$9+1,1))-AVERAGE(OFFSET($H$3,0,0,'Données projet'!$E$9+1,1))</f>
        <v>475.74538416323395</v>
      </c>
      <c r="T58" s="62">
        <f t="shared" si="34"/>
        <v>254.25036207346585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149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149</v>
      </c>
      <c r="AJ58" s="14">
        <f>AI58*VLOOKUP('Données projet'!$B$10,Paramètres!$A$1:$I$89,3,0)*VLOOKUP('Données projet'!$B$10,Paramètres!$A$1:$I$89,5,0)</f>
        <v>155.73480000000004</v>
      </c>
      <c r="AK58" s="14">
        <f t="shared" si="35"/>
        <v>39.878980068529806</v>
      </c>
      <c r="AL58" s="22">
        <f t="shared" si="4"/>
        <v>340.6940002860228</v>
      </c>
      <c r="AM58" s="62">
        <f t="shared" si="5"/>
        <v>634.02733361935611</v>
      </c>
      <c r="AN58" s="62">
        <f ca="1">AVERAGE(OFFSET($AM$3,0,0,'Données projet'!$E$10+1,1))-AVERAGE(OFFSET($H$3,0,0,'Données projet'!$E$10+1,1))</f>
        <v>367.53254281980077</v>
      </c>
      <c r="AO58" s="62">
        <f t="shared" si="36"/>
        <v>163.29630772916113</v>
      </c>
      <c r="AP58" s="16">
        <f>IF(ISNA(VLOOKUP(A58,'Données projet'!$A$61:$I$81,3,0)),0,VLOOKUP(A58,'Données projet'!$A$61:$I$81,3,0))</f>
        <v>3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185</v>
      </c>
      <c r="BB58" s="13">
        <f>VLOOKUP(A58,'Données projet'!$A$87:$I$107,9,0)</f>
        <v>4.8</v>
      </c>
      <c r="BC58" s="13">
        <f t="array" ref="BC58">INDEX(BB:BB,MIN(IF(ISNUMBER(BB58:BB254),ROW(BB58:BB254),"")))</f>
        <v>4.8</v>
      </c>
      <c r="BD58" s="13">
        <f>IF('Données projet'!$A$88&gt;35,BD57+BC58-BL57,IF(A58&lt;'Données projet'!$A$88,$BA$205^A58,IF(A58='Données projet'!$A$88,'Données projet'!$B$88,BD57+BC58-BL57)))</f>
        <v>185</v>
      </c>
      <c r="BE58" s="14">
        <f>BD58*VLOOKUP('Données projet'!$B$11,Paramètres!$A$1:$I$89,3,0)*VLOOKUP('Données projet'!$B$11,Paramètres!$A$1:$I$89,5,0)</f>
        <v>121.212</v>
      </c>
      <c r="BF58" s="14">
        <f t="shared" si="37"/>
        <v>31.957512847617089</v>
      </c>
      <c r="BG58" s="22">
        <f t="shared" si="7"/>
        <v>266.77023487626639</v>
      </c>
      <c r="BH58" s="62">
        <f t="shared" si="8"/>
        <v>560.10356820959964</v>
      </c>
      <c r="BI58" s="62">
        <f ca="1">AVERAGE(OFFSET($BH$3,0,0,'Données projet'!$E$11+1,1))-AVERAGE(OFFSET($H$3,0,0,'Données projet'!$E$11+1,1))</f>
        <v>212.76380112303843</v>
      </c>
      <c r="BJ58" s="62">
        <f t="shared" si="38"/>
        <v>232.85411068442733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226.4</v>
      </c>
      <c r="BW58" s="13">
        <f>VLOOKUP(A58,'Données projet'!$A$113:$I$133,9,0)</f>
        <v>3.6199999999999988</v>
      </c>
      <c r="BX58" s="13">
        <f t="array" ref="BX58">INDEX(BW:BW,MIN(IF(ISNUMBER(BW58:BW254),ROW(BW58:BW254),"")))</f>
        <v>3.6199999999999988</v>
      </c>
      <c r="BY58" s="13">
        <f>IF('Données projet'!$A$114&gt;35,BY57+BX58-CG57,IF(A58&lt;'Données projet'!$A$114,$BV$205^A58,IF(A58='Données projet'!$A$114,'Données projet'!$B$114,BY57+BX58-CG57)))</f>
        <v>226.40000000000015</v>
      </c>
      <c r="BZ58" s="14">
        <f>BY58*VLOOKUP('Données projet'!$B$12,Paramètres!$A$1:$I$89,3,0)*VLOOKUP('Données projet'!$B$12,Paramètres!$A$1:$I$89,5,0)</f>
        <v>183.65568000000013</v>
      </c>
      <c r="CA58" s="14">
        <f t="shared" si="39"/>
        <v>46.13455345466329</v>
      </c>
      <c r="CB58" s="22">
        <f t="shared" si="10"/>
        <v>400.21798993353877</v>
      </c>
      <c r="CC58" s="62">
        <f t="shared" si="11"/>
        <v>693.55132326687203</v>
      </c>
      <c r="CD58" s="62">
        <f ca="1">AVERAGE(OFFSET($CC$3,0,0,'Données projet'!$E$12+1,1))-AVERAGE(OFFSET($H$3,0,0,'Données projet'!$E$12+1,1))</f>
        <v>280.22219394281689</v>
      </c>
      <c r="CE58" s="62">
        <f t="shared" si="40"/>
        <v>296.25239639555008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218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217.99999999999997</v>
      </c>
      <c r="CU58" s="18">
        <f>CT58*VLOOKUP('Données projet'!$B$13,Paramètres!$A$1:$I$89,3,0)*VLOOKUP('Données projet'!$B$13,Paramètres!$A$1:$I$89,5,0)</f>
        <v>234.65519999999995</v>
      </c>
      <c r="CV58" s="14">
        <f t="shared" si="41"/>
        <v>57.288067746850999</v>
      </c>
      <c r="CW58" s="22">
        <f t="shared" si="13"/>
        <v>508.46785799243207</v>
      </c>
      <c r="CX58" s="62">
        <f t="shared" si="14"/>
        <v>801.80119132576533</v>
      </c>
      <c r="CY58" s="62">
        <f ca="1">AVERAGE(OFFSET($CX$3,0,0,'Données projet'!$E$13+1,1))-AVERAGE(OFFSET($H$3,0,0,'Données projet'!$E$13+1,1))</f>
        <v>502.3600084639375</v>
      </c>
      <c r="CZ58" s="62">
        <f t="shared" si="42"/>
        <v>267.29983095356357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42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215</v>
      </c>
      <c r="DM58" s="13">
        <f>VLOOKUP(A58,'Données projet'!$A$165:$I$185,9,0)</f>
        <v>6.8</v>
      </c>
      <c r="DN58" s="13">
        <f t="array" ref="DN58">INDEX(DM:DM,MIN(IF(ISNUMBER(DM58:DM254),ROW(DM58:DM254),"")))</f>
        <v>6.8</v>
      </c>
      <c r="DO58" s="13">
        <f>IF('Données projet'!$A$166&gt;35,DO57+DN58-DW57,IF(A58&lt;'Données projet'!$A$166,$DL$205^A58,IF(A58='Données projet'!$A$166,'Données projet'!$B$166,DO57+DN58-DW57)))</f>
        <v>215.00000000000003</v>
      </c>
      <c r="DP58" s="18">
        <f>DO58*VLOOKUP('Données projet'!$B$14,Paramètres!$A$1:$I$89,3,0)*VLOOKUP('Données projet'!$B$14,Paramètres!$A$1:$I$89,5,0)</f>
        <v>187.82400000000007</v>
      </c>
      <c r="DQ58" s="14">
        <f t="shared" si="43"/>
        <v>47.05854810918273</v>
      </c>
      <c r="DR58" s="22">
        <f t="shared" si="16"/>
        <v>409.08710462349336</v>
      </c>
      <c r="DS58" s="62">
        <f t="shared" si="17"/>
        <v>702.42043795682662</v>
      </c>
      <c r="DT58" s="62">
        <f ca="1">AVERAGE(OFFSET($DS$3,0,0,'Données projet'!$E$14+1,1))-AVERAGE(OFFSET($H$3,0,0,'Données projet'!$E$14+1,1))</f>
        <v>344.39903186387789</v>
      </c>
      <c r="DU58" s="62">
        <f t="shared" si="44"/>
        <v>417.85733543972361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26</v>
      </c>
      <c r="EJ58" s="13">
        <f>IF('Données projet'!$A$192&gt;35,EJ57+EI58-ER57,IF(A58&lt;'Données projet'!$A$192,$EG$205^A58,IF(A58='Données projet'!$A$192,'Données projet'!$B$192,EJ57+EI58-ER57)))</f>
        <v>958.99999999999977</v>
      </c>
      <c r="EK58" s="18">
        <f>EJ58*VLOOKUP('Données projet'!$B$15,Paramètres!$A$1:$I$89,3,0)*VLOOKUP('Données projet'!$B$15,Paramètres!$A$1:$I$89,5,0)</f>
        <v>423.87799999999993</v>
      </c>
      <c r="EL58" s="14">
        <f t="shared" si="45"/>
        <v>96.601107027251544</v>
      </c>
      <c r="EM58" s="22">
        <f t="shared" si="19"/>
        <v>906.50111140579645</v>
      </c>
      <c r="EN58" s="62">
        <f t="shared" si="20"/>
        <v>1199.8344447391298</v>
      </c>
      <c r="EO58" s="62">
        <f ca="1">AVERAGE(OFFSET($EN$3,0,0,'Données projet'!$E$15+1,1))-AVERAGE(OFFSET($H$3,0,0,'Données projet'!$E$15+1,1))</f>
        <v>622.05788186755217</v>
      </c>
      <c r="EP58" s="62">
        <f t="shared" si="46"/>
        <v>427.1830590194549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6.5146418768562619E-3</v>
      </c>
      <c r="EY58" s="24">
        <f t="shared" si="21"/>
        <v>6.5146418768562619E-3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183.59999999999997</v>
      </c>
      <c r="O59" s="14">
        <f>N59*VLOOKUP('Données projet'!$B$9,Paramètres!$A$1:$I$89,3,0)*VLOOKUP('Données projet'!$B$9,Paramètres!$A$1:$I$89,5,0)</f>
        <v>186.17039999999997</v>
      </c>
      <c r="P59" s="14">
        <f t="shared" si="33"/>
        <v>46.692281933796018</v>
      </c>
      <c r="Q59" s="22">
        <f t="shared" si="53"/>
        <v>405.56917103469465</v>
      </c>
      <c r="R59" s="62">
        <f t="shared" si="0"/>
        <v>698.90250436802796</v>
      </c>
      <c r="S59" s="62">
        <f ca="1">AVERAGE(OFFSET($R$3,0,0,'Données projet'!$E$9+1,1))-AVERAGE(OFFSET($H$3,0,0,'Données projet'!$E$9+1,1))</f>
        <v>475.74538416323395</v>
      </c>
      <c r="T59" s="62">
        <f t="shared" si="34"/>
        <v>254.25036207346585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5.4</v>
      </c>
      <c r="AI59" s="14">
        <f>IF('Données projet'!$A$62&gt;35,AI58+AH59-AQ58,IF(A59&lt;'Données projet'!$A$62,$AF$205^A59,IF(A59='Données projet'!$A$62,'Données projet'!$B$62,AI58+AH59-AQ58)))</f>
        <v>126.4</v>
      </c>
      <c r="AJ59" s="14">
        <f>AI59*VLOOKUP('Données projet'!$B$10,Paramètres!$A$1:$I$89,3,0)*VLOOKUP('Données projet'!$B$10,Paramètres!$A$1:$I$89,5,0)</f>
        <v>132.11328</v>
      </c>
      <c r="AK59" s="14">
        <f t="shared" si="35"/>
        <v>34.48421706763893</v>
      </c>
      <c r="AL59" s="22">
        <f t="shared" si="4"/>
        <v>290.1573073928044</v>
      </c>
      <c r="AM59" s="62">
        <f t="shared" si="5"/>
        <v>583.49064072613771</v>
      </c>
      <c r="AN59" s="62">
        <f ca="1">AVERAGE(OFFSET($AM$3,0,0,'Données projet'!$E$10+1,1))-AVERAGE(OFFSET($H$3,0,0,'Données projet'!$E$10+1,1))</f>
        <v>367.53254281980077</v>
      </c>
      <c r="AO59" s="62">
        <f t="shared" si="36"/>
        <v>163.29630772916113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4.2</v>
      </c>
      <c r="BD59" s="13">
        <f>IF('Données projet'!$A$88&gt;35,BD58+BC59-BL58,IF(A59&lt;'Données projet'!$A$88,$BA$205^A59,IF(A59='Données projet'!$A$88,'Données projet'!$B$88,BD58+BC59-BL58)))</f>
        <v>189.2</v>
      </c>
      <c r="BE59" s="14">
        <f>BD59*VLOOKUP('Données projet'!$B$11,Paramètres!$A$1:$I$89,3,0)*VLOOKUP('Données projet'!$B$11,Paramètres!$A$1:$I$89,5,0)</f>
        <v>123.96384</v>
      </c>
      <c r="BF59" s="14">
        <f t="shared" si="37"/>
        <v>32.597744036056866</v>
      </c>
      <c r="BG59" s="22">
        <f t="shared" si="7"/>
        <v>272.67809219613241</v>
      </c>
      <c r="BH59" s="62">
        <f t="shared" si="8"/>
        <v>566.01142552946567</v>
      </c>
      <c r="BI59" s="62">
        <f ca="1">AVERAGE(OFFSET($BH$3,0,0,'Données projet'!$E$11+1,1))-AVERAGE(OFFSET($H$3,0,0,'Données projet'!$E$11+1,1))</f>
        <v>212.76380112303843</v>
      </c>
      <c r="BJ59" s="62">
        <f t="shared" si="38"/>
        <v>232.85411068442733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2.9799999999999955</v>
      </c>
      <c r="BY59" s="13">
        <f>IF('Données projet'!$A$114&gt;35,BY58+BX59-CG58,IF(A59&lt;'Données projet'!$A$114,$BV$205^A59,IF(A59='Données projet'!$A$114,'Données projet'!$B$114,BY58+BX59-CG58)))</f>
        <v>229.38000000000014</v>
      </c>
      <c r="BZ59" s="14">
        <f>BY59*VLOOKUP('Données projet'!$B$12,Paramètres!$A$1:$I$89,3,0)*VLOOKUP('Données projet'!$B$12,Paramètres!$A$1:$I$89,5,0)</f>
        <v>186.07305600000012</v>
      </c>
      <c r="CA59" s="14">
        <f t="shared" si="39"/>
        <v>46.670708832579137</v>
      </c>
      <c r="CB59" s="22">
        <f t="shared" si="10"/>
        <v>405.36205708340884</v>
      </c>
      <c r="CC59" s="62">
        <f t="shared" si="11"/>
        <v>698.69539041674216</v>
      </c>
      <c r="CD59" s="62">
        <f ca="1">AVERAGE(OFFSET($CC$3,0,0,'Données projet'!$E$12+1,1))-AVERAGE(OFFSET($H$3,0,0,'Données projet'!$E$12+1,1))</f>
        <v>280.22219394281689</v>
      </c>
      <c r="CE59" s="62">
        <f t="shared" si="40"/>
        <v>296.25239639555008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183.59999999999997</v>
      </c>
      <c r="CU59" s="18">
        <f>CT59*VLOOKUP('Données projet'!$B$13,Paramètres!$A$1:$I$89,3,0)*VLOOKUP('Données projet'!$B$13,Paramètres!$A$1:$I$89,5,0)</f>
        <v>197.62703999999997</v>
      </c>
      <c r="CV59" s="14">
        <f t="shared" si="41"/>
        <v>49.222301224260015</v>
      </c>
      <c r="CW59" s="22">
        <f t="shared" si="13"/>
        <v>429.92926929891945</v>
      </c>
      <c r="CX59" s="62">
        <f t="shared" si="14"/>
        <v>723.26260263225277</v>
      </c>
      <c r="CY59" s="62">
        <f ca="1">AVERAGE(OFFSET($CX$3,0,0,'Données projet'!$E$13+1,1))-AVERAGE(OFFSET($H$3,0,0,'Données projet'!$E$13+1,1))</f>
        <v>502.3600084639375</v>
      </c>
      <c r="CZ59" s="62">
        <f t="shared" si="42"/>
        <v>267.29983095356357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6</v>
      </c>
      <c r="DO59" s="13">
        <f>IF('Données projet'!$A$166&gt;35,DO58+DN59-DW58,IF(A59&lt;'Données projet'!$A$166,$DL$205^A59,IF(A59='Données projet'!$A$166,'Données projet'!$B$166,DO58+DN59-DW58)))</f>
        <v>221.00000000000003</v>
      </c>
      <c r="DP59" s="18">
        <f>DO59*VLOOKUP('Données projet'!$B$14,Paramètres!$A$1:$I$89,3,0)*VLOOKUP('Données projet'!$B$14,Paramètres!$A$1:$I$89,5,0)</f>
        <v>193.06560000000005</v>
      </c>
      <c r="DQ59" s="14">
        <f t="shared" si="43"/>
        <v>48.217080828790458</v>
      </c>
      <c r="DR59" s="22">
        <f t="shared" si="16"/>
        <v>420.23400244347675</v>
      </c>
      <c r="DS59" s="62">
        <f t="shared" si="17"/>
        <v>713.56733577681007</v>
      </c>
      <c r="DT59" s="62">
        <f ca="1">AVERAGE(OFFSET($DS$3,0,0,'Données projet'!$E$14+1,1))-AVERAGE(OFFSET($H$3,0,0,'Données projet'!$E$14+1,1))</f>
        <v>344.39903186387789</v>
      </c>
      <c r="DU59" s="62">
        <f t="shared" si="44"/>
        <v>417.85733543972361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26</v>
      </c>
      <c r="EJ59" s="13">
        <f>IF('Données projet'!$A$192&gt;35,EJ58+EI59-ER58,IF(A59&lt;'Données projet'!$A$192,$EG$205^A59,IF(A59='Données projet'!$A$192,'Données projet'!$B$192,EJ58+EI59-ER58)))</f>
        <v>984.99999999999977</v>
      </c>
      <c r="EK59" s="18">
        <f>EJ59*VLOOKUP('Données projet'!$B$15,Paramètres!$A$1:$I$89,3,0)*VLOOKUP('Données projet'!$B$15,Paramètres!$A$1:$I$89,5,0)</f>
        <v>435.36999999999989</v>
      </c>
      <c r="EL59" s="14">
        <f t="shared" si="45"/>
        <v>98.911647427339489</v>
      </c>
      <c r="EM59" s="22">
        <f t="shared" si="19"/>
        <v>930.54053593594938</v>
      </c>
      <c r="EN59" s="62">
        <f t="shared" si="20"/>
        <v>1223.8738692692827</v>
      </c>
      <c r="EO59" s="62">
        <f ca="1">AVERAGE(OFFSET($EN$3,0,0,'Données projet'!$E$15+1,1))-AVERAGE(OFFSET($H$3,0,0,'Données projet'!$E$15+1,1))</f>
        <v>622.05788186755217</v>
      </c>
      <c r="EP59" s="62">
        <f t="shared" si="46"/>
        <v>427.1830590194549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4.60654744812692E-3</v>
      </c>
      <c r="EY59" s="24">
        <f t="shared" si="21"/>
        <v>4.60654744812692E-3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191.19999999999996</v>
      </c>
      <c r="O60" s="14">
        <f>N60*VLOOKUP('Données projet'!$B$9,Paramètres!$A$1:$I$89,3,0)*VLOOKUP('Données projet'!$B$9,Paramètres!$A$1:$I$89,5,0)</f>
        <v>193.87679999999997</v>
      </c>
      <c r="P60" s="14">
        <f t="shared" si="33"/>
        <v>48.396048099527611</v>
      </c>
      <c r="Q60" s="22">
        <f t="shared" si="53"/>
        <v>421.95854377334382</v>
      </c>
      <c r="R60" s="62">
        <f t="shared" si="0"/>
        <v>715.29187710667713</v>
      </c>
      <c r="S60" s="62">
        <f ca="1">AVERAGE(OFFSET($R$3,0,0,'Données projet'!$E$9+1,1))-AVERAGE(OFFSET($H$3,0,0,'Données projet'!$E$9+1,1))</f>
        <v>475.74538416323395</v>
      </c>
      <c r="T60" s="62">
        <f t="shared" si="34"/>
        <v>254.25036207346585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5.4</v>
      </c>
      <c r="AI60" s="14">
        <f>IF('Données projet'!$A$62&gt;35,AI59+AH60-AQ59,IF(A60&lt;'Données projet'!$A$62,$AF$205^A60,IF(A60='Données projet'!$A$62,'Données projet'!$B$62,AI59+AH60-AQ59)))</f>
        <v>131.80000000000001</v>
      </c>
      <c r="AJ60" s="14">
        <f>AI60*VLOOKUP('Données projet'!$B$10,Paramètres!$A$1:$I$89,3,0)*VLOOKUP('Données projet'!$B$10,Paramètres!$A$1:$I$89,5,0)</f>
        <v>137.75736000000003</v>
      </c>
      <c r="AK60" s="14">
        <f t="shared" si="35"/>
        <v>35.782766308840856</v>
      </c>
      <c r="AL60" s="22">
        <f t="shared" si="4"/>
        <v>302.2490533212312</v>
      </c>
      <c r="AM60" s="62">
        <f t="shared" si="5"/>
        <v>595.58238665456452</v>
      </c>
      <c r="AN60" s="62">
        <f ca="1">AVERAGE(OFFSET($AM$3,0,0,'Données projet'!$E$10+1,1))-AVERAGE(OFFSET($H$3,0,0,'Données projet'!$E$10+1,1))</f>
        <v>367.53254281980077</v>
      </c>
      <c r="AO60" s="62">
        <f t="shared" si="36"/>
        <v>163.29630772916113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4.2</v>
      </c>
      <c r="BD60" s="13">
        <f>IF('Données projet'!$A$88&gt;35,BD59+BC60-BL59,IF(A60&lt;'Données projet'!$A$88,$BA$205^A60,IF(A60='Données projet'!$A$88,'Données projet'!$B$88,BD59+BC60-BL59)))</f>
        <v>193.39999999999998</v>
      </c>
      <c r="BE60" s="14">
        <f>BD60*VLOOKUP('Données projet'!$B$11,Paramètres!$A$1:$I$89,3,0)*VLOOKUP('Données projet'!$B$11,Paramètres!$A$1:$I$89,5,0)</f>
        <v>126.71567999999999</v>
      </c>
      <c r="BF60" s="14">
        <f t="shared" si="37"/>
        <v>33.236322902461559</v>
      </c>
      <c r="BG60" s="22">
        <f t="shared" si="7"/>
        <v>278.58307172178723</v>
      </c>
      <c r="BH60" s="62">
        <f t="shared" si="8"/>
        <v>571.91640505512055</v>
      </c>
      <c r="BI60" s="62">
        <f ca="1">AVERAGE(OFFSET($BH$3,0,0,'Données projet'!$E$11+1,1))-AVERAGE(OFFSET($H$3,0,0,'Données projet'!$E$11+1,1))</f>
        <v>212.76380112303843</v>
      </c>
      <c r="BJ60" s="62">
        <f t="shared" si="38"/>
        <v>232.85411068442733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2.9799999999999955</v>
      </c>
      <c r="BY60" s="13">
        <f>IF('Données projet'!$A$114&gt;35,BY59+BX60-CG59,IF(A60&lt;'Données projet'!$A$114,$BV$205^A60,IF(A60='Données projet'!$A$114,'Données projet'!$B$114,BY59+BX60-CG59)))</f>
        <v>232.36000000000013</v>
      </c>
      <c r="BZ60" s="14">
        <f>BY60*VLOOKUP('Données projet'!$B$12,Paramètres!$A$1:$I$89,3,0)*VLOOKUP('Données projet'!$B$12,Paramètres!$A$1:$I$89,5,0)</f>
        <v>188.49043200000011</v>
      </c>
      <c r="CA60" s="14">
        <f t="shared" si="39"/>
        <v>47.206054016632081</v>
      </c>
      <c r="CB60" s="22">
        <f t="shared" si="10"/>
        <v>410.50471314563441</v>
      </c>
      <c r="CC60" s="62">
        <f t="shared" si="11"/>
        <v>703.83804647896773</v>
      </c>
      <c r="CD60" s="62">
        <f ca="1">AVERAGE(OFFSET($CC$3,0,0,'Données projet'!$E$12+1,1))-AVERAGE(OFFSET($H$3,0,0,'Données projet'!$E$12+1,1))</f>
        <v>280.22219394281689</v>
      </c>
      <c r="CE60" s="62">
        <f t="shared" si="40"/>
        <v>296.25239639555008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191.19999999999996</v>
      </c>
      <c r="CU60" s="18">
        <f>CT60*VLOOKUP('Données projet'!$B$13,Paramètres!$A$1:$I$89,3,0)*VLOOKUP('Données projet'!$B$13,Paramètres!$A$1:$I$89,5,0)</f>
        <v>205.80767999999995</v>
      </c>
      <c r="CV60" s="14">
        <f t="shared" si="41"/>
        <v>51.018385886479962</v>
      </c>
      <c r="CW60" s="22">
        <f t="shared" si="13"/>
        <v>447.30539808561917</v>
      </c>
      <c r="CX60" s="62">
        <f t="shared" si="14"/>
        <v>740.63873141895249</v>
      </c>
      <c r="CY60" s="62">
        <f ca="1">AVERAGE(OFFSET($CX$3,0,0,'Données projet'!$E$13+1,1))-AVERAGE(OFFSET($H$3,0,0,'Données projet'!$E$13+1,1))</f>
        <v>502.3600084639375</v>
      </c>
      <c r="CZ60" s="62">
        <f t="shared" si="42"/>
        <v>267.29983095356357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6</v>
      </c>
      <c r="DO60" s="13">
        <f>IF('Données projet'!$A$166&gt;35,DO59+DN60-DW59,IF(A60&lt;'Données projet'!$A$166,$DL$205^A60,IF(A60='Données projet'!$A$166,'Données projet'!$B$166,DO59+DN60-DW59)))</f>
        <v>227.00000000000003</v>
      </c>
      <c r="DP60" s="18">
        <f>DO60*VLOOKUP('Données projet'!$B$14,Paramètres!$A$1:$I$89,3,0)*VLOOKUP('Données projet'!$B$14,Paramètres!$A$1:$I$89,5,0)</f>
        <v>198.30720000000005</v>
      </c>
      <c r="DQ60" s="14">
        <f t="shared" si="43"/>
        <v>49.371957679623371</v>
      </c>
      <c r="DR60" s="22">
        <f t="shared" si="16"/>
        <v>431.37453295867743</v>
      </c>
      <c r="DS60" s="62">
        <f t="shared" si="17"/>
        <v>724.70786629201075</v>
      </c>
      <c r="DT60" s="62">
        <f ca="1">AVERAGE(OFFSET($DS$3,0,0,'Données projet'!$E$14+1,1))-AVERAGE(OFFSET($H$3,0,0,'Données projet'!$E$14+1,1))</f>
        <v>344.39903186387789</v>
      </c>
      <c r="DU60" s="62">
        <f t="shared" si="44"/>
        <v>417.85733543972361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26</v>
      </c>
      <c r="EJ60" s="13">
        <f>IF('Données projet'!$A$192&gt;35,EJ59+EI60-ER59,IF(A60&lt;'Données projet'!$A$192,$EG$205^A60,IF(A60='Données projet'!$A$192,'Données projet'!$B$192,EJ59+EI60-ER59)))</f>
        <v>1010.9999999999998</v>
      </c>
      <c r="EK60" s="18">
        <f>EJ60*VLOOKUP('Données projet'!$B$15,Paramètres!$A$1:$I$89,3,0)*VLOOKUP('Données projet'!$B$15,Paramètres!$A$1:$I$89,5,0)</f>
        <v>446.86199999999997</v>
      </c>
      <c r="EL60" s="14">
        <f t="shared" si="45"/>
        <v>101.21509874623068</v>
      </c>
      <c r="EM60" s="22">
        <f t="shared" si="19"/>
        <v>954.56761364968497</v>
      </c>
      <c r="EN60" s="62">
        <f t="shared" si="20"/>
        <v>1247.9009469830182</v>
      </c>
      <c r="EO60" s="62">
        <f ca="1">AVERAGE(OFFSET($EN$3,0,0,'Données projet'!$E$15+1,1))-AVERAGE(OFFSET($H$3,0,0,'Données projet'!$E$15+1,1))</f>
        <v>622.05788186755217</v>
      </c>
      <c r="EP60" s="62">
        <f t="shared" si="46"/>
        <v>427.1830590194549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3.257320938428131E-3</v>
      </c>
      <c r="EY60" s="24">
        <f t="shared" si="21"/>
        <v>3.257320938428131E-3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198.79999999999995</v>
      </c>
      <c r="O61" s="14">
        <f>N61*VLOOKUP('Données projet'!$B$9,Paramètres!$A$1:$I$89,3,0)*VLOOKUP('Données projet'!$B$9,Paramètres!$A$1:$I$89,5,0)</f>
        <v>201.58319999999995</v>
      </c>
      <c r="P61" s="14">
        <f t="shared" si="33"/>
        <v>50.091947337331924</v>
      </c>
      <c r="Q61" s="22">
        <f t="shared" si="53"/>
        <v>438.33421494585303</v>
      </c>
      <c r="R61" s="62">
        <f t="shared" si="0"/>
        <v>731.66754827918635</v>
      </c>
      <c r="S61" s="62">
        <f ca="1">AVERAGE(OFFSET($R$3,0,0,'Données projet'!$E$9+1,1))-AVERAGE(OFFSET($H$3,0,0,'Données projet'!$E$9+1,1))</f>
        <v>475.74538416323395</v>
      </c>
      <c r="T61" s="62">
        <f t="shared" si="34"/>
        <v>254.25036207346585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5.4</v>
      </c>
      <c r="AI61" s="14">
        <f>IF('Données projet'!$A$62&gt;35,AI60+AH61-AQ60,IF(A61&lt;'Données projet'!$A$62,$AF$205^A61,IF(A61='Données projet'!$A$62,'Données projet'!$B$62,AI60+AH61-AQ60)))</f>
        <v>137.20000000000002</v>
      </c>
      <c r="AJ61" s="14">
        <f>AI61*VLOOKUP('Données projet'!$B$10,Paramètres!$A$1:$I$89,3,0)*VLOOKUP('Données projet'!$B$10,Paramètres!$A$1:$I$89,5,0)</f>
        <v>143.40144000000004</v>
      </c>
      <c r="AK61" s="14">
        <f t="shared" si="35"/>
        <v>37.075135629096387</v>
      </c>
      <c r="AL61" s="22">
        <f t="shared" si="4"/>
        <v>314.33003588734294</v>
      </c>
      <c r="AM61" s="62">
        <f t="shared" si="5"/>
        <v>607.66336922067626</v>
      </c>
      <c r="AN61" s="62">
        <f ca="1">AVERAGE(OFFSET($AM$3,0,0,'Données projet'!$E$10+1,1))-AVERAGE(OFFSET($H$3,0,0,'Données projet'!$E$10+1,1))</f>
        <v>367.53254281980077</v>
      </c>
      <c r="AO61" s="62">
        <f t="shared" si="36"/>
        <v>163.29630772916113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4.2</v>
      </c>
      <c r="BD61" s="13">
        <f>IF('Données projet'!$A$88&gt;35,BD60+BC61-BL60,IF(A61&lt;'Données projet'!$A$88,$BA$205^A61,IF(A61='Données projet'!$A$88,'Données projet'!$B$88,BD60+BC61-BL60)))</f>
        <v>197.59999999999997</v>
      </c>
      <c r="BE61" s="14">
        <f>BD61*VLOOKUP('Données projet'!$B$11,Paramètres!$A$1:$I$89,3,0)*VLOOKUP('Données projet'!$B$11,Paramètres!$A$1:$I$89,5,0)</f>
        <v>129.46751999999998</v>
      </c>
      <c r="BF61" s="14">
        <f t="shared" si="37"/>
        <v>33.873289462262882</v>
      </c>
      <c r="BG61" s="22">
        <f t="shared" si="7"/>
        <v>284.48524314677445</v>
      </c>
      <c r="BH61" s="62">
        <f t="shared" si="8"/>
        <v>577.81857648010782</v>
      </c>
      <c r="BI61" s="62">
        <f ca="1">AVERAGE(OFFSET($BH$3,0,0,'Données projet'!$E$11+1,1))-AVERAGE(OFFSET($H$3,0,0,'Données projet'!$E$11+1,1))</f>
        <v>212.76380112303843</v>
      </c>
      <c r="BJ61" s="62">
        <f t="shared" si="38"/>
        <v>232.85411068442733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2.9799999999999955</v>
      </c>
      <c r="BY61" s="13">
        <f>IF('Données projet'!$A$114&gt;35,BY60+BX61-CG60,IF(A61&lt;'Données projet'!$A$114,$BV$205^A61,IF(A61='Données projet'!$A$114,'Données projet'!$B$114,BY60+BX61-CG60)))</f>
        <v>235.34000000000012</v>
      </c>
      <c r="BZ61" s="14">
        <f>BY61*VLOOKUP('Données projet'!$B$12,Paramètres!$A$1:$I$89,3,0)*VLOOKUP('Données projet'!$B$12,Paramètres!$A$1:$I$89,5,0)</f>
        <v>190.9078080000001</v>
      </c>
      <c r="CA61" s="14">
        <f t="shared" si="39"/>
        <v>47.74060059895897</v>
      </c>
      <c r="CB61" s="22">
        <f t="shared" si="10"/>
        <v>415.64597830985366</v>
      </c>
      <c r="CC61" s="62">
        <f t="shared" si="11"/>
        <v>708.97931164318697</v>
      </c>
      <c r="CD61" s="62">
        <f ca="1">AVERAGE(OFFSET($CC$3,0,0,'Données projet'!$E$12+1,1))-AVERAGE(OFFSET($H$3,0,0,'Données projet'!$E$12+1,1))</f>
        <v>280.22219394281689</v>
      </c>
      <c r="CE61" s="62">
        <f t="shared" si="40"/>
        <v>296.25239639555008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198.79999999999995</v>
      </c>
      <c r="CU61" s="18">
        <f>CT61*VLOOKUP('Données projet'!$B$13,Paramètres!$A$1:$I$89,3,0)*VLOOKUP('Données projet'!$B$13,Paramètres!$A$1:$I$89,5,0)</f>
        <v>213.98831999999996</v>
      </c>
      <c r="CV61" s="14">
        <f t="shared" si="41"/>
        <v>52.806177351620995</v>
      </c>
      <c r="CW61" s="22">
        <f t="shared" si="13"/>
        <v>464.66708288740648</v>
      </c>
      <c r="CX61" s="62">
        <f t="shared" si="14"/>
        <v>758.00041622073979</v>
      </c>
      <c r="CY61" s="62">
        <f ca="1">AVERAGE(OFFSET($CX$3,0,0,'Données projet'!$E$13+1,1))-AVERAGE(OFFSET($H$3,0,0,'Données projet'!$E$13+1,1))</f>
        <v>502.3600084639375</v>
      </c>
      <c r="CZ61" s="62">
        <f t="shared" si="42"/>
        <v>267.29983095356357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6</v>
      </c>
      <c r="DO61" s="13">
        <f>IF('Données projet'!$A$166&gt;35,DO60+DN61-DW60,IF(A61&lt;'Données projet'!$A$166,$DL$205^A61,IF(A61='Données projet'!$A$166,'Données projet'!$B$166,DO60+DN61-DW60)))</f>
        <v>233.00000000000003</v>
      </c>
      <c r="DP61" s="18">
        <f>DO61*VLOOKUP('Données projet'!$B$14,Paramètres!$A$1:$I$89,3,0)*VLOOKUP('Données projet'!$B$14,Paramètres!$A$1:$I$89,5,0)</f>
        <v>203.54880000000003</v>
      </c>
      <c r="DQ61" s="14">
        <f t="shared" si="43"/>
        <v>50.523286400023487</v>
      </c>
      <c r="DR61" s="22">
        <f t="shared" si="16"/>
        <v>442.50888381337427</v>
      </c>
      <c r="DS61" s="62">
        <f t="shared" si="17"/>
        <v>735.84221714670753</v>
      </c>
      <c r="DT61" s="62">
        <f ca="1">AVERAGE(OFFSET($DS$3,0,0,'Données projet'!$E$14+1,1))-AVERAGE(OFFSET($H$3,0,0,'Données projet'!$E$14+1,1))</f>
        <v>344.39903186387789</v>
      </c>
      <c r="DU61" s="62">
        <f t="shared" si="44"/>
        <v>417.85733543972361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26</v>
      </c>
      <c r="EJ61" s="13">
        <f>IF('Données projet'!$A$192&gt;35,EJ60+EI61-ER60,IF(A61&lt;'Données projet'!$A$192,$EG$205^A61,IF(A61='Données projet'!$A$192,'Données projet'!$B$192,EJ60+EI61-ER60)))</f>
        <v>1036.9999999999998</v>
      </c>
      <c r="EK61" s="18">
        <f>EJ61*VLOOKUP('Données projet'!$B$15,Paramètres!$A$1:$I$89,3,0)*VLOOKUP('Données projet'!$B$15,Paramètres!$A$1:$I$89,5,0)</f>
        <v>458.35399999999993</v>
      </c>
      <c r="EL61" s="14">
        <f t="shared" si="45"/>
        <v>103.511664256598</v>
      </c>
      <c r="EM61" s="22">
        <f t="shared" si="19"/>
        <v>978.58269858024141</v>
      </c>
      <c r="EN61" s="62">
        <f t="shared" si="20"/>
        <v>1271.9160319135747</v>
      </c>
      <c r="EO61" s="62">
        <f ca="1">AVERAGE(OFFSET($EN$3,0,0,'Données projet'!$E$15+1,1))-AVERAGE(OFFSET($H$3,0,0,'Données projet'!$E$15+1,1))</f>
        <v>622.05788186755217</v>
      </c>
      <c r="EP61" s="62">
        <f t="shared" si="46"/>
        <v>427.1830590194549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2.30327372406346E-3</v>
      </c>
      <c r="EY61" s="24">
        <f t="shared" si="21"/>
        <v>2.30327372406346E-3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206.39999999999995</v>
      </c>
      <c r="O62" s="14">
        <f>N62*VLOOKUP('Données projet'!$B$9,Paramètres!$A$1:$I$89,3,0)*VLOOKUP('Données projet'!$B$9,Paramètres!$A$1:$I$89,5,0)</f>
        <v>209.28959999999995</v>
      </c>
      <c r="P62" s="14">
        <f t="shared" si="33"/>
        <v>51.780314822292169</v>
      </c>
      <c r="Q62" s="22">
        <f t="shared" si="53"/>
        <v>454.69676831549208</v>
      </c>
      <c r="R62" s="62">
        <f t="shared" si="0"/>
        <v>748.03010164882539</v>
      </c>
      <c r="S62" s="62">
        <f ca="1">AVERAGE(OFFSET($R$3,0,0,'Données projet'!$E$9+1,1))-AVERAGE(OFFSET($H$3,0,0,'Données projet'!$E$9+1,1))</f>
        <v>475.74538416323395</v>
      </c>
      <c r="T62" s="62">
        <f t="shared" si="34"/>
        <v>254.25036207346585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5.4</v>
      </c>
      <c r="AI62" s="14">
        <f>IF('Données projet'!$A$62&gt;35,AI61+AH62-AQ61,IF(A62&lt;'Données projet'!$A$62,$AF$205^A62,IF(A62='Données projet'!$A$62,'Données projet'!$B$62,AI61+AH62-AQ61)))</f>
        <v>142.60000000000002</v>
      </c>
      <c r="AJ62" s="14">
        <f>AI62*VLOOKUP('Données projet'!$B$10,Paramètres!$A$1:$I$89,3,0)*VLOOKUP('Données projet'!$B$10,Paramètres!$A$1:$I$89,5,0)</f>
        <v>149.04552000000004</v>
      </c>
      <c r="AK62" s="14">
        <f t="shared" si="35"/>
        <v>38.36159609527256</v>
      </c>
      <c r="AL62" s="22">
        <f t="shared" si="4"/>
        <v>326.40072719926644</v>
      </c>
      <c r="AM62" s="62">
        <f t="shared" si="5"/>
        <v>619.73406053259976</v>
      </c>
      <c r="AN62" s="62">
        <f ca="1">AVERAGE(OFFSET($AM$3,0,0,'Données projet'!$E$10+1,1))-AVERAGE(OFFSET($H$3,0,0,'Données projet'!$E$10+1,1))</f>
        <v>367.53254281980077</v>
      </c>
      <c r="AO62" s="62">
        <f t="shared" si="36"/>
        <v>163.29630772916113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4.2</v>
      </c>
      <c r="BD62" s="13">
        <f>IF('Données projet'!$A$88&gt;35,BD61+BC62-BL61,IF(A62&lt;'Données projet'!$A$88,$BA$205^A62,IF(A62='Données projet'!$A$88,'Données projet'!$B$88,BD61+BC62-BL61)))</f>
        <v>201.79999999999995</v>
      </c>
      <c r="BE62" s="14">
        <f>BD62*VLOOKUP('Données projet'!$B$11,Paramètres!$A$1:$I$89,3,0)*VLOOKUP('Données projet'!$B$11,Paramètres!$A$1:$I$89,5,0)</f>
        <v>132.21935999999997</v>
      </c>
      <c r="BF62" s="14">
        <f t="shared" si="37"/>
        <v>34.508681932648301</v>
      </c>
      <c r="BG62" s="22">
        <f t="shared" si="7"/>
        <v>290.38467303269573</v>
      </c>
      <c r="BH62" s="62">
        <f t="shared" si="8"/>
        <v>583.71800636602904</v>
      </c>
      <c r="BI62" s="62">
        <f ca="1">AVERAGE(OFFSET($BH$3,0,0,'Données projet'!$E$11+1,1))-AVERAGE(OFFSET($H$3,0,0,'Données projet'!$E$11+1,1))</f>
        <v>212.76380112303843</v>
      </c>
      <c r="BJ62" s="62">
        <f t="shared" si="38"/>
        <v>232.85411068442733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2.9799999999999955</v>
      </c>
      <c r="BY62" s="13">
        <f>IF('Données projet'!$A$114&gt;35,BY61+BX62-CG61,IF(A62&lt;'Données projet'!$A$114,$BV$205^A62,IF(A62='Données projet'!$A$114,'Données projet'!$B$114,BY61+BX62-CG61)))</f>
        <v>238.32000000000011</v>
      </c>
      <c r="BZ62" s="14">
        <f>BY62*VLOOKUP('Données projet'!$B$12,Paramètres!$A$1:$I$89,3,0)*VLOOKUP('Données projet'!$B$12,Paramètres!$A$1:$I$89,5,0)</f>
        <v>193.32518400000009</v>
      </c>
      <c r="CA62" s="14">
        <f t="shared" si="39"/>
        <v>48.274359861243333</v>
      </c>
      <c r="CB62" s="22">
        <f t="shared" si="10"/>
        <v>420.78587222499897</v>
      </c>
      <c r="CC62" s="62">
        <f t="shared" si="11"/>
        <v>714.11920555833228</v>
      </c>
      <c r="CD62" s="62">
        <f ca="1">AVERAGE(OFFSET($CC$3,0,0,'Données projet'!$E$12+1,1))-AVERAGE(OFFSET($H$3,0,0,'Données projet'!$E$12+1,1))</f>
        <v>280.22219394281689</v>
      </c>
      <c r="CE62" s="62">
        <f t="shared" si="40"/>
        <v>296.25239639555008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206.39999999999995</v>
      </c>
      <c r="CU62" s="18">
        <f>CT62*VLOOKUP('Données projet'!$B$13,Paramètres!$A$1:$I$89,3,0)*VLOOKUP('Données projet'!$B$13,Paramètres!$A$1:$I$89,5,0)</f>
        <v>222.16895999999991</v>
      </c>
      <c r="CV62" s="14">
        <f t="shared" si="41"/>
        <v>54.586028956213639</v>
      </c>
      <c r="CW62" s="22">
        <f t="shared" si="13"/>
        <v>482.01493909873858</v>
      </c>
      <c r="CX62" s="62">
        <f t="shared" si="14"/>
        <v>775.34827243207189</v>
      </c>
      <c r="CY62" s="62">
        <f ca="1">AVERAGE(OFFSET($CX$3,0,0,'Données projet'!$E$13+1,1))-AVERAGE(OFFSET($H$3,0,0,'Données projet'!$E$13+1,1))</f>
        <v>502.3600084639375</v>
      </c>
      <c r="CZ62" s="62">
        <f t="shared" si="42"/>
        <v>267.29983095356357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6</v>
      </c>
      <c r="DO62" s="13">
        <f>IF('Données projet'!$A$166&gt;35,DO61+DN62-DW61,IF(A62&lt;'Données projet'!$A$166,$DL$205^A62,IF(A62='Données projet'!$A$166,'Données projet'!$B$166,DO61+DN62-DW61)))</f>
        <v>239.00000000000003</v>
      </c>
      <c r="DP62" s="18">
        <f>DO62*VLOOKUP('Données projet'!$B$14,Paramètres!$A$1:$I$89,3,0)*VLOOKUP('Données projet'!$B$14,Paramètres!$A$1:$I$89,5,0)</f>
        <v>208.79040000000006</v>
      </c>
      <c r="DQ62" s="14">
        <f t="shared" si="43"/>
        <v>51.671168863475145</v>
      </c>
      <c r="DR62" s="22">
        <f t="shared" si="16"/>
        <v>453.63723243721938</v>
      </c>
      <c r="DS62" s="62">
        <f t="shared" si="17"/>
        <v>746.97056577055264</v>
      </c>
      <c r="DT62" s="62">
        <f ca="1">AVERAGE(OFFSET($DS$3,0,0,'Données projet'!$E$14+1,1))-AVERAGE(OFFSET($H$3,0,0,'Données projet'!$E$14+1,1))</f>
        <v>344.39903186387789</v>
      </c>
      <c r="DU62" s="62">
        <f t="shared" si="44"/>
        <v>417.85733543972361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>
        <f>VLOOKUP(A62,'Données projet'!$A$191:$I$211,2,0)</f>
        <v>1063</v>
      </c>
      <c r="EH62" s="13">
        <f>VLOOKUP(A62,'Données projet'!$A$191:$I$211,9,0)</f>
        <v>26</v>
      </c>
      <c r="EI62" s="13">
        <f t="array" ref="EI62">INDEX(EH:EH,MIN(IF(ISNUMBER(EH62:EH258),ROW(EH62:EH258),"")))</f>
        <v>26</v>
      </c>
      <c r="EJ62" s="13">
        <f>IF('Données projet'!$A$192&gt;35,EJ61+EI62-ER61,IF(A62&lt;'Données projet'!$A$192,$EG$205^A62,IF(A62='Données projet'!$A$192,'Données projet'!$B$192,EJ61+EI62-ER61)))</f>
        <v>1062.9999999999998</v>
      </c>
      <c r="EK62" s="18">
        <f>EJ62*VLOOKUP('Données projet'!$B$15,Paramètres!$A$1:$I$89,3,0)*VLOOKUP('Données projet'!$B$15,Paramètres!$A$1:$I$89,5,0)</f>
        <v>469.84599999999995</v>
      </c>
      <c r="EL62" s="14">
        <f t="shared" si="45"/>
        <v>105.80153645716383</v>
      </c>
      <c r="EM62" s="22">
        <f t="shared" si="19"/>
        <v>1002.586125996227</v>
      </c>
      <c r="EN62" s="62">
        <f t="shared" si="20"/>
        <v>1295.9194593295604</v>
      </c>
      <c r="EO62" s="62">
        <f ca="1">AVERAGE(OFFSET($EN$3,0,0,'Données projet'!$E$15+1,1))-AVERAGE(OFFSET($H$3,0,0,'Données projet'!$E$15+1,1))</f>
        <v>622.05788186755217</v>
      </c>
      <c r="EP62" s="62">
        <f t="shared" si="46"/>
        <v>427.1830590194549</v>
      </c>
      <c r="EQ62" s="16">
        <f>IF(ISNA(VLOOKUP(A62,'Données projet'!$A$191:$I$211,3,0)),0,VLOOKUP(A62,'Données projet'!$A$191:$I$211,3,0))</f>
        <v>5</v>
      </c>
      <c r="ER62" s="16">
        <f>IF(ISNA(VLOOKUP(A62,'Données projet'!$A$191:$I$211,4,0)),0,VLOOKUP(A62,'Données projet'!$A$191:$I$211,4,0))</f>
        <v>121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1.6286604692140655E-3</v>
      </c>
      <c r="EY62" s="24">
        <f t="shared" si="21"/>
        <v>1.6286604692140655E-3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213.99999999999994</v>
      </c>
      <c r="O63" s="14">
        <f>N63*VLOOKUP('Données projet'!$B$9,Paramètres!$A$1:$I$89,3,0)*VLOOKUP('Données projet'!$B$9,Paramètres!$A$1:$I$89,5,0)</f>
        <v>216.99599999999995</v>
      </c>
      <c r="P63" s="14">
        <f t="shared" si="33"/>
        <v>53.461459647386867</v>
      </c>
      <c r="Q63" s="22">
        <f t="shared" si="53"/>
        <v>471.04674221919873</v>
      </c>
      <c r="R63" s="62">
        <f t="shared" si="0"/>
        <v>764.38007555253205</v>
      </c>
      <c r="S63" s="62">
        <f ca="1">AVERAGE(OFFSET($R$3,0,0,'Données projet'!$E$9+1,1))-AVERAGE(OFFSET($H$3,0,0,'Données projet'!$E$9+1,1))</f>
        <v>475.74538416323395</v>
      </c>
      <c r="T63" s="62">
        <f t="shared" si="34"/>
        <v>254.25036207346585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148</v>
      </c>
      <c r="AG63" s="13">
        <f>VLOOKUP(A63,'Données projet'!$A$61:$I$81,9,0)</f>
        <v>5.4</v>
      </c>
      <c r="AH63" s="13">
        <f t="array" ref="AH63">INDEX(AG:AG,MIN(IF(ISNUMBER(AG63:AG259),ROW(AG63:AG259),"")))</f>
        <v>5.4</v>
      </c>
      <c r="AI63" s="14">
        <f>IF('Données projet'!$A$62&gt;35,AI62+AH63-AQ62,IF(A63&lt;'Données projet'!$A$62,$AF$205^A63,IF(A63='Données projet'!$A$62,'Données projet'!$B$62,AI62+AH63-AQ62)))</f>
        <v>148.00000000000003</v>
      </c>
      <c r="AJ63" s="14">
        <f>AI63*VLOOKUP('Données projet'!$B$10,Paramètres!$A$1:$I$89,3,0)*VLOOKUP('Données projet'!$B$10,Paramètres!$A$1:$I$89,5,0)</f>
        <v>154.68960000000004</v>
      </c>
      <c r="AK63" s="14">
        <f t="shared" si="35"/>
        <v>39.64239708177282</v>
      </c>
      <c r="AL63" s="22">
        <f t="shared" si="4"/>
        <v>338.46156158408775</v>
      </c>
      <c r="AM63" s="62">
        <f t="shared" si="5"/>
        <v>631.79489491742106</v>
      </c>
      <c r="AN63" s="62">
        <f ca="1">AVERAGE(OFFSET($AM$3,0,0,'Données projet'!$E$10+1,1))-AVERAGE(OFFSET($H$3,0,0,'Données projet'!$E$10+1,1))</f>
        <v>367.53254281980077</v>
      </c>
      <c r="AO63" s="62">
        <f t="shared" si="36"/>
        <v>163.29630772916113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206</v>
      </c>
      <c r="BB63" s="13">
        <f>VLOOKUP(A63,'Données projet'!$A$87:$I$107,9,0)</f>
        <v>4.2</v>
      </c>
      <c r="BC63" s="13">
        <f t="array" ref="BC63">INDEX(BB:BB,MIN(IF(ISNUMBER(BB63:BB259),ROW(BB63:BB259),"")))</f>
        <v>4.2</v>
      </c>
      <c r="BD63" s="13">
        <f>IF('Données projet'!$A$88&gt;35,BD62+BC63-BL62,IF(A63&lt;'Données projet'!$A$88,$BA$205^A63,IF(A63='Données projet'!$A$88,'Données projet'!$B$88,BD62+BC63-BL62)))</f>
        <v>205.99999999999994</v>
      </c>
      <c r="BE63" s="14">
        <f>BD63*VLOOKUP('Données projet'!$B$11,Paramètres!$A$1:$I$89,3,0)*VLOOKUP('Données projet'!$B$11,Paramètres!$A$1:$I$89,5,0)</f>
        <v>134.97119999999995</v>
      </c>
      <c r="BF63" s="14">
        <f t="shared" si="37"/>
        <v>35.142536849088657</v>
      </c>
      <c r="BG63" s="22">
        <f t="shared" si="7"/>
        <v>296.28142501216263</v>
      </c>
      <c r="BH63" s="62">
        <f t="shared" si="8"/>
        <v>589.61475834549594</v>
      </c>
      <c r="BI63" s="62">
        <f ca="1">AVERAGE(OFFSET($BH$3,0,0,'Données projet'!$E$11+1,1))-AVERAGE(OFFSET($H$3,0,0,'Données projet'!$E$11+1,1))</f>
        <v>212.76380112303843</v>
      </c>
      <c r="BJ63" s="62">
        <f t="shared" si="38"/>
        <v>232.85411068442733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241.29999999999998</v>
      </c>
      <c r="BW63" s="13">
        <f>VLOOKUP(A63,'Données projet'!$A$113:$I$133,9,0)</f>
        <v>2.9799999999999955</v>
      </c>
      <c r="BX63" s="13">
        <f t="array" ref="BX63">INDEX(BW:BW,MIN(IF(ISNUMBER(BW63:BW259),ROW(BW63:BW259),"")))</f>
        <v>2.9799999999999955</v>
      </c>
      <c r="BY63" s="13">
        <f>IF('Données projet'!$A$114&gt;35,BY62+BX63-CG62,IF(A63&lt;'Données projet'!$A$114,$BV$205^A63,IF(A63='Données projet'!$A$114,'Données projet'!$B$114,BY62+BX63-CG62)))</f>
        <v>241.3000000000001</v>
      </c>
      <c r="BZ63" s="14">
        <f>BY63*VLOOKUP('Données projet'!$B$12,Paramètres!$A$1:$I$89,3,0)*VLOOKUP('Données projet'!$B$12,Paramètres!$A$1:$I$89,5,0)</f>
        <v>195.74256000000008</v>
      </c>
      <c r="CA63" s="14">
        <f t="shared" si="39"/>
        <v>48.807342786805634</v>
      </c>
      <c r="CB63" s="22">
        <f t="shared" si="10"/>
        <v>425.92441402035325</v>
      </c>
      <c r="CC63" s="62">
        <f t="shared" si="11"/>
        <v>719.25774735368657</v>
      </c>
      <c r="CD63" s="62">
        <f ca="1">AVERAGE(OFFSET($CC$3,0,0,'Données projet'!$E$12+1,1))-AVERAGE(OFFSET($H$3,0,0,'Données projet'!$E$12+1,1))</f>
        <v>280.22219394281689</v>
      </c>
      <c r="CE63" s="62">
        <f t="shared" si="40"/>
        <v>296.25239639555008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8.3000000000000007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214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213.99999999999994</v>
      </c>
      <c r="CU63" s="18">
        <f>CT63*VLOOKUP('Données projet'!$B$13,Paramètres!$A$1:$I$89,3,0)*VLOOKUP('Données projet'!$B$13,Paramètres!$A$1:$I$89,5,0)</f>
        <v>230.34959999999992</v>
      </c>
      <c r="CV63" s="14">
        <f t="shared" si="41"/>
        <v>56.35826654142631</v>
      </c>
      <c r="CW63" s="22">
        <f t="shared" si="13"/>
        <v>499.34953422631742</v>
      </c>
      <c r="CX63" s="62">
        <f t="shared" si="14"/>
        <v>792.68286755965073</v>
      </c>
      <c r="CY63" s="62">
        <f ca="1">AVERAGE(OFFSET($CX$3,0,0,'Données projet'!$E$13+1,1))-AVERAGE(OFFSET($H$3,0,0,'Données projet'!$E$13+1,1))</f>
        <v>502.3600084639375</v>
      </c>
      <c r="CZ63" s="62">
        <f t="shared" si="42"/>
        <v>267.29983095356357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245</v>
      </c>
      <c r="DM63" s="13">
        <f>VLOOKUP(A63,'Données projet'!$A$165:$I$185,9,0)</f>
        <v>6</v>
      </c>
      <c r="DN63" s="13">
        <f t="array" ref="DN63">INDEX(DM:DM,MIN(IF(ISNUMBER(DM63:DM259),ROW(DM63:DM259),"")))</f>
        <v>6</v>
      </c>
      <c r="DO63" s="13">
        <f>IF('Données projet'!$A$166&gt;35,DO62+DN63-DW62,IF(A63&lt;'Données projet'!$A$166,$DL$205^A63,IF(A63='Données projet'!$A$166,'Données projet'!$B$166,DO62+DN63-DW62)))</f>
        <v>245.00000000000003</v>
      </c>
      <c r="DP63" s="18">
        <f>DO63*VLOOKUP('Données projet'!$B$14,Paramètres!$A$1:$I$89,3,0)*VLOOKUP('Données projet'!$B$14,Paramètres!$A$1:$I$89,5,0)</f>
        <v>214.03200000000004</v>
      </c>
      <c r="DQ63" s="14">
        <f t="shared" si="43"/>
        <v>52.815701536972242</v>
      </c>
      <c r="DR63" s="22">
        <f t="shared" si="16"/>
        <v>464.75974684356009</v>
      </c>
      <c r="DS63" s="62">
        <f t="shared" si="17"/>
        <v>758.09308017689341</v>
      </c>
      <c r="DT63" s="62">
        <f ca="1">AVERAGE(OFFSET($DS$3,0,0,'Données projet'!$E$14+1,1))-AVERAGE(OFFSET($H$3,0,0,'Données projet'!$E$14+1,1))</f>
        <v>344.39903186387789</v>
      </c>
      <c r="DU63" s="62">
        <f t="shared" si="44"/>
        <v>417.85733543972361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47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22.6</v>
      </c>
      <c r="EJ63" s="13">
        <f>IF('Données projet'!$A$192&gt;35,EJ62+EI63-ER62,IF(A63&lt;'Données projet'!$A$192,$EG$205^A63,IF(A63='Données projet'!$A$192,'Données projet'!$B$192,EJ62+EI63-ER62)))</f>
        <v>964.59999999999968</v>
      </c>
      <c r="EK63" s="18">
        <f>EJ63*VLOOKUP('Données projet'!$B$15,Paramètres!$A$1:$I$89,3,0)*VLOOKUP('Données projet'!$B$15,Paramètres!$A$1:$I$89,5,0)</f>
        <v>426.35319999999996</v>
      </c>
      <c r="EL63" s="14">
        <f t="shared" si="45"/>
        <v>97.099371507149129</v>
      </c>
      <c r="EM63" s="22">
        <f t="shared" si="19"/>
        <v>911.67989537495123</v>
      </c>
      <c r="EN63" s="62">
        <f t="shared" si="20"/>
        <v>1205.0132287082845</v>
      </c>
      <c r="EO63" s="62">
        <f ca="1">AVERAGE(OFFSET($EN$3,0,0,'Données projet'!$E$15+1,1))-AVERAGE(OFFSET($H$3,0,0,'Données projet'!$E$15+1,1))</f>
        <v>622.05788186755217</v>
      </c>
      <c r="EP63" s="62">
        <f t="shared" si="46"/>
        <v>427.1830590194549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1.15163686203173E-3</v>
      </c>
      <c r="EY63" s="24">
        <f t="shared" si="21"/>
        <v>1.15163686203173E-3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221.19999999999993</v>
      </c>
      <c r="O64" s="14">
        <f>N64*VLOOKUP('Données projet'!$B$9,Paramètres!$A$1:$I$89,3,0)*VLOOKUP('Données projet'!$B$9,Paramètres!$A$1:$I$89,5,0)</f>
        <v>224.29679999999996</v>
      </c>
      <c r="P64" s="14">
        <f t="shared" si="33"/>
        <v>55.047720057866165</v>
      </c>
      <c r="Q64" s="22">
        <f t="shared" si="53"/>
        <v>486.52503910078349</v>
      </c>
      <c r="R64" s="62">
        <f t="shared" si="0"/>
        <v>779.85837243411675</v>
      </c>
      <c r="S64" s="62">
        <f ca="1">AVERAGE(OFFSET($R$3,0,0,'Données projet'!$E$9+1,1))-AVERAGE(OFFSET($H$3,0,0,'Données projet'!$E$9+1,1))</f>
        <v>475.74538416323395</v>
      </c>
      <c r="T64" s="62">
        <f t="shared" si="34"/>
        <v>254.25036207346585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5.4</v>
      </c>
      <c r="AI64" s="14">
        <f>IF('Données projet'!$A$62&gt;35,AI63+AH64-AQ63,IF(A64&lt;'Données projet'!$A$62,$AF$205^A64,IF(A64='Données projet'!$A$62,'Données projet'!$B$62,AI63+AH64-AQ63)))</f>
        <v>153.40000000000003</v>
      </c>
      <c r="AJ64" s="14">
        <f>AI64*VLOOKUP('Données projet'!$B$10,Paramètres!$A$1:$I$89,3,0)*VLOOKUP('Données projet'!$B$10,Paramètres!$A$1:$I$89,5,0)</f>
        <v>160.33368000000007</v>
      </c>
      <c r="AK64" s="14">
        <f t="shared" si="35"/>
        <v>40.917768734126462</v>
      </c>
      <c r="AL64" s="22">
        <f t="shared" si="4"/>
        <v>350.51293987860367</v>
      </c>
      <c r="AM64" s="62">
        <f t="shared" si="5"/>
        <v>643.84627321193693</v>
      </c>
      <c r="AN64" s="62">
        <f ca="1">AVERAGE(OFFSET($AM$3,0,0,'Données projet'!$E$10+1,1))-AVERAGE(OFFSET($H$3,0,0,'Données projet'!$E$10+1,1))</f>
        <v>367.53254281980077</v>
      </c>
      <c r="AO64" s="62">
        <f t="shared" si="36"/>
        <v>163.29630772916113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3.2</v>
      </c>
      <c r="BD64" s="13">
        <f>IF('Données projet'!$A$88&gt;35,BD63+BC64-BL63,IF(A64&lt;'Données projet'!$A$88,$BA$205^A64,IF(A64='Données projet'!$A$88,'Données projet'!$B$88,BD63+BC64-BL63)))</f>
        <v>189.19999999999993</v>
      </c>
      <c r="BE64" s="14">
        <f>BD64*VLOOKUP('Données projet'!$B$11,Paramètres!$A$1:$I$89,3,0)*VLOOKUP('Données projet'!$B$11,Paramètres!$A$1:$I$89,5,0)</f>
        <v>123.96383999999996</v>
      </c>
      <c r="BF64" s="14">
        <f t="shared" si="37"/>
        <v>32.597744036056838</v>
      </c>
      <c r="BG64" s="22">
        <f t="shared" si="7"/>
        <v>272.67809219613224</v>
      </c>
      <c r="BH64" s="62">
        <f t="shared" si="8"/>
        <v>566.01142552946555</v>
      </c>
      <c r="BI64" s="62">
        <f ca="1">AVERAGE(OFFSET($BH$3,0,0,'Données projet'!$E$11+1,1))-AVERAGE(OFFSET($H$3,0,0,'Données projet'!$E$11+1,1))</f>
        <v>212.76380112303843</v>
      </c>
      <c r="BJ64" s="62">
        <f t="shared" si="38"/>
        <v>232.85411068442733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2.4200000000000044</v>
      </c>
      <c r="BY64" s="13">
        <f>IF('Données projet'!$A$114&gt;35,BY63+BX64-CG63,IF(A64&lt;'Données projet'!$A$114,$BV$205^A64,IF(A64='Données projet'!$A$114,'Données projet'!$B$114,BY63+BX64-CG63)))</f>
        <v>235.4200000000001</v>
      </c>
      <c r="BZ64" s="14">
        <f>BY64*VLOOKUP('Données projet'!$B$12,Paramètres!$A$1:$I$89,3,0)*VLOOKUP('Données projet'!$B$12,Paramètres!$A$1:$I$89,5,0)</f>
        <v>190.97270400000011</v>
      </c>
      <c r="CA64" s="14">
        <f t="shared" si="39"/>
        <v>47.754939941264901</v>
      </c>
      <c r="CB64" s="22">
        <f t="shared" si="10"/>
        <v>415.78397986436988</v>
      </c>
      <c r="CC64" s="62">
        <f t="shared" si="11"/>
        <v>709.1173131977032</v>
      </c>
      <c r="CD64" s="62">
        <f ca="1">AVERAGE(OFFSET($CC$3,0,0,'Données projet'!$E$12+1,1))-AVERAGE(OFFSET($H$3,0,0,'Données projet'!$E$12+1,1))</f>
        <v>280.22219394281689</v>
      </c>
      <c r="CE64" s="62">
        <f t="shared" si="40"/>
        <v>296.25239639555008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221.19999999999993</v>
      </c>
      <c r="CU64" s="18">
        <f>CT64*VLOOKUP('Données projet'!$B$13,Paramètres!$A$1:$I$89,3,0)*VLOOKUP('Données projet'!$B$13,Paramètres!$A$1:$I$89,5,0)</f>
        <v>238.09967999999989</v>
      </c>
      <c r="CV64" s="14">
        <f t="shared" si="41"/>
        <v>58.030478404094161</v>
      </c>
      <c r="CW64" s="22">
        <f t="shared" si="13"/>
        <v>515.7600258871305</v>
      </c>
      <c r="CX64" s="62">
        <f t="shared" si="14"/>
        <v>809.09335922046375</v>
      </c>
      <c r="CY64" s="62">
        <f ca="1">AVERAGE(OFFSET($CX$3,0,0,'Données projet'!$E$13+1,1))-AVERAGE(OFFSET($H$3,0,0,'Données projet'!$E$13+1,1))</f>
        <v>502.3600084639375</v>
      </c>
      <c r="CZ64" s="62">
        <f t="shared" si="42"/>
        <v>267.29983095356357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5.2</v>
      </c>
      <c r="DO64" s="13">
        <f>IF('Données projet'!$A$166&gt;35,DO63+DN64-DW63,IF(A64&lt;'Données projet'!$A$166,$DL$205^A64,IF(A64='Données projet'!$A$166,'Données projet'!$B$166,DO63+DN64-DW63)))</f>
        <v>203.20000000000002</v>
      </c>
      <c r="DP64" s="18">
        <f>DO64*VLOOKUP('Données projet'!$B$14,Paramètres!$A$1:$I$89,3,0)*VLOOKUP('Données projet'!$B$14,Paramètres!$A$1:$I$89,5,0)</f>
        <v>177.51552000000004</v>
      </c>
      <c r="DQ64" s="14">
        <f t="shared" si="43"/>
        <v>44.768988809542904</v>
      </c>
      <c r="DR64" s="22">
        <f t="shared" si="16"/>
        <v>387.145519509954</v>
      </c>
      <c r="DS64" s="62">
        <f t="shared" si="17"/>
        <v>680.47885284328731</v>
      </c>
      <c r="DT64" s="62">
        <f ca="1">AVERAGE(OFFSET($DS$3,0,0,'Données projet'!$E$14+1,1))-AVERAGE(OFFSET($H$3,0,0,'Données projet'!$E$14+1,1))</f>
        <v>344.39903186387789</v>
      </c>
      <c r="DU64" s="62">
        <f t="shared" si="44"/>
        <v>417.85733543972361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22.6</v>
      </c>
      <c r="EJ64" s="13">
        <f>IF('Données projet'!$A$192&gt;35,EJ63+EI64-ER63,IF(A64&lt;'Données projet'!$A$192,$EG$205^A64,IF(A64='Données projet'!$A$192,'Données projet'!$B$192,EJ63+EI64-ER63)))</f>
        <v>987.1999999999997</v>
      </c>
      <c r="EK64" s="18">
        <f>EJ64*VLOOKUP('Données projet'!$B$15,Paramètres!$A$1:$I$89,3,0)*VLOOKUP('Données projet'!$B$15,Paramètres!$A$1:$I$89,5,0)</f>
        <v>436.34239999999988</v>
      </c>
      <c r="EL64" s="14">
        <f t="shared" si="45"/>
        <v>99.106826469416248</v>
      </c>
      <c r="EM64" s="22">
        <f t="shared" si="19"/>
        <v>932.57406943423291</v>
      </c>
      <c r="EN64" s="62">
        <f t="shared" si="20"/>
        <v>1225.9074027675663</v>
      </c>
      <c r="EO64" s="62">
        <f ca="1">AVERAGE(OFFSET($EN$3,0,0,'Données projet'!$E$15+1,1))-AVERAGE(OFFSET($H$3,0,0,'Données projet'!$E$15+1,1))</f>
        <v>622.05788186755217</v>
      </c>
      <c r="EP64" s="62">
        <f t="shared" si="46"/>
        <v>427.1830590194549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8.1433023460703274E-4</v>
      </c>
      <c r="EY64" s="24">
        <f t="shared" si="21"/>
        <v>8.1433023460703274E-4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228.39999999999992</v>
      </c>
      <c r="O65" s="14">
        <f>N65*VLOOKUP('Données projet'!$B$9,Paramètres!$A$1:$I$89,3,0)*VLOOKUP('Données projet'!$B$9,Paramètres!$A$1:$I$89,5,0)</f>
        <v>231.59759999999994</v>
      </c>
      <c r="P65" s="14">
        <f t="shared" si="33"/>
        <v>56.627980714948151</v>
      </c>
      <c r="Q65" s="22">
        <f t="shared" si="53"/>
        <v>501.99288641186786</v>
      </c>
      <c r="R65" s="62">
        <f t="shared" si="0"/>
        <v>795.32621974520112</v>
      </c>
      <c r="S65" s="62">
        <f ca="1">AVERAGE(OFFSET($R$3,0,0,'Données projet'!$E$9+1,1))-AVERAGE(OFFSET($H$3,0,0,'Données projet'!$E$9+1,1))</f>
        <v>475.74538416323395</v>
      </c>
      <c r="T65" s="62">
        <f t="shared" si="34"/>
        <v>254.25036207346585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5.4</v>
      </c>
      <c r="AI65" s="14">
        <f>IF('Données projet'!$A$62&gt;35,AI64+AH65-AQ64,IF(A65&lt;'Données projet'!$A$62,$AF$205^A65,IF(A65='Données projet'!$A$62,'Données projet'!$B$62,AI64+AH65-AQ64)))</f>
        <v>158.80000000000004</v>
      </c>
      <c r="AJ65" s="14">
        <f>AI65*VLOOKUP('Données projet'!$B$10,Paramètres!$A$1:$I$89,3,0)*VLOOKUP('Données projet'!$B$10,Paramètres!$A$1:$I$89,5,0)</f>
        <v>165.97776000000005</v>
      </c>
      <c r="AK65" s="14">
        <f t="shared" si="35"/>
        <v>42.18792407593731</v>
      </c>
      <c r="AL65" s="22">
        <f t="shared" si="4"/>
        <v>362.55523309892419</v>
      </c>
      <c r="AM65" s="62">
        <f t="shared" si="5"/>
        <v>655.88856643225745</v>
      </c>
      <c r="AN65" s="62">
        <f ca="1">AVERAGE(OFFSET($AM$3,0,0,'Données projet'!$E$10+1,1))-AVERAGE(OFFSET($H$3,0,0,'Données projet'!$E$10+1,1))</f>
        <v>367.53254281980077</v>
      </c>
      <c r="AO65" s="62">
        <f t="shared" si="36"/>
        <v>163.29630772916113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3.2</v>
      </c>
      <c r="BD65" s="13">
        <f>IF('Données projet'!$A$88&gt;35,BD64+BC65-BL64,IF(A65&lt;'Données projet'!$A$88,$BA$205^A65,IF(A65='Données projet'!$A$88,'Données projet'!$B$88,BD64+BC65-BL64)))</f>
        <v>192.39999999999992</v>
      </c>
      <c r="BE65" s="14">
        <f>BD65*VLOOKUP('Données projet'!$B$11,Paramètres!$A$1:$I$89,3,0)*VLOOKUP('Données projet'!$B$11,Paramètres!$A$1:$I$89,5,0)</f>
        <v>126.06047999999996</v>
      </c>
      <c r="BF65" s="14">
        <f t="shared" si="37"/>
        <v>33.084428023528609</v>
      </c>
      <c r="BG65" s="22">
        <f t="shared" si="7"/>
        <v>277.1773814743122</v>
      </c>
      <c r="BH65" s="62">
        <f t="shared" si="8"/>
        <v>570.51071480764551</v>
      </c>
      <c r="BI65" s="62">
        <f ca="1">AVERAGE(OFFSET($BH$3,0,0,'Données projet'!$E$11+1,1))-AVERAGE(OFFSET($H$3,0,0,'Données projet'!$E$11+1,1))</f>
        <v>212.76380112303843</v>
      </c>
      <c r="BJ65" s="62">
        <f t="shared" si="38"/>
        <v>232.85411068442733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2.4200000000000044</v>
      </c>
      <c r="BY65" s="13">
        <f>IF('Données projet'!$A$114&gt;35,BY64+BX65-CG64,IF(A65&lt;'Données projet'!$A$114,$BV$205^A65,IF(A65='Données projet'!$A$114,'Données projet'!$B$114,BY64+BX65-CG64)))</f>
        <v>237.84000000000012</v>
      </c>
      <c r="BZ65" s="14">
        <f>BY65*VLOOKUP('Données projet'!$B$12,Paramètres!$A$1:$I$89,3,0)*VLOOKUP('Données projet'!$B$12,Paramètres!$A$1:$I$89,5,0)</f>
        <v>192.93580800000012</v>
      </c>
      <c r="CA65" s="14">
        <f t="shared" si="39"/>
        <v>48.188437951487806</v>
      </c>
      <c r="CB65" s="22">
        <f t="shared" si="10"/>
        <v>419.95806169884145</v>
      </c>
      <c r="CC65" s="62">
        <f t="shared" si="11"/>
        <v>713.29139503217471</v>
      </c>
      <c r="CD65" s="62">
        <f ca="1">AVERAGE(OFFSET($CC$3,0,0,'Données projet'!$E$12+1,1))-AVERAGE(OFFSET($H$3,0,0,'Données projet'!$E$12+1,1))</f>
        <v>280.22219394281689</v>
      </c>
      <c r="CE65" s="62">
        <f t="shared" si="40"/>
        <v>296.25239639555008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228.39999999999992</v>
      </c>
      <c r="CU65" s="18">
        <f>CT65*VLOOKUP('Données projet'!$B$13,Paramètres!$A$1:$I$89,3,0)*VLOOKUP('Données projet'!$B$13,Paramètres!$A$1:$I$89,5,0)</f>
        <v>245.84975999999992</v>
      </c>
      <c r="CV65" s="14">
        <f t="shared" si="41"/>
        <v>59.696365416984804</v>
      </c>
      <c r="CW65" s="22">
        <f t="shared" si="13"/>
        <v>532.15950176791512</v>
      </c>
      <c r="CX65" s="62">
        <f t="shared" si="14"/>
        <v>825.49283510124837</v>
      </c>
      <c r="CY65" s="62">
        <f ca="1">AVERAGE(OFFSET($CX$3,0,0,'Données projet'!$E$13+1,1))-AVERAGE(OFFSET($H$3,0,0,'Données projet'!$E$13+1,1))</f>
        <v>502.3600084639375</v>
      </c>
      <c r="CZ65" s="62">
        <f t="shared" si="42"/>
        <v>267.29983095356357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5.2</v>
      </c>
      <c r="DO65" s="13">
        <f>IF('Données projet'!$A$166&gt;35,DO64+DN65-DW64,IF(A65&lt;'Données projet'!$A$166,$DL$205^A65,IF(A65='Données projet'!$A$166,'Données projet'!$B$166,DO64+DN65-DW64)))</f>
        <v>208.4</v>
      </c>
      <c r="DP65" s="18">
        <f>DO65*VLOOKUP('Données projet'!$B$14,Paramètres!$A$1:$I$89,3,0)*VLOOKUP('Données projet'!$B$14,Paramètres!$A$1:$I$89,5,0)</f>
        <v>182.05824000000001</v>
      </c>
      <c r="DQ65" s="14">
        <f t="shared" si="43"/>
        <v>45.779803189729343</v>
      </c>
      <c r="DR65" s="22">
        <f t="shared" si="16"/>
        <v>396.81792522211191</v>
      </c>
      <c r="DS65" s="62">
        <f t="shared" si="17"/>
        <v>690.15125855544522</v>
      </c>
      <c r="DT65" s="62">
        <f ca="1">AVERAGE(OFFSET($DS$3,0,0,'Données projet'!$E$14+1,1))-AVERAGE(OFFSET($H$3,0,0,'Données projet'!$E$14+1,1))</f>
        <v>344.39903186387789</v>
      </c>
      <c r="DU65" s="62">
        <f t="shared" si="44"/>
        <v>417.85733543972361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22.6</v>
      </c>
      <c r="EJ65" s="13">
        <f>IF('Données projet'!$A$192&gt;35,EJ64+EI65-ER64,IF(A65&lt;'Données projet'!$A$192,$EG$205^A65,IF(A65='Données projet'!$A$192,'Données projet'!$B$192,EJ64+EI65-ER64)))</f>
        <v>1009.7999999999997</v>
      </c>
      <c r="EK65" s="18">
        <f>EJ65*VLOOKUP('Données projet'!$B$15,Paramètres!$A$1:$I$89,3,0)*VLOOKUP('Données projet'!$B$15,Paramètres!$A$1:$I$89,5,0)</f>
        <v>446.33159999999992</v>
      </c>
      <c r="EL65" s="14">
        <f t="shared" si="45"/>
        <v>101.10893869629517</v>
      </c>
      <c r="EM65" s="22">
        <f t="shared" si="19"/>
        <v>953.45893822938058</v>
      </c>
      <c r="EN65" s="62">
        <f t="shared" si="20"/>
        <v>1246.7922715627139</v>
      </c>
      <c r="EO65" s="62">
        <f ca="1">AVERAGE(OFFSET($EN$3,0,0,'Données projet'!$E$15+1,1))-AVERAGE(OFFSET($H$3,0,0,'Données projet'!$E$15+1,1))</f>
        <v>622.05788186755217</v>
      </c>
      <c r="EP65" s="62">
        <f t="shared" si="46"/>
        <v>427.1830590194549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5.75818431015865E-4</v>
      </c>
      <c r="EY65" s="24">
        <f t="shared" si="21"/>
        <v>5.75818431015865E-4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235.59999999999991</v>
      </c>
      <c r="O66" s="14">
        <f>N66*VLOOKUP('Données projet'!$B$9,Paramètres!$A$1:$I$89,3,0)*VLOOKUP('Données projet'!$B$9,Paramètres!$A$1:$I$89,5,0)</f>
        <v>238.89839999999995</v>
      </c>
      <c r="P66" s="14">
        <f t="shared" si="33"/>
        <v>58.202452451868851</v>
      </c>
      <c r="Q66" s="22">
        <f t="shared" si="53"/>
        <v>517.45065135367156</v>
      </c>
      <c r="R66" s="62">
        <f t="shared" si="0"/>
        <v>810.78398468700493</v>
      </c>
      <c r="S66" s="62">
        <f ca="1">AVERAGE(OFFSET($R$3,0,0,'Données projet'!$E$9+1,1))-AVERAGE(OFFSET($H$3,0,0,'Données projet'!$E$9+1,1))</f>
        <v>475.74538416323395</v>
      </c>
      <c r="T66" s="62">
        <f t="shared" si="34"/>
        <v>254.25036207346585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5.4</v>
      </c>
      <c r="AI66" s="14">
        <f>IF('Données projet'!$A$62&gt;35,AI65+AH66-AQ65,IF(A66&lt;'Données projet'!$A$62,$AF$205^A66,IF(A66='Données projet'!$A$62,'Données projet'!$B$62,AI65+AH66-AQ65)))</f>
        <v>164.20000000000005</v>
      </c>
      <c r="AJ66" s="14">
        <f>AI66*VLOOKUP('Données projet'!$B$10,Paramètres!$A$1:$I$89,3,0)*VLOOKUP('Données projet'!$B$10,Paramètres!$A$1:$I$89,5,0)</f>
        <v>171.62184000000008</v>
      </c>
      <c r="AK66" s="14">
        <f t="shared" si="35"/>
        <v>43.453060821193773</v>
      </c>
      <c r="AL66" s="22">
        <f t="shared" si="4"/>
        <v>374.5887855969126</v>
      </c>
      <c r="AM66" s="62">
        <f t="shared" si="5"/>
        <v>667.92211893024592</v>
      </c>
      <c r="AN66" s="62">
        <f ca="1">AVERAGE(OFFSET($AM$3,0,0,'Données projet'!$E$10+1,1))-AVERAGE(OFFSET($H$3,0,0,'Données projet'!$E$10+1,1))</f>
        <v>367.53254281980077</v>
      </c>
      <c r="AO66" s="62">
        <f t="shared" si="36"/>
        <v>163.29630772916113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3.2</v>
      </c>
      <c r="BD66" s="13">
        <f>IF('Données projet'!$A$88&gt;35,BD65+BC66-BL65,IF(A66&lt;'Données projet'!$A$88,$BA$205^A66,IF(A66='Données projet'!$A$88,'Données projet'!$B$88,BD65+BC66-BL65)))</f>
        <v>195.59999999999991</v>
      </c>
      <c r="BE66" s="14">
        <f>BD66*VLOOKUP('Données projet'!$B$11,Paramètres!$A$1:$I$89,3,0)*VLOOKUP('Données projet'!$B$11,Paramètres!$A$1:$I$89,5,0)</f>
        <v>128.15711999999994</v>
      </c>
      <c r="BF66" s="14">
        <f t="shared" si="37"/>
        <v>33.570170672555292</v>
      </c>
      <c r="BG66" s="22">
        <f t="shared" si="7"/>
        <v>281.67503125470034</v>
      </c>
      <c r="BH66" s="62">
        <f t="shared" si="8"/>
        <v>575.0083645880336</v>
      </c>
      <c r="BI66" s="62">
        <f ca="1">AVERAGE(OFFSET($BH$3,0,0,'Données projet'!$E$11+1,1))-AVERAGE(OFFSET($H$3,0,0,'Données projet'!$E$11+1,1))</f>
        <v>212.76380112303843</v>
      </c>
      <c r="BJ66" s="62">
        <f t="shared" si="38"/>
        <v>232.85411068442733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2.4200000000000044</v>
      </c>
      <c r="BY66" s="13">
        <f>IF('Données projet'!$A$114&gt;35,BY65+BX66-CG65,IF(A66&lt;'Données projet'!$A$114,$BV$205^A66,IF(A66='Données projet'!$A$114,'Données projet'!$B$114,BY65+BX66-CG65)))</f>
        <v>240.26000000000013</v>
      </c>
      <c r="BZ66" s="14">
        <f>BY66*VLOOKUP('Données projet'!$B$12,Paramètres!$A$1:$I$89,3,0)*VLOOKUP('Données projet'!$B$12,Paramètres!$A$1:$I$89,5,0)</f>
        <v>194.89891200000014</v>
      </c>
      <c r="CA66" s="14">
        <f t="shared" si="39"/>
        <v>48.621422838891284</v>
      </c>
      <c r="CB66" s="22">
        <f t="shared" si="10"/>
        <v>424.13124984440248</v>
      </c>
      <c r="CC66" s="62">
        <f t="shared" si="11"/>
        <v>717.46458317773579</v>
      </c>
      <c r="CD66" s="62">
        <f ca="1">AVERAGE(OFFSET($CC$3,0,0,'Données projet'!$E$12+1,1))-AVERAGE(OFFSET($H$3,0,0,'Données projet'!$E$12+1,1))</f>
        <v>280.22219394281689</v>
      </c>
      <c r="CE66" s="62">
        <f t="shared" si="40"/>
        <v>296.25239639555008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235.59999999999991</v>
      </c>
      <c r="CU66" s="18">
        <f>CT66*VLOOKUP('Données projet'!$B$13,Paramètres!$A$1:$I$89,3,0)*VLOOKUP('Données projet'!$B$13,Paramètres!$A$1:$I$89,5,0)</f>
        <v>253.59983999999992</v>
      </c>
      <c r="CV66" s="14">
        <f t="shared" si="41"/>
        <v>61.356149837323883</v>
      </c>
      <c r="CW66" s="22">
        <f t="shared" si="13"/>
        <v>548.54834896667228</v>
      </c>
      <c r="CX66" s="62">
        <f t="shared" si="14"/>
        <v>841.88168230000565</v>
      </c>
      <c r="CY66" s="62">
        <f ca="1">AVERAGE(OFFSET($CX$3,0,0,'Données projet'!$E$13+1,1))-AVERAGE(OFFSET($H$3,0,0,'Données projet'!$E$13+1,1))</f>
        <v>502.3600084639375</v>
      </c>
      <c r="CZ66" s="62">
        <f t="shared" si="42"/>
        <v>267.29983095356357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5.2</v>
      </c>
      <c r="DO66" s="13">
        <f>IF('Données projet'!$A$166&gt;35,DO65+DN66-DW65,IF(A66&lt;'Données projet'!$A$166,$DL$205^A66,IF(A66='Données projet'!$A$166,'Données projet'!$B$166,DO65+DN66-DW65)))</f>
        <v>213.6</v>
      </c>
      <c r="DP66" s="18">
        <f>DO66*VLOOKUP('Données projet'!$B$14,Paramètres!$A$1:$I$89,3,0)*VLOOKUP('Données projet'!$B$14,Paramètres!$A$1:$I$89,5,0)</f>
        <v>186.60096000000001</v>
      </c>
      <c r="DQ66" s="14">
        <f t="shared" si="43"/>
        <v>46.787685683664144</v>
      </c>
      <c r="DR66" s="22">
        <f t="shared" si="16"/>
        <v>406.48522456571504</v>
      </c>
      <c r="DS66" s="62">
        <f t="shared" si="17"/>
        <v>699.8185578990483</v>
      </c>
      <c r="DT66" s="62">
        <f ca="1">AVERAGE(OFFSET($DS$3,0,0,'Données projet'!$E$14+1,1))-AVERAGE(OFFSET($H$3,0,0,'Données projet'!$E$14+1,1))</f>
        <v>344.39903186387789</v>
      </c>
      <c r="DU66" s="62">
        <f t="shared" si="44"/>
        <v>417.85733543972361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22.6</v>
      </c>
      <c r="EJ66" s="13">
        <f>IF('Données projet'!$A$192&gt;35,EJ65+EI66-ER65,IF(A66&lt;'Données projet'!$A$192,$EG$205^A66,IF(A66='Données projet'!$A$192,'Données projet'!$B$192,EJ65+EI66-ER65)))</f>
        <v>1032.3999999999996</v>
      </c>
      <c r="EK66" s="18">
        <f>EJ66*VLOOKUP('Données projet'!$B$15,Paramètres!$A$1:$I$89,3,0)*VLOOKUP('Données projet'!$B$15,Paramètres!$A$1:$I$89,5,0)</f>
        <v>456.32079999999991</v>
      </c>
      <c r="EL66" s="14">
        <f t="shared" si="45"/>
        <v>103.10584152895463</v>
      </c>
      <c r="EM66" s="22">
        <f t="shared" si="19"/>
        <v>974.33473399626234</v>
      </c>
      <c r="EN66" s="62">
        <f t="shared" si="20"/>
        <v>1267.6680673295957</v>
      </c>
      <c r="EO66" s="62">
        <f ca="1">AVERAGE(OFFSET($EN$3,0,0,'Données projet'!$E$15+1,1))-AVERAGE(OFFSET($H$3,0,0,'Données projet'!$E$15+1,1))</f>
        <v>622.05788186755217</v>
      </c>
      <c r="EP66" s="62">
        <f t="shared" si="46"/>
        <v>427.1830590194549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4.0716511730351637E-4</v>
      </c>
      <c r="EY66" s="24">
        <f t="shared" si="21"/>
        <v>4.0716511730351637E-4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</v>
      </c>
      <c r="O67" s="14">
        <f>N67*VLOOKUP('Données projet'!$B$9,Paramètres!$A$1:$I$89,3,0)*VLOOKUP('Données projet'!$B$9,Paramètres!$A$1:$I$89,5,0)</f>
        <v>246.19919999999991</v>
      </c>
      <c r="P67" s="14">
        <f t="shared" si="33"/>
        <v>59.77133248344078</v>
      </c>
      <c r="Q67" s="22">
        <f t="shared" ref="Q67:Q98" si="54">(O67+P67)*0.475*44/12</f>
        <v>532.89867740865918</v>
      </c>
      <c r="R67" s="62">
        <f t="shared" ref="R67:R130" si="55">Q67+(I67+J67)*44/12</f>
        <v>826.23201074199255</v>
      </c>
      <c r="S67" s="62">
        <f ca="1">AVERAGE(OFFSET($R$3,0,0,'Données projet'!$E$9+1,1))-AVERAGE(OFFSET($H$3,0,0,'Données projet'!$E$9+1,1))</f>
        <v>475.74538416323395</v>
      </c>
      <c r="T67" s="62">
        <f t="shared" si="34"/>
        <v>254.25036207346585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5.4</v>
      </c>
      <c r="AI67" s="14">
        <f>IF('Données projet'!$A$62&gt;35,AI66+AH67-AQ66,IF(A67&lt;'Données projet'!$A$62,$AF$205^A67,IF(A67='Données projet'!$A$62,'Données projet'!$B$62,AI66+AH67-AQ66)))</f>
        <v>169.60000000000005</v>
      </c>
      <c r="AJ67" s="14">
        <f>AI67*VLOOKUP('Données projet'!$B$10,Paramètres!$A$1:$I$89,3,0)*VLOOKUP('Données projet'!$B$10,Paramètres!$A$1:$I$89,5,0)</f>
        <v>177.26592000000008</v>
      </c>
      <c r="AK67" s="14">
        <f t="shared" si="35"/>
        <v>44.71336294147811</v>
      </c>
      <c r="AL67" s="22">
        <f t="shared" si="4"/>
        <v>386.61391778974115</v>
      </c>
      <c r="AM67" s="62">
        <f t="shared" si="5"/>
        <v>679.94725112307447</v>
      </c>
      <c r="AN67" s="62">
        <f ca="1">AVERAGE(OFFSET($AM$3,0,0,'Données projet'!$E$10+1,1))-AVERAGE(OFFSET($H$3,0,0,'Données projet'!$E$10+1,1))</f>
        <v>367.53254281980077</v>
      </c>
      <c r="AO67" s="62">
        <f t="shared" si="36"/>
        <v>163.29630772916113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3.2</v>
      </c>
      <c r="BD67" s="13">
        <f>IF('Données projet'!$A$88&gt;35,BD66+BC67-BL66,IF(A67&lt;'Données projet'!$A$88,$BA$205^A67,IF(A67='Données projet'!$A$88,'Données projet'!$B$88,BD66+BC67-BL66)))</f>
        <v>198.7999999999999</v>
      </c>
      <c r="BE67" s="14">
        <f>BD67*VLOOKUP('Données projet'!$B$11,Paramètres!$A$1:$I$89,3,0)*VLOOKUP('Données projet'!$B$11,Paramètres!$A$1:$I$89,5,0)</f>
        <v>130.25375999999994</v>
      </c>
      <c r="BF67" s="14">
        <f t="shared" si="37"/>
        <v>34.054989161126706</v>
      </c>
      <c r="BG67" s="22">
        <f t="shared" si="7"/>
        <v>286.17107145562892</v>
      </c>
      <c r="BH67" s="62">
        <f t="shared" si="8"/>
        <v>579.50440478896223</v>
      </c>
      <c r="BI67" s="62">
        <f ca="1">AVERAGE(OFFSET($BH$3,0,0,'Données projet'!$E$11+1,1))-AVERAGE(OFFSET($H$3,0,0,'Données projet'!$E$11+1,1))</f>
        <v>212.76380112303843</v>
      </c>
      <c r="BJ67" s="62">
        <f t="shared" si="38"/>
        <v>232.85411068442733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2.4200000000000044</v>
      </c>
      <c r="BY67" s="13">
        <f>IF('Données projet'!$A$114&gt;35,BY66+BX67-CG66,IF(A67&lt;'Données projet'!$A$114,$BV$205^A67,IF(A67='Données projet'!$A$114,'Données projet'!$B$114,BY66+BX67-CG66)))</f>
        <v>242.68000000000015</v>
      </c>
      <c r="BZ67" s="14">
        <f>BY67*VLOOKUP('Données projet'!$B$12,Paramètres!$A$1:$I$89,3,0)*VLOOKUP('Données projet'!$B$12,Paramètres!$A$1:$I$89,5,0)</f>
        <v>196.86201600000015</v>
      </c>
      <c r="CA67" s="14">
        <f t="shared" si="39"/>
        <v>49.053900370279976</v>
      </c>
      <c r="CB67" s="22">
        <f t="shared" si="10"/>
        <v>428.30355434490451</v>
      </c>
      <c r="CC67" s="62">
        <f t="shared" si="11"/>
        <v>721.63688767823783</v>
      </c>
      <c r="CD67" s="62">
        <f ca="1">AVERAGE(OFFSET($CC$3,0,0,'Données projet'!$E$12+1,1))-AVERAGE(OFFSET($H$3,0,0,'Données projet'!$E$12+1,1))</f>
        <v>280.22219394281689</v>
      </c>
      <c r="CE67" s="62">
        <f t="shared" si="40"/>
        <v>296.25239639555008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242.7999999999999</v>
      </c>
      <c r="CU67" s="18">
        <f>CT67*VLOOKUP('Données projet'!$B$13,Paramètres!$A$1:$I$89,3,0)*VLOOKUP('Données projet'!$B$13,Paramètres!$A$1:$I$89,5,0)</f>
        <v>261.34991999999988</v>
      </c>
      <c r="CV67" s="14">
        <f t="shared" si="41"/>
        <v>63.010039566000117</v>
      </c>
      <c r="CW67" s="22">
        <f t="shared" si="13"/>
        <v>564.92692957744998</v>
      </c>
      <c r="CX67" s="62">
        <f t="shared" si="14"/>
        <v>858.26026291078324</v>
      </c>
      <c r="CY67" s="62">
        <f ca="1">AVERAGE(OFFSET($CX$3,0,0,'Données projet'!$E$13+1,1))-AVERAGE(OFFSET($H$3,0,0,'Données projet'!$E$13+1,1))</f>
        <v>502.3600084639375</v>
      </c>
      <c r="CZ67" s="62">
        <f t="shared" si="42"/>
        <v>267.29983095356357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5.2</v>
      </c>
      <c r="DO67" s="13">
        <f>IF('Données projet'!$A$166&gt;35,DO66+DN67-DW66,IF(A67&lt;'Données projet'!$A$166,$DL$205^A67,IF(A67='Données projet'!$A$166,'Données projet'!$B$166,DO66+DN67-DW66)))</f>
        <v>218.79999999999998</v>
      </c>
      <c r="DP67" s="18">
        <f>DO67*VLOOKUP('Données projet'!$B$14,Paramètres!$A$1:$I$89,3,0)*VLOOKUP('Données projet'!$B$14,Paramètres!$A$1:$I$89,5,0)</f>
        <v>191.14368000000002</v>
      </c>
      <c r="DQ67" s="14">
        <f t="shared" si="43"/>
        <v>47.792715878069586</v>
      </c>
      <c r="DR67" s="22">
        <f t="shared" si="16"/>
        <v>416.14755615430454</v>
      </c>
      <c r="DS67" s="62">
        <f t="shared" si="17"/>
        <v>709.4808894876378</v>
      </c>
      <c r="DT67" s="62">
        <f ca="1">AVERAGE(OFFSET($DS$3,0,0,'Données projet'!$E$14+1,1))-AVERAGE(OFFSET($H$3,0,0,'Données projet'!$E$14+1,1))</f>
        <v>344.39903186387789</v>
      </c>
      <c r="DU67" s="62">
        <f t="shared" si="44"/>
        <v>417.85733543972361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>
        <f>VLOOKUP(A67,'Données projet'!$A$191:$I$211,2,0)</f>
        <v>1055</v>
      </c>
      <c r="EH67" s="13">
        <f>VLOOKUP(A67,'Données projet'!$A$191:$I$211,9,0)</f>
        <v>22.6</v>
      </c>
      <c r="EI67" s="13">
        <f t="array" ref="EI67">INDEX(EH:EH,MIN(IF(ISNUMBER(EH67:EH263),ROW(EH67:EH263),"")))</f>
        <v>22.6</v>
      </c>
      <c r="EJ67" s="13">
        <f>IF('Données projet'!$A$192&gt;35,EJ66+EI67-ER66,IF(A67&lt;'Données projet'!$A$192,$EG$205^A67,IF(A67='Données projet'!$A$192,'Données projet'!$B$192,EJ66+EI67-ER66)))</f>
        <v>1054.9999999999995</v>
      </c>
      <c r="EK67" s="18">
        <f>EJ67*VLOOKUP('Données projet'!$B$15,Paramètres!$A$1:$I$89,3,0)*VLOOKUP('Données projet'!$B$15,Paramètres!$A$1:$I$89,5,0)</f>
        <v>466.30999999999983</v>
      </c>
      <c r="EL67" s="14">
        <f t="shared" si="45"/>
        <v>105.0976621373085</v>
      </c>
      <c r="EM67" s="22">
        <f t="shared" si="19"/>
        <v>995.20167822247868</v>
      </c>
      <c r="EN67" s="62">
        <f t="shared" si="20"/>
        <v>1288.5350115558119</v>
      </c>
      <c r="EO67" s="62">
        <f ca="1">AVERAGE(OFFSET($EN$3,0,0,'Données projet'!$E$15+1,1))-AVERAGE(OFFSET($H$3,0,0,'Données projet'!$E$15+1,1))</f>
        <v>622.05788186755217</v>
      </c>
      <c r="EP67" s="62">
        <f t="shared" si="46"/>
        <v>427.1830590194549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2.879092155079325E-4</v>
      </c>
      <c r="EY67" s="24">
        <f t="shared" si="21"/>
        <v>2.879092155079325E-4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249.99999999999989</v>
      </c>
      <c r="O68" s="14">
        <f>N68*VLOOKUP('Données projet'!$B$9,Paramètres!$A$1:$I$89,3,0)*VLOOKUP('Données projet'!$B$9,Paramètres!$A$1:$I$89,5,0)</f>
        <v>253.49999999999991</v>
      </c>
      <c r="P68" s="14">
        <f t="shared" si="33"/>
        <v>61.334805663162498</v>
      </c>
      <c r="Q68" s="22">
        <f t="shared" si="54"/>
        <v>548.33728653000776</v>
      </c>
      <c r="R68" s="62">
        <f t="shared" si="55"/>
        <v>841.67061986334102</v>
      </c>
      <c r="S68" s="62">
        <f ca="1">AVERAGE(OFFSET($R$3,0,0,'Données projet'!$E$9+1,1))-AVERAGE(OFFSET($H$3,0,0,'Données projet'!$E$9+1,1))</f>
        <v>475.74538416323395</v>
      </c>
      <c r="T68" s="62">
        <f t="shared" si="34"/>
        <v>254.25036207346585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175</v>
      </c>
      <c r="AG68" s="13">
        <f>VLOOKUP(A68,'Données projet'!$A$61:$I$81,9,0)</f>
        <v>5.4</v>
      </c>
      <c r="AH68" s="13">
        <f t="array" ref="AH68">INDEX(AG:AG,MIN(IF(ISNUMBER(AG68:AG264),ROW(AG68:AG264),"")))</f>
        <v>5.4</v>
      </c>
      <c r="AI68" s="14">
        <f>IF('Données projet'!$A$62&gt;35,AI67+AH68-AQ67,IF(A68&lt;'Données projet'!$A$62,$AF$205^A68,IF(A68='Données projet'!$A$62,'Données projet'!$B$62,AI67+AH68-AQ67)))</f>
        <v>175.00000000000006</v>
      </c>
      <c r="AJ68" s="14">
        <f>AI68*VLOOKUP('Données projet'!$B$10,Paramètres!$A$1:$I$89,3,0)*VLOOKUP('Données projet'!$B$10,Paramètres!$A$1:$I$89,5,0)</f>
        <v>182.91000000000008</v>
      </c>
      <c r="AK68" s="14">
        <f t="shared" si="35"/>
        <v>45.969002027971285</v>
      </c>
      <c r="AL68" s="22">
        <f t="shared" ref="AL68:AL131" si="58">(AJ68+AK68)*0.475*44/12</f>
        <v>398.63092853205012</v>
      </c>
      <c r="AM68" s="62">
        <f t="shared" ref="AM68:AM131" si="59">AL68+(AD68+AE68)*44/12</f>
        <v>691.96426186538338</v>
      </c>
      <c r="AN68" s="62">
        <f ca="1">AVERAGE(OFFSET($AM$3,0,0,'Données projet'!$E$10+1,1))-AVERAGE(OFFSET($H$3,0,0,'Données projet'!$E$10+1,1))</f>
        <v>367.53254281980077</v>
      </c>
      <c r="AO68" s="62">
        <f t="shared" si="36"/>
        <v>163.29630772916113</v>
      </c>
      <c r="AP68" s="16">
        <f>IF(ISNA(VLOOKUP(A68,'Données projet'!$A$61:$I$81,3,0)),0,VLOOKUP(A68,'Données projet'!$A$61:$I$81,3,0))</f>
        <v>4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202</v>
      </c>
      <c r="BB68" s="13">
        <f>VLOOKUP(A68,'Données projet'!$A$87:$I$107,9,0)</f>
        <v>3.2</v>
      </c>
      <c r="BC68" s="13">
        <f t="array" ref="BC68">INDEX(BB:BB,MIN(IF(ISNUMBER(BB68:BB264),ROW(BB68:BB264),"")))</f>
        <v>3.2</v>
      </c>
      <c r="BD68" s="13">
        <f>IF('Données projet'!$A$88&gt;35,BD67+BC68-BL67,IF(A68&lt;'Données projet'!$A$88,$BA$205^A68,IF(A68='Données projet'!$A$88,'Données projet'!$B$88,BD67+BC68-BL67)))</f>
        <v>201.99999999999989</v>
      </c>
      <c r="BE68" s="14">
        <f>BD68*VLOOKUP('Données projet'!$B$11,Paramètres!$A$1:$I$89,3,0)*VLOOKUP('Données projet'!$B$11,Paramètres!$A$1:$I$89,5,0)</f>
        <v>132.35039999999992</v>
      </c>
      <c r="BF68" s="14">
        <f t="shared" si="37"/>
        <v>34.538900082505833</v>
      </c>
      <c r="BG68" s="22">
        <f t="shared" ref="BG68:BG131" si="61">(BE68+BF68)*0.475*44/12</f>
        <v>290.66553097703087</v>
      </c>
      <c r="BH68" s="62">
        <f t="shared" ref="BH68:BH131" si="62">BG68+(AY68+AZ68)*44/12</f>
        <v>583.99886431036418</v>
      </c>
      <c r="BI68" s="62">
        <f ca="1">AVERAGE(OFFSET($BH$3,0,0,'Données projet'!$E$11+1,1))-AVERAGE(OFFSET($H$3,0,0,'Données projet'!$E$11+1,1))</f>
        <v>212.76380112303843</v>
      </c>
      <c r="BJ68" s="62">
        <f t="shared" si="38"/>
        <v>232.85411068442733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245.1</v>
      </c>
      <c r="BW68" s="13">
        <f>VLOOKUP(A68,'Données projet'!$A$113:$I$133,9,0)</f>
        <v>2.4200000000000044</v>
      </c>
      <c r="BX68" s="13">
        <f t="array" ref="BX68">INDEX(BW:BW,MIN(IF(ISNUMBER(BW68:BW264),ROW(BW68:BW264),"")))</f>
        <v>2.4200000000000044</v>
      </c>
      <c r="BY68" s="13">
        <f>IF('Données projet'!$A$114&gt;35,BY67+BX68-CG67,IF(A68&lt;'Données projet'!$A$114,$BV$205^A68,IF(A68='Données projet'!$A$114,'Données projet'!$B$114,BY67+BX68-CG67)))</f>
        <v>245.10000000000016</v>
      </c>
      <c r="BZ68" s="14">
        <f>BY68*VLOOKUP('Données projet'!$B$12,Paramètres!$A$1:$I$89,3,0)*VLOOKUP('Données projet'!$B$12,Paramètres!$A$1:$I$89,5,0)</f>
        <v>198.82512000000014</v>
      </c>
      <c r="CA68" s="14">
        <f t="shared" si="39"/>
        <v>49.485876190816398</v>
      </c>
      <c r="CB68" s="22">
        <f t="shared" ref="CB68:CB131" si="64">(BZ68+CA68)*0.475*44/12</f>
        <v>432.47498503233874</v>
      </c>
      <c r="CC68" s="62">
        <f t="shared" ref="CC68:CC131" si="65">CB68+(BT68+BU68)*44/12</f>
        <v>725.80831836567199</v>
      </c>
      <c r="CD68" s="62">
        <f ca="1">AVERAGE(OFFSET($CC$3,0,0,'Données projet'!$E$12+1,1))-AVERAGE(OFFSET($H$3,0,0,'Données projet'!$E$12+1,1))</f>
        <v>280.22219394281689</v>
      </c>
      <c r="CE68" s="62">
        <f t="shared" si="40"/>
        <v>296.25239639555008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250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249.99999999999989</v>
      </c>
      <c r="CU68" s="18">
        <f>CT68*VLOOKUP('Données projet'!$B$13,Paramètres!$A$1:$I$89,3,0)*VLOOKUP('Données projet'!$B$13,Paramètres!$A$1:$I$89,5,0)</f>
        <v>269.09999999999985</v>
      </c>
      <c r="CV68" s="14">
        <f t="shared" si="41"/>
        <v>64.658229472790936</v>
      </c>
      <c r="CW68" s="22">
        <f t="shared" ref="CW68:CW131" si="67">(CU68+CV68)*0.475*44/12</f>
        <v>581.29558299844393</v>
      </c>
      <c r="CX68" s="62">
        <f t="shared" ref="CX68:CX131" si="68">CW68+(CO68+CP68)*44/12</f>
        <v>874.62891633177719</v>
      </c>
      <c r="CY68" s="62">
        <f ca="1">AVERAGE(OFFSET($CX$3,0,0,'Données projet'!$E$13+1,1))-AVERAGE(OFFSET($H$3,0,0,'Données projet'!$E$13+1,1))</f>
        <v>502.3600084639375</v>
      </c>
      <c r="CZ68" s="62">
        <f t="shared" si="42"/>
        <v>267.29983095356357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42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224</v>
      </c>
      <c r="DM68" s="13">
        <f>VLOOKUP(A68,'Données projet'!$A$165:$I$185,9,0)</f>
        <v>5.2</v>
      </c>
      <c r="DN68" s="13">
        <f t="array" ref="DN68">INDEX(DM:DM,MIN(IF(ISNUMBER(DM68:DM264),ROW(DM68:DM264),"")))</f>
        <v>5.2</v>
      </c>
      <c r="DO68" s="13">
        <f>IF('Données projet'!$A$166&gt;35,DO67+DN68-DW67,IF(A68&lt;'Données projet'!$A$166,$DL$205^A68,IF(A68='Données projet'!$A$166,'Données projet'!$B$166,DO67+DN68-DW67)))</f>
        <v>223.99999999999997</v>
      </c>
      <c r="DP68" s="18">
        <f>DO68*VLOOKUP('Données projet'!$B$14,Paramètres!$A$1:$I$89,3,0)*VLOOKUP('Données projet'!$B$14,Paramètres!$A$1:$I$89,5,0)</f>
        <v>195.68639999999999</v>
      </c>
      <c r="DQ68" s="14">
        <f t="shared" si="43"/>
        <v>48.794969360985156</v>
      </c>
      <c r="DR68" s="22">
        <f t="shared" ref="DR68:DR131" si="70">(DP68+DQ68)*0.475*44/12</f>
        <v>425.80505163704908</v>
      </c>
      <c r="DS68" s="62">
        <f t="shared" ref="DS68:DS131" si="71">DR68+(DJ68+DK68)*44/12</f>
        <v>719.13838497038239</v>
      </c>
      <c r="DT68" s="62">
        <f ca="1">AVERAGE(OFFSET($DS$3,0,0,'Données projet'!$E$14+1,1))-AVERAGE(OFFSET($H$3,0,0,'Données projet'!$E$14+1,1))</f>
        <v>344.39903186387789</v>
      </c>
      <c r="DU68" s="62">
        <f t="shared" si="44"/>
        <v>417.85733543972361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19.2</v>
      </c>
      <c r="EJ68" s="13">
        <f>IF('Données projet'!$A$192&gt;35,EJ67+EI68-ER67,IF(A68&lt;'Données projet'!$A$192,$EG$205^A68,IF(A68='Données projet'!$A$192,'Données projet'!$B$192,EJ67+EI68-ER67)))</f>
        <v>1074.1999999999996</v>
      </c>
      <c r="EK68" s="18">
        <f>EJ68*VLOOKUP('Données projet'!$B$15,Paramètres!$A$1:$I$89,3,0)*VLOOKUP('Données projet'!$B$15,Paramètres!$A$1:$I$89,5,0)</f>
        <v>474.79639999999989</v>
      </c>
      <c r="EL68" s="14">
        <f t="shared" si="45"/>
        <v>106.78592621065363</v>
      </c>
      <c r="EM68" s="22">
        <f t="shared" ref="EM68:EM131" si="73">(EK68+EL68)*0.475*44/12</f>
        <v>1012.9225514835547</v>
      </c>
      <c r="EN68" s="62">
        <f t="shared" ref="EN68:EN131" si="74">EM68+(EE68+EF68)*44/12</f>
        <v>1306.2558848168881</v>
      </c>
      <c r="EO68" s="62">
        <f ca="1">AVERAGE(OFFSET($EN$3,0,0,'Données projet'!$E$15+1,1))-AVERAGE(OFFSET($H$3,0,0,'Données projet'!$E$15+1,1))</f>
        <v>622.05788186755217</v>
      </c>
      <c r="EP68" s="62">
        <f t="shared" si="46"/>
        <v>427.1830590194549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2.0358255865175818E-4</v>
      </c>
      <c r="EY68" s="24">
        <f t="shared" ref="EY68:EY131" si="75">SUM(EV68:EX68)</f>
        <v>2.0358255865175818E-4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217.80719999999994</v>
      </c>
      <c r="P69" s="14">
        <f t="shared" ref="P69:P132" si="87">EXP(-1.0587+0.8836*LN(O69)+0.284)</f>
        <v>53.638013973813976</v>
      </c>
      <c r="Q69" s="22">
        <f t="shared" si="54"/>
        <v>472.76708100439259</v>
      </c>
      <c r="R69" s="62">
        <f t="shared" si="55"/>
        <v>766.10041433772585</v>
      </c>
      <c r="S69" s="62">
        <f ca="1">AVERAGE(OFFSET($R$3,0,0,'Données projet'!$E$9+1,1))-AVERAGE(OFFSET($H$3,0,0,'Données projet'!$E$9+1,1))</f>
        <v>475.74538416323395</v>
      </c>
      <c r="T69" s="62">
        <f t="shared" ref="T69:T132" si="88">$T$3</f>
        <v>254.25036207346585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152.00000000000006</v>
      </c>
      <c r="AJ69" s="14">
        <f>AI69*VLOOKUP('Données projet'!$B$10,Paramètres!$A$1:$I$89,3,0)*VLOOKUP('Données projet'!$B$10,Paramètres!$A$1:$I$89,5,0)</f>
        <v>158.87040000000007</v>
      </c>
      <c r="AK69" s="14">
        <f t="shared" ref="AK69:AK132" si="89">EXP(-1.0587+0.8836*LN(AJ69)+0.284)</f>
        <v>40.587626008643262</v>
      </c>
      <c r="AL69" s="22">
        <f t="shared" si="58"/>
        <v>347.38939529838717</v>
      </c>
      <c r="AM69" s="62">
        <f t="shared" si="59"/>
        <v>640.72272863172043</v>
      </c>
      <c r="AN69" s="62">
        <f ca="1">AVERAGE(OFFSET($AM$3,0,0,'Données projet'!$E$10+1,1))-AVERAGE(OFFSET($H$3,0,0,'Données projet'!$E$10+1,1))</f>
        <v>367.53254281980077</v>
      </c>
      <c r="AO69" s="62">
        <f t="shared" ref="AO69:AO132" si="90">$AO$3</f>
        <v>163.29630772916113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</v>
      </c>
      <c r="BD69" s="13">
        <f>IF('Données projet'!$A$88&gt;35,BD68+BC69-BL68,IF(A69&lt;'Données projet'!$A$88,$BA$205^A69,IF(A69='Données projet'!$A$88,'Données projet'!$B$88,BD68+BC69-BL68)))</f>
        <v>204.99999999999989</v>
      </c>
      <c r="BE69" s="14">
        <f>BD69*VLOOKUP('Données projet'!$B$11,Paramètres!$A$1:$I$89,3,0)*VLOOKUP('Données projet'!$B$11,Paramètres!$A$1:$I$89,5,0)</f>
        <v>134.31599999999992</v>
      </c>
      <c r="BF69" s="14">
        <f t="shared" ref="BF69:BF132" si="91">EXP(-1.0587+0.8836*LN(BE69)+0.284)</f>
        <v>34.99175658512241</v>
      </c>
      <c r="BG69" s="22">
        <f t="shared" si="61"/>
        <v>294.87767605242135</v>
      </c>
      <c r="BH69" s="62">
        <f t="shared" si="62"/>
        <v>588.21100938575466</v>
      </c>
      <c r="BI69" s="62">
        <f ca="1">AVERAGE(OFFSET($BH$3,0,0,'Données projet'!$E$11+1,1))-AVERAGE(OFFSET($H$3,0,0,'Données projet'!$E$11+1,1))</f>
        <v>212.76380112303843</v>
      </c>
      <c r="BJ69" s="62">
        <f t="shared" ref="BJ69:BJ132" si="92">$BJ$3</f>
        <v>232.85411068442733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1.9199999999999988</v>
      </c>
      <c r="BY69" s="13">
        <f>IF('Données projet'!$A$114&gt;35,BY68+BX69-CG68,IF(A69&lt;'Données projet'!$A$114,$BV$205^A69,IF(A69='Données projet'!$A$114,'Données projet'!$B$114,BY68+BX69-CG68)))</f>
        <v>247.02000000000015</v>
      </c>
      <c r="BZ69" s="14">
        <f>BY69*VLOOKUP('Données projet'!$B$12,Paramètres!$A$1:$I$89,3,0)*VLOOKUP('Données projet'!$B$12,Paramètres!$A$1:$I$89,5,0)</f>
        <v>200.38262400000013</v>
      </c>
      <c r="CA69" s="14">
        <f t="shared" ref="CA69:CA132" si="93">EXP(-1.0587+0.8836*LN(BZ69)+0.284)</f>
        <v>49.828247543575642</v>
      </c>
      <c r="CB69" s="22">
        <f t="shared" si="64"/>
        <v>435.78393460506112</v>
      </c>
      <c r="CC69" s="62">
        <f t="shared" si="65"/>
        <v>729.11726793839443</v>
      </c>
      <c r="CD69" s="62">
        <f ca="1">AVERAGE(OFFSET($CC$3,0,0,'Données projet'!$E$12+1,1))-AVERAGE(OFFSET($H$3,0,0,'Données projet'!$E$12+1,1))</f>
        <v>280.22219394281689</v>
      </c>
      <c r="CE69" s="62">
        <f t="shared" ref="CE69:CE132" si="94">$CE$3</f>
        <v>296.25239639555008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214.7999999999999</v>
      </c>
      <c r="CU69" s="18">
        <f>CT69*VLOOKUP('Données projet'!$B$13,Paramètres!$A$1:$I$89,3,0)*VLOOKUP('Données projet'!$B$13,Paramètres!$A$1:$I$89,5,0)</f>
        <v>231.21071999999987</v>
      </c>
      <c r="CV69" s="14">
        <f t="shared" ref="CV69:CV132" si="95">EXP(-1.0587+0.8836*LN(CU69)+0.284)</f>
        <v>56.544387456445222</v>
      </c>
      <c r="CW69" s="22">
        <f t="shared" si="67"/>
        <v>501.17347881997517</v>
      </c>
      <c r="CX69" s="62">
        <f t="shared" si="68"/>
        <v>794.50681215330849</v>
      </c>
      <c r="CY69" s="62">
        <f ca="1">AVERAGE(OFFSET($CX$3,0,0,'Données projet'!$E$13+1,1))-AVERAGE(OFFSET($H$3,0,0,'Données projet'!$E$13+1,1))</f>
        <v>502.3600084639375</v>
      </c>
      <c r="CZ69" s="62">
        <f t="shared" ref="CZ69:CZ132" si="96">$CZ$3</f>
        <v>267.29983095356357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4.5999999999999996</v>
      </c>
      <c r="DO69" s="13">
        <f>IF('Données projet'!$A$166&gt;35,DO68+DN69-DW68,IF(A69&lt;'Données projet'!$A$166,$DL$205^A69,IF(A69='Données projet'!$A$166,'Données projet'!$B$166,DO68+DN69-DW68)))</f>
        <v>228.59999999999997</v>
      </c>
      <c r="DP69" s="18">
        <f>DO69*VLOOKUP('Données projet'!$B$14,Paramètres!$A$1:$I$89,3,0)*VLOOKUP('Données projet'!$B$14,Paramètres!$A$1:$I$89,5,0)</f>
        <v>199.70496</v>
      </c>
      <c r="DQ69" s="14">
        <f t="shared" ref="DQ69:DQ132" si="97">EXP(-1.0587+0.8836*LN(DP69)+0.284)</f>
        <v>49.679321293278612</v>
      </c>
      <c r="DR69" s="22">
        <f t="shared" si="70"/>
        <v>434.34428991912688</v>
      </c>
      <c r="DS69" s="62">
        <f t="shared" si="71"/>
        <v>727.67762325246019</v>
      </c>
      <c r="DT69" s="62">
        <f ca="1">AVERAGE(OFFSET($DS$3,0,0,'Données projet'!$E$14+1,1))-AVERAGE(OFFSET($H$3,0,0,'Données projet'!$E$14+1,1))</f>
        <v>344.39903186387789</v>
      </c>
      <c r="DU69" s="62">
        <f t="shared" ref="DU69:DU132" si="98">$DU$3</f>
        <v>417.85733543972361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19.2</v>
      </c>
      <c r="EJ69" s="13">
        <f>IF('Données projet'!$A$192&gt;35,EJ68+EI69-ER68,IF(A69&lt;'Données projet'!$A$192,$EG$205^A69,IF(A69='Données projet'!$A$192,'Données projet'!$B$192,EJ68+EI69-ER68)))</f>
        <v>1093.3999999999996</v>
      </c>
      <c r="EK69" s="18">
        <f>EJ69*VLOOKUP('Données projet'!$B$15,Paramètres!$A$1:$I$89,3,0)*VLOOKUP('Données projet'!$B$15,Paramètres!$A$1:$I$89,5,0)</f>
        <v>483.2827999999999</v>
      </c>
      <c r="EL69" s="14">
        <f t="shared" ref="EL69:EL132" si="99">EXP(-1.0587+0.8836*LN(EK69)+0.284)</f>
        <v>108.47068129352783</v>
      </c>
      <c r="EM69" s="22">
        <f t="shared" si="73"/>
        <v>1030.637313252894</v>
      </c>
      <c r="EN69" s="62">
        <f t="shared" si="74"/>
        <v>1323.9706465862273</v>
      </c>
      <c r="EO69" s="62">
        <f ca="1">AVERAGE(OFFSET($EN$3,0,0,'Données projet'!$E$15+1,1))-AVERAGE(OFFSET($H$3,0,0,'Données projet'!$E$15+1,1))</f>
        <v>622.05788186755217</v>
      </c>
      <c r="EP69" s="62">
        <f t="shared" ref="EP69:EP132" si="100">$EP$3</f>
        <v>427.1830590194549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1.4395460775396625E-4</v>
      </c>
      <c r="EY69" s="24">
        <f t="shared" si="75"/>
        <v>1.4395460775396625E-4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224.7023999999999</v>
      </c>
      <c r="P70" s="14">
        <f t="shared" si="87"/>
        <v>55.135667706678262</v>
      </c>
      <c r="Q70" s="22">
        <f t="shared" si="54"/>
        <v>487.38463458913111</v>
      </c>
      <c r="R70" s="62">
        <f t="shared" si="55"/>
        <v>780.71796792246437</v>
      </c>
      <c r="S70" s="62">
        <f ca="1">AVERAGE(OFFSET($R$3,0,0,'Données projet'!$E$9+1,1))-AVERAGE(OFFSET($H$3,0,0,'Données projet'!$E$9+1,1))</f>
        <v>475.74538416323395</v>
      </c>
      <c r="T70" s="62">
        <f t="shared" si="88"/>
        <v>254.25036207346585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157.00000000000006</v>
      </c>
      <c r="AJ70" s="14">
        <f>AI70*VLOOKUP('Données projet'!$B$10,Paramètres!$A$1:$I$89,3,0)*VLOOKUP('Données projet'!$B$10,Paramètres!$A$1:$I$89,5,0)</f>
        <v>164.09640000000007</v>
      </c>
      <c r="AK70" s="14">
        <f t="shared" si="89"/>
        <v>41.765106050628262</v>
      </c>
      <c r="AL70" s="22">
        <f t="shared" si="58"/>
        <v>358.54212303817764</v>
      </c>
      <c r="AM70" s="62">
        <f t="shared" si="59"/>
        <v>651.87545637151095</v>
      </c>
      <c r="AN70" s="62">
        <f ca="1">AVERAGE(OFFSET($AM$3,0,0,'Données projet'!$E$10+1,1))-AVERAGE(OFFSET($H$3,0,0,'Données projet'!$E$10+1,1))</f>
        <v>367.53254281980077</v>
      </c>
      <c r="AO70" s="62">
        <f t="shared" si="90"/>
        <v>163.29630772916113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</v>
      </c>
      <c r="BD70" s="13">
        <f>IF('Données projet'!$A$88&gt;35,BD69+BC70-BL69,IF(A70&lt;'Données projet'!$A$88,$BA$205^A70,IF(A70='Données projet'!$A$88,'Données projet'!$B$88,BD69+BC70-BL69)))</f>
        <v>207.99999999999989</v>
      </c>
      <c r="BE70" s="14">
        <f>BD70*VLOOKUP('Données projet'!$B$11,Paramètres!$A$1:$I$89,3,0)*VLOOKUP('Données projet'!$B$11,Paramètres!$A$1:$I$89,5,0)</f>
        <v>136.28159999999991</v>
      </c>
      <c r="BF70" s="14">
        <f t="shared" si="91"/>
        <v>35.443842312892279</v>
      </c>
      <c r="BG70" s="22">
        <f t="shared" si="61"/>
        <v>299.08847869495389</v>
      </c>
      <c r="BH70" s="62">
        <f t="shared" si="62"/>
        <v>592.42181202828715</v>
      </c>
      <c r="BI70" s="62">
        <f ca="1">AVERAGE(OFFSET($BH$3,0,0,'Données projet'!$E$11+1,1))-AVERAGE(OFFSET($H$3,0,0,'Données projet'!$E$11+1,1))</f>
        <v>212.76380112303843</v>
      </c>
      <c r="BJ70" s="62">
        <f t="shared" si="92"/>
        <v>232.85411068442733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1.9199999999999988</v>
      </c>
      <c r="BY70" s="13">
        <f>IF('Données projet'!$A$114&gt;35,BY69+BX70-CG69,IF(A70&lt;'Données projet'!$A$114,$BV$205^A70,IF(A70='Données projet'!$A$114,'Données projet'!$B$114,BY69+BX70-CG69)))</f>
        <v>248.94000000000014</v>
      </c>
      <c r="BZ70" s="14">
        <f>BY70*VLOOKUP('Données projet'!$B$12,Paramètres!$A$1:$I$89,3,0)*VLOOKUP('Données projet'!$B$12,Paramètres!$A$1:$I$89,5,0)</f>
        <v>201.94012800000016</v>
      </c>
      <c r="CA70" s="14">
        <f t="shared" si="93"/>
        <v>50.170309277273546</v>
      </c>
      <c r="CB70" s="22">
        <f t="shared" si="64"/>
        <v>439.09234492458501</v>
      </c>
      <c r="CC70" s="62">
        <f t="shared" si="65"/>
        <v>732.42567825791832</v>
      </c>
      <c r="CD70" s="62">
        <f ca="1">AVERAGE(OFFSET($CC$3,0,0,'Données projet'!$E$12+1,1))-AVERAGE(OFFSET($H$3,0,0,'Données projet'!$E$12+1,1))</f>
        <v>280.22219394281689</v>
      </c>
      <c r="CE70" s="62">
        <f t="shared" si="94"/>
        <v>296.25239639555008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221.59999999999991</v>
      </c>
      <c r="CU70" s="18">
        <f>CT70*VLOOKUP('Données projet'!$B$13,Paramètres!$A$1:$I$89,3,0)*VLOOKUP('Données projet'!$B$13,Paramètres!$A$1:$I$89,5,0)</f>
        <v>238.53023999999991</v>
      </c>
      <c r="CV70" s="14">
        <f t="shared" si="95"/>
        <v>58.123191492478547</v>
      </c>
      <c r="CW70" s="22">
        <f t="shared" si="67"/>
        <v>516.67139318273325</v>
      </c>
      <c r="CX70" s="62">
        <f t="shared" si="68"/>
        <v>810.00472651606651</v>
      </c>
      <c r="CY70" s="62">
        <f ca="1">AVERAGE(OFFSET($CX$3,0,0,'Données projet'!$E$13+1,1))-AVERAGE(OFFSET($H$3,0,0,'Données projet'!$E$13+1,1))</f>
        <v>502.3600084639375</v>
      </c>
      <c r="CZ70" s="62">
        <f t="shared" si="96"/>
        <v>267.29983095356357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4.5999999999999996</v>
      </c>
      <c r="DO70" s="13">
        <f>IF('Données projet'!$A$166&gt;35,DO69+DN70-DW69,IF(A70&lt;'Données projet'!$A$166,$DL$205^A70,IF(A70='Données projet'!$A$166,'Données projet'!$B$166,DO69+DN70-DW69)))</f>
        <v>233.19999999999996</v>
      </c>
      <c r="DP70" s="18">
        <f>DO70*VLOOKUP('Données projet'!$B$14,Paramètres!$A$1:$I$89,3,0)*VLOOKUP('Données projet'!$B$14,Paramètres!$A$1:$I$89,5,0)</f>
        <v>203.72351999999998</v>
      </c>
      <c r="DQ70" s="14">
        <f t="shared" si="97"/>
        <v>50.561604122231515</v>
      </c>
      <c r="DR70" s="22">
        <f t="shared" si="70"/>
        <v>442.87992451288648</v>
      </c>
      <c r="DS70" s="62">
        <f t="shared" si="71"/>
        <v>736.21325784621979</v>
      </c>
      <c r="DT70" s="62">
        <f ca="1">AVERAGE(OFFSET($DS$3,0,0,'Données projet'!$E$14+1,1))-AVERAGE(OFFSET($H$3,0,0,'Données projet'!$E$14+1,1))</f>
        <v>344.39903186387789</v>
      </c>
      <c r="DU70" s="62">
        <f t="shared" si="98"/>
        <v>417.85733543972361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19.2</v>
      </c>
      <c r="EJ70" s="13">
        <f>IF('Données projet'!$A$192&gt;35,EJ69+EI70-ER69,IF(A70&lt;'Données projet'!$A$192,$EG$205^A70,IF(A70='Données projet'!$A$192,'Données projet'!$B$192,EJ69+EI70-ER69)))</f>
        <v>1112.5999999999997</v>
      </c>
      <c r="EK70" s="18">
        <f>EJ70*VLOOKUP('Données projet'!$B$15,Paramètres!$A$1:$I$89,3,0)*VLOOKUP('Données projet'!$B$15,Paramètres!$A$1:$I$89,5,0)</f>
        <v>491.76919999999996</v>
      </c>
      <c r="EL70" s="14">
        <f t="shared" si="99"/>
        <v>110.15199611261752</v>
      </c>
      <c r="EM70" s="22">
        <f t="shared" si="73"/>
        <v>1048.3460832294754</v>
      </c>
      <c r="EN70" s="62">
        <f t="shared" si="74"/>
        <v>1341.6794165628087</v>
      </c>
      <c r="EO70" s="62">
        <f ca="1">AVERAGE(OFFSET($EN$3,0,0,'Données projet'!$E$15+1,1))-AVERAGE(OFFSET($H$3,0,0,'Données projet'!$E$15+1,1))</f>
        <v>622.05788186755217</v>
      </c>
      <c r="EP70" s="62">
        <f t="shared" si="100"/>
        <v>427.1830590194549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1.0179127932587909E-4</v>
      </c>
      <c r="EY70" s="24">
        <f t="shared" si="75"/>
        <v>1.0179127932587909E-4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231.59759999999994</v>
      </c>
      <c r="P71" s="14">
        <f t="shared" si="87"/>
        <v>56.627980714948151</v>
      </c>
      <c r="Q71" s="22">
        <f t="shared" si="54"/>
        <v>501.99288641186786</v>
      </c>
      <c r="R71" s="62">
        <f t="shared" si="55"/>
        <v>795.32621974520112</v>
      </c>
      <c r="S71" s="62">
        <f ca="1">AVERAGE(OFFSET($R$3,0,0,'Données projet'!$E$9+1,1))-AVERAGE(OFFSET($H$3,0,0,'Données projet'!$E$9+1,1))</f>
        <v>475.74538416323395</v>
      </c>
      <c r="T71" s="62">
        <f t="shared" si="88"/>
        <v>254.25036207346585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162.00000000000006</v>
      </c>
      <c r="AJ71" s="14">
        <f>AI71*VLOOKUP('Données projet'!$B$10,Paramètres!$A$1:$I$89,3,0)*VLOOKUP('Données projet'!$B$10,Paramètres!$A$1:$I$89,5,0)</f>
        <v>169.32240000000007</v>
      </c>
      <c r="AK71" s="14">
        <f t="shared" si="89"/>
        <v>42.938228468783223</v>
      </c>
      <c r="AL71" s="22">
        <f t="shared" si="58"/>
        <v>369.68726124979759</v>
      </c>
      <c r="AM71" s="62">
        <f t="shared" si="59"/>
        <v>663.0205945831309</v>
      </c>
      <c r="AN71" s="62">
        <f ca="1">AVERAGE(OFFSET($AM$3,0,0,'Données projet'!$E$10+1,1))-AVERAGE(OFFSET($H$3,0,0,'Données projet'!$E$10+1,1))</f>
        <v>367.53254281980077</v>
      </c>
      <c r="AO71" s="62">
        <f t="shared" si="90"/>
        <v>163.29630772916113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</v>
      </c>
      <c r="BD71" s="13">
        <f>IF('Données projet'!$A$88&gt;35,BD70+BC71-BL70,IF(A71&lt;'Données projet'!$A$88,$BA$205^A71,IF(A71='Données projet'!$A$88,'Données projet'!$B$88,BD70+BC71-BL70)))</f>
        <v>210.99999999999989</v>
      </c>
      <c r="BE71" s="14">
        <f>BD71*VLOOKUP('Données projet'!$B$11,Paramètres!$A$1:$I$89,3,0)*VLOOKUP('Données projet'!$B$11,Paramètres!$A$1:$I$89,5,0)</f>
        <v>138.24719999999994</v>
      </c>
      <c r="BF71" s="14">
        <f t="shared" si="91"/>
        <v>35.895169667225971</v>
      </c>
      <c r="BG71" s="22">
        <f t="shared" si="61"/>
        <v>303.29796050375177</v>
      </c>
      <c r="BH71" s="62">
        <f t="shared" si="62"/>
        <v>596.63129383708508</v>
      </c>
      <c r="BI71" s="62">
        <f ca="1">AVERAGE(OFFSET($BH$3,0,0,'Données projet'!$E$11+1,1))-AVERAGE(OFFSET($H$3,0,0,'Données projet'!$E$11+1,1))</f>
        <v>212.76380112303843</v>
      </c>
      <c r="BJ71" s="62">
        <f t="shared" si="92"/>
        <v>232.85411068442733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1.9199999999999988</v>
      </c>
      <c r="BY71" s="13">
        <f>IF('Données projet'!$A$114&gt;35,BY70+BX71-CG70,IF(A71&lt;'Données projet'!$A$114,$BV$205^A71,IF(A71='Données projet'!$A$114,'Données projet'!$B$114,BY70+BX71-CG70)))</f>
        <v>250.86000000000013</v>
      </c>
      <c r="BZ71" s="14">
        <f>BY71*VLOOKUP('Données projet'!$B$12,Paramètres!$A$1:$I$89,3,0)*VLOOKUP('Données projet'!$B$12,Paramètres!$A$1:$I$89,5,0)</f>
        <v>203.49763200000012</v>
      </c>
      <c r="CA71" s="14">
        <f t="shared" si="93"/>
        <v>50.512064056729479</v>
      </c>
      <c r="CB71" s="22">
        <f t="shared" si="64"/>
        <v>442.4002206321374</v>
      </c>
      <c r="CC71" s="62">
        <f t="shared" si="65"/>
        <v>735.73355396547072</v>
      </c>
      <c r="CD71" s="62">
        <f ca="1">AVERAGE(OFFSET($CC$3,0,0,'Données projet'!$E$12+1,1))-AVERAGE(OFFSET($H$3,0,0,'Données projet'!$E$12+1,1))</f>
        <v>280.22219394281689</v>
      </c>
      <c r="CE71" s="62">
        <f t="shared" si="94"/>
        <v>296.25239639555008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228.39999999999992</v>
      </c>
      <c r="CU71" s="18">
        <f>CT71*VLOOKUP('Données projet'!$B$13,Paramètres!$A$1:$I$89,3,0)*VLOOKUP('Données projet'!$B$13,Paramètres!$A$1:$I$89,5,0)</f>
        <v>245.84975999999992</v>
      </c>
      <c r="CV71" s="14">
        <f t="shared" si="95"/>
        <v>59.696365416984804</v>
      </c>
      <c r="CW71" s="22">
        <f t="shared" si="67"/>
        <v>532.15950176791512</v>
      </c>
      <c r="CX71" s="62">
        <f t="shared" si="68"/>
        <v>825.49283510124837</v>
      </c>
      <c r="CY71" s="62">
        <f ca="1">AVERAGE(OFFSET($CX$3,0,0,'Données projet'!$E$13+1,1))-AVERAGE(OFFSET($H$3,0,0,'Données projet'!$E$13+1,1))</f>
        <v>502.3600084639375</v>
      </c>
      <c r="CZ71" s="62">
        <f t="shared" si="96"/>
        <v>267.29983095356357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4.5999999999999996</v>
      </c>
      <c r="DO71" s="13">
        <f>IF('Données projet'!$A$166&gt;35,DO70+DN71-DW70,IF(A71&lt;'Données projet'!$A$166,$DL$205^A71,IF(A71='Données projet'!$A$166,'Données projet'!$B$166,DO70+DN71-DW70)))</f>
        <v>237.79999999999995</v>
      </c>
      <c r="DP71" s="18">
        <f>DO71*VLOOKUP('Données projet'!$B$14,Paramètres!$A$1:$I$89,3,0)*VLOOKUP('Données projet'!$B$14,Paramètres!$A$1:$I$89,5,0)</f>
        <v>207.74207999999996</v>
      </c>
      <c r="DQ71" s="14">
        <f t="shared" si="97"/>
        <v>51.441863366522419</v>
      </c>
      <c r="DR71" s="22">
        <f t="shared" si="70"/>
        <v>451.41203469669313</v>
      </c>
      <c r="DS71" s="62">
        <f t="shared" si="71"/>
        <v>744.74536803002638</v>
      </c>
      <c r="DT71" s="62">
        <f ca="1">AVERAGE(OFFSET($DS$3,0,0,'Données projet'!$E$14+1,1))-AVERAGE(OFFSET($H$3,0,0,'Données projet'!$E$14+1,1))</f>
        <v>344.39903186387789</v>
      </c>
      <c r="DU71" s="62">
        <f t="shared" si="98"/>
        <v>417.85733543972361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19.2</v>
      </c>
      <c r="EJ71" s="13">
        <f>IF('Données projet'!$A$192&gt;35,EJ70+EI71-ER70,IF(A71&lt;'Données projet'!$A$192,$EG$205^A71,IF(A71='Données projet'!$A$192,'Données projet'!$B$192,EJ70+EI71-ER70)))</f>
        <v>1131.7999999999997</v>
      </c>
      <c r="EK71" s="18">
        <f>EJ71*VLOOKUP('Données projet'!$B$15,Paramètres!$A$1:$I$89,3,0)*VLOOKUP('Données projet'!$B$15,Paramètres!$A$1:$I$89,5,0)</f>
        <v>500.25559999999996</v>
      </c>
      <c r="EL71" s="14">
        <f t="shared" si="99"/>
        <v>111.82993688668894</v>
      </c>
      <c r="EM71" s="22">
        <f t="shared" si="73"/>
        <v>1066.0489767443166</v>
      </c>
      <c r="EN71" s="62">
        <f t="shared" si="74"/>
        <v>1359.3823100776499</v>
      </c>
      <c r="EO71" s="62">
        <f ca="1">AVERAGE(OFFSET($EN$3,0,0,'Données projet'!$E$15+1,1))-AVERAGE(OFFSET($H$3,0,0,'Données projet'!$E$15+1,1))</f>
        <v>622.05788186755217</v>
      </c>
      <c r="EP71" s="62">
        <f t="shared" si="100"/>
        <v>427.1830590194549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7.1977303876983125E-5</v>
      </c>
      <c r="EY71" s="24">
        <f t="shared" si="75"/>
        <v>7.1977303876983125E-5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238.49279999999996</v>
      </c>
      <c r="P72" s="14">
        <f t="shared" si="87"/>
        <v>58.115130258576542</v>
      </c>
      <c r="Q72" s="22">
        <f t="shared" si="54"/>
        <v>516.59214520035414</v>
      </c>
      <c r="R72" s="62">
        <f t="shared" si="55"/>
        <v>809.92547853368751</v>
      </c>
      <c r="S72" s="62">
        <f ca="1">AVERAGE(OFFSET($R$3,0,0,'Données projet'!$E$9+1,1))-AVERAGE(OFFSET($H$3,0,0,'Données projet'!$E$9+1,1))</f>
        <v>475.74538416323395</v>
      </c>
      <c r="T72" s="62">
        <f t="shared" si="88"/>
        <v>254.25036207346585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167.00000000000006</v>
      </c>
      <c r="AJ72" s="14">
        <f>AI72*VLOOKUP('Données projet'!$B$10,Paramètres!$A$1:$I$89,3,0)*VLOOKUP('Données projet'!$B$10,Paramètres!$A$1:$I$89,5,0)</f>
        <v>174.54840000000007</v>
      </c>
      <c r="AK72" s="14">
        <f t="shared" si="89"/>
        <v>44.107143191738089</v>
      </c>
      <c r="AL72" s="22">
        <f t="shared" si="58"/>
        <v>380.82507105894393</v>
      </c>
      <c r="AM72" s="62">
        <f t="shared" si="59"/>
        <v>674.15840439227725</v>
      </c>
      <c r="AN72" s="62">
        <f ca="1">AVERAGE(OFFSET($AM$3,0,0,'Données projet'!$E$10+1,1))-AVERAGE(OFFSET($H$3,0,0,'Données projet'!$E$10+1,1))</f>
        <v>367.53254281980077</v>
      </c>
      <c r="AO72" s="62">
        <f t="shared" si="90"/>
        <v>163.29630772916113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</v>
      </c>
      <c r="BD72" s="13">
        <f>IF('Données projet'!$A$88&gt;35,BD71+BC72-BL71,IF(A72&lt;'Données projet'!$A$88,$BA$205^A72,IF(A72='Données projet'!$A$88,'Données projet'!$B$88,BD71+BC72-BL71)))</f>
        <v>213.99999999999989</v>
      </c>
      <c r="BE72" s="14">
        <f>BD72*VLOOKUP('Données projet'!$B$11,Paramètres!$A$1:$I$89,3,0)*VLOOKUP('Données projet'!$B$11,Paramètres!$A$1:$I$89,5,0)</f>
        <v>140.21279999999993</v>
      </c>
      <c r="BF72" s="14">
        <f t="shared" si="91"/>
        <v>36.345750676634552</v>
      </c>
      <c r="BG72" s="22">
        <f t="shared" si="61"/>
        <v>307.50614242847166</v>
      </c>
      <c r="BH72" s="62">
        <f t="shared" si="62"/>
        <v>600.83947576180503</v>
      </c>
      <c r="BI72" s="62">
        <f ca="1">AVERAGE(OFFSET($BH$3,0,0,'Données projet'!$E$11+1,1))-AVERAGE(OFFSET($H$3,0,0,'Données projet'!$E$11+1,1))</f>
        <v>212.76380112303843</v>
      </c>
      <c r="BJ72" s="62">
        <f t="shared" si="92"/>
        <v>232.85411068442733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1.9199999999999988</v>
      </c>
      <c r="BY72" s="13">
        <f>IF('Données projet'!$A$114&gt;35,BY71+BX72-CG71,IF(A72&lt;'Données projet'!$A$114,$BV$205^A72,IF(A72='Données projet'!$A$114,'Données projet'!$B$114,BY71+BX72-CG71)))</f>
        <v>252.78000000000011</v>
      </c>
      <c r="BZ72" s="14">
        <f>BY72*VLOOKUP('Données projet'!$B$12,Paramètres!$A$1:$I$89,3,0)*VLOOKUP('Données projet'!$B$12,Paramètres!$A$1:$I$89,5,0)</f>
        <v>205.05513600000012</v>
      </c>
      <c r="CA72" s="14">
        <f t="shared" si="93"/>
        <v>50.853514503615408</v>
      </c>
      <c r="CB72" s="22">
        <f t="shared" si="64"/>
        <v>445.70756629379702</v>
      </c>
      <c r="CC72" s="62">
        <f t="shared" si="65"/>
        <v>739.04089962713033</v>
      </c>
      <c r="CD72" s="62">
        <f ca="1">AVERAGE(OFFSET($CC$3,0,0,'Données projet'!$E$12+1,1))-AVERAGE(OFFSET($H$3,0,0,'Données projet'!$E$12+1,1))</f>
        <v>280.22219394281689</v>
      </c>
      <c r="CE72" s="62">
        <f t="shared" si="94"/>
        <v>296.25239639555008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235.19999999999993</v>
      </c>
      <c r="CU72" s="18">
        <f>CT72*VLOOKUP('Données projet'!$B$13,Paramètres!$A$1:$I$89,3,0)*VLOOKUP('Données projet'!$B$13,Paramètres!$A$1:$I$89,5,0)</f>
        <v>253.16927999999993</v>
      </c>
      <c r="CV72" s="14">
        <f t="shared" si="95"/>
        <v>61.264096094739799</v>
      </c>
      <c r="CW72" s="22">
        <f t="shared" si="67"/>
        <v>547.63813003167172</v>
      </c>
      <c r="CX72" s="62">
        <f t="shared" si="68"/>
        <v>840.97146336500509</v>
      </c>
      <c r="CY72" s="62">
        <f ca="1">AVERAGE(OFFSET($CX$3,0,0,'Données projet'!$E$13+1,1))-AVERAGE(OFFSET($H$3,0,0,'Données projet'!$E$13+1,1))</f>
        <v>502.3600084639375</v>
      </c>
      <c r="CZ72" s="62">
        <f t="shared" si="96"/>
        <v>267.29983095356357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4.5999999999999996</v>
      </c>
      <c r="DO72" s="13">
        <f>IF('Données projet'!$A$166&gt;35,DO71+DN72-DW71,IF(A72&lt;'Données projet'!$A$166,$DL$205^A72,IF(A72='Données projet'!$A$166,'Données projet'!$B$166,DO71+DN72-DW71)))</f>
        <v>242.39999999999995</v>
      </c>
      <c r="DP72" s="18">
        <f>DO72*VLOOKUP('Données projet'!$B$14,Paramètres!$A$1:$I$89,3,0)*VLOOKUP('Données projet'!$B$14,Paramètres!$A$1:$I$89,5,0)</f>
        <v>211.76063999999997</v>
      </c>
      <c r="DQ72" s="14">
        <f t="shared" si="97"/>
        <v>52.320142683061327</v>
      </c>
      <c r="DR72" s="22">
        <f t="shared" si="70"/>
        <v>459.94069650633168</v>
      </c>
      <c r="DS72" s="62">
        <f t="shared" si="71"/>
        <v>753.27402983966499</v>
      </c>
      <c r="DT72" s="62">
        <f ca="1">AVERAGE(OFFSET($DS$3,0,0,'Données projet'!$E$14+1,1))-AVERAGE(OFFSET($H$3,0,0,'Données projet'!$E$14+1,1))</f>
        <v>344.39903186387789</v>
      </c>
      <c r="DU72" s="62">
        <f t="shared" si="98"/>
        <v>417.85733543972361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>
        <f>VLOOKUP(A72,'Données projet'!$A$191:$I$211,2,0)</f>
        <v>1151</v>
      </c>
      <c r="EH72" s="13">
        <f>VLOOKUP(A72,'Données projet'!$A$191:$I$211,9,0)</f>
        <v>19.2</v>
      </c>
      <c r="EI72" s="13">
        <f t="array" ref="EI72">INDEX(EH:EH,MIN(IF(ISNUMBER(EH72:EH268),ROW(EH72:EH268),"")))</f>
        <v>19.2</v>
      </c>
      <c r="EJ72" s="13">
        <f>IF('Données projet'!$A$192&gt;35,EJ71+EI72-ER71,IF(A72&lt;'Données projet'!$A$192,$EG$205^A72,IF(A72='Données projet'!$A$192,'Données projet'!$B$192,EJ71+EI72-ER71)))</f>
        <v>1150.9999999999998</v>
      </c>
      <c r="EK72" s="18">
        <f>EJ72*VLOOKUP('Données projet'!$B$15,Paramètres!$A$1:$I$89,3,0)*VLOOKUP('Données projet'!$B$15,Paramètres!$A$1:$I$89,5,0)</f>
        <v>508.74199999999996</v>
      </c>
      <c r="EL72" s="14">
        <f t="shared" si="99"/>
        <v>113.50456745906871</v>
      </c>
      <c r="EM72" s="22">
        <f t="shared" si="73"/>
        <v>1083.7461049912113</v>
      </c>
      <c r="EN72" s="62">
        <f t="shared" si="74"/>
        <v>1377.0794383245445</v>
      </c>
      <c r="EO72" s="62">
        <f ca="1">AVERAGE(OFFSET($EN$3,0,0,'Données projet'!$E$15+1,1))-AVERAGE(OFFSET($H$3,0,0,'Données projet'!$E$15+1,1))</f>
        <v>622.05788186755217</v>
      </c>
      <c r="EP72" s="62">
        <f t="shared" si="100"/>
        <v>427.1830590194549</v>
      </c>
      <c r="EQ72" s="16">
        <f>IF(ISNA(VLOOKUP(A72,'Données projet'!$A$191:$I$211,3,0)),0,VLOOKUP(A72,'Données projet'!$A$191:$I$211,3,0))</f>
        <v>6</v>
      </c>
      <c r="ER72" s="16">
        <f>IF(ISNA(VLOOKUP(A72,'Données projet'!$A$191:$I$211,4,0)),0,VLOOKUP(A72,'Données projet'!$A$191:$I$211,4,0))</f>
        <v>96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5.0895639662939546E-5</v>
      </c>
      <c r="EY72" s="24">
        <f t="shared" si="75"/>
        <v>5.0895639662939546E-5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245.38799999999995</v>
      </c>
      <c r="P73" s="14">
        <f t="shared" si="87"/>
        <v>59.597282764919569</v>
      </c>
      <c r="Q73" s="22">
        <f t="shared" si="54"/>
        <v>531.18270081556818</v>
      </c>
      <c r="R73" s="62">
        <f t="shared" si="55"/>
        <v>824.51603414890155</v>
      </c>
      <c r="S73" s="62">
        <f ca="1">AVERAGE(OFFSET($R$3,0,0,'Données projet'!$E$9+1,1))-AVERAGE(OFFSET($H$3,0,0,'Données projet'!$E$9+1,1))</f>
        <v>475.74538416323395</v>
      </c>
      <c r="T73" s="62">
        <f t="shared" si="88"/>
        <v>254.25036207346585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172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172.00000000000006</v>
      </c>
      <c r="AJ73" s="14">
        <f>AI73*VLOOKUP('Données projet'!$B$10,Paramètres!$A$1:$I$89,3,0)*VLOOKUP('Données projet'!$B$10,Paramètres!$A$1:$I$89,5,0)</f>
        <v>179.7744000000001</v>
      </c>
      <c r="AK73" s="14">
        <f t="shared" si="89"/>
        <v>45.271990660094822</v>
      </c>
      <c r="AL73" s="22">
        <f t="shared" si="58"/>
        <v>391.95579706633197</v>
      </c>
      <c r="AM73" s="62">
        <f t="shared" si="59"/>
        <v>685.28913039966528</v>
      </c>
      <c r="AN73" s="62">
        <f ca="1">AVERAGE(OFFSET($AM$3,0,0,'Données projet'!$E$10+1,1))-AVERAGE(OFFSET($H$3,0,0,'Données projet'!$E$10+1,1))</f>
        <v>367.53254281980077</v>
      </c>
      <c r="AO73" s="62">
        <f t="shared" si="90"/>
        <v>163.29630772916113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217</v>
      </c>
      <c r="BB73" s="13">
        <f>VLOOKUP(A73,'Données projet'!$A$87:$I$107,9,0)</f>
        <v>3</v>
      </c>
      <c r="BC73" s="13">
        <f t="array" ref="BC73">INDEX(BB:BB,MIN(IF(ISNUMBER(BB73:BB269),ROW(BB73:BB269),"")))</f>
        <v>3</v>
      </c>
      <c r="BD73" s="13">
        <f>IF('Données projet'!$A$88&gt;35,BD72+BC73-BL72,IF(A73&lt;'Données projet'!$A$88,$BA$205^A73,IF(A73='Données projet'!$A$88,'Données projet'!$B$88,BD72+BC73-BL72)))</f>
        <v>216.99999999999989</v>
      </c>
      <c r="BE73" s="14">
        <f>BD73*VLOOKUP('Données projet'!$B$11,Paramètres!$A$1:$I$89,3,0)*VLOOKUP('Données projet'!$B$11,Paramètres!$A$1:$I$89,5,0)</f>
        <v>142.17839999999993</v>
      </c>
      <c r="BF73" s="14">
        <f t="shared" si="91"/>
        <v>36.795597013009356</v>
      </c>
      <c r="BG73" s="22">
        <f t="shared" si="61"/>
        <v>311.7130447976578</v>
      </c>
      <c r="BH73" s="62">
        <f t="shared" si="62"/>
        <v>605.04637813099112</v>
      </c>
      <c r="BI73" s="62">
        <f ca="1">AVERAGE(OFFSET($BH$3,0,0,'Données projet'!$E$11+1,1))-AVERAGE(OFFSET($H$3,0,0,'Données projet'!$E$11+1,1))</f>
        <v>212.76380112303843</v>
      </c>
      <c r="BJ73" s="62">
        <f t="shared" si="92"/>
        <v>232.85411068442733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16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254.7</v>
      </c>
      <c r="BW73" s="13">
        <f>VLOOKUP(A73,'Données projet'!$A$113:$I$133,9,0)</f>
        <v>1.9199999999999988</v>
      </c>
      <c r="BX73" s="13">
        <f t="array" ref="BX73">INDEX(BW:BW,MIN(IF(ISNUMBER(BW73:BW269),ROW(BW73:BW269),"")))</f>
        <v>1.9199999999999988</v>
      </c>
      <c r="BY73" s="13">
        <f>IF('Données projet'!$A$114&gt;35,BY72+BX73-CG72,IF(A73&lt;'Données projet'!$A$114,$BV$205^A73,IF(A73='Données projet'!$A$114,'Données projet'!$B$114,BY72+BX73-CG72)))</f>
        <v>254.7000000000001</v>
      </c>
      <c r="BZ73" s="14">
        <f>BY73*VLOOKUP('Données projet'!$B$12,Paramètres!$A$1:$I$89,3,0)*VLOOKUP('Données projet'!$B$12,Paramètres!$A$1:$I$89,5,0)</f>
        <v>206.61264000000008</v>
      </c>
      <c r="CA73" s="14">
        <f t="shared" si="93"/>
        <v>51.19466319747675</v>
      </c>
      <c r="CB73" s="22">
        <f t="shared" si="64"/>
        <v>449.01438640227207</v>
      </c>
      <c r="CC73" s="62">
        <f t="shared" si="65"/>
        <v>742.34771973560532</v>
      </c>
      <c r="CD73" s="62">
        <f ca="1">AVERAGE(OFFSET($CC$3,0,0,'Données projet'!$E$12+1,1))-AVERAGE(OFFSET($H$3,0,0,'Données projet'!$E$12+1,1))</f>
        <v>280.22219394281689</v>
      </c>
      <c r="CE73" s="62">
        <f t="shared" si="94"/>
        <v>296.25239639555008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254.7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242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241.99999999999994</v>
      </c>
      <c r="CU73" s="18">
        <f>CT73*VLOOKUP('Données projet'!$B$13,Paramètres!$A$1:$I$89,3,0)*VLOOKUP('Données projet'!$B$13,Paramètres!$A$1:$I$89,5,0)</f>
        <v>260.48879999999997</v>
      </c>
      <c r="CV73" s="14">
        <f t="shared" si="95"/>
        <v>62.826558970958821</v>
      </c>
      <c r="CW73" s="22">
        <f t="shared" si="67"/>
        <v>563.10758354108657</v>
      </c>
      <c r="CX73" s="62">
        <f t="shared" si="68"/>
        <v>856.44091687441983</v>
      </c>
      <c r="CY73" s="62">
        <f ca="1">AVERAGE(OFFSET($CX$3,0,0,'Données projet'!$E$13+1,1))-AVERAGE(OFFSET($H$3,0,0,'Données projet'!$E$13+1,1))</f>
        <v>502.3600084639375</v>
      </c>
      <c r="CZ73" s="62">
        <f t="shared" si="96"/>
        <v>267.29983095356357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247</v>
      </c>
      <c r="DM73" s="13">
        <f>VLOOKUP(A73,'Données projet'!$A$165:$I$185,9,0)</f>
        <v>4.5999999999999996</v>
      </c>
      <c r="DN73" s="13">
        <f t="array" ref="DN73">INDEX(DM:DM,MIN(IF(ISNUMBER(DM73:DM269),ROW(DM73:DM269),"")))</f>
        <v>4.5999999999999996</v>
      </c>
      <c r="DO73" s="13">
        <f>IF('Données projet'!$A$166&gt;35,DO72+DN73-DW72,IF(A73&lt;'Données projet'!$A$166,$DL$205^A73,IF(A73='Données projet'!$A$166,'Données projet'!$B$166,DO72+DN73-DW72)))</f>
        <v>246.99999999999994</v>
      </c>
      <c r="DP73" s="18">
        <f>DO73*VLOOKUP('Données projet'!$B$14,Paramètres!$A$1:$I$89,3,0)*VLOOKUP('Données projet'!$B$14,Paramètres!$A$1:$I$89,5,0)</f>
        <v>215.7792</v>
      </c>
      <c r="DQ73" s="14">
        <f t="shared" si="97"/>
        <v>53.196483976998607</v>
      </c>
      <c r="DR73" s="22">
        <f t="shared" si="70"/>
        <v>468.46598292660588</v>
      </c>
      <c r="DS73" s="62">
        <f t="shared" si="71"/>
        <v>761.79931625993913</v>
      </c>
      <c r="DT73" s="62">
        <f ca="1">AVERAGE(OFFSET($DS$3,0,0,'Données projet'!$E$14+1,1))-AVERAGE(OFFSET($H$3,0,0,'Données projet'!$E$14+1,1))</f>
        <v>344.39903186387789</v>
      </c>
      <c r="DU73" s="62">
        <f t="shared" si="98"/>
        <v>417.85733543972361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37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15.6</v>
      </c>
      <c r="EJ73" s="13">
        <f>IF('Données projet'!$A$192&gt;35,EJ72+EI73-ER72,IF(A73&lt;'Données projet'!$A$192,$EG$205^A73,IF(A73='Données projet'!$A$192,'Données projet'!$B$192,EJ72+EI73-ER72)))</f>
        <v>1070.5999999999997</v>
      </c>
      <c r="EK73" s="18">
        <f>EJ73*VLOOKUP('Données projet'!$B$15,Paramètres!$A$1:$I$89,3,0)*VLOOKUP('Données projet'!$B$15,Paramètres!$A$1:$I$89,5,0)</f>
        <v>473.20519999999988</v>
      </c>
      <c r="EL73" s="14">
        <f t="shared" si="99"/>
        <v>106.46964609830549</v>
      </c>
      <c r="EM73" s="22">
        <f t="shared" si="73"/>
        <v>1009.6003569545486</v>
      </c>
      <c r="EN73" s="62">
        <f t="shared" si="74"/>
        <v>1302.933690287882</v>
      </c>
      <c r="EO73" s="62">
        <f ca="1">AVERAGE(OFFSET($EN$3,0,0,'Données projet'!$E$15+1,1))-AVERAGE(OFFSET($H$3,0,0,'Données projet'!$E$15+1,1))</f>
        <v>622.05788186755217</v>
      </c>
      <c r="EP73" s="62">
        <f t="shared" si="100"/>
        <v>427.1830590194549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3.5988651938491563E-5</v>
      </c>
      <c r="EY73" s="24">
        <f t="shared" si="75"/>
        <v>3.5988651938491563E-5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251.67479999999995</v>
      </c>
      <c r="P74" s="14">
        <f t="shared" si="87"/>
        <v>60.944434584138449</v>
      </c>
      <c r="Q74" s="22">
        <f t="shared" si="54"/>
        <v>544.47850023404101</v>
      </c>
      <c r="R74" s="62">
        <f t="shared" si="55"/>
        <v>837.81183356737438</v>
      </c>
      <c r="S74" s="62">
        <f ca="1">AVERAGE(OFFSET($R$3,0,0,'Données projet'!$E$9+1,1))-AVERAGE(OFFSET($H$3,0,0,'Données projet'!$E$9+1,1))</f>
        <v>475.74538416323395</v>
      </c>
      <c r="T74" s="62">
        <f t="shared" si="88"/>
        <v>254.25036207346585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2.2000000000000002</v>
      </c>
      <c r="AI74" s="14">
        <f>IF('Données projet'!$A$62&gt;35,AI73+AH74-AQ73,IF(A74&lt;'Données projet'!$A$62,$AF$205^A74,IF(A74='Données projet'!$A$62,'Données projet'!$B$62,AI73+AH74-AQ73)))</f>
        <v>174.20000000000005</v>
      </c>
      <c r="AJ74" s="14">
        <f>AI74*VLOOKUP('Données projet'!$B$10,Paramètres!$A$1:$I$89,3,0)*VLOOKUP('Données projet'!$B$10,Paramètres!$A$1:$I$89,5,0)</f>
        <v>182.07384000000008</v>
      </c>
      <c r="AK74" s="14">
        <f t="shared" si="89"/>
        <v>45.783269294779423</v>
      </c>
      <c r="AL74" s="22">
        <f t="shared" si="58"/>
        <v>396.85113202174097</v>
      </c>
      <c r="AM74" s="62">
        <f t="shared" si="59"/>
        <v>690.18446535507428</v>
      </c>
      <c r="AN74" s="62">
        <f ca="1">AVERAGE(OFFSET($AM$3,0,0,'Données projet'!$E$10+1,1))-AVERAGE(OFFSET($H$3,0,0,'Données projet'!$E$10+1,1))</f>
        <v>367.53254281980077</v>
      </c>
      <c r="AO74" s="62">
        <f t="shared" si="90"/>
        <v>163.29630772916113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2.6</v>
      </c>
      <c r="BD74" s="13">
        <f>IF('Données projet'!$A$88&gt;35,BD73+BC74-BL73,IF(A74&lt;'Données projet'!$A$88,$BA$205^A74,IF(A74='Données projet'!$A$88,'Données projet'!$B$88,BD73+BC74-BL73)))</f>
        <v>203.59999999999988</v>
      </c>
      <c r="BE74" s="14">
        <f>BD74*VLOOKUP('Données projet'!$B$11,Paramètres!$A$1:$I$89,3,0)*VLOOKUP('Données projet'!$B$11,Paramètres!$A$1:$I$89,5,0)</f>
        <v>133.39871999999991</v>
      </c>
      <c r="BF74" s="14">
        <f t="shared" si="91"/>
        <v>34.780520238144113</v>
      </c>
      <c r="BG74" s="22">
        <f t="shared" si="61"/>
        <v>292.91217674810076</v>
      </c>
      <c r="BH74" s="62">
        <f t="shared" si="62"/>
        <v>586.24551008143408</v>
      </c>
      <c r="BI74" s="62">
        <f ca="1">AVERAGE(OFFSET($BH$3,0,0,'Données projet'!$E$11+1,1))-AVERAGE(OFFSET($H$3,0,0,'Données projet'!$E$11+1,1))</f>
        <v>212.76380112303843</v>
      </c>
      <c r="BJ74" s="62">
        <f t="shared" si="92"/>
        <v>232.85411068442733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1.1368683772161603E-13</v>
      </c>
      <c r="BZ74" s="14">
        <f>BY74*VLOOKUP('Données projet'!$B$12,Paramètres!$A$1:$I$89,3,0)*VLOOKUP('Données projet'!$B$12,Paramètres!$A$1:$I$89,5,0)</f>
        <v>9.2222762759774927E-14</v>
      </c>
      <c r="CA74" s="14">
        <f t="shared" si="93"/>
        <v>1.3985662224947967E-12</v>
      </c>
      <c r="CB74" s="22">
        <f t="shared" si="64"/>
        <v>2.5964574826517121E-12</v>
      </c>
      <c r="CC74" s="62">
        <f t="shared" si="65"/>
        <v>293.33333333333593</v>
      </c>
      <c r="CD74" s="62">
        <f ca="1">AVERAGE(OFFSET($CC$3,0,0,'Données projet'!$E$12+1,1))-AVERAGE(OFFSET($H$3,0,0,'Données projet'!$E$12+1,1))</f>
        <v>280.22219394281689</v>
      </c>
      <c r="CE74" s="62">
        <f t="shared" si="94"/>
        <v>296.25239639555008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248.19999999999993</v>
      </c>
      <c r="CU74" s="18">
        <f>CT74*VLOOKUP('Données projet'!$B$13,Paramètres!$A$1:$I$89,3,0)*VLOOKUP('Données projet'!$B$13,Paramètres!$A$1:$I$89,5,0)</f>
        <v>267.16247999999996</v>
      </c>
      <c r="CV74" s="14">
        <f t="shared" si="95"/>
        <v>64.246706153622185</v>
      </c>
      <c r="CW74" s="22">
        <f t="shared" si="67"/>
        <v>577.20433255089188</v>
      </c>
      <c r="CX74" s="62">
        <f t="shared" si="68"/>
        <v>870.53766588422513</v>
      </c>
      <c r="CY74" s="62">
        <f ca="1">AVERAGE(OFFSET($CX$3,0,0,'Données projet'!$E$13+1,1))-AVERAGE(OFFSET($H$3,0,0,'Données projet'!$E$13+1,1))</f>
        <v>502.3600084639375</v>
      </c>
      <c r="CZ74" s="62">
        <f t="shared" si="96"/>
        <v>267.29983095356357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</v>
      </c>
      <c r="DO74" s="13">
        <f>IF('Données projet'!$A$166&gt;35,DO73+DN74-DW73,IF(A74&lt;'Données projet'!$A$166,$DL$205^A74,IF(A74='Données projet'!$A$166,'Données projet'!$B$166,DO73+DN74-DW73)))</f>
        <v>213.99999999999994</v>
      </c>
      <c r="DP74" s="18">
        <f>DO74*VLOOKUP('Données projet'!$B$14,Paramètres!$A$1:$I$89,3,0)*VLOOKUP('Données projet'!$B$14,Paramètres!$A$1:$I$89,5,0)</f>
        <v>186.95039999999997</v>
      </c>
      <c r="DQ74" s="14">
        <f t="shared" si="97"/>
        <v>46.865095976617653</v>
      </c>
      <c r="DR74" s="22">
        <f t="shared" si="70"/>
        <v>407.22865549260905</v>
      </c>
      <c r="DS74" s="62">
        <f t="shared" si="71"/>
        <v>700.56198882594231</v>
      </c>
      <c r="DT74" s="62">
        <f ca="1">AVERAGE(OFFSET($DS$3,0,0,'Données projet'!$E$14+1,1))-AVERAGE(OFFSET($H$3,0,0,'Données projet'!$E$14+1,1))</f>
        <v>344.39903186387789</v>
      </c>
      <c r="DU74" s="62">
        <f t="shared" si="98"/>
        <v>417.85733543972361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15.6</v>
      </c>
      <c r="EJ74" s="13">
        <f>IF('Données projet'!$A$192&gt;35,EJ73+EI74-ER73,IF(A74&lt;'Données projet'!$A$192,$EG$205^A74,IF(A74='Données projet'!$A$192,'Données projet'!$B$192,EJ73+EI74-ER73)))</f>
        <v>1086.1999999999996</v>
      </c>
      <c r="EK74" s="18">
        <f>EJ74*VLOOKUP('Données projet'!$B$15,Paramètres!$A$1:$I$89,3,0)*VLOOKUP('Données projet'!$B$15,Paramètres!$A$1:$I$89,5,0)</f>
        <v>480.10039999999987</v>
      </c>
      <c r="EL74" s="14">
        <f t="shared" si="99"/>
        <v>107.83930492858497</v>
      </c>
      <c r="EM74" s="22">
        <f t="shared" si="73"/>
        <v>1023.994986083952</v>
      </c>
      <c r="EN74" s="62">
        <f t="shared" si="74"/>
        <v>1317.3283194172852</v>
      </c>
      <c r="EO74" s="62">
        <f ca="1">AVERAGE(OFFSET($EN$3,0,0,'Données projet'!$E$15+1,1))-AVERAGE(OFFSET($H$3,0,0,'Données projet'!$E$15+1,1))</f>
        <v>622.05788186755217</v>
      </c>
      <c r="EP74" s="62">
        <f t="shared" si="100"/>
        <v>427.1830590194549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2.5447819831469773E-5</v>
      </c>
      <c r="EY74" s="24">
        <f t="shared" si="75"/>
        <v>2.5447819831469773E-5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257.96159999999992</v>
      </c>
      <c r="P75" s="14">
        <f t="shared" si="87"/>
        <v>62.287674609742481</v>
      </c>
      <c r="Q75" s="22">
        <f t="shared" si="54"/>
        <v>557.76748661196802</v>
      </c>
      <c r="R75" s="62">
        <f t="shared" si="55"/>
        <v>851.10081994530128</v>
      </c>
      <c r="S75" s="62">
        <f ca="1">AVERAGE(OFFSET($R$3,0,0,'Données projet'!$E$9+1,1))-AVERAGE(OFFSET($H$3,0,0,'Données projet'!$E$9+1,1))</f>
        <v>475.74538416323395</v>
      </c>
      <c r="T75" s="62">
        <f t="shared" si="88"/>
        <v>254.25036207346585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2.2000000000000002</v>
      </c>
      <c r="AI75" s="14">
        <f>IF('Données projet'!$A$62&gt;35,AI74+AH75-AQ74,IF(A75&lt;'Données projet'!$A$62,$AF$205^A75,IF(A75='Données projet'!$A$62,'Données projet'!$B$62,AI74+AH75-AQ74)))</f>
        <v>176.40000000000003</v>
      </c>
      <c r="AJ75" s="14">
        <f>AI75*VLOOKUP('Données projet'!$B$10,Paramètres!$A$1:$I$89,3,0)*VLOOKUP('Données projet'!$B$10,Paramètres!$A$1:$I$89,5,0)</f>
        <v>184.37328000000005</v>
      </c>
      <c r="AK75" s="14">
        <f t="shared" si="89"/>
        <v>46.293796863314689</v>
      </c>
      <c r="AL75" s="22">
        <f t="shared" si="58"/>
        <v>401.74515887027314</v>
      </c>
      <c r="AM75" s="62">
        <f t="shared" si="59"/>
        <v>695.0784922036064</v>
      </c>
      <c r="AN75" s="62">
        <f ca="1">AVERAGE(OFFSET($AM$3,0,0,'Données projet'!$E$10+1,1))-AVERAGE(OFFSET($H$3,0,0,'Données projet'!$E$10+1,1))</f>
        <v>367.53254281980077</v>
      </c>
      <c r="AO75" s="62">
        <f t="shared" si="90"/>
        <v>163.29630772916113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2.6</v>
      </c>
      <c r="BD75" s="13">
        <f>IF('Données projet'!$A$88&gt;35,BD74+BC75-BL74,IF(A75&lt;'Données projet'!$A$88,$BA$205^A75,IF(A75='Données projet'!$A$88,'Données projet'!$B$88,BD74+BC75-BL74)))</f>
        <v>206.19999999999987</v>
      </c>
      <c r="BE75" s="14">
        <f>BD75*VLOOKUP('Données projet'!$B$11,Paramètres!$A$1:$I$89,3,0)*VLOOKUP('Données projet'!$B$11,Paramètres!$A$1:$I$89,5,0)</f>
        <v>135.10223999999991</v>
      </c>
      <c r="BF75" s="14">
        <f t="shared" si="91"/>
        <v>35.172682666183597</v>
      </c>
      <c r="BG75" s="22">
        <f t="shared" si="61"/>
        <v>296.56215697693625</v>
      </c>
      <c r="BH75" s="62">
        <f t="shared" si="62"/>
        <v>589.89549031026957</v>
      </c>
      <c r="BI75" s="62">
        <f ca="1">AVERAGE(OFFSET($BH$3,0,0,'Données projet'!$E$11+1,1))-AVERAGE(OFFSET($H$3,0,0,'Données projet'!$E$11+1,1))</f>
        <v>212.76380112303843</v>
      </c>
      <c r="BJ75" s="62">
        <f t="shared" si="92"/>
        <v>232.85411068442733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1.1368683772161603E-13</v>
      </c>
      <c r="BZ75" s="14">
        <f>BY75*VLOOKUP('Données projet'!$B$12,Paramètres!$A$1:$I$89,3,0)*VLOOKUP('Données projet'!$B$12,Paramètres!$A$1:$I$89,5,0)</f>
        <v>9.2222762759774927E-14</v>
      </c>
      <c r="CA75" s="14">
        <f t="shared" si="93"/>
        <v>1.3985662224947967E-12</v>
      </c>
      <c r="CB75" s="22">
        <f t="shared" si="64"/>
        <v>2.5964574826517121E-12</v>
      </c>
      <c r="CC75" s="62">
        <f t="shared" si="65"/>
        <v>293.33333333333593</v>
      </c>
      <c r="CD75" s="62">
        <f ca="1">AVERAGE(OFFSET($CC$3,0,0,'Données projet'!$E$12+1,1))-AVERAGE(OFFSET($H$3,0,0,'Données projet'!$E$12+1,1))</f>
        <v>280.22219394281689</v>
      </c>
      <c r="CE75" s="62">
        <f t="shared" si="94"/>
        <v>296.25239639555008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254.39999999999992</v>
      </c>
      <c r="CU75" s="18">
        <f>CT75*VLOOKUP('Données projet'!$B$13,Paramètres!$A$1:$I$89,3,0)*VLOOKUP('Données projet'!$B$13,Paramètres!$A$1:$I$89,5,0)</f>
        <v>273.83615999999995</v>
      </c>
      <c r="CV75" s="14">
        <f t="shared" si="95"/>
        <v>65.662729582301651</v>
      </c>
      <c r="CW75" s="22">
        <f t="shared" si="67"/>
        <v>591.29389935584197</v>
      </c>
      <c r="CX75" s="62">
        <f t="shared" si="68"/>
        <v>884.62723268917534</v>
      </c>
      <c r="CY75" s="62">
        <f ca="1">AVERAGE(OFFSET($CX$3,0,0,'Données projet'!$E$13+1,1))-AVERAGE(OFFSET($H$3,0,0,'Données projet'!$E$13+1,1))</f>
        <v>502.3600084639375</v>
      </c>
      <c r="CZ75" s="62">
        <f t="shared" si="96"/>
        <v>267.29983095356357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</v>
      </c>
      <c r="DO75" s="13">
        <f>IF('Données projet'!$A$166&gt;35,DO74+DN75-DW74,IF(A75&lt;'Données projet'!$A$166,$DL$205^A75,IF(A75='Données projet'!$A$166,'Données projet'!$B$166,DO74+DN75-DW74)))</f>
        <v>217.99999999999994</v>
      </c>
      <c r="DP75" s="18">
        <f>DO75*VLOOKUP('Données projet'!$B$14,Paramètres!$A$1:$I$89,3,0)*VLOOKUP('Données projet'!$B$14,Paramètres!$A$1:$I$89,5,0)</f>
        <v>190.44479999999999</v>
      </c>
      <c r="DQ75" s="14">
        <f t="shared" si="97"/>
        <v>47.638278428909231</v>
      </c>
      <c r="DR75" s="22">
        <f t="shared" si="70"/>
        <v>414.66136159701688</v>
      </c>
      <c r="DS75" s="62">
        <f t="shared" si="71"/>
        <v>707.99469493035019</v>
      </c>
      <c r="DT75" s="62">
        <f ca="1">AVERAGE(OFFSET($DS$3,0,0,'Données projet'!$E$14+1,1))-AVERAGE(OFFSET($H$3,0,0,'Données projet'!$E$14+1,1))</f>
        <v>344.39903186387789</v>
      </c>
      <c r="DU75" s="62">
        <f t="shared" si="98"/>
        <v>417.85733543972361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15.6</v>
      </c>
      <c r="EJ75" s="13">
        <f>IF('Données projet'!$A$192&gt;35,EJ74+EI75-ER74,IF(A75&lt;'Données projet'!$A$192,$EG$205^A75,IF(A75='Données projet'!$A$192,'Données projet'!$B$192,EJ74+EI75-ER74)))</f>
        <v>1101.7999999999995</v>
      </c>
      <c r="EK75" s="18">
        <f>EJ75*VLOOKUP('Données projet'!$B$15,Paramètres!$A$1:$I$89,3,0)*VLOOKUP('Données projet'!$B$15,Paramètres!$A$1:$I$89,5,0)</f>
        <v>486.9955999999998</v>
      </c>
      <c r="EL75" s="14">
        <f t="shared" si="99"/>
        <v>109.20667588010411</v>
      </c>
      <c r="EM75" s="22">
        <f t="shared" si="73"/>
        <v>1038.3856304911808</v>
      </c>
      <c r="EN75" s="62">
        <f t="shared" si="74"/>
        <v>1331.718963824514</v>
      </c>
      <c r="EO75" s="62">
        <f ca="1">AVERAGE(OFFSET($EN$3,0,0,'Données projet'!$E$15+1,1))-AVERAGE(OFFSET($H$3,0,0,'Données projet'!$E$15+1,1))</f>
        <v>622.05788186755217</v>
      </c>
      <c r="EP75" s="62">
        <f t="shared" si="100"/>
        <v>427.1830590194549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1.7994325969245781E-5</v>
      </c>
      <c r="EY75" s="24">
        <f t="shared" si="75"/>
        <v>1.7994325969245781E-5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264.24839999999995</v>
      </c>
      <c r="P76" s="14">
        <f t="shared" si="87"/>
        <v>63.627109143733414</v>
      </c>
      <c r="Q76" s="22">
        <f t="shared" si="54"/>
        <v>571.04984509200233</v>
      </c>
      <c r="R76" s="62">
        <f t="shared" si="55"/>
        <v>864.3831784253357</v>
      </c>
      <c r="S76" s="62">
        <f ca="1">AVERAGE(OFFSET($R$3,0,0,'Données projet'!$E$9+1,1))-AVERAGE(OFFSET($H$3,0,0,'Données projet'!$E$9+1,1))</f>
        <v>475.74538416323395</v>
      </c>
      <c r="T76" s="62">
        <f t="shared" si="88"/>
        <v>254.25036207346585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2.2000000000000002</v>
      </c>
      <c r="AI76" s="14">
        <f>IF('Données projet'!$A$62&gt;35,AI75+AH76-AQ75,IF(A76&lt;'Données projet'!$A$62,$AF$205^A76,IF(A76='Données projet'!$A$62,'Données projet'!$B$62,AI75+AH76-AQ75)))</f>
        <v>178.60000000000002</v>
      </c>
      <c r="AJ76" s="14">
        <f>AI76*VLOOKUP('Données projet'!$B$10,Paramètres!$A$1:$I$89,3,0)*VLOOKUP('Données projet'!$B$10,Paramètres!$A$1:$I$89,5,0)</f>
        <v>186.67272000000003</v>
      </c>
      <c r="AK76" s="14">
        <f t="shared" si="89"/>
        <v>46.803583816020044</v>
      </c>
      <c r="AL76" s="22">
        <f t="shared" si="58"/>
        <v>406.63789581290166</v>
      </c>
      <c r="AM76" s="62">
        <f t="shared" si="59"/>
        <v>699.97122914623492</v>
      </c>
      <c r="AN76" s="62">
        <f ca="1">AVERAGE(OFFSET($AM$3,0,0,'Données projet'!$E$10+1,1))-AVERAGE(OFFSET($H$3,0,0,'Données projet'!$E$10+1,1))</f>
        <v>367.53254281980077</v>
      </c>
      <c r="AO76" s="62">
        <f t="shared" si="90"/>
        <v>163.29630772916113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2.6</v>
      </c>
      <c r="BD76" s="13">
        <f>IF('Données projet'!$A$88&gt;35,BD75+BC76-BL75,IF(A76&lt;'Données projet'!$A$88,$BA$205^A76,IF(A76='Données projet'!$A$88,'Données projet'!$B$88,BD75+BC76-BL75)))</f>
        <v>208.79999999999987</v>
      </c>
      <c r="BE76" s="14">
        <f>BD76*VLOOKUP('Données projet'!$B$11,Paramètres!$A$1:$I$89,3,0)*VLOOKUP('Données projet'!$B$11,Paramètres!$A$1:$I$89,5,0)</f>
        <v>136.80575999999991</v>
      </c>
      <c r="BF76" s="14">
        <f t="shared" si="91"/>
        <v>35.564269922997276</v>
      </c>
      <c r="BG76" s="22">
        <f t="shared" si="61"/>
        <v>300.21113544922008</v>
      </c>
      <c r="BH76" s="62">
        <f t="shared" si="62"/>
        <v>593.54446878255339</v>
      </c>
      <c r="BI76" s="62">
        <f ca="1">AVERAGE(OFFSET($BH$3,0,0,'Données projet'!$E$11+1,1))-AVERAGE(OFFSET($H$3,0,0,'Données projet'!$E$11+1,1))</f>
        <v>212.76380112303843</v>
      </c>
      <c r="BJ76" s="62">
        <f t="shared" si="92"/>
        <v>232.85411068442733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1.1368683772161603E-13</v>
      </c>
      <c r="BZ76" s="14">
        <f>BY76*VLOOKUP('Données projet'!$B$12,Paramètres!$A$1:$I$89,3,0)*VLOOKUP('Données projet'!$B$12,Paramètres!$A$1:$I$89,5,0)</f>
        <v>9.2222762759774927E-14</v>
      </c>
      <c r="CA76" s="14">
        <f t="shared" si="93"/>
        <v>1.3985662224947967E-12</v>
      </c>
      <c r="CB76" s="22">
        <f t="shared" si="64"/>
        <v>2.5964574826517121E-12</v>
      </c>
      <c r="CC76" s="62">
        <f t="shared" si="65"/>
        <v>293.33333333333593</v>
      </c>
      <c r="CD76" s="62">
        <f ca="1">AVERAGE(OFFSET($CC$3,0,0,'Données projet'!$E$12+1,1))-AVERAGE(OFFSET($H$3,0,0,'Données projet'!$E$12+1,1))</f>
        <v>280.22219394281689</v>
      </c>
      <c r="CE76" s="62">
        <f t="shared" si="94"/>
        <v>296.25239639555008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260.59999999999991</v>
      </c>
      <c r="CU76" s="18">
        <f>CT76*VLOOKUP('Données projet'!$B$13,Paramètres!$A$1:$I$89,3,0)*VLOOKUP('Données projet'!$B$13,Paramètres!$A$1:$I$89,5,0)</f>
        <v>280.50983999999988</v>
      </c>
      <c r="CV76" s="14">
        <f t="shared" si="95"/>
        <v>67.074741318968506</v>
      </c>
      <c r="CW76" s="22">
        <f t="shared" si="67"/>
        <v>605.37647913053661</v>
      </c>
      <c r="CX76" s="62">
        <f t="shared" si="68"/>
        <v>898.70981246386987</v>
      </c>
      <c r="CY76" s="62">
        <f ca="1">AVERAGE(OFFSET($CX$3,0,0,'Données projet'!$E$13+1,1))-AVERAGE(OFFSET($H$3,0,0,'Données projet'!$E$13+1,1))</f>
        <v>502.3600084639375</v>
      </c>
      <c r="CZ76" s="62">
        <f t="shared" si="96"/>
        <v>267.29983095356357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</v>
      </c>
      <c r="DO76" s="13">
        <f>IF('Données projet'!$A$166&gt;35,DO75+DN76-DW75,IF(A76&lt;'Données projet'!$A$166,$DL$205^A76,IF(A76='Données projet'!$A$166,'Données projet'!$B$166,DO75+DN76-DW75)))</f>
        <v>221.99999999999994</v>
      </c>
      <c r="DP76" s="18">
        <f>DO76*VLOOKUP('Données projet'!$B$14,Paramètres!$A$1:$I$89,3,0)*VLOOKUP('Données projet'!$B$14,Paramètres!$A$1:$I$89,5,0)</f>
        <v>193.93919999999997</v>
      </c>
      <c r="DQ76" s="14">
        <f t="shared" si="97"/>
        <v>48.409811198069342</v>
      </c>
      <c r="DR76" s="22">
        <f t="shared" si="70"/>
        <v>422.091194503304</v>
      </c>
      <c r="DS76" s="62">
        <f t="shared" si="71"/>
        <v>715.42452783663725</v>
      </c>
      <c r="DT76" s="62">
        <f ca="1">AVERAGE(OFFSET($DS$3,0,0,'Données projet'!$E$14+1,1))-AVERAGE(OFFSET($H$3,0,0,'Données projet'!$E$14+1,1))</f>
        <v>344.39903186387789</v>
      </c>
      <c r="DU76" s="62">
        <f t="shared" si="98"/>
        <v>417.85733543972361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15.6</v>
      </c>
      <c r="EJ76" s="13">
        <f>IF('Données projet'!$A$192&gt;35,EJ75+EI76-ER75,IF(A76&lt;'Données projet'!$A$192,$EG$205^A76,IF(A76='Données projet'!$A$192,'Données projet'!$B$192,EJ75+EI76-ER75)))</f>
        <v>1117.3999999999994</v>
      </c>
      <c r="EK76" s="18">
        <f>EJ76*VLOOKUP('Données projet'!$B$15,Paramètres!$A$1:$I$89,3,0)*VLOOKUP('Données projet'!$B$15,Paramètres!$A$1:$I$89,5,0)</f>
        <v>493.89079999999979</v>
      </c>
      <c r="EL76" s="14">
        <f t="shared" si="99"/>
        <v>110.57179508935955</v>
      </c>
      <c r="EM76" s="22">
        <f t="shared" si="73"/>
        <v>1052.7723531139675</v>
      </c>
      <c r="EN76" s="62">
        <f t="shared" si="74"/>
        <v>1346.1056864473007</v>
      </c>
      <c r="EO76" s="62">
        <f ca="1">AVERAGE(OFFSET($EN$3,0,0,'Données projet'!$E$15+1,1))-AVERAGE(OFFSET($H$3,0,0,'Données projet'!$E$15+1,1))</f>
        <v>622.05788186755217</v>
      </c>
      <c r="EP76" s="62">
        <f t="shared" si="100"/>
        <v>427.1830590194549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1.2723909915734887E-5</v>
      </c>
      <c r="EY76" s="24">
        <f t="shared" si="75"/>
        <v>1.2723909915734887E-5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270.53519999999992</v>
      </c>
      <c r="P77" s="14">
        <f t="shared" si="87"/>
        <v>64.962839141501405</v>
      </c>
      <c r="Q77" s="22">
        <f t="shared" si="54"/>
        <v>584.32575150478135</v>
      </c>
      <c r="R77" s="62">
        <f t="shared" si="55"/>
        <v>877.65908483811472</v>
      </c>
      <c r="S77" s="62">
        <f ca="1">AVERAGE(OFFSET($R$3,0,0,'Données projet'!$E$9+1,1))-AVERAGE(OFFSET($H$3,0,0,'Données projet'!$E$9+1,1))</f>
        <v>475.74538416323395</v>
      </c>
      <c r="T77" s="62">
        <f t="shared" si="88"/>
        <v>254.25036207346585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2.2000000000000002</v>
      </c>
      <c r="AI77" s="14">
        <f>IF('Données projet'!$A$62&gt;35,AI76+AH77-AQ76,IF(A77&lt;'Données projet'!$A$62,$AF$205^A77,IF(A77='Données projet'!$A$62,'Données projet'!$B$62,AI76+AH77-AQ76)))</f>
        <v>180.8</v>
      </c>
      <c r="AJ77" s="14">
        <f>AI77*VLOOKUP('Données projet'!$B$10,Paramètres!$A$1:$I$89,3,0)*VLOOKUP('Données projet'!$B$10,Paramètres!$A$1:$I$89,5,0)</f>
        <v>188.97216000000003</v>
      </c>
      <c r="AK77" s="14">
        <f t="shared" si="89"/>
        <v>47.312640330951098</v>
      </c>
      <c r="AL77" s="22">
        <f t="shared" si="58"/>
        <v>411.52936057640653</v>
      </c>
      <c r="AM77" s="62">
        <f t="shared" si="59"/>
        <v>704.86269390973985</v>
      </c>
      <c r="AN77" s="62">
        <f ca="1">AVERAGE(OFFSET($AM$3,0,0,'Données projet'!$E$10+1,1))-AVERAGE(OFFSET($H$3,0,0,'Données projet'!$E$10+1,1))</f>
        <v>367.53254281980077</v>
      </c>
      <c r="AO77" s="62">
        <f t="shared" si="90"/>
        <v>163.29630772916113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2.6</v>
      </c>
      <c r="BD77" s="13">
        <f>IF('Données projet'!$A$88&gt;35,BD76+BC77-BL76,IF(A77&lt;'Données projet'!$A$88,$BA$205^A77,IF(A77='Données projet'!$A$88,'Données projet'!$B$88,BD76+BC77-BL76)))</f>
        <v>211.39999999999986</v>
      </c>
      <c r="BE77" s="14">
        <f>BD77*VLOOKUP('Données projet'!$B$11,Paramètres!$A$1:$I$89,3,0)*VLOOKUP('Données projet'!$B$11,Paramètres!$A$1:$I$89,5,0)</f>
        <v>138.5092799999999</v>
      </c>
      <c r="BF77" s="14">
        <f t="shared" si="91"/>
        <v>35.955289998970166</v>
      </c>
      <c r="BG77" s="22">
        <f t="shared" si="61"/>
        <v>303.8591260815395</v>
      </c>
      <c r="BH77" s="62">
        <f t="shared" si="62"/>
        <v>597.19245941487281</v>
      </c>
      <c r="BI77" s="62">
        <f ca="1">AVERAGE(OFFSET($BH$3,0,0,'Données projet'!$E$11+1,1))-AVERAGE(OFFSET($H$3,0,0,'Données projet'!$E$11+1,1))</f>
        <v>212.76380112303843</v>
      </c>
      <c r="BJ77" s="62">
        <f t="shared" si="92"/>
        <v>232.85411068442733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1.1368683772161603E-13</v>
      </c>
      <c r="BZ77" s="14">
        <f>BY77*VLOOKUP('Données projet'!$B$12,Paramètres!$A$1:$I$89,3,0)*VLOOKUP('Données projet'!$B$12,Paramètres!$A$1:$I$89,5,0)</f>
        <v>9.2222762759774927E-14</v>
      </c>
      <c r="CA77" s="14">
        <f t="shared" si="93"/>
        <v>1.3985662224947967E-12</v>
      </c>
      <c r="CB77" s="22">
        <f t="shared" si="64"/>
        <v>2.5964574826517121E-12</v>
      </c>
      <c r="CC77" s="62">
        <f t="shared" si="65"/>
        <v>293.33333333333593</v>
      </c>
      <c r="CD77" s="62">
        <f ca="1">AVERAGE(OFFSET($CC$3,0,0,'Données projet'!$E$12+1,1))-AVERAGE(OFFSET($H$3,0,0,'Données projet'!$E$12+1,1))</f>
        <v>280.22219394281689</v>
      </c>
      <c r="CE77" s="62">
        <f t="shared" si="94"/>
        <v>296.25239639555008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266.7999999999999</v>
      </c>
      <c r="CU77" s="18">
        <f>CT77*VLOOKUP('Données projet'!$B$13,Paramètres!$A$1:$I$89,3,0)*VLOOKUP('Données projet'!$B$13,Paramètres!$A$1:$I$89,5,0)</f>
        <v>287.18351999999987</v>
      </c>
      <c r="CV77" s="14">
        <f t="shared" si="95"/>
        <v>68.482847789276349</v>
      </c>
      <c r="CW77" s="22">
        <f t="shared" si="67"/>
        <v>619.45225723298938</v>
      </c>
      <c r="CX77" s="62">
        <f t="shared" si="68"/>
        <v>912.78559056632275</v>
      </c>
      <c r="CY77" s="62">
        <f ca="1">AVERAGE(OFFSET($CX$3,0,0,'Données projet'!$E$13+1,1))-AVERAGE(OFFSET($H$3,0,0,'Données projet'!$E$13+1,1))</f>
        <v>502.3600084639375</v>
      </c>
      <c r="CZ77" s="62">
        <f t="shared" si="96"/>
        <v>267.29983095356357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</v>
      </c>
      <c r="DO77" s="13">
        <f>IF('Données projet'!$A$166&gt;35,DO76+DN77-DW76,IF(A77&lt;'Données projet'!$A$166,$DL$205^A77,IF(A77='Données projet'!$A$166,'Données projet'!$B$166,DO76+DN77-DW76)))</f>
        <v>225.99999999999994</v>
      </c>
      <c r="DP77" s="18">
        <f>DO77*VLOOKUP('Données projet'!$B$14,Paramètres!$A$1:$I$89,3,0)*VLOOKUP('Données projet'!$B$14,Paramètres!$A$1:$I$89,5,0)</f>
        <v>197.43359999999996</v>
      </c>
      <c r="DQ77" s="14">
        <f t="shared" si="97"/>
        <v>49.179727436837609</v>
      </c>
      <c r="DR77" s="22">
        <f t="shared" si="70"/>
        <v>429.51821195249204</v>
      </c>
      <c r="DS77" s="62">
        <f t="shared" si="71"/>
        <v>722.8515452858253</v>
      </c>
      <c r="DT77" s="62">
        <f ca="1">AVERAGE(OFFSET($DS$3,0,0,'Données projet'!$E$14+1,1))-AVERAGE(OFFSET($H$3,0,0,'Données projet'!$E$14+1,1))</f>
        <v>344.39903186387789</v>
      </c>
      <c r="DU77" s="62">
        <f t="shared" si="98"/>
        <v>417.85733543972361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>
        <f>VLOOKUP(A77,'Données projet'!$A$191:$I$211,2,0)</f>
        <v>1133</v>
      </c>
      <c r="EH77" s="13">
        <f>VLOOKUP(A77,'Données projet'!$A$191:$I$211,9,0)</f>
        <v>15.6</v>
      </c>
      <c r="EI77" s="13">
        <f t="array" ref="EI77">INDEX(EH:EH,MIN(IF(ISNUMBER(EH77:EH273),ROW(EH77:EH273),"")))</f>
        <v>15.6</v>
      </c>
      <c r="EJ77" s="13">
        <f>IF('Données projet'!$A$192&gt;35,EJ76+EI77-ER76,IF(A77&lt;'Données projet'!$A$192,$EG$205^A77,IF(A77='Données projet'!$A$192,'Données projet'!$B$192,EJ76+EI77-ER76)))</f>
        <v>1132.9999999999993</v>
      </c>
      <c r="EK77" s="18">
        <f>EJ77*VLOOKUP('Données projet'!$B$15,Paramètres!$A$1:$I$89,3,0)*VLOOKUP('Données projet'!$B$15,Paramètres!$A$1:$I$89,5,0)</f>
        <v>500.78599999999977</v>
      </c>
      <c r="EL77" s="14">
        <f t="shared" si="99"/>
        <v>111.93469762588632</v>
      </c>
      <c r="EM77" s="22">
        <f t="shared" si="73"/>
        <v>1067.1552150317514</v>
      </c>
      <c r="EN77" s="62">
        <f t="shared" si="74"/>
        <v>1360.4885483650846</v>
      </c>
      <c r="EO77" s="62">
        <f ca="1">AVERAGE(OFFSET($EN$3,0,0,'Données projet'!$E$15+1,1))-AVERAGE(OFFSET($H$3,0,0,'Données projet'!$E$15+1,1))</f>
        <v>622.05788186755217</v>
      </c>
      <c r="EP77" s="62">
        <f t="shared" si="100"/>
        <v>427.1830590194549</v>
      </c>
      <c r="EQ77" s="16">
        <f>IF(ISNA(VLOOKUP(A77,'Données projet'!$A$191:$I$211,3,0)),0,VLOOKUP(A77,'Données projet'!$A$191:$I$211,3,0))</f>
        <v>7</v>
      </c>
      <c r="ER77" s="16">
        <f>IF(ISNA(VLOOKUP(A77,'Données projet'!$A$191:$I$211,4,0)),0,VLOOKUP(A77,'Données projet'!$A$191:$I$211,4,0))</f>
        <v>40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8.9971629846228907E-6</v>
      </c>
      <c r="EY77" s="24">
        <f t="shared" si="75"/>
        <v>8.9971629846228907E-6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276.82199999999989</v>
      </c>
      <c r="P78" s="14">
        <f t="shared" si="87"/>
        <v>66.29496059864374</v>
      </c>
      <c r="Q78" s="22">
        <f t="shared" si="54"/>
        <v>597.59537304263756</v>
      </c>
      <c r="R78" s="62">
        <f t="shared" si="55"/>
        <v>890.92870637597093</v>
      </c>
      <c r="S78" s="62">
        <f ca="1">AVERAGE(OFFSET($R$3,0,0,'Données projet'!$E$9+1,1))-AVERAGE(OFFSET($H$3,0,0,'Données projet'!$E$9+1,1))</f>
        <v>475.74538416323395</v>
      </c>
      <c r="T78" s="62">
        <f t="shared" si="88"/>
        <v>254.25036207346585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2.2000000000000002</v>
      </c>
      <c r="AH78" s="13">
        <f t="array" ref="AH78">INDEX(AG:AG,MIN(IF(ISNUMBER(AG78:AG274),ROW(AG78:AG274),"")))</f>
        <v>2.2000000000000002</v>
      </c>
      <c r="AI78" s="14">
        <f>IF('Données projet'!$A$62&gt;35,AI77+AH78-AQ77,IF(A78&lt;'Données projet'!$A$62,$AF$205^A78,IF(A78='Données projet'!$A$62,'Données projet'!$B$62,AI77+AH78-AQ77)))</f>
        <v>183</v>
      </c>
      <c r="AJ78" s="14">
        <f>AI78*VLOOKUP('Données projet'!$B$10,Paramètres!$A$1:$I$89,3,0)*VLOOKUP('Données projet'!$B$10,Paramètres!$A$1:$I$89,5,0)</f>
        <v>191.27160000000003</v>
      </c>
      <c r="AK78" s="14">
        <f t="shared" si="89"/>
        <v>47.820976324217895</v>
      </c>
      <c r="AL78" s="22">
        <f t="shared" si="58"/>
        <v>416.41957043134624</v>
      </c>
      <c r="AM78" s="62">
        <f t="shared" si="59"/>
        <v>709.75290376467956</v>
      </c>
      <c r="AN78" s="62">
        <f ca="1">AVERAGE(OFFSET($AM$3,0,0,'Données projet'!$E$10+1,1))-AVERAGE(OFFSET($H$3,0,0,'Données projet'!$E$10+1,1))</f>
        <v>367.53254281980077</v>
      </c>
      <c r="AO78" s="62">
        <f t="shared" si="90"/>
        <v>163.29630772916113</v>
      </c>
      <c r="AP78" s="16">
        <f>IF(ISNA(VLOOKUP(A78,'Données projet'!$A$61:$I$81,3,0)),0,VLOOKUP(A78,'Données projet'!$A$61:$I$81,3,0))</f>
        <v>5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214</v>
      </c>
      <c r="BB78" s="13">
        <f>VLOOKUP(A78,'Données projet'!$A$87:$I$107,9,0)</f>
        <v>2.6</v>
      </c>
      <c r="BC78" s="13">
        <f t="array" ref="BC78">INDEX(BB:BB,MIN(IF(ISNUMBER(BB78:BB274),ROW(BB78:BB274),"")))</f>
        <v>2.6</v>
      </c>
      <c r="BD78" s="13">
        <f>IF('Données projet'!$A$88&gt;35,BD77+BC78-BL77,IF(A78&lt;'Données projet'!$A$88,$BA$205^A78,IF(A78='Données projet'!$A$88,'Données projet'!$B$88,BD77+BC78-BL77)))</f>
        <v>213.99999999999986</v>
      </c>
      <c r="BE78" s="14">
        <f>BD78*VLOOKUP('Données projet'!$B$11,Paramètres!$A$1:$I$89,3,0)*VLOOKUP('Données projet'!$B$11,Paramètres!$A$1:$I$89,5,0)</f>
        <v>140.2127999999999</v>
      </c>
      <c r="BF78" s="14">
        <f t="shared" si="91"/>
        <v>36.345750676634552</v>
      </c>
      <c r="BG78" s="22">
        <f t="shared" si="61"/>
        <v>307.50614242847166</v>
      </c>
      <c r="BH78" s="62">
        <f t="shared" si="62"/>
        <v>600.83947576180503</v>
      </c>
      <c r="BI78" s="62">
        <f ca="1">AVERAGE(OFFSET($BH$3,0,0,'Données projet'!$E$11+1,1))-AVERAGE(OFFSET($H$3,0,0,'Données projet'!$E$11+1,1))</f>
        <v>212.76380112303843</v>
      </c>
      <c r="BJ78" s="62">
        <f t="shared" si="92"/>
        <v>232.85411068442733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1.1368683772161603E-13</v>
      </c>
      <c r="BZ78" s="14">
        <f>BY78*VLOOKUP('Données projet'!$B$12,Paramètres!$A$1:$I$89,3,0)*VLOOKUP('Données projet'!$B$12,Paramètres!$A$1:$I$89,5,0)</f>
        <v>9.2222762759774927E-14</v>
      </c>
      <c r="CA78" s="14">
        <f t="shared" si="93"/>
        <v>1.3985662224947967E-12</v>
      </c>
      <c r="CB78" s="22">
        <f t="shared" si="64"/>
        <v>2.5964574826517121E-12</v>
      </c>
      <c r="CC78" s="62">
        <f t="shared" si="65"/>
        <v>293.33333333333593</v>
      </c>
      <c r="CD78" s="62">
        <f ca="1">AVERAGE(OFFSET($CC$3,0,0,'Données projet'!$E$12+1,1))-AVERAGE(OFFSET($H$3,0,0,'Données projet'!$E$12+1,1))</f>
        <v>280.22219394281689</v>
      </c>
      <c r="CE78" s="62">
        <f t="shared" si="94"/>
        <v>296.25239639555008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273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272.99999999999989</v>
      </c>
      <c r="CU78" s="18">
        <f>CT78*VLOOKUP('Données projet'!$B$13,Paramètres!$A$1:$I$89,3,0)*VLOOKUP('Données projet'!$B$13,Paramètres!$A$1:$I$89,5,0)</f>
        <v>293.85719999999986</v>
      </c>
      <c r="CV78" s="14">
        <f t="shared" si="95"/>
        <v>69.887150190339781</v>
      </c>
      <c r="CW78" s="22">
        <f t="shared" si="67"/>
        <v>633.52140991484157</v>
      </c>
      <c r="CX78" s="62">
        <f t="shared" si="68"/>
        <v>926.85474324817483</v>
      </c>
      <c r="CY78" s="62">
        <f ca="1">AVERAGE(OFFSET($CX$3,0,0,'Données projet'!$E$13+1,1))-AVERAGE(OFFSET($H$3,0,0,'Données projet'!$E$13+1,1))</f>
        <v>502.3600084639375</v>
      </c>
      <c r="CZ78" s="62">
        <f t="shared" si="96"/>
        <v>267.29983095356357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42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230</v>
      </c>
      <c r="DM78" s="13">
        <f>VLOOKUP(A78,'Données projet'!$A$165:$I$185,9,0)</f>
        <v>4</v>
      </c>
      <c r="DN78" s="13">
        <f t="array" ref="DN78">INDEX(DM:DM,MIN(IF(ISNUMBER(DM78:DM274),ROW(DM78:DM274),"")))</f>
        <v>4</v>
      </c>
      <c r="DO78" s="13">
        <f>IF('Données projet'!$A$166&gt;35,DO77+DN78-DW77,IF(A78&lt;'Données projet'!$A$166,$DL$205^A78,IF(A78='Données projet'!$A$166,'Données projet'!$B$166,DO77+DN78-DW77)))</f>
        <v>229.99999999999994</v>
      </c>
      <c r="DP78" s="18">
        <f>DO78*VLOOKUP('Données projet'!$B$14,Paramètres!$A$1:$I$89,3,0)*VLOOKUP('Données projet'!$B$14,Paramètres!$A$1:$I$89,5,0)</f>
        <v>200.92799999999997</v>
      </c>
      <c r="DQ78" s="14">
        <f t="shared" si="97"/>
        <v>49.948059057189042</v>
      </c>
      <c r="DR78" s="22">
        <f t="shared" si="70"/>
        <v>436.94246952460418</v>
      </c>
      <c r="DS78" s="62">
        <f t="shared" si="71"/>
        <v>730.27580285793749</v>
      </c>
      <c r="DT78" s="62">
        <f ca="1">AVERAGE(OFFSET($DS$3,0,0,'Données projet'!$E$14+1,1))-AVERAGE(OFFSET($H$3,0,0,'Données projet'!$E$14+1,1))</f>
        <v>344.39903186387789</v>
      </c>
      <c r="DU78" s="62">
        <f t="shared" si="98"/>
        <v>417.85733543972361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12</v>
      </c>
      <c r="EJ78" s="13">
        <f>IF('Données projet'!$A$192&gt;35,EJ77+EI78-ER77,IF(A78&lt;'Données projet'!$A$192,$EG$205^A78,IF(A78='Données projet'!$A$192,'Données projet'!$B$192,EJ77+EI78-ER77)))</f>
        <v>1104.9999999999993</v>
      </c>
      <c r="EK78" s="18">
        <f>EJ78*VLOOKUP('Données projet'!$B$15,Paramètres!$A$1:$I$89,3,0)*VLOOKUP('Données projet'!$B$15,Paramètres!$A$1:$I$89,5,0)</f>
        <v>488.4099999999998</v>
      </c>
      <c r="EL78" s="14">
        <f t="shared" si="99"/>
        <v>109.48688274339199</v>
      </c>
      <c r="EM78" s="22">
        <f t="shared" si="73"/>
        <v>1041.3370707780739</v>
      </c>
      <c r="EN78" s="62">
        <f t="shared" si="74"/>
        <v>1334.6704041114072</v>
      </c>
      <c r="EO78" s="62">
        <f ca="1">AVERAGE(OFFSET($EN$3,0,0,'Données projet'!$E$15+1,1))-AVERAGE(OFFSET($H$3,0,0,'Données projet'!$E$15+1,1))</f>
        <v>622.05788186755217</v>
      </c>
      <c r="EP78" s="62">
        <f t="shared" si="100"/>
        <v>427.1830590194549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6.3619549578674433E-6</v>
      </c>
      <c r="EY78" s="24">
        <f t="shared" si="75"/>
        <v>6.3619549578674433E-6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236.89999999999986</v>
      </c>
      <c r="O79" s="14">
        <f>N79*VLOOKUP('Données projet'!$B$9,Paramètres!$A$1:$I$89,3,0)*VLOOKUP('Données projet'!$B$9,Paramètres!$A$1:$I$89,5,0)</f>
        <v>240.21659999999989</v>
      </c>
      <c r="P79" s="14">
        <f t="shared" si="87"/>
        <v>58.486130580357745</v>
      </c>
      <c r="Q79" s="22">
        <f t="shared" si="54"/>
        <v>520.24058909412281</v>
      </c>
      <c r="R79" s="62">
        <f t="shared" si="55"/>
        <v>813.57392242745618</v>
      </c>
      <c r="S79" s="62">
        <f ca="1">AVERAGE(OFFSET($R$3,0,0,'Données projet'!$E$9+1,1))-AVERAGE(OFFSET($H$3,0,0,'Données projet'!$E$9+1,1))</f>
        <v>475.74538416323395</v>
      </c>
      <c r="T79" s="62">
        <f t="shared" si="88"/>
        <v>254.25036207346585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5.9</v>
      </c>
      <c r="AI79" s="14">
        <f>IF('Données projet'!$A$62&gt;35,AI78+AH79-AQ78,IF(A79&lt;'Données projet'!$A$62,$AF$205^A79,IF(A79='Données projet'!$A$62,'Données projet'!$B$62,AI78+AH79-AQ78)))</f>
        <v>160.9</v>
      </c>
      <c r="AJ79" s="14">
        <f>AI79*VLOOKUP('Données projet'!$B$10,Paramètres!$A$1:$I$89,3,0)*VLOOKUP('Données projet'!$B$10,Paramètres!$A$1:$I$89,5,0)</f>
        <v>168.17268000000001</v>
      </c>
      <c r="AK79" s="14">
        <f t="shared" si="89"/>
        <v>42.680507634703808</v>
      </c>
      <c r="AL79" s="22">
        <f t="shared" si="58"/>
        <v>367.23596846377581</v>
      </c>
      <c r="AM79" s="62">
        <f t="shared" si="59"/>
        <v>660.56930179710912</v>
      </c>
      <c r="AN79" s="62">
        <f ca="1">AVERAGE(OFFSET($AM$3,0,0,'Données projet'!$E$10+1,1))-AVERAGE(OFFSET($H$3,0,0,'Données projet'!$E$10+1,1))</f>
        <v>367.53254281980077</v>
      </c>
      <c r="AO79" s="62">
        <f t="shared" si="90"/>
        <v>163.29630772916113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2.4</v>
      </c>
      <c r="BD79" s="13">
        <f>IF('Données projet'!$A$88&gt;35,BD78+BC79-BL78,IF(A79&lt;'Données projet'!$A$88,$BA$205^A79,IF(A79='Données projet'!$A$88,'Données projet'!$B$88,BD78+BC79-BL78)))</f>
        <v>216.39999999999986</v>
      </c>
      <c r="BE79" s="14">
        <f>BD79*VLOOKUP('Données projet'!$B$11,Paramètres!$A$1:$I$89,3,0)*VLOOKUP('Données projet'!$B$11,Paramètres!$A$1:$I$89,5,0)</f>
        <v>141.78527999999991</v>
      </c>
      <c r="BF79" s="14">
        <f t="shared" si="91"/>
        <v>36.705685970912143</v>
      </c>
      <c r="BG79" s="22">
        <f t="shared" si="61"/>
        <v>310.8717657326718</v>
      </c>
      <c r="BH79" s="62">
        <f t="shared" si="62"/>
        <v>604.20509906600512</v>
      </c>
      <c r="BI79" s="62">
        <f ca="1">AVERAGE(OFFSET($BH$3,0,0,'Données projet'!$E$11+1,1))-AVERAGE(OFFSET($H$3,0,0,'Données projet'!$E$11+1,1))</f>
        <v>212.76380112303843</v>
      </c>
      <c r="BJ79" s="62">
        <f t="shared" si="92"/>
        <v>232.85411068442733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1.1368683772161603E-13</v>
      </c>
      <c r="BZ79" s="14">
        <f>BY79*VLOOKUP('Données projet'!$B$12,Paramètres!$A$1:$I$89,3,0)*VLOOKUP('Données projet'!$B$12,Paramètres!$A$1:$I$89,5,0)</f>
        <v>9.2222762759774927E-14</v>
      </c>
      <c r="CA79" s="14">
        <f t="shared" si="93"/>
        <v>1.3985662224947967E-12</v>
      </c>
      <c r="CB79" s="22">
        <f t="shared" si="64"/>
        <v>2.5964574826517121E-12</v>
      </c>
      <c r="CC79" s="62">
        <f t="shared" si="65"/>
        <v>293.33333333333593</v>
      </c>
      <c r="CD79" s="62">
        <f ca="1">AVERAGE(OFFSET($CC$3,0,0,'Données projet'!$E$12+1,1))-AVERAGE(OFFSET($H$3,0,0,'Données projet'!$E$12+1,1))</f>
        <v>280.22219394281689</v>
      </c>
      <c r="CE79" s="62">
        <f t="shared" si="94"/>
        <v>296.25239639555008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5.9</v>
      </c>
      <c r="CT79" s="13">
        <f>IF('Données projet'!$A$140&gt;35,CT78+CS79-DB78,IF(A79&lt;'Données projet'!$A$140,$CQ$205^A79,IF(A79='Données projet'!$A$140,'Données projet'!$B$140,CT78+CS79-DB78)))</f>
        <v>236.89999999999986</v>
      </c>
      <c r="CU79" s="18">
        <f>CT79*VLOOKUP('Données projet'!$B$13,Paramètres!$A$1:$I$89,3,0)*VLOOKUP('Données projet'!$B$13,Paramètres!$A$1:$I$89,5,0)</f>
        <v>254.99915999999985</v>
      </c>
      <c r="CV79" s="14">
        <f t="shared" si="95"/>
        <v>61.655199053016801</v>
      </c>
      <c r="CW79" s="22">
        <f t="shared" si="67"/>
        <v>551.50634201733726</v>
      </c>
      <c r="CX79" s="62">
        <f t="shared" si="68"/>
        <v>844.83967535067063</v>
      </c>
      <c r="CY79" s="62">
        <f ca="1">AVERAGE(OFFSET($CX$3,0,0,'Données projet'!$E$13+1,1))-AVERAGE(OFFSET($H$3,0,0,'Données projet'!$E$13+1,1))</f>
        <v>502.3600084639375</v>
      </c>
      <c r="CZ79" s="62">
        <f t="shared" si="96"/>
        <v>267.29983095356357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3.4</v>
      </c>
      <c r="DO79" s="13">
        <f>IF('Données projet'!$A$166&gt;35,DO78+DN79-DW78,IF(A79&lt;'Données projet'!$A$166,$DL$205^A79,IF(A79='Données projet'!$A$166,'Données projet'!$B$166,DO78+DN79-DW78)))</f>
        <v>233.39999999999995</v>
      </c>
      <c r="DP79" s="18">
        <f>DO79*VLOOKUP('Données projet'!$B$14,Paramètres!$A$1:$I$89,3,0)*VLOOKUP('Données projet'!$B$14,Paramètres!$A$1:$I$89,5,0)</f>
        <v>203.89823999999999</v>
      </c>
      <c r="DQ79" s="14">
        <f t="shared" si="97"/>
        <v>50.599918019430213</v>
      </c>
      <c r="DR79" s="22">
        <f t="shared" si="70"/>
        <v>443.25095855050762</v>
      </c>
      <c r="DS79" s="62">
        <f t="shared" si="71"/>
        <v>736.58429188384093</v>
      </c>
      <c r="DT79" s="62">
        <f ca="1">AVERAGE(OFFSET($DS$3,0,0,'Données projet'!$E$14+1,1))-AVERAGE(OFFSET($H$3,0,0,'Données projet'!$E$14+1,1))</f>
        <v>344.39903186387789</v>
      </c>
      <c r="DU79" s="62">
        <f t="shared" si="98"/>
        <v>417.85733543972361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12</v>
      </c>
      <c r="EJ79" s="13">
        <f>IF('Données projet'!$A$192&gt;35,EJ78+EI79-ER78,IF(A79&lt;'Données projet'!$A$192,$EG$205^A79,IF(A79='Données projet'!$A$192,'Données projet'!$B$192,EJ78+EI79-ER78)))</f>
        <v>1116.9999999999993</v>
      </c>
      <c r="EK79" s="18">
        <f>EJ79*VLOOKUP('Données projet'!$B$15,Paramètres!$A$1:$I$89,3,0)*VLOOKUP('Données projet'!$B$15,Paramètres!$A$1:$I$89,5,0)</f>
        <v>493.71399999999977</v>
      </c>
      <c r="EL79" s="14">
        <f t="shared" si="99"/>
        <v>110.53681987048458</v>
      </c>
      <c r="EM79" s="22">
        <f t="shared" si="73"/>
        <v>1052.4035112744266</v>
      </c>
      <c r="EN79" s="62">
        <f t="shared" si="74"/>
        <v>1345.7368446077598</v>
      </c>
      <c r="EO79" s="62">
        <f ca="1">AVERAGE(OFFSET($EN$3,0,0,'Données projet'!$E$15+1,1))-AVERAGE(OFFSET($H$3,0,0,'Données projet'!$E$15+1,1))</f>
        <v>622.05788186755217</v>
      </c>
      <c r="EP79" s="62">
        <f t="shared" si="100"/>
        <v>427.1830590194549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4.4985814923114453E-6</v>
      </c>
      <c r="EY79" s="24">
        <f t="shared" si="75"/>
        <v>4.4985814923114453E-6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242.79999999999987</v>
      </c>
      <c r="O80" s="14">
        <f>N80*VLOOKUP('Données projet'!$B$9,Paramètres!$A$1:$I$89,3,0)*VLOOKUP('Données projet'!$B$9,Paramètres!$A$1:$I$89,5,0)</f>
        <v>246.19919999999988</v>
      </c>
      <c r="P80" s="14">
        <f t="shared" si="87"/>
        <v>59.77133248344078</v>
      </c>
      <c r="Q80" s="22">
        <f t="shared" si="54"/>
        <v>532.89867740865918</v>
      </c>
      <c r="R80" s="62">
        <f t="shared" si="55"/>
        <v>826.23201074199255</v>
      </c>
      <c r="S80" s="62">
        <f ca="1">AVERAGE(OFFSET($R$3,0,0,'Données projet'!$E$9+1,1))-AVERAGE(OFFSET($H$3,0,0,'Données projet'!$E$9+1,1))</f>
        <v>475.74538416323395</v>
      </c>
      <c r="T80" s="62">
        <f t="shared" si="88"/>
        <v>254.25036207346585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5.9</v>
      </c>
      <c r="AI80" s="14">
        <f>IF('Données projet'!$A$62&gt;35,AI79+AH80-AQ79,IF(A80&lt;'Données projet'!$A$62,$AF$205^A80,IF(A80='Données projet'!$A$62,'Données projet'!$B$62,AI79+AH80-AQ79)))</f>
        <v>166.8</v>
      </c>
      <c r="AJ80" s="14">
        <f>AI80*VLOOKUP('Données projet'!$B$10,Paramètres!$A$1:$I$89,3,0)*VLOOKUP('Données projet'!$B$10,Paramètres!$A$1:$I$89,5,0)</f>
        <v>174.33936000000003</v>
      </c>
      <c r="AK80" s="14">
        <f t="shared" si="89"/>
        <v>44.060465599663758</v>
      </c>
      <c r="AL80" s="22">
        <f t="shared" si="58"/>
        <v>380.37969625274769</v>
      </c>
      <c r="AM80" s="62">
        <f t="shared" si="59"/>
        <v>673.71302958608101</v>
      </c>
      <c r="AN80" s="62">
        <f ca="1">AVERAGE(OFFSET($AM$3,0,0,'Données projet'!$E$10+1,1))-AVERAGE(OFFSET($H$3,0,0,'Données projet'!$E$10+1,1))</f>
        <v>367.53254281980077</v>
      </c>
      <c r="AO80" s="62">
        <f t="shared" si="90"/>
        <v>163.29630772916113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2.4</v>
      </c>
      <c r="BD80" s="13">
        <f>IF('Données projet'!$A$88&gt;35,BD79+BC80-BL79,IF(A80&lt;'Données projet'!$A$88,$BA$205^A80,IF(A80='Données projet'!$A$88,'Données projet'!$B$88,BD79+BC80-BL79)))</f>
        <v>218.79999999999987</v>
      </c>
      <c r="BE80" s="14">
        <f>BD80*VLOOKUP('Données projet'!$B$11,Paramètres!$A$1:$I$89,3,0)*VLOOKUP('Données projet'!$B$11,Paramètres!$A$1:$I$89,5,0)</f>
        <v>143.35775999999993</v>
      </c>
      <c r="BF80" s="14">
        <f t="shared" si="91"/>
        <v>37.065156899075191</v>
      </c>
      <c r="BG80" s="22">
        <f t="shared" si="61"/>
        <v>314.23658026588913</v>
      </c>
      <c r="BH80" s="62">
        <f t="shared" si="62"/>
        <v>607.56991359922245</v>
      </c>
      <c r="BI80" s="62">
        <f ca="1">AVERAGE(OFFSET($BH$3,0,0,'Données projet'!$E$11+1,1))-AVERAGE(OFFSET($H$3,0,0,'Données projet'!$E$11+1,1))</f>
        <v>212.76380112303843</v>
      </c>
      <c r="BJ80" s="62">
        <f t="shared" si="92"/>
        <v>232.85411068442733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1.1368683772161603E-13</v>
      </c>
      <c r="BZ80" s="14">
        <f>BY80*VLOOKUP('Données projet'!$B$12,Paramètres!$A$1:$I$89,3,0)*VLOOKUP('Données projet'!$B$12,Paramètres!$A$1:$I$89,5,0)</f>
        <v>9.2222762759774927E-14</v>
      </c>
      <c r="CA80" s="14">
        <f t="shared" si="93"/>
        <v>1.3985662224947967E-12</v>
      </c>
      <c r="CB80" s="22">
        <f t="shared" si="64"/>
        <v>2.5964574826517121E-12</v>
      </c>
      <c r="CC80" s="62">
        <f t="shared" si="65"/>
        <v>293.33333333333593</v>
      </c>
      <c r="CD80" s="62">
        <f ca="1">AVERAGE(OFFSET($CC$3,0,0,'Données projet'!$E$12+1,1))-AVERAGE(OFFSET($H$3,0,0,'Données projet'!$E$12+1,1))</f>
        <v>280.22219394281689</v>
      </c>
      <c r="CE80" s="62">
        <f t="shared" si="94"/>
        <v>296.25239639555008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5.9</v>
      </c>
      <c r="CT80" s="13">
        <f>IF('Données projet'!$A$140&gt;35,CT79+CS80-DB79,IF(A80&lt;'Données projet'!$A$140,$CQ$205^A80,IF(A80='Données projet'!$A$140,'Données projet'!$B$140,CT79+CS80-DB79)))</f>
        <v>242.79999999999987</v>
      </c>
      <c r="CU80" s="18">
        <f>CT80*VLOOKUP('Données projet'!$B$13,Paramètres!$A$1:$I$89,3,0)*VLOOKUP('Données projet'!$B$13,Paramètres!$A$1:$I$89,5,0)</f>
        <v>261.34991999999983</v>
      </c>
      <c r="CV80" s="14">
        <f t="shared" si="95"/>
        <v>63.010039566000117</v>
      </c>
      <c r="CW80" s="22">
        <f t="shared" si="67"/>
        <v>564.92692957744987</v>
      </c>
      <c r="CX80" s="62">
        <f t="shared" si="68"/>
        <v>858.26026291078324</v>
      </c>
      <c r="CY80" s="62">
        <f ca="1">AVERAGE(OFFSET($CX$3,0,0,'Données projet'!$E$13+1,1))-AVERAGE(OFFSET($H$3,0,0,'Données projet'!$E$13+1,1))</f>
        <v>502.3600084639375</v>
      </c>
      <c r="CZ80" s="62">
        <f t="shared" si="96"/>
        <v>267.29983095356357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3.4</v>
      </c>
      <c r="DO80" s="13">
        <f>IF('Données projet'!$A$166&gt;35,DO79+DN80-DW79,IF(A80&lt;'Données projet'!$A$166,$DL$205^A80,IF(A80='Données projet'!$A$166,'Données projet'!$B$166,DO79+DN80-DW79)))</f>
        <v>236.79999999999995</v>
      </c>
      <c r="DP80" s="18">
        <f>DO80*VLOOKUP('Données projet'!$B$14,Paramètres!$A$1:$I$89,3,0)*VLOOKUP('Données projet'!$B$14,Paramètres!$A$1:$I$89,5,0)</f>
        <v>206.86847999999998</v>
      </c>
      <c r="DQ80" s="14">
        <f t="shared" si="97"/>
        <v>51.250672565445711</v>
      </c>
      <c r="DR80" s="22">
        <f t="shared" si="70"/>
        <v>449.55752405148456</v>
      </c>
      <c r="DS80" s="62">
        <f t="shared" si="71"/>
        <v>742.89085738481788</v>
      </c>
      <c r="DT80" s="62">
        <f ca="1">AVERAGE(OFFSET($DS$3,0,0,'Données projet'!$E$14+1,1))-AVERAGE(OFFSET($H$3,0,0,'Données projet'!$E$14+1,1))</f>
        <v>344.39903186387789</v>
      </c>
      <c r="DU80" s="62">
        <f t="shared" si="98"/>
        <v>417.85733543972361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12</v>
      </c>
      <c r="EJ80" s="13">
        <f>IF('Données projet'!$A$192&gt;35,EJ79+EI80-ER79,IF(A80&lt;'Données projet'!$A$192,$EG$205^A80,IF(A80='Données projet'!$A$192,'Données projet'!$B$192,EJ79+EI80-ER79)))</f>
        <v>1128.9999999999993</v>
      </c>
      <c r="EK80" s="18">
        <f>EJ80*VLOOKUP('Données projet'!$B$15,Paramètres!$A$1:$I$89,3,0)*VLOOKUP('Données projet'!$B$15,Paramètres!$A$1:$I$89,5,0)</f>
        <v>499.01799999999974</v>
      </c>
      <c r="EL80" s="14">
        <f t="shared" si="99"/>
        <v>111.58544485306425</v>
      </c>
      <c r="EM80" s="22">
        <f t="shared" si="73"/>
        <v>1063.46766645242</v>
      </c>
      <c r="EN80" s="62">
        <f t="shared" si="74"/>
        <v>1356.8009997857532</v>
      </c>
      <c r="EO80" s="62">
        <f ca="1">AVERAGE(OFFSET($EN$3,0,0,'Données projet'!$E$15+1,1))-AVERAGE(OFFSET($H$3,0,0,'Données projet'!$E$15+1,1))</f>
        <v>622.05788186755217</v>
      </c>
      <c r="EP80" s="62">
        <f t="shared" si="100"/>
        <v>427.1830590194549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3.1809774789337216E-6</v>
      </c>
      <c r="EY80" s="24">
        <f t="shared" si="75"/>
        <v>3.1809774789337216E-6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248.69999999999987</v>
      </c>
      <c r="O81" s="14">
        <f>N81*VLOOKUP('Données projet'!$B$9,Paramètres!$A$1:$I$89,3,0)*VLOOKUP('Données projet'!$B$9,Paramètres!$A$1:$I$89,5,0)</f>
        <v>252.18179999999987</v>
      </c>
      <c r="P81" s="14">
        <f t="shared" si="87"/>
        <v>61.052903950515969</v>
      </c>
      <c r="Q81" s="22">
        <f t="shared" si="54"/>
        <v>545.55044271381507</v>
      </c>
      <c r="R81" s="62">
        <f t="shared" si="55"/>
        <v>838.88377604714833</v>
      </c>
      <c r="S81" s="62">
        <f ca="1">AVERAGE(OFFSET($R$3,0,0,'Données projet'!$E$9+1,1))-AVERAGE(OFFSET($H$3,0,0,'Données projet'!$E$9+1,1))</f>
        <v>475.74538416323395</v>
      </c>
      <c r="T81" s="62">
        <f t="shared" si="88"/>
        <v>254.25036207346585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5.9</v>
      </c>
      <c r="AI81" s="14">
        <f>IF('Données projet'!$A$62&gt;35,AI80+AH81-AQ80,IF(A81&lt;'Données projet'!$A$62,$AF$205^A81,IF(A81='Données projet'!$A$62,'Données projet'!$B$62,AI80+AH81-AQ80)))</f>
        <v>172.70000000000002</v>
      </c>
      <c r="AJ81" s="14">
        <f>AI81*VLOOKUP('Données projet'!$B$10,Paramètres!$A$1:$I$89,3,0)*VLOOKUP('Données projet'!$B$10,Paramètres!$A$1:$I$89,5,0)</f>
        <v>180.50604000000004</v>
      </c>
      <c r="AK81" s="14">
        <f t="shared" si="89"/>
        <v>45.434752341530121</v>
      </c>
      <c r="AL81" s="22">
        <f t="shared" si="58"/>
        <v>393.51354666149837</v>
      </c>
      <c r="AM81" s="62">
        <f t="shared" si="59"/>
        <v>686.84687999483162</v>
      </c>
      <c r="AN81" s="62">
        <f ca="1">AVERAGE(OFFSET($AM$3,0,0,'Données projet'!$E$10+1,1))-AVERAGE(OFFSET($H$3,0,0,'Données projet'!$E$10+1,1))</f>
        <v>367.53254281980077</v>
      </c>
      <c r="AO81" s="62">
        <f t="shared" si="90"/>
        <v>163.29630772916113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2.4</v>
      </c>
      <c r="BD81" s="13">
        <f>IF('Données projet'!$A$88&gt;35,BD80+BC81-BL80,IF(A81&lt;'Données projet'!$A$88,$BA$205^A81,IF(A81='Données projet'!$A$88,'Données projet'!$B$88,BD80+BC81-BL80)))</f>
        <v>221.19999999999987</v>
      </c>
      <c r="BE81" s="14">
        <f>BD81*VLOOKUP('Données projet'!$B$11,Paramètres!$A$1:$I$89,3,0)*VLOOKUP('Données projet'!$B$11,Paramètres!$A$1:$I$89,5,0)</f>
        <v>144.93023999999991</v>
      </c>
      <c r="BF81" s="14">
        <f t="shared" si="91"/>
        <v>37.424169144213991</v>
      </c>
      <c r="BG81" s="22">
        <f t="shared" si="61"/>
        <v>317.6005959261725</v>
      </c>
      <c r="BH81" s="62">
        <f t="shared" si="62"/>
        <v>610.93392925950582</v>
      </c>
      <c r="BI81" s="62">
        <f ca="1">AVERAGE(OFFSET($BH$3,0,0,'Données projet'!$E$11+1,1))-AVERAGE(OFFSET($H$3,0,0,'Données projet'!$E$11+1,1))</f>
        <v>212.76380112303843</v>
      </c>
      <c r="BJ81" s="62">
        <f t="shared" si="92"/>
        <v>232.85411068442733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1.1368683772161603E-13</v>
      </c>
      <c r="BZ81" s="14">
        <f>BY81*VLOOKUP('Données projet'!$B$12,Paramètres!$A$1:$I$89,3,0)*VLOOKUP('Données projet'!$B$12,Paramètres!$A$1:$I$89,5,0)</f>
        <v>9.2222762759774927E-14</v>
      </c>
      <c r="CA81" s="14">
        <f t="shared" si="93"/>
        <v>1.3985662224947967E-12</v>
      </c>
      <c r="CB81" s="22">
        <f t="shared" si="64"/>
        <v>2.5964574826517121E-12</v>
      </c>
      <c r="CC81" s="62">
        <f t="shared" si="65"/>
        <v>293.33333333333593</v>
      </c>
      <c r="CD81" s="62">
        <f ca="1">AVERAGE(OFFSET($CC$3,0,0,'Données projet'!$E$12+1,1))-AVERAGE(OFFSET($H$3,0,0,'Données projet'!$E$12+1,1))</f>
        <v>280.22219394281689</v>
      </c>
      <c r="CE81" s="62">
        <f t="shared" si="94"/>
        <v>296.25239639555008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5.9</v>
      </c>
      <c r="CT81" s="13">
        <f>IF('Données projet'!$A$140&gt;35,CT80+CS81-DB80,IF(A81&lt;'Données projet'!$A$140,$CQ$205^A81,IF(A81='Données projet'!$A$140,'Données projet'!$B$140,CT80+CS81-DB80)))</f>
        <v>248.69999999999987</v>
      </c>
      <c r="CU81" s="18">
        <f>CT81*VLOOKUP('Données projet'!$B$13,Paramètres!$A$1:$I$89,3,0)*VLOOKUP('Données projet'!$B$13,Paramètres!$A$1:$I$89,5,0)</f>
        <v>267.70067999999986</v>
      </c>
      <c r="CV81" s="14">
        <f t="shared" si="95"/>
        <v>64.361052927956521</v>
      </c>
      <c r="CW81" s="22">
        <f t="shared" si="67"/>
        <v>578.34085151619058</v>
      </c>
      <c r="CX81" s="62">
        <f t="shared" si="68"/>
        <v>871.67418484952395</v>
      </c>
      <c r="CY81" s="62">
        <f ca="1">AVERAGE(OFFSET($CX$3,0,0,'Données projet'!$E$13+1,1))-AVERAGE(OFFSET($H$3,0,0,'Données projet'!$E$13+1,1))</f>
        <v>502.3600084639375</v>
      </c>
      <c r="CZ81" s="62">
        <f t="shared" si="96"/>
        <v>267.29983095356357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3.4</v>
      </c>
      <c r="DO81" s="13">
        <f>IF('Données projet'!$A$166&gt;35,DO80+DN81-DW80,IF(A81&lt;'Données projet'!$A$166,$DL$205^A81,IF(A81='Données projet'!$A$166,'Données projet'!$B$166,DO80+DN81-DW80)))</f>
        <v>240.19999999999996</v>
      </c>
      <c r="DP81" s="18">
        <f>DO81*VLOOKUP('Données projet'!$B$14,Paramètres!$A$1:$I$89,3,0)*VLOOKUP('Données projet'!$B$14,Paramètres!$A$1:$I$89,5,0)</f>
        <v>209.83872</v>
      </c>
      <c r="DQ81" s="14">
        <f t="shared" si="97"/>
        <v>51.90034038479439</v>
      </c>
      <c r="DR81" s="22">
        <f t="shared" si="70"/>
        <v>455.86219683685016</v>
      </c>
      <c r="DS81" s="62">
        <f t="shared" si="71"/>
        <v>749.19553017018347</v>
      </c>
      <c r="DT81" s="62">
        <f ca="1">AVERAGE(OFFSET($DS$3,0,0,'Données projet'!$E$14+1,1))-AVERAGE(OFFSET($H$3,0,0,'Données projet'!$E$14+1,1))</f>
        <v>344.39903186387789</v>
      </c>
      <c r="DU81" s="62">
        <f t="shared" si="98"/>
        <v>417.85733543972361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12</v>
      </c>
      <c r="EJ81" s="13">
        <f>IF('Données projet'!$A$192&gt;35,EJ80+EI81-ER80,IF(A81&lt;'Données projet'!$A$192,$EG$205^A81,IF(A81='Données projet'!$A$192,'Données projet'!$B$192,EJ80+EI81-ER80)))</f>
        <v>1140.9999999999993</v>
      </c>
      <c r="EK81" s="18">
        <f>EJ81*VLOOKUP('Données projet'!$B$15,Paramètres!$A$1:$I$89,3,0)*VLOOKUP('Données projet'!$B$15,Paramètres!$A$1:$I$89,5,0)</f>
        <v>504.32199999999972</v>
      </c>
      <c r="EL81" s="14">
        <f t="shared" si="99"/>
        <v>112.63277325209872</v>
      </c>
      <c r="EM81" s="22">
        <f t="shared" si="73"/>
        <v>1074.5295634140714</v>
      </c>
      <c r="EN81" s="62">
        <f t="shared" si="74"/>
        <v>1367.8628967474046</v>
      </c>
      <c r="EO81" s="62">
        <f ca="1">AVERAGE(OFFSET($EN$3,0,0,'Données projet'!$E$15+1,1))-AVERAGE(OFFSET($H$3,0,0,'Données projet'!$E$15+1,1))</f>
        <v>622.05788186755217</v>
      </c>
      <c r="EP81" s="62">
        <f t="shared" si="100"/>
        <v>427.1830590194549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2.2492907461557227E-6</v>
      </c>
      <c r="EY81" s="24">
        <f t="shared" si="75"/>
        <v>2.2492907461557227E-6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254.59999999999988</v>
      </c>
      <c r="O82" s="14">
        <f>N82*VLOOKUP('Données projet'!$B$9,Paramètres!$A$1:$I$89,3,0)*VLOOKUP('Données projet'!$B$9,Paramètres!$A$1:$I$89,5,0)</f>
        <v>258.16439999999989</v>
      </c>
      <c r="P82" s="14">
        <f t="shared" si="87"/>
        <v>62.3309410183914</v>
      </c>
      <c r="Q82" s="22">
        <f t="shared" si="54"/>
        <v>558.19605227369811</v>
      </c>
      <c r="R82" s="62">
        <f t="shared" si="55"/>
        <v>851.52938560703137</v>
      </c>
      <c r="S82" s="62">
        <f ca="1">AVERAGE(OFFSET($R$3,0,0,'Données projet'!$E$9+1,1))-AVERAGE(OFFSET($H$3,0,0,'Données projet'!$E$9+1,1))</f>
        <v>475.74538416323395</v>
      </c>
      <c r="T82" s="62">
        <f t="shared" si="88"/>
        <v>254.25036207346585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5.9</v>
      </c>
      <c r="AI82" s="14">
        <f>IF('Données projet'!$A$62&gt;35,AI81+AH82-AQ81,IF(A82&lt;'Données projet'!$A$62,$AF$205^A82,IF(A82='Données projet'!$A$62,'Données projet'!$B$62,AI81+AH82-AQ81)))</f>
        <v>178.60000000000002</v>
      </c>
      <c r="AJ82" s="14">
        <f>AI82*VLOOKUP('Données projet'!$B$10,Paramètres!$A$1:$I$89,3,0)*VLOOKUP('Données projet'!$B$10,Paramètres!$A$1:$I$89,5,0)</f>
        <v>186.67272000000003</v>
      </c>
      <c r="AK82" s="14">
        <f t="shared" si="89"/>
        <v>46.803583816020044</v>
      </c>
      <c r="AL82" s="22">
        <f t="shared" si="58"/>
        <v>406.63789581290166</v>
      </c>
      <c r="AM82" s="62">
        <f t="shared" si="59"/>
        <v>699.97122914623492</v>
      </c>
      <c r="AN82" s="62">
        <f ca="1">AVERAGE(OFFSET($AM$3,0,0,'Données projet'!$E$10+1,1))-AVERAGE(OFFSET($H$3,0,0,'Données projet'!$E$10+1,1))</f>
        <v>367.53254281980077</v>
      </c>
      <c r="AO82" s="62">
        <f t="shared" si="90"/>
        <v>163.29630772916113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2.4</v>
      </c>
      <c r="BD82" s="13">
        <f>IF('Données projet'!$A$88&gt;35,BD81+BC82-BL81,IF(A82&lt;'Données projet'!$A$88,$BA$205^A82,IF(A82='Données projet'!$A$88,'Données projet'!$B$88,BD81+BC82-BL81)))</f>
        <v>223.59999999999988</v>
      </c>
      <c r="BE82" s="14">
        <f>BD82*VLOOKUP('Données projet'!$B$11,Paramètres!$A$1:$I$89,3,0)*VLOOKUP('Données projet'!$B$11,Paramètres!$A$1:$I$89,5,0)</f>
        <v>146.50271999999993</v>
      </c>
      <c r="BF82" s="14">
        <f t="shared" si="91"/>
        <v>37.782728258994219</v>
      </c>
      <c r="BG82" s="22">
        <f t="shared" si="61"/>
        <v>320.96382238441475</v>
      </c>
      <c r="BH82" s="62">
        <f t="shared" si="62"/>
        <v>614.29715571774807</v>
      </c>
      <c r="BI82" s="62">
        <f ca="1">AVERAGE(OFFSET($BH$3,0,0,'Données projet'!$E$11+1,1))-AVERAGE(OFFSET($H$3,0,0,'Données projet'!$E$11+1,1))</f>
        <v>212.76380112303843</v>
      </c>
      <c r="BJ82" s="62">
        <f t="shared" si="92"/>
        <v>232.85411068442733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1.1368683772161603E-13</v>
      </c>
      <c r="BZ82" s="14">
        <f>BY82*VLOOKUP('Données projet'!$B$12,Paramètres!$A$1:$I$89,3,0)*VLOOKUP('Données projet'!$B$12,Paramètres!$A$1:$I$89,5,0)</f>
        <v>9.2222762759774927E-14</v>
      </c>
      <c r="CA82" s="14">
        <f t="shared" si="93"/>
        <v>1.3985662224947967E-12</v>
      </c>
      <c r="CB82" s="22">
        <f t="shared" si="64"/>
        <v>2.5964574826517121E-12</v>
      </c>
      <c r="CC82" s="62">
        <f t="shared" si="65"/>
        <v>293.33333333333593</v>
      </c>
      <c r="CD82" s="62">
        <f ca="1">AVERAGE(OFFSET($CC$3,0,0,'Données projet'!$E$12+1,1))-AVERAGE(OFFSET($H$3,0,0,'Données projet'!$E$12+1,1))</f>
        <v>280.22219394281689</v>
      </c>
      <c r="CE82" s="62">
        <f t="shared" si="94"/>
        <v>296.25239639555008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5.9</v>
      </c>
      <c r="CT82" s="13">
        <f>IF('Données projet'!$A$140&gt;35,CT81+CS82-DB81,IF(A82&lt;'Données projet'!$A$140,$CQ$205^A82,IF(A82='Données projet'!$A$140,'Données projet'!$B$140,CT81+CS82-DB81)))</f>
        <v>254.59999999999988</v>
      </c>
      <c r="CU82" s="18">
        <f>CT82*VLOOKUP('Données projet'!$B$13,Paramètres!$A$1:$I$89,3,0)*VLOOKUP('Données projet'!$B$13,Paramètres!$A$1:$I$89,5,0)</f>
        <v>274.05143999999984</v>
      </c>
      <c r="CV82" s="14">
        <f t="shared" si="95"/>
        <v>65.70834037944428</v>
      </c>
      <c r="CW82" s="22">
        <f t="shared" si="67"/>
        <v>591.74828416086518</v>
      </c>
      <c r="CX82" s="62">
        <f t="shared" si="68"/>
        <v>885.08161749419855</v>
      </c>
      <c r="CY82" s="62">
        <f ca="1">AVERAGE(OFFSET($CX$3,0,0,'Données projet'!$E$13+1,1))-AVERAGE(OFFSET($H$3,0,0,'Données projet'!$E$13+1,1))</f>
        <v>502.3600084639375</v>
      </c>
      <c r="CZ82" s="62">
        <f t="shared" si="96"/>
        <v>267.29983095356357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3.4</v>
      </c>
      <c r="DO82" s="13">
        <f>IF('Données projet'!$A$166&gt;35,DO81+DN82-DW81,IF(A82&lt;'Données projet'!$A$166,$DL$205^A82,IF(A82='Données projet'!$A$166,'Données projet'!$B$166,DO81+DN82-DW81)))</f>
        <v>243.59999999999997</v>
      </c>
      <c r="DP82" s="18">
        <f>DO82*VLOOKUP('Données projet'!$B$14,Paramètres!$A$1:$I$89,3,0)*VLOOKUP('Données projet'!$B$14,Paramètres!$A$1:$I$89,5,0)</f>
        <v>212.80896000000001</v>
      </c>
      <c r="DQ82" s="14">
        <f t="shared" si="97"/>
        <v>52.548938637485847</v>
      </c>
      <c r="DR82" s="22">
        <f t="shared" si="70"/>
        <v>462.16500679362116</v>
      </c>
      <c r="DS82" s="62">
        <f t="shared" si="71"/>
        <v>755.49834012695442</v>
      </c>
      <c r="DT82" s="62">
        <f ca="1">AVERAGE(OFFSET($DS$3,0,0,'Données projet'!$E$14+1,1))-AVERAGE(OFFSET($H$3,0,0,'Données projet'!$E$14+1,1))</f>
        <v>344.39903186387789</v>
      </c>
      <c r="DU82" s="62">
        <f t="shared" si="98"/>
        <v>417.85733543972361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>
        <f>VLOOKUP(A82,'Données projet'!$A$191:$I$211,2,0)</f>
        <v>1153</v>
      </c>
      <c r="EH82" s="13">
        <f>VLOOKUP(A82,'Données projet'!$A$191:$I$211,9,0)</f>
        <v>12</v>
      </c>
      <c r="EI82" s="13">
        <f t="array" ref="EI82">INDEX(EH:EH,MIN(IF(ISNUMBER(EH82:EH278),ROW(EH82:EH278),"")))</f>
        <v>12</v>
      </c>
      <c r="EJ82" s="13">
        <f>IF('Données projet'!$A$192&gt;35,EJ81+EI82-ER81,IF(A82&lt;'Données projet'!$A$192,$EG$205^A82,IF(A82='Données projet'!$A$192,'Données projet'!$B$192,EJ81+EI82-ER81)))</f>
        <v>1152.9999999999993</v>
      </c>
      <c r="EK82" s="18">
        <f>EJ82*VLOOKUP('Données projet'!$B$15,Paramètres!$A$1:$I$89,3,0)*VLOOKUP('Données projet'!$B$15,Paramètres!$A$1:$I$89,5,0)</f>
        <v>509.62599999999975</v>
      </c>
      <c r="EL82" s="14">
        <f t="shared" si="99"/>
        <v>113.67882028238731</v>
      </c>
      <c r="EM82" s="22">
        <f t="shared" si="73"/>
        <v>1085.5892286584906</v>
      </c>
      <c r="EN82" s="62">
        <f t="shared" si="74"/>
        <v>1378.9225619918238</v>
      </c>
      <c r="EO82" s="62">
        <f ca="1">AVERAGE(OFFSET($EN$3,0,0,'Données projet'!$E$15+1,1))-AVERAGE(OFFSET($H$3,0,0,'Données projet'!$E$15+1,1))</f>
        <v>622.05788186755217</v>
      </c>
      <c r="EP82" s="62">
        <f t="shared" si="100"/>
        <v>427.1830590194549</v>
      </c>
      <c r="EQ82" s="16">
        <f>IF(ISNA(VLOOKUP(A82,'Données projet'!$A$191:$I$211,3,0)),0,VLOOKUP(A82,'Données projet'!$A$191:$I$211,3,0))</f>
        <v>8</v>
      </c>
      <c r="ER82" s="16">
        <f>IF(ISNA(VLOOKUP(A82,'Données projet'!$A$191:$I$211,4,0)),0,VLOOKUP(A82,'Données projet'!$A$191:$I$211,4,0))</f>
        <v>1153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1.5904887394668608E-6</v>
      </c>
      <c r="EY82" s="24">
        <f t="shared" si="75"/>
        <v>1.5904887394668608E-6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260.49999999999989</v>
      </c>
      <c r="O83" s="14">
        <f>N83*VLOOKUP('Données projet'!$B$9,Paramètres!$A$1:$I$89,3,0)*VLOOKUP('Données projet'!$B$9,Paramètres!$A$1:$I$89,5,0)</f>
        <v>264.14699999999988</v>
      </c>
      <c r="P83" s="14">
        <f t="shared" si="87"/>
        <v>63.605535018865886</v>
      </c>
      <c r="Q83" s="22">
        <f t="shared" si="54"/>
        <v>570.83566515785787</v>
      </c>
      <c r="R83" s="62">
        <f t="shared" si="55"/>
        <v>864.16899849119113</v>
      </c>
      <c r="S83" s="62">
        <f ca="1">AVERAGE(OFFSET($R$3,0,0,'Données projet'!$E$9+1,1))-AVERAGE(OFFSET($H$3,0,0,'Données projet'!$E$9+1,1))</f>
        <v>475.74538416323395</v>
      </c>
      <c r="T83" s="62">
        <f t="shared" si="88"/>
        <v>254.25036207346585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5.9</v>
      </c>
      <c r="AI83" s="14">
        <f>IF('Données projet'!$A$62&gt;35,AI82+AH83-AQ82,IF(A83&lt;'Données projet'!$A$62,$AF$205^A83,IF(A83='Données projet'!$A$62,'Données projet'!$B$62,AI82+AH83-AQ82)))</f>
        <v>184.50000000000003</v>
      </c>
      <c r="AJ83" s="14">
        <f>AI83*VLOOKUP('Données projet'!$B$10,Paramètres!$A$1:$I$89,3,0)*VLOOKUP('Données projet'!$B$10,Paramètres!$A$1:$I$89,5,0)</f>
        <v>192.83940000000004</v>
      </c>
      <c r="AK83" s="14">
        <f t="shared" si="89"/>
        <v>48.167160901033057</v>
      </c>
      <c r="AL83" s="22">
        <f t="shared" si="58"/>
        <v>419.75309356929932</v>
      </c>
      <c r="AM83" s="62">
        <f t="shared" si="59"/>
        <v>713.08642690263264</v>
      </c>
      <c r="AN83" s="62">
        <f ca="1">AVERAGE(OFFSET($AM$3,0,0,'Données projet'!$E$10+1,1))-AVERAGE(OFFSET($H$3,0,0,'Données projet'!$E$10+1,1))</f>
        <v>367.53254281980077</v>
      </c>
      <c r="AO83" s="62">
        <f t="shared" si="90"/>
        <v>163.29630772916113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226</v>
      </c>
      <c r="BB83" s="13">
        <f>VLOOKUP(A83,'Données projet'!$A$87:$I$107,9,0)</f>
        <v>2.4</v>
      </c>
      <c r="BC83" s="13">
        <f t="array" ref="BC83">INDEX(BB:BB,MIN(IF(ISNUMBER(BB83:BB279),ROW(BB83:BB279),"")))</f>
        <v>2.4</v>
      </c>
      <c r="BD83" s="13">
        <f>IF('Données projet'!$A$88&gt;35,BD82+BC83-BL82,IF(A83&lt;'Données projet'!$A$88,$BA$205^A83,IF(A83='Données projet'!$A$88,'Données projet'!$B$88,BD82+BC83-BL82)))</f>
        <v>225.99999999999989</v>
      </c>
      <c r="BE83" s="14">
        <f>BD83*VLOOKUP('Données projet'!$B$11,Paramètres!$A$1:$I$89,3,0)*VLOOKUP('Données projet'!$B$11,Paramètres!$A$1:$I$89,5,0)</f>
        <v>148.07519999999991</v>
      </c>
      <c r="BF83" s="14">
        <f t="shared" si="91"/>
        <v>38.140839670017236</v>
      </c>
      <c r="BG83" s="22">
        <f t="shared" si="61"/>
        <v>324.32626909194659</v>
      </c>
      <c r="BH83" s="62">
        <f t="shared" si="62"/>
        <v>617.6596024252799</v>
      </c>
      <c r="BI83" s="62">
        <f ca="1">AVERAGE(OFFSET($BH$3,0,0,'Données projet'!$E$11+1,1))-AVERAGE(OFFSET($H$3,0,0,'Données projet'!$E$11+1,1))</f>
        <v>212.76380112303843</v>
      </c>
      <c r="BJ83" s="62">
        <f t="shared" si="92"/>
        <v>232.85411068442733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226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1.1368683772161603E-13</v>
      </c>
      <c r="BZ83" s="14">
        <f>BY83*VLOOKUP('Données projet'!$B$12,Paramètres!$A$1:$I$89,3,0)*VLOOKUP('Données projet'!$B$12,Paramètres!$A$1:$I$89,5,0)</f>
        <v>9.2222762759774927E-14</v>
      </c>
      <c r="CA83" s="14">
        <f t="shared" si="93"/>
        <v>1.3985662224947967E-12</v>
      </c>
      <c r="CB83" s="22">
        <f t="shared" si="64"/>
        <v>2.5964574826517121E-12</v>
      </c>
      <c r="CC83" s="62">
        <f t="shared" si="65"/>
        <v>293.33333333333593</v>
      </c>
      <c r="CD83" s="62">
        <f ca="1">AVERAGE(OFFSET($CC$3,0,0,'Données projet'!$E$12+1,1))-AVERAGE(OFFSET($H$3,0,0,'Données projet'!$E$12+1,1))</f>
        <v>280.22219394281689</v>
      </c>
      <c r="CE83" s="62">
        <f t="shared" si="94"/>
        <v>296.25239639555008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5.9</v>
      </c>
      <c r="CT83" s="13">
        <f>IF('Données projet'!$A$140&gt;35,CT82+CS83-DB82,IF(A83&lt;'Données projet'!$A$140,$CQ$205^A83,IF(A83='Données projet'!$A$140,'Données projet'!$B$140,CT82+CS83-DB82)))</f>
        <v>260.49999999999989</v>
      </c>
      <c r="CU83" s="18">
        <f>CT83*VLOOKUP('Données projet'!$B$13,Paramètres!$A$1:$I$89,3,0)*VLOOKUP('Données projet'!$B$13,Paramètres!$A$1:$I$89,5,0)</f>
        <v>280.40219999999988</v>
      </c>
      <c r="CV83" s="14">
        <f t="shared" si="95"/>
        <v>67.051998201071953</v>
      </c>
      <c r="CW83" s="22">
        <f t="shared" si="67"/>
        <v>605.14939520020005</v>
      </c>
      <c r="CX83" s="62">
        <f t="shared" si="68"/>
        <v>898.48272853353342</v>
      </c>
      <c r="CY83" s="62">
        <f ca="1">AVERAGE(OFFSET($CX$3,0,0,'Données projet'!$E$13+1,1))-AVERAGE(OFFSET($H$3,0,0,'Données projet'!$E$13+1,1))</f>
        <v>502.3600084639375</v>
      </c>
      <c r="CZ83" s="62">
        <f t="shared" si="96"/>
        <v>267.29983095356357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247</v>
      </c>
      <c r="DM83" s="13">
        <f>VLOOKUP(A83,'Données projet'!$A$165:$I$185,9,0)</f>
        <v>3.4</v>
      </c>
      <c r="DN83" s="13">
        <f t="array" ref="DN83">INDEX(DM:DM,MIN(IF(ISNUMBER(DM83:DM279),ROW(DM83:DM279),"")))</f>
        <v>3.4</v>
      </c>
      <c r="DO83" s="13">
        <f>IF('Données projet'!$A$166&gt;35,DO82+DN83-DW82,IF(A83&lt;'Données projet'!$A$166,$DL$205^A83,IF(A83='Données projet'!$A$166,'Données projet'!$B$166,DO82+DN83-DW82)))</f>
        <v>246.99999999999997</v>
      </c>
      <c r="DP83" s="18">
        <f>DO83*VLOOKUP('Données projet'!$B$14,Paramètres!$A$1:$I$89,3,0)*VLOOKUP('Données projet'!$B$14,Paramètres!$A$1:$I$89,5,0)</f>
        <v>215.7792</v>
      </c>
      <c r="DQ83" s="14">
        <f t="shared" si="97"/>
        <v>53.196483976998607</v>
      </c>
      <c r="DR83" s="22">
        <f t="shared" si="70"/>
        <v>468.46598292660588</v>
      </c>
      <c r="DS83" s="62">
        <f t="shared" si="71"/>
        <v>761.79931625993913</v>
      </c>
      <c r="DT83" s="62">
        <f ca="1">AVERAGE(OFFSET($DS$3,0,0,'Données projet'!$E$14+1,1))-AVERAGE(OFFSET($H$3,0,0,'Données projet'!$E$14+1,1))</f>
        <v>344.39903186387789</v>
      </c>
      <c r="DU83" s="62">
        <f t="shared" si="98"/>
        <v>417.85733543972361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28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-6.8212102632969618E-13</v>
      </c>
      <c r="EK83" s="18">
        <f>EJ83*VLOOKUP('Données projet'!$B$15,Paramètres!$A$1:$I$89,3,0)*VLOOKUP('Données projet'!$B$15,Paramètres!$A$1:$I$89,5,0)</f>
        <v>-3.0149749363772573E-13</v>
      </c>
      <c r="EL83" s="14" t="e">
        <f t="shared" si="99"/>
        <v>#NUM!</v>
      </c>
      <c r="EM83" s="22" t="e">
        <f t="shared" si="73"/>
        <v>#NUM!</v>
      </c>
      <c r="EN83" s="62" t="e">
        <f t="shared" si="74"/>
        <v>#NUM!</v>
      </c>
      <c r="EO83" s="62">
        <f ca="1">AVERAGE(OFFSET($EN$3,0,0,'Données projet'!$E$15+1,1))-AVERAGE(OFFSET($H$3,0,0,'Données projet'!$E$15+1,1))</f>
        <v>622.05788186755217</v>
      </c>
      <c r="EP83" s="62">
        <f t="shared" si="100"/>
        <v>427.1830590194549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1.1246453730778613E-6</v>
      </c>
      <c r="EY83" s="24">
        <f t="shared" si="75"/>
        <v>1.1246453730778613E-6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266.39999999999986</v>
      </c>
      <c r="O84" s="14">
        <f>N84*VLOOKUP('Données projet'!$B$9,Paramètres!$A$1:$I$89,3,0)*VLOOKUP('Données projet'!$B$9,Paramètres!$A$1:$I$89,5,0)</f>
        <v>270.12959999999987</v>
      </c>
      <c r="P84" s="14">
        <f t="shared" si="87"/>
        <v>64.876772910497735</v>
      </c>
      <c r="Q84" s="22">
        <f t="shared" si="54"/>
        <v>583.46943281911661</v>
      </c>
      <c r="R84" s="62">
        <f t="shared" si="55"/>
        <v>876.80276615244998</v>
      </c>
      <c r="S84" s="62">
        <f ca="1">AVERAGE(OFFSET($R$3,0,0,'Données projet'!$E$9+1,1))-AVERAGE(OFFSET($H$3,0,0,'Données projet'!$E$9+1,1))</f>
        <v>475.74538416323395</v>
      </c>
      <c r="T84" s="62">
        <f t="shared" si="88"/>
        <v>254.25036207346585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5.9</v>
      </c>
      <c r="AI84" s="14">
        <f>IF('Données projet'!$A$62&gt;35,AI83+AH84-AQ83,IF(A84&lt;'Données projet'!$A$62,$AF$205^A84,IF(A84='Données projet'!$A$62,'Données projet'!$B$62,AI83+AH84-AQ83)))</f>
        <v>190.40000000000003</v>
      </c>
      <c r="AJ84" s="14">
        <f>AI84*VLOOKUP('Données projet'!$B$10,Paramètres!$A$1:$I$89,3,0)*VLOOKUP('Données projet'!$B$10,Paramètres!$A$1:$I$89,5,0)</f>
        <v>199.00608000000005</v>
      </c>
      <c r="AK84" s="14">
        <f t="shared" si="89"/>
        <v>49.525670897515027</v>
      </c>
      <c r="AL84" s="22">
        <f t="shared" si="58"/>
        <v>432.85946614650544</v>
      </c>
      <c r="AM84" s="62">
        <f t="shared" si="59"/>
        <v>726.19279947983875</v>
      </c>
      <c r="AN84" s="62">
        <f ca="1">AVERAGE(OFFSET($AM$3,0,0,'Données projet'!$E$10+1,1))-AVERAGE(OFFSET($H$3,0,0,'Données projet'!$E$10+1,1))</f>
        <v>367.53254281980077</v>
      </c>
      <c r="AO84" s="62">
        <f t="shared" si="90"/>
        <v>163.29630772916113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-1.1368683772161603E-13</v>
      </c>
      <c r="BE84" s="14">
        <f>BD84*VLOOKUP('Données projet'!$B$11,Paramètres!$A$1:$I$89,3,0)*VLOOKUP('Données projet'!$B$11,Paramètres!$A$1:$I$89,5,0)</f>
        <v>-7.4487616075202823E-14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212.76380112303843</v>
      </c>
      <c r="BJ84" s="62">
        <f t="shared" si="92"/>
        <v>232.85411068442733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1.1368683772161603E-13</v>
      </c>
      <c r="BZ84" s="14">
        <f>BY84*VLOOKUP('Données projet'!$B$12,Paramètres!$A$1:$I$89,3,0)*VLOOKUP('Données projet'!$B$12,Paramètres!$A$1:$I$89,5,0)</f>
        <v>9.2222762759774927E-14</v>
      </c>
      <c r="CA84" s="14">
        <f t="shared" si="93"/>
        <v>1.3985662224947967E-12</v>
      </c>
      <c r="CB84" s="22">
        <f t="shared" si="64"/>
        <v>2.5964574826517121E-12</v>
      </c>
      <c r="CC84" s="62">
        <f t="shared" si="65"/>
        <v>293.33333333333593</v>
      </c>
      <c r="CD84" s="62">
        <f ca="1">AVERAGE(OFFSET($CC$3,0,0,'Données projet'!$E$12+1,1))-AVERAGE(OFFSET($H$3,0,0,'Données projet'!$E$12+1,1))</f>
        <v>280.22219394281689</v>
      </c>
      <c r="CE84" s="62">
        <f t="shared" si="94"/>
        <v>296.25239639555008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5.9</v>
      </c>
      <c r="CT84" s="13">
        <f>IF('Données projet'!$A$140&gt;35,CT83+CS84-DB83,IF(A84&lt;'Données projet'!$A$140,$CQ$205^A84,IF(A84='Données projet'!$A$140,'Données projet'!$B$140,CT83+CS84-DB83)))</f>
        <v>266.39999999999986</v>
      </c>
      <c r="CU84" s="18">
        <f>CT84*VLOOKUP('Données projet'!$B$13,Paramètres!$A$1:$I$89,3,0)*VLOOKUP('Données projet'!$B$13,Paramètres!$A$1:$I$89,5,0)</f>
        <v>286.75295999999986</v>
      </c>
      <c r="CV84" s="14">
        <f t="shared" si="95"/>
        <v>68.392118063243558</v>
      </c>
      <c r="CW84" s="22">
        <f t="shared" si="67"/>
        <v>618.54434429348237</v>
      </c>
      <c r="CX84" s="62">
        <f t="shared" si="68"/>
        <v>911.87767762681574</v>
      </c>
      <c r="CY84" s="62">
        <f ca="1">AVERAGE(OFFSET($CX$3,0,0,'Données projet'!$E$13+1,1))-AVERAGE(OFFSET($H$3,0,0,'Données projet'!$E$13+1,1))</f>
        <v>502.3600084639375</v>
      </c>
      <c r="CZ84" s="62">
        <f t="shared" si="96"/>
        <v>267.29983095356357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</v>
      </c>
      <c r="DO84" s="13">
        <f>IF('Données projet'!$A$166&gt;35,DO83+DN84-DW83,IF(A84&lt;'Données projet'!$A$166,$DL$205^A84,IF(A84='Données projet'!$A$166,'Données projet'!$B$166,DO83+DN84-DW83)))</f>
        <v>221.99999999999997</v>
      </c>
      <c r="DP84" s="18">
        <f>DO84*VLOOKUP('Données projet'!$B$14,Paramètres!$A$1:$I$89,3,0)*VLOOKUP('Données projet'!$B$14,Paramètres!$A$1:$I$89,5,0)</f>
        <v>193.9392</v>
      </c>
      <c r="DQ84" s="14">
        <f t="shared" si="97"/>
        <v>48.409811198069384</v>
      </c>
      <c r="DR84" s="22">
        <f t="shared" si="70"/>
        <v>422.09119450330417</v>
      </c>
      <c r="DS84" s="62">
        <f t="shared" si="71"/>
        <v>715.42452783663748</v>
      </c>
      <c r="DT84" s="62">
        <f ca="1">AVERAGE(OFFSET($DS$3,0,0,'Données projet'!$E$14+1,1))-AVERAGE(OFFSET($H$3,0,0,'Données projet'!$E$14+1,1))</f>
        <v>344.39903186387789</v>
      </c>
      <c r="DU84" s="62">
        <f t="shared" si="98"/>
        <v>417.85733543972361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-6.8212102632969618E-13</v>
      </c>
      <c r="EK84" s="18">
        <f>EJ84*VLOOKUP('Données projet'!$B$15,Paramètres!$A$1:$I$89,3,0)*VLOOKUP('Données projet'!$B$15,Paramètres!$A$1:$I$89,5,0)</f>
        <v>-3.0149749363772573E-13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622.05788186755217</v>
      </c>
      <c r="EP84" s="62">
        <f t="shared" si="100"/>
        <v>427.1830590194549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7.9524436973343041E-7</v>
      </c>
      <c r="EY84" s="24">
        <f t="shared" si="75"/>
        <v>7.9524436973343041E-7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272.29999999999984</v>
      </c>
      <c r="O85" s="14">
        <f>N85*VLOOKUP('Données projet'!$B$9,Paramètres!$A$1:$I$89,3,0)*VLOOKUP('Données projet'!$B$9,Paramètres!$A$1:$I$89,5,0)</f>
        <v>276.11219999999986</v>
      </c>
      <c r="P85" s="14">
        <f t="shared" si="87"/>
        <v>66.144737580152963</v>
      </c>
      <c r="Q85" s="22">
        <f t="shared" si="54"/>
        <v>596.09749961876616</v>
      </c>
      <c r="R85" s="62">
        <f t="shared" si="55"/>
        <v>889.43083295209954</v>
      </c>
      <c r="S85" s="62">
        <f ca="1">AVERAGE(OFFSET($R$3,0,0,'Données projet'!$E$9+1,1))-AVERAGE(OFFSET($H$3,0,0,'Données projet'!$E$9+1,1))</f>
        <v>475.74538416323395</v>
      </c>
      <c r="T85" s="62">
        <f t="shared" si="88"/>
        <v>254.25036207346585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5.9</v>
      </c>
      <c r="AI85" s="14">
        <f>IF('Données projet'!$A$62&gt;35,AI84+AH85-AQ84,IF(A85&lt;'Données projet'!$A$62,$AF$205^A85,IF(A85='Données projet'!$A$62,'Données projet'!$B$62,AI84+AH85-AQ84)))</f>
        <v>196.30000000000004</v>
      </c>
      <c r="AJ85" s="14">
        <f>AI85*VLOOKUP('Données projet'!$B$10,Paramètres!$A$1:$I$89,3,0)*VLOOKUP('Données projet'!$B$10,Paramètres!$A$1:$I$89,5,0)</f>
        <v>205.17276000000007</v>
      </c>
      <c r="AK85" s="14">
        <f t="shared" si="89"/>
        <v>50.879288839064266</v>
      </c>
      <c r="AL85" s="22">
        <f t="shared" si="58"/>
        <v>445.95731839470369</v>
      </c>
      <c r="AM85" s="62">
        <f t="shared" si="59"/>
        <v>739.29065172803701</v>
      </c>
      <c r="AN85" s="62">
        <f ca="1">AVERAGE(OFFSET($AM$3,0,0,'Données projet'!$E$10+1,1))-AVERAGE(OFFSET($H$3,0,0,'Données projet'!$E$10+1,1))</f>
        <v>367.53254281980077</v>
      </c>
      <c r="AO85" s="62">
        <f t="shared" si="90"/>
        <v>163.29630772916113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-1.1368683772161603E-13</v>
      </c>
      <c r="BE85" s="14">
        <f>BD85*VLOOKUP('Données projet'!$B$11,Paramètres!$A$1:$I$89,3,0)*VLOOKUP('Données projet'!$B$11,Paramètres!$A$1:$I$89,5,0)</f>
        <v>-7.4487616075202823E-14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212.76380112303843</v>
      </c>
      <c r="BJ85" s="62">
        <f t="shared" si="92"/>
        <v>232.85411068442733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1.1368683772161603E-13</v>
      </c>
      <c r="BZ85" s="14">
        <f>BY85*VLOOKUP('Données projet'!$B$12,Paramètres!$A$1:$I$89,3,0)*VLOOKUP('Données projet'!$B$12,Paramètres!$A$1:$I$89,5,0)</f>
        <v>9.2222762759774927E-14</v>
      </c>
      <c r="CA85" s="14">
        <f t="shared" si="93"/>
        <v>1.3985662224947967E-12</v>
      </c>
      <c r="CB85" s="22">
        <f t="shared" si="64"/>
        <v>2.5964574826517121E-12</v>
      </c>
      <c r="CC85" s="62">
        <f t="shared" si="65"/>
        <v>293.33333333333593</v>
      </c>
      <c r="CD85" s="62">
        <f ca="1">AVERAGE(OFFSET($CC$3,0,0,'Données projet'!$E$12+1,1))-AVERAGE(OFFSET($H$3,0,0,'Données projet'!$E$12+1,1))</f>
        <v>280.22219394281689</v>
      </c>
      <c r="CE85" s="62">
        <f t="shared" si="94"/>
        <v>296.25239639555008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5.9</v>
      </c>
      <c r="CT85" s="13">
        <f>IF('Données projet'!$A$140&gt;35,CT84+CS85-DB84,IF(A85&lt;'Données projet'!$A$140,$CQ$205^A85,IF(A85='Données projet'!$A$140,'Données projet'!$B$140,CT84+CS85-DB84)))</f>
        <v>272.29999999999984</v>
      </c>
      <c r="CU85" s="18">
        <f>CT85*VLOOKUP('Données projet'!$B$13,Paramètres!$A$1:$I$89,3,0)*VLOOKUP('Données projet'!$B$13,Paramètres!$A$1:$I$89,5,0)</f>
        <v>293.10371999999984</v>
      </c>
      <c r="CV85" s="14">
        <f t="shared" si="95"/>
        <v>69.728787344046424</v>
      </c>
      <c r="CW85" s="22">
        <f t="shared" si="67"/>
        <v>631.9332836242138</v>
      </c>
      <c r="CX85" s="62">
        <f t="shared" si="68"/>
        <v>925.26661695754706</v>
      </c>
      <c r="CY85" s="62">
        <f ca="1">AVERAGE(OFFSET($CX$3,0,0,'Données projet'!$E$13+1,1))-AVERAGE(OFFSET($H$3,0,0,'Données projet'!$E$13+1,1))</f>
        <v>502.3600084639375</v>
      </c>
      <c r="CZ85" s="62">
        <f t="shared" si="96"/>
        <v>267.29983095356357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</v>
      </c>
      <c r="DO85" s="13">
        <f>IF('Données projet'!$A$166&gt;35,DO84+DN85-DW84,IF(A85&lt;'Données projet'!$A$166,$DL$205^A85,IF(A85='Données projet'!$A$166,'Données projet'!$B$166,DO84+DN85-DW84)))</f>
        <v>224.99999999999997</v>
      </c>
      <c r="DP85" s="18">
        <f>DO85*VLOOKUP('Données projet'!$B$14,Paramètres!$A$1:$I$89,3,0)*VLOOKUP('Données projet'!$B$14,Paramètres!$A$1:$I$89,5,0)</f>
        <v>196.56</v>
      </c>
      <c r="DQ85" s="14">
        <f t="shared" si="97"/>
        <v>48.987398161128091</v>
      </c>
      <c r="DR85" s="22">
        <f t="shared" si="70"/>
        <v>427.66171846396475</v>
      </c>
      <c r="DS85" s="62">
        <f t="shared" si="71"/>
        <v>720.99505179729806</v>
      </c>
      <c r="DT85" s="62">
        <f ca="1">AVERAGE(OFFSET($DS$3,0,0,'Données projet'!$E$14+1,1))-AVERAGE(OFFSET($H$3,0,0,'Données projet'!$E$14+1,1))</f>
        <v>344.39903186387789</v>
      </c>
      <c r="DU85" s="62">
        <f t="shared" si="98"/>
        <v>417.85733543972361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-6.8212102632969618E-13</v>
      </c>
      <c r="EK85" s="18">
        <f>EJ85*VLOOKUP('Données projet'!$B$15,Paramètres!$A$1:$I$89,3,0)*VLOOKUP('Données projet'!$B$15,Paramètres!$A$1:$I$89,5,0)</f>
        <v>-3.0149749363772573E-13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622.05788186755217</v>
      </c>
      <c r="EP85" s="62">
        <f t="shared" si="100"/>
        <v>427.1830590194549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5.6232268653893067E-7</v>
      </c>
      <c r="EY85" s="24">
        <f t="shared" si="75"/>
        <v>5.6232268653893067E-7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278.19999999999982</v>
      </c>
      <c r="O86" s="14">
        <f>N86*VLOOKUP('Données projet'!$B$9,Paramètres!$A$1:$I$89,3,0)*VLOOKUP('Données projet'!$B$9,Paramètres!$A$1:$I$89,5,0)</f>
        <v>282.09479999999985</v>
      </c>
      <c r="P86" s="14">
        <f t="shared" si="87"/>
        <v>67.409508117681739</v>
      </c>
      <c r="Q86" s="22">
        <f t="shared" si="54"/>
        <v>608.72000330496201</v>
      </c>
      <c r="R86" s="62">
        <f t="shared" si="55"/>
        <v>902.05333663829538</v>
      </c>
      <c r="S86" s="62">
        <f ca="1">AVERAGE(OFFSET($R$3,0,0,'Données projet'!$E$9+1,1))-AVERAGE(OFFSET($H$3,0,0,'Données projet'!$E$9+1,1))</f>
        <v>475.74538416323395</v>
      </c>
      <c r="T86" s="62">
        <f t="shared" si="88"/>
        <v>254.25036207346585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5.9</v>
      </c>
      <c r="AI86" s="14">
        <f>IF('Données projet'!$A$62&gt;35,AI85+AH86-AQ85,IF(A86&lt;'Données projet'!$A$62,$AF$205^A86,IF(A86='Données projet'!$A$62,'Données projet'!$B$62,AI85+AH86-AQ85)))</f>
        <v>202.20000000000005</v>
      </c>
      <c r="AJ86" s="14">
        <f>AI86*VLOOKUP('Données projet'!$B$10,Paramètres!$A$1:$I$89,3,0)*VLOOKUP('Données projet'!$B$10,Paramètres!$A$1:$I$89,5,0)</f>
        <v>211.33944000000008</v>
      </c>
      <c r="AK86" s="14">
        <f t="shared" si="89"/>
        <v>52.228178639667703</v>
      </c>
      <c r="AL86" s="22">
        <f t="shared" si="58"/>
        <v>459.04693579742138</v>
      </c>
      <c r="AM86" s="62">
        <f t="shared" si="59"/>
        <v>752.38026913075464</v>
      </c>
      <c r="AN86" s="62">
        <f ca="1">AVERAGE(OFFSET($AM$3,0,0,'Données projet'!$E$10+1,1))-AVERAGE(OFFSET($H$3,0,0,'Données projet'!$E$10+1,1))</f>
        <v>367.53254281980077</v>
      </c>
      <c r="AO86" s="62">
        <f t="shared" si="90"/>
        <v>163.29630772916113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-7.4487616075202823E-14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212.76380112303843</v>
      </c>
      <c r="BJ86" s="62">
        <f t="shared" si="92"/>
        <v>232.85411068442733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1.1368683772161603E-13</v>
      </c>
      <c r="BZ86" s="14">
        <f>BY86*VLOOKUP('Données projet'!$B$12,Paramètres!$A$1:$I$89,3,0)*VLOOKUP('Données projet'!$B$12,Paramètres!$A$1:$I$89,5,0)</f>
        <v>9.2222762759774927E-14</v>
      </c>
      <c r="CA86" s="14">
        <f t="shared" si="93"/>
        <v>1.3985662224947967E-12</v>
      </c>
      <c r="CB86" s="22">
        <f t="shared" si="64"/>
        <v>2.5964574826517121E-12</v>
      </c>
      <c r="CC86" s="62">
        <f t="shared" si="65"/>
        <v>293.33333333333593</v>
      </c>
      <c r="CD86" s="62">
        <f ca="1">AVERAGE(OFFSET($CC$3,0,0,'Données projet'!$E$12+1,1))-AVERAGE(OFFSET($H$3,0,0,'Données projet'!$E$12+1,1))</f>
        <v>280.22219394281689</v>
      </c>
      <c r="CE86" s="62">
        <f t="shared" si="94"/>
        <v>296.25239639555008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5.9</v>
      </c>
      <c r="CT86" s="13">
        <f>IF('Données projet'!$A$140&gt;35,CT85+CS86-DB85,IF(A86&lt;'Données projet'!$A$140,$CQ$205^A86,IF(A86='Données projet'!$A$140,'Données projet'!$B$140,CT85+CS86-DB85)))</f>
        <v>278.19999999999982</v>
      </c>
      <c r="CU86" s="18">
        <f>CT86*VLOOKUP('Données projet'!$B$13,Paramètres!$A$1:$I$89,3,0)*VLOOKUP('Données projet'!$B$13,Paramètres!$A$1:$I$89,5,0)</f>
        <v>299.45447999999976</v>
      </c>
      <c r="CV86" s="14">
        <f t="shared" si="95"/>
        <v>71.062089418810686</v>
      </c>
      <c r="CW86" s="22">
        <f t="shared" si="67"/>
        <v>645.31635840442812</v>
      </c>
      <c r="CX86" s="62">
        <f t="shared" si="68"/>
        <v>938.64969173776149</v>
      </c>
      <c r="CY86" s="62">
        <f ca="1">AVERAGE(OFFSET($CX$3,0,0,'Données projet'!$E$13+1,1))-AVERAGE(OFFSET($H$3,0,0,'Données projet'!$E$13+1,1))</f>
        <v>502.3600084639375</v>
      </c>
      <c r="CZ86" s="62">
        <f t="shared" si="96"/>
        <v>267.29983095356357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</v>
      </c>
      <c r="DO86" s="13">
        <f>IF('Données projet'!$A$166&gt;35,DO85+DN86-DW85,IF(A86&lt;'Données projet'!$A$166,$DL$205^A86,IF(A86='Données projet'!$A$166,'Données projet'!$B$166,DO85+DN86-DW85)))</f>
        <v>227.99999999999997</v>
      </c>
      <c r="DP86" s="18">
        <f>DO86*VLOOKUP('Données projet'!$B$14,Paramètres!$A$1:$I$89,3,0)*VLOOKUP('Données projet'!$B$14,Paramètres!$A$1:$I$89,5,0)</f>
        <v>199.1808</v>
      </c>
      <c r="DQ86" s="14">
        <f t="shared" si="97"/>
        <v>49.564089376413683</v>
      </c>
      <c r="DR86" s="22">
        <f t="shared" si="70"/>
        <v>433.23068233058711</v>
      </c>
      <c r="DS86" s="62">
        <f t="shared" si="71"/>
        <v>726.56401566392037</v>
      </c>
      <c r="DT86" s="62">
        <f ca="1">AVERAGE(OFFSET($DS$3,0,0,'Données projet'!$E$14+1,1))-AVERAGE(OFFSET($H$3,0,0,'Données projet'!$E$14+1,1))</f>
        <v>344.39903186387789</v>
      </c>
      <c r="DU86" s="62">
        <f t="shared" si="98"/>
        <v>417.85733543972361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-6.8212102632969618E-13</v>
      </c>
      <c r="EK86" s="18">
        <f>EJ86*VLOOKUP('Données projet'!$B$15,Paramètres!$A$1:$I$89,3,0)*VLOOKUP('Données projet'!$B$15,Paramètres!$A$1:$I$89,5,0)</f>
        <v>-3.0149749363772573E-13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622.05788186755217</v>
      </c>
      <c r="EP86" s="62">
        <f t="shared" si="100"/>
        <v>427.1830590194549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3.976221848667152E-7</v>
      </c>
      <c r="EY86" s="24">
        <f t="shared" si="75"/>
        <v>3.976221848667152E-7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284.0999999999998</v>
      </c>
      <c r="O87" s="14">
        <f>N87*VLOOKUP('Données projet'!$B$9,Paramètres!$A$1:$I$89,3,0)*VLOOKUP('Données projet'!$B$9,Paramètres!$A$1:$I$89,5,0)</f>
        <v>288.07739999999984</v>
      </c>
      <c r="P87" s="14">
        <f t="shared" si="87"/>
        <v>68.671160066636261</v>
      </c>
      <c r="Q87" s="22">
        <f t="shared" si="54"/>
        <v>621.33707544939125</v>
      </c>
      <c r="R87" s="62">
        <f t="shared" si="55"/>
        <v>914.67040878272451</v>
      </c>
      <c r="S87" s="62">
        <f ca="1">AVERAGE(OFFSET($R$3,0,0,'Données projet'!$E$9+1,1))-AVERAGE(OFFSET($H$3,0,0,'Données projet'!$E$9+1,1))</f>
        <v>475.74538416323395</v>
      </c>
      <c r="T87" s="62">
        <f t="shared" si="88"/>
        <v>254.25036207346585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5.9</v>
      </c>
      <c r="AI87" s="14">
        <f>IF('Données projet'!$A$62&gt;35,AI86+AH87-AQ86,IF(A87&lt;'Données projet'!$A$62,$AF$205^A87,IF(A87='Données projet'!$A$62,'Données projet'!$B$62,AI86+AH87-AQ86)))</f>
        <v>208.10000000000005</v>
      </c>
      <c r="AJ87" s="14">
        <f>AI87*VLOOKUP('Données projet'!$B$10,Paramètres!$A$1:$I$89,3,0)*VLOOKUP('Données projet'!$B$10,Paramètres!$A$1:$I$89,5,0)</f>
        <v>217.5061200000001</v>
      </c>
      <c r="AK87" s="14">
        <f t="shared" si="89"/>
        <v>53.572494103712977</v>
      </c>
      <c r="AL87" s="22">
        <f t="shared" si="58"/>
        <v>472.12858623063352</v>
      </c>
      <c r="AM87" s="62">
        <f t="shared" si="59"/>
        <v>765.46191956396683</v>
      </c>
      <c r="AN87" s="62">
        <f ca="1">AVERAGE(OFFSET($AM$3,0,0,'Données projet'!$E$10+1,1))-AVERAGE(OFFSET($H$3,0,0,'Données projet'!$E$10+1,1))</f>
        <v>367.53254281980077</v>
      </c>
      <c r="AO87" s="62">
        <f t="shared" si="90"/>
        <v>163.29630772916113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-7.4487616075202823E-14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212.76380112303843</v>
      </c>
      <c r="BJ87" s="62">
        <f t="shared" si="92"/>
        <v>232.85411068442733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1.1368683772161603E-13</v>
      </c>
      <c r="BZ87" s="14">
        <f>BY87*VLOOKUP('Données projet'!$B$12,Paramètres!$A$1:$I$89,3,0)*VLOOKUP('Données projet'!$B$12,Paramètres!$A$1:$I$89,5,0)</f>
        <v>9.2222762759774927E-14</v>
      </c>
      <c r="CA87" s="14">
        <f t="shared" si="93"/>
        <v>1.3985662224947967E-12</v>
      </c>
      <c r="CB87" s="22">
        <f t="shared" si="64"/>
        <v>2.5964574826517121E-12</v>
      </c>
      <c r="CC87" s="62">
        <f t="shared" si="65"/>
        <v>293.33333333333593</v>
      </c>
      <c r="CD87" s="62">
        <f ca="1">AVERAGE(OFFSET($CC$3,0,0,'Données projet'!$E$12+1,1))-AVERAGE(OFFSET($H$3,0,0,'Données projet'!$E$12+1,1))</f>
        <v>280.22219394281689</v>
      </c>
      <c r="CE87" s="62">
        <f t="shared" si="94"/>
        <v>296.25239639555008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5.9</v>
      </c>
      <c r="CT87" s="13">
        <f>IF('Données projet'!$A$140&gt;35,CT86+CS87-DB86,IF(A87&lt;'Données projet'!$A$140,$CQ$205^A87,IF(A87='Données projet'!$A$140,'Données projet'!$B$140,CT86+CS87-DB86)))</f>
        <v>284.0999999999998</v>
      </c>
      <c r="CU87" s="18">
        <f>CT87*VLOOKUP('Données projet'!$B$13,Paramètres!$A$1:$I$89,3,0)*VLOOKUP('Données projet'!$B$13,Paramètres!$A$1:$I$89,5,0)</f>
        <v>305.8052399999998</v>
      </c>
      <c r="CV87" s="14">
        <f t="shared" si="95"/>
        <v>72.392103924412837</v>
      </c>
      <c r="CW87" s="22">
        <f t="shared" si="67"/>
        <v>658.69370733501853</v>
      </c>
      <c r="CX87" s="62">
        <f t="shared" si="68"/>
        <v>952.0270406683519</v>
      </c>
      <c r="CY87" s="62">
        <f ca="1">AVERAGE(OFFSET($CX$3,0,0,'Données projet'!$E$13+1,1))-AVERAGE(OFFSET($H$3,0,0,'Données projet'!$E$13+1,1))</f>
        <v>502.3600084639375</v>
      </c>
      <c r="CZ87" s="62">
        <f t="shared" si="96"/>
        <v>267.29983095356357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</v>
      </c>
      <c r="DO87" s="13">
        <f>IF('Données projet'!$A$166&gt;35,DO86+DN87-DW86,IF(A87&lt;'Données projet'!$A$166,$DL$205^A87,IF(A87='Données projet'!$A$166,'Données projet'!$B$166,DO86+DN87-DW86)))</f>
        <v>230.99999999999997</v>
      </c>
      <c r="DP87" s="18">
        <f>DO87*VLOOKUP('Données projet'!$B$14,Paramètres!$A$1:$I$89,3,0)*VLOOKUP('Données projet'!$B$14,Paramètres!$A$1:$I$89,5,0)</f>
        <v>201.80159999999998</v>
      </c>
      <c r="DQ87" s="14">
        <f t="shared" si="97"/>
        <v>50.139897992681668</v>
      </c>
      <c r="DR87" s="22">
        <f t="shared" si="70"/>
        <v>438.7981090039205</v>
      </c>
      <c r="DS87" s="62">
        <f t="shared" si="71"/>
        <v>732.13144233725382</v>
      </c>
      <c r="DT87" s="62">
        <f ca="1">AVERAGE(OFFSET($DS$3,0,0,'Données projet'!$E$14+1,1))-AVERAGE(OFFSET($H$3,0,0,'Données projet'!$E$14+1,1))</f>
        <v>344.39903186387789</v>
      </c>
      <c r="DU87" s="62">
        <f t="shared" si="98"/>
        <v>417.85733543972361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-6.8212102632969618E-13</v>
      </c>
      <c r="EK87" s="18">
        <f>EJ87*VLOOKUP('Données projet'!$B$15,Paramètres!$A$1:$I$89,3,0)*VLOOKUP('Données projet'!$B$15,Paramètres!$A$1:$I$89,5,0)</f>
        <v>-3.0149749363772573E-13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622.05788186755217</v>
      </c>
      <c r="EP87" s="62">
        <f t="shared" si="100"/>
        <v>427.1830590194549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2.8116134326946533E-7</v>
      </c>
      <c r="EY87" s="24">
        <f t="shared" si="75"/>
        <v>2.8116134326946533E-7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289.99999999999977</v>
      </c>
      <c r="O88" s="14">
        <f>N88*VLOOKUP('Données projet'!$B$9,Paramètres!$A$1:$I$89,3,0)*VLOOKUP('Données projet'!$B$9,Paramètres!$A$1:$I$89,5,0)</f>
        <v>294.05999999999977</v>
      </c>
      <c r="P88" s="14">
        <f t="shared" si="87"/>
        <v>69.929765653573313</v>
      </c>
      <c r="Q88" s="22">
        <f t="shared" si="54"/>
        <v>633.94884184663977</v>
      </c>
      <c r="R88" s="62">
        <f t="shared" si="55"/>
        <v>927.28217517997314</v>
      </c>
      <c r="S88" s="62">
        <f ca="1">AVERAGE(OFFSET($R$3,0,0,'Données projet'!$E$9+1,1))-AVERAGE(OFFSET($H$3,0,0,'Données projet'!$E$9+1,1))</f>
        <v>475.74538416323395</v>
      </c>
      <c r="T88" s="62">
        <f t="shared" si="88"/>
        <v>254.25036207346585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214</v>
      </c>
      <c r="AG88" s="13">
        <f>VLOOKUP(A88,'Données projet'!$A$61:$I$81,9,0)</f>
        <v>5.9</v>
      </c>
      <c r="AH88" s="13">
        <f t="array" ref="AH88">INDEX(AG:AG,MIN(IF(ISNUMBER(AG88:AG284),ROW(AG88:AG284),"")))</f>
        <v>5.9</v>
      </c>
      <c r="AI88" s="14">
        <f>IF('Données projet'!$A$62&gt;35,AI87+AH88-AQ87,IF(A88&lt;'Données projet'!$A$62,$AF$205^A88,IF(A88='Données projet'!$A$62,'Données projet'!$B$62,AI87+AH88-AQ87)))</f>
        <v>214.00000000000006</v>
      </c>
      <c r="AJ88" s="14">
        <f>AI88*VLOOKUP('Données projet'!$B$10,Paramètres!$A$1:$I$89,3,0)*VLOOKUP('Données projet'!$B$10,Paramètres!$A$1:$I$89,5,0)</f>
        <v>223.67280000000008</v>
      </c>
      <c r="AK88" s="14">
        <f t="shared" si="89"/>
        <v>54.91237981823884</v>
      </c>
      <c r="AL88" s="22">
        <f t="shared" si="58"/>
        <v>485.20252151676618</v>
      </c>
      <c r="AM88" s="62">
        <f t="shared" si="59"/>
        <v>778.53585485009944</v>
      </c>
      <c r="AN88" s="62">
        <f ca="1">AVERAGE(OFFSET($AM$3,0,0,'Données projet'!$E$10+1,1))-AVERAGE(OFFSET($H$3,0,0,'Données projet'!$E$10+1,1))</f>
        <v>367.53254281980077</v>
      </c>
      <c r="AO88" s="62">
        <f t="shared" si="90"/>
        <v>163.29630772916113</v>
      </c>
      <c r="AP88" s="16">
        <f>IF(ISNA(VLOOKUP(A88,'Données projet'!$A$61:$I$81,3,0)),0,VLOOKUP(A88,'Données projet'!$A$61:$I$81,3,0))</f>
        <v>6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-7.4487616075202823E-14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212.76380112303843</v>
      </c>
      <c r="BJ88" s="62">
        <f t="shared" si="92"/>
        <v>232.85411068442733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1.1368683772161603E-13</v>
      </c>
      <c r="BZ88" s="14">
        <f>BY88*VLOOKUP('Données projet'!$B$12,Paramètres!$A$1:$I$89,3,0)*VLOOKUP('Données projet'!$B$12,Paramètres!$A$1:$I$89,5,0)</f>
        <v>9.2222762759774927E-14</v>
      </c>
      <c r="CA88" s="14">
        <f t="shared" si="93"/>
        <v>1.3985662224947967E-12</v>
      </c>
      <c r="CB88" s="22">
        <f t="shared" si="64"/>
        <v>2.5964574826517121E-12</v>
      </c>
      <c r="CC88" s="62">
        <f t="shared" si="65"/>
        <v>293.33333333333593</v>
      </c>
      <c r="CD88" s="62">
        <f ca="1">AVERAGE(OFFSET($CC$3,0,0,'Données projet'!$E$12+1,1))-AVERAGE(OFFSET($H$3,0,0,'Données projet'!$E$12+1,1))</f>
        <v>280.22219394281689</v>
      </c>
      <c r="CE88" s="62">
        <f t="shared" si="94"/>
        <v>296.25239639555008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290</v>
      </c>
      <c r="CR88" s="13">
        <f>VLOOKUP(A88,'Données projet'!$A$139:$I$159,9,0)</f>
        <v>5.9</v>
      </c>
      <c r="CS88" s="13">
        <f t="array" ref="CS88">INDEX(CR:CR,MIN(IF(ISNUMBER(CR88:CR284),ROW(CR88:CR284),"")))</f>
        <v>5.9</v>
      </c>
      <c r="CT88" s="13">
        <f>IF('Données projet'!$A$140&gt;35,CT87+CS88-DB87,IF(A88&lt;'Données projet'!$A$140,$CQ$205^A88,IF(A88='Données projet'!$A$140,'Données projet'!$B$140,CT87+CS88-DB87)))</f>
        <v>289.99999999999977</v>
      </c>
      <c r="CU88" s="18">
        <f>CT88*VLOOKUP('Données projet'!$B$13,Paramètres!$A$1:$I$89,3,0)*VLOOKUP('Données projet'!$B$13,Paramètres!$A$1:$I$89,5,0)</f>
        <v>312.15599999999972</v>
      </c>
      <c r="CV88" s="14">
        <f t="shared" si="95"/>
        <v>73.718907001002492</v>
      </c>
      <c r="CW88" s="22">
        <f t="shared" si="67"/>
        <v>672.06546302674553</v>
      </c>
      <c r="CX88" s="62">
        <f t="shared" si="68"/>
        <v>965.3987963600789</v>
      </c>
      <c r="CY88" s="62">
        <f ca="1">AVERAGE(OFFSET($CX$3,0,0,'Données projet'!$E$13+1,1))-AVERAGE(OFFSET($H$3,0,0,'Données projet'!$E$13+1,1))</f>
        <v>502.3600084639375</v>
      </c>
      <c r="CZ88" s="62">
        <f t="shared" si="96"/>
        <v>267.29983095356357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42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234</v>
      </c>
      <c r="DM88" s="13">
        <f>VLOOKUP(A88,'Données projet'!$A$165:$I$185,9,0)</f>
        <v>3</v>
      </c>
      <c r="DN88" s="13">
        <f t="array" ref="DN88">INDEX(DM:DM,MIN(IF(ISNUMBER(DM88:DM284),ROW(DM88:DM284),"")))</f>
        <v>3</v>
      </c>
      <c r="DO88" s="13">
        <f>IF('Données projet'!$A$166&gt;35,DO87+DN88-DW87,IF(A88&lt;'Données projet'!$A$166,$DL$205^A88,IF(A88='Données projet'!$A$166,'Données projet'!$B$166,DO87+DN88-DW87)))</f>
        <v>233.99999999999997</v>
      </c>
      <c r="DP88" s="18">
        <f>DO88*VLOOKUP('Données projet'!$B$14,Paramètres!$A$1:$I$89,3,0)*VLOOKUP('Données projet'!$B$14,Paramètres!$A$1:$I$89,5,0)</f>
        <v>204.42239999999998</v>
      </c>
      <c r="DQ88" s="14">
        <f t="shared" si="97"/>
        <v>50.714836797527262</v>
      </c>
      <c r="DR88" s="22">
        <f t="shared" si="70"/>
        <v>444.36402075569328</v>
      </c>
      <c r="DS88" s="62">
        <f t="shared" si="71"/>
        <v>737.69735408902659</v>
      </c>
      <c r="DT88" s="62">
        <f ca="1">AVERAGE(OFFSET($DS$3,0,0,'Données projet'!$E$14+1,1))-AVERAGE(OFFSET($H$3,0,0,'Données projet'!$E$14+1,1))</f>
        <v>344.39903186387789</v>
      </c>
      <c r="DU88" s="62">
        <f t="shared" si="98"/>
        <v>417.85733543972361</v>
      </c>
      <c r="DV88" s="16">
        <f>IF(ISNA(VLOOKUP(A88,'Données projet'!$A$165:$I$185,3,0)),0,VLOOKUP(A88,'Données projet'!$A$165:$I$185,3,0))</f>
        <v>8</v>
      </c>
      <c r="DW88" s="16">
        <f>IF(ISNA(VLOOKUP(A88,'Données projet'!$A$165:$I$185,4,0)),0,VLOOKUP(A88,'Données projet'!$A$165:$I$185,4,0))</f>
        <v>12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-6.8212102632969618E-13</v>
      </c>
      <c r="EK88" s="18">
        <f>EJ88*VLOOKUP('Données projet'!$B$15,Paramètres!$A$1:$I$89,3,0)*VLOOKUP('Données projet'!$B$15,Paramètres!$A$1:$I$89,5,0)</f>
        <v>-3.0149749363772573E-13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622.05788186755217</v>
      </c>
      <c r="EP88" s="62">
        <f t="shared" si="100"/>
        <v>427.1830590194549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1.988110924333576E-7</v>
      </c>
      <c r="EY88" s="24">
        <f t="shared" si="75"/>
        <v>1.988110924333576E-7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253.19999999999976</v>
      </c>
      <c r="O89" s="14">
        <f>N89*VLOOKUP('Données projet'!$B$9,Paramètres!$A$1:$I$89,3,0)*VLOOKUP('Données projet'!$B$9,Paramètres!$A$1:$I$89,5,0)</f>
        <v>256.74479999999977</v>
      </c>
      <c r="P89" s="14">
        <f t="shared" si="87"/>
        <v>62.027992887126103</v>
      </c>
      <c r="Q89" s="22">
        <f t="shared" si="54"/>
        <v>555.19594761174415</v>
      </c>
      <c r="R89" s="62">
        <f t="shared" si="55"/>
        <v>848.52928094507752</v>
      </c>
      <c r="S89" s="62">
        <f ca="1">AVERAGE(OFFSET($R$3,0,0,'Données projet'!$E$9+1,1))-AVERAGE(OFFSET($H$3,0,0,'Données projet'!$E$9+1,1))</f>
        <v>475.74538416323395</v>
      </c>
      <c r="T89" s="62">
        <f t="shared" si="88"/>
        <v>254.25036207346585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</v>
      </c>
      <c r="AI89" s="14">
        <f>IF('Données projet'!$A$62&gt;35,AI88+AH89-AQ88,IF(A89&lt;'Données projet'!$A$62,$AF$205^A89,IF(A89='Données projet'!$A$62,'Données projet'!$B$62,AI88+AH89-AQ88)))</f>
        <v>190.00000000000006</v>
      </c>
      <c r="AJ89" s="14">
        <f>AI89*VLOOKUP('Données projet'!$B$10,Paramètres!$A$1:$I$89,3,0)*VLOOKUP('Données projet'!$B$10,Paramètres!$A$1:$I$89,5,0)</f>
        <v>198.58800000000008</v>
      </c>
      <c r="AK89" s="14">
        <f t="shared" si="89"/>
        <v>49.433725020229176</v>
      </c>
      <c r="AL89" s="22">
        <f t="shared" si="58"/>
        <v>431.97117107689928</v>
      </c>
      <c r="AM89" s="62">
        <f t="shared" si="59"/>
        <v>725.30450441023254</v>
      </c>
      <c r="AN89" s="62">
        <f ca="1">AVERAGE(OFFSET($AM$3,0,0,'Données projet'!$E$10+1,1))-AVERAGE(OFFSET($H$3,0,0,'Données projet'!$E$10+1,1))</f>
        <v>367.53254281980077</v>
      </c>
      <c r="AO89" s="62">
        <f t="shared" si="90"/>
        <v>163.29630772916113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-7.4487616075202823E-14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212.76380112303843</v>
      </c>
      <c r="BJ89" s="62">
        <f t="shared" si="92"/>
        <v>232.85411068442733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1.1368683772161603E-13</v>
      </c>
      <c r="BZ89" s="14">
        <f>BY89*VLOOKUP('Données projet'!$B$12,Paramètres!$A$1:$I$89,3,0)*VLOOKUP('Données projet'!$B$12,Paramètres!$A$1:$I$89,5,0)</f>
        <v>9.2222762759774927E-14</v>
      </c>
      <c r="CA89" s="14">
        <f t="shared" si="93"/>
        <v>1.3985662224947967E-12</v>
      </c>
      <c r="CB89" s="22">
        <f t="shared" si="64"/>
        <v>2.5964574826517121E-12</v>
      </c>
      <c r="CC89" s="62">
        <f t="shared" si="65"/>
        <v>293.33333333333593</v>
      </c>
      <c r="CD89" s="62">
        <f ca="1">AVERAGE(OFFSET($CC$3,0,0,'Données projet'!$E$12+1,1))-AVERAGE(OFFSET($H$3,0,0,'Données projet'!$E$12+1,1))</f>
        <v>280.22219394281689</v>
      </c>
      <c r="CE89" s="62">
        <f t="shared" si="94"/>
        <v>296.25239639555008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5.2</v>
      </c>
      <c r="CT89" s="13">
        <f>IF('Données projet'!$A$140&gt;35,CT88+CS89-DB88,IF(A89&lt;'Données projet'!$A$140,$CQ$205^A89,IF(A89='Données projet'!$A$140,'Données projet'!$B$140,CT88+CS89-DB88)))</f>
        <v>253.19999999999976</v>
      </c>
      <c r="CU89" s="18">
        <f>CT89*VLOOKUP('Données projet'!$B$13,Paramètres!$A$1:$I$89,3,0)*VLOOKUP('Données projet'!$B$13,Paramètres!$A$1:$I$89,5,0)</f>
        <v>272.54447999999974</v>
      </c>
      <c r="CV89" s="14">
        <f t="shared" si="95"/>
        <v>65.388977016702441</v>
      </c>
      <c r="CW89" s="22">
        <f t="shared" si="67"/>
        <v>588.56743763742293</v>
      </c>
      <c r="CX89" s="62">
        <f t="shared" si="68"/>
        <v>881.90077097075618</v>
      </c>
      <c r="CY89" s="62">
        <f ca="1">AVERAGE(OFFSET($CX$3,0,0,'Données projet'!$E$13+1,1))-AVERAGE(OFFSET($H$3,0,0,'Données projet'!$E$13+1,1))</f>
        <v>502.3600084639375</v>
      </c>
      <c r="CZ89" s="62">
        <f t="shared" si="96"/>
        <v>267.29983095356357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2.8</v>
      </c>
      <c r="DO89" s="13">
        <f>IF('Données projet'!$A$166&gt;35,DO88+DN89-DW88,IF(A89&lt;'Données projet'!$A$166,$DL$205^A89,IF(A89='Données projet'!$A$166,'Données projet'!$B$166,DO88+DN89-DW88)))</f>
        <v>224.79999999999998</v>
      </c>
      <c r="DP89" s="18">
        <f>DO89*VLOOKUP('Données projet'!$B$14,Paramètres!$A$1:$I$89,3,0)*VLOOKUP('Données projet'!$B$14,Paramètres!$A$1:$I$89,5,0)</f>
        <v>196.38528000000002</v>
      </c>
      <c r="DQ89" s="14">
        <f t="shared" si="97"/>
        <v>48.948920378863868</v>
      </c>
      <c r="DR89" s="22">
        <f t="shared" si="70"/>
        <v>427.29039899318792</v>
      </c>
      <c r="DS89" s="62">
        <f t="shared" si="71"/>
        <v>720.62373232652124</v>
      </c>
      <c r="DT89" s="62">
        <f ca="1">AVERAGE(OFFSET($DS$3,0,0,'Données projet'!$E$14+1,1))-AVERAGE(OFFSET($H$3,0,0,'Données projet'!$E$14+1,1))</f>
        <v>344.39903186387789</v>
      </c>
      <c r="DU89" s="62">
        <f t="shared" si="98"/>
        <v>417.85733543972361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-6.8212102632969618E-13</v>
      </c>
      <c r="EK89" s="18">
        <f>EJ89*VLOOKUP('Données projet'!$B$15,Paramètres!$A$1:$I$89,3,0)*VLOOKUP('Données projet'!$B$15,Paramètres!$A$1:$I$89,5,0)</f>
        <v>-3.0149749363772573E-13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622.05788186755217</v>
      </c>
      <c r="EP89" s="62">
        <f t="shared" si="100"/>
        <v>427.1830590194549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1.4058067163473267E-7</v>
      </c>
      <c r="EY89" s="24">
        <f t="shared" si="75"/>
        <v>1.4058067163473267E-7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258.39999999999975</v>
      </c>
      <c r="O90" s="14">
        <f>N90*VLOOKUP('Données projet'!$B$9,Paramètres!$A$1:$I$89,3,0)*VLOOKUP('Données projet'!$B$9,Paramètres!$A$1:$I$89,5,0)</f>
        <v>262.01759999999973</v>
      </c>
      <c r="P90" s="14">
        <f t="shared" si="87"/>
        <v>63.152255067978103</v>
      </c>
      <c r="Q90" s="22">
        <f t="shared" si="54"/>
        <v>566.33749757672797</v>
      </c>
      <c r="R90" s="62">
        <f t="shared" si="55"/>
        <v>859.67083091006134</v>
      </c>
      <c r="S90" s="62">
        <f ca="1">AVERAGE(OFFSET($R$3,0,0,'Données projet'!$E$9+1,1))-AVERAGE(OFFSET($H$3,0,0,'Données projet'!$E$9+1,1))</f>
        <v>475.74538416323395</v>
      </c>
      <c r="T90" s="62">
        <f t="shared" si="88"/>
        <v>254.25036207346585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</v>
      </c>
      <c r="AI90" s="14">
        <f>IF('Données projet'!$A$62&gt;35,AI89+AH90-AQ89,IF(A90&lt;'Données projet'!$A$62,$AF$205^A90,IF(A90='Données projet'!$A$62,'Données projet'!$B$62,AI89+AH90-AQ89)))</f>
        <v>194.00000000000006</v>
      </c>
      <c r="AJ90" s="14">
        <f>AI90*VLOOKUP('Données projet'!$B$10,Paramètres!$A$1:$I$89,3,0)*VLOOKUP('Données projet'!$B$10,Paramètres!$A$1:$I$89,5,0)</f>
        <v>202.76880000000008</v>
      </c>
      <c r="AK90" s="14">
        <f t="shared" si="89"/>
        <v>50.352178389783376</v>
      </c>
      <c r="AL90" s="22">
        <f t="shared" si="58"/>
        <v>440.85237069553949</v>
      </c>
      <c r="AM90" s="62">
        <f t="shared" si="59"/>
        <v>734.18570402887281</v>
      </c>
      <c r="AN90" s="62">
        <f ca="1">AVERAGE(OFFSET($AM$3,0,0,'Données projet'!$E$10+1,1))-AVERAGE(OFFSET($H$3,0,0,'Données projet'!$E$10+1,1))</f>
        <v>367.53254281980077</v>
      </c>
      <c r="AO90" s="62">
        <f t="shared" si="90"/>
        <v>163.29630772916113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-7.4487616075202823E-14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212.76380112303843</v>
      </c>
      <c r="BJ90" s="62">
        <f t="shared" si="92"/>
        <v>232.85411068442733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1.1368683772161603E-13</v>
      </c>
      <c r="BZ90" s="14">
        <f>BY90*VLOOKUP('Données projet'!$B$12,Paramètres!$A$1:$I$89,3,0)*VLOOKUP('Données projet'!$B$12,Paramètres!$A$1:$I$89,5,0)</f>
        <v>9.2222762759774927E-14</v>
      </c>
      <c r="CA90" s="14">
        <f t="shared" si="93"/>
        <v>1.3985662224947967E-12</v>
      </c>
      <c r="CB90" s="22">
        <f t="shared" si="64"/>
        <v>2.5964574826517121E-12</v>
      </c>
      <c r="CC90" s="62">
        <f t="shared" si="65"/>
        <v>293.33333333333593</v>
      </c>
      <c r="CD90" s="62">
        <f ca="1">AVERAGE(OFFSET($CC$3,0,0,'Données projet'!$E$12+1,1))-AVERAGE(OFFSET($H$3,0,0,'Données projet'!$E$12+1,1))</f>
        <v>280.22219394281689</v>
      </c>
      <c r="CE90" s="62">
        <f t="shared" si="94"/>
        <v>296.25239639555008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5.2</v>
      </c>
      <c r="CT90" s="13">
        <f>IF('Données projet'!$A$140&gt;35,CT89+CS90-DB89,IF(A90&lt;'Données projet'!$A$140,$CQ$205^A90,IF(A90='Données projet'!$A$140,'Données projet'!$B$140,CT89+CS90-DB89)))</f>
        <v>258.39999999999975</v>
      </c>
      <c r="CU90" s="18">
        <f>CT90*VLOOKUP('Données projet'!$B$13,Paramètres!$A$1:$I$89,3,0)*VLOOKUP('Données projet'!$B$13,Paramètres!$A$1:$I$89,5,0)</f>
        <v>278.14175999999975</v>
      </c>
      <c r="CV90" s="14">
        <f t="shared" si="95"/>
        <v>66.574157295520351</v>
      </c>
      <c r="CW90" s="22">
        <f t="shared" si="67"/>
        <v>600.38022262303082</v>
      </c>
      <c r="CX90" s="62">
        <f t="shared" si="68"/>
        <v>893.71355595636419</v>
      </c>
      <c r="CY90" s="62">
        <f ca="1">AVERAGE(OFFSET($CX$3,0,0,'Données projet'!$E$13+1,1))-AVERAGE(OFFSET($H$3,0,0,'Données projet'!$E$13+1,1))</f>
        <v>502.3600084639375</v>
      </c>
      <c r="CZ90" s="62">
        <f t="shared" si="96"/>
        <v>267.29983095356357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2.8</v>
      </c>
      <c r="DO90" s="13">
        <f>IF('Données projet'!$A$166&gt;35,DO89+DN90-DW89,IF(A90&lt;'Données projet'!$A$166,$DL$205^A90,IF(A90='Données projet'!$A$166,'Données projet'!$B$166,DO89+DN90-DW89)))</f>
        <v>227.6</v>
      </c>
      <c r="DP90" s="18">
        <f>DO90*VLOOKUP('Données projet'!$B$14,Paramètres!$A$1:$I$89,3,0)*VLOOKUP('Données projet'!$B$14,Paramètres!$A$1:$I$89,5,0)</f>
        <v>198.83136000000002</v>
      </c>
      <c r="DQ90" s="14">
        <f t="shared" si="97"/>
        <v>49.48724849224233</v>
      </c>
      <c r="DR90" s="22">
        <f t="shared" si="70"/>
        <v>432.4882431239887</v>
      </c>
      <c r="DS90" s="62">
        <f t="shared" si="71"/>
        <v>725.82157645732195</v>
      </c>
      <c r="DT90" s="62">
        <f ca="1">AVERAGE(OFFSET($DS$3,0,0,'Données projet'!$E$14+1,1))-AVERAGE(OFFSET($H$3,0,0,'Données projet'!$E$14+1,1))</f>
        <v>344.39903186387789</v>
      </c>
      <c r="DU90" s="62">
        <f t="shared" si="98"/>
        <v>417.85733543972361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-6.8212102632969618E-13</v>
      </c>
      <c r="EK90" s="18">
        <f>EJ90*VLOOKUP('Données projet'!$B$15,Paramètres!$A$1:$I$89,3,0)*VLOOKUP('Données projet'!$B$15,Paramètres!$A$1:$I$89,5,0)</f>
        <v>-3.0149749363772573E-13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622.05788186755217</v>
      </c>
      <c r="EP90" s="62">
        <f t="shared" si="100"/>
        <v>427.1830590194549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9.9405546216678801E-8</v>
      </c>
      <c r="EY90" s="24">
        <f t="shared" si="75"/>
        <v>9.9405546216678801E-8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263.59999999999974</v>
      </c>
      <c r="O91" s="14">
        <f>N91*VLOOKUP('Données projet'!$B$9,Paramètres!$A$1:$I$89,3,0)*VLOOKUP('Données projet'!$B$9,Paramètres!$A$1:$I$89,5,0)</f>
        <v>267.29039999999975</v>
      </c>
      <c r="P91" s="14">
        <f t="shared" si="87"/>
        <v>64.273886654661325</v>
      </c>
      <c r="Q91" s="22">
        <f t="shared" si="54"/>
        <v>577.47446592353469</v>
      </c>
      <c r="R91" s="62">
        <f t="shared" si="55"/>
        <v>870.80779925686807</v>
      </c>
      <c r="S91" s="62">
        <f ca="1">AVERAGE(OFFSET($R$3,0,0,'Données projet'!$E$9+1,1))-AVERAGE(OFFSET($H$3,0,0,'Données projet'!$E$9+1,1))</f>
        <v>475.74538416323395</v>
      </c>
      <c r="T91" s="62">
        <f t="shared" si="88"/>
        <v>254.25036207346585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</v>
      </c>
      <c r="AI91" s="14">
        <f>IF('Données projet'!$A$62&gt;35,AI90+AH91-AQ90,IF(A91&lt;'Données projet'!$A$62,$AF$205^A91,IF(A91='Données projet'!$A$62,'Données projet'!$B$62,AI90+AH91-AQ90)))</f>
        <v>198.00000000000006</v>
      </c>
      <c r="AJ91" s="14">
        <f>AI91*VLOOKUP('Données projet'!$B$10,Paramètres!$A$1:$I$89,3,0)*VLOOKUP('Données projet'!$B$10,Paramètres!$A$1:$I$89,5,0)</f>
        <v>206.94960000000009</v>
      </c>
      <c r="AK91" s="14">
        <f t="shared" si="89"/>
        <v>51.268429949375587</v>
      </c>
      <c r="AL91" s="22">
        <f t="shared" si="58"/>
        <v>449.72973549516269</v>
      </c>
      <c r="AM91" s="62">
        <f t="shared" si="59"/>
        <v>743.06306882849594</v>
      </c>
      <c r="AN91" s="62">
        <f ca="1">AVERAGE(OFFSET($AM$3,0,0,'Données projet'!$E$10+1,1))-AVERAGE(OFFSET($H$3,0,0,'Données projet'!$E$10+1,1))</f>
        <v>367.53254281980077</v>
      </c>
      <c r="AO91" s="62">
        <f t="shared" si="90"/>
        <v>163.29630772916113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-7.4487616075202823E-14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212.76380112303843</v>
      </c>
      <c r="BJ91" s="62">
        <f t="shared" si="92"/>
        <v>232.85411068442733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1.1368683772161603E-13</v>
      </c>
      <c r="BZ91" s="14">
        <f>BY91*VLOOKUP('Données projet'!$B$12,Paramètres!$A$1:$I$89,3,0)*VLOOKUP('Données projet'!$B$12,Paramètres!$A$1:$I$89,5,0)</f>
        <v>9.2222762759774927E-14</v>
      </c>
      <c r="CA91" s="14">
        <f t="shared" si="93"/>
        <v>1.3985662224947967E-12</v>
      </c>
      <c r="CB91" s="22">
        <f t="shared" si="64"/>
        <v>2.5964574826517121E-12</v>
      </c>
      <c r="CC91" s="62">
        <f t="shared" si="65"/>
        <v>293.33333333333593</v>
      </c>
      <c r="CD91" s="62">
        <f ca="1">AVERAGE(OFFSET($CC$3,0,0,'Données projet'!$E$12+1,1))-AVERAGE(OFFSET($H$3,0,0,'Données projet'!$E$12+1,1))</f>
        <v>280.22219394281689</v>
      </c>
      <c r="CE91" s="62">
        <f t="shared" si="94"/>
        <v>296.25239639555008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5.2</v>
      </c>
      <c r="CT91" s="13">
        <f>IF('Données projet'!$A$140&gt;35,CT90+CS91-DB90,IF(A91&lt;'Données projet'!$A$140,$CQ$205^A91,IF(A91='Données projet'!$A$140,'Données projet'!$B$140,CT90+CS91-DB90)))</f>
        <v>263.59999999999974</v>
      </c>
      <c r="CU91" s="18">
        <f>CT91*VLOOKUP('Données projet'!$B$13,Paramètres!$A$1:$I$89,3,0)*VLOOKUP('Données projet'!$B$13,Paramètres!$A$1:$I$89,5,0)</f>
        <v>283.7390399999997</v>
      </c>
      <c r="CV91" s="14">
        <f t="shared" si="95"/>
        <v>67.756564441537463</v>
      </c>
      <c r="CW91" s="22">
        <f t="shared" si="67"/>
        <v>612.18817773567719</v>
      </c>
      <c r="CX91" s="62">
        <f t="shared" si="68"/>
        <v>905.52151106901056</v>
      </c>
      <c r="CY91" s="62">
        <f ca="1">AVERAGE(OFFSET($CX$3,0,0,'Données projet'!$E$13+1,1))-AVERAGE(OFFSET($H$3,0,0,'Données projet'!$E$13+1,1))</f>
        <v>502.3600084639375</v>
      </c>
      <c r="CZ91" s="62">
        <f t="shared" si="96"/>
        <v>267.29983095356357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2.8</v>
      </c>
      <c r="DO91" s="13">
        <f>IF('Données projet'!$A$166&gt;35,DO90+DN91-DW90,IF(A91&lt;'Données projet'!$A$166,$DL$205^A91,IF(A91='Données projet'!$A$166,'Données projet'!$B$166,DO90+DN91-DW90)))</f>
        <v>230.4</v>
      </c>
      <c r="DP91" s="18">
        <f>DO91*VLOOKUP('Données projet'!$B$14,Paramètres!$A$1:$I$89,3,0)*VLOOKUP('Données projet'!$B$14,Paramètres!$A$1:$I$89,5,0)</f>
        <v>201.27744000000004</v>
      </c>
      <c r="DQ91" s="14">
        <f t="shared" si="97"/>
        <v>50.024806258462775</v>
      </c>
      <c r="DR91" s="22">
        <f t="shared" si="70"/>
        <v>437.68474556682276</v>
      </c>
      <c r="DS91" s="62">
        <f t="shared" si="71"/>
        <v>731.01807890015607</v>
      </c>
      <c r="DT91" s="62">
        <f ca="1">AVERAGE(OFFSET($DS$3,0,0,'Données projet'!$E$14+1,1))-AVERAGE(OFFSET($H$3,0,0,'Données projet'!$E$14+1,1))</f>
        <v>344.39903186387789</v>
      </c>
      <c r="DU91" s="62">
        <f t="shared" si="98"/>
        <v>417.85733543972361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-6.8212102632969618E-13</v>
      </c>
      <c r="EK91" s="18">
        <f>EJ91*VLOOKUP('Données projet'!$B$15,Paramètres!$A$1:$I$89,3,0)*VLOOKUP('Données projet'!$B$15,Paramètres!$A$1:$I$89,5,0)</f>
        <v>-3.0149749363772573E-13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622.05788186755217</v>
      </c>
      <c r="EP91" s="62">
        <f t="shared" si="100"/>
        <v>427.1830590194549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7.0290335817366333E-8</v>
      </c>
      <c r="EY91" s="24">
        <f t="shared" si="75"/>
        <v>7.0290335817366333E-8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268.79999999999973</v>
      </c>
      <c r="O92" s="14">
        <f>N92*VLOOKUP('Données projet'!$B$9,Paramètres!$A$1:$I$89,3,0)*VLOOKUP('Données projet'!$B$9,Paramètres!$A$1:$I$89,5,0)</f>
        <v>272.56319999999977</v>
      </c>
      <c r="P92" s="14">
        <f t="shared" si="87"/>
        <v>65.392945522034552</v>
      </c>
      <c r="Q92" s="22">
        <f t="shared" si="54"/>
        <v>588.6069534508764</v>
      </c>
      <c r="R92" s="62">
        <f t="shared" si="55"/>
        <v>881.94028678420977</v>
      </c>
      <c r="S92" s="62">
        <f ca="1">AVERAGE(OFFSET($R$3,0,0,'Données projet'!$E$9+1,1))-AVERAGE(OFFSET($H$3,0,0,'Données projet'!$E$9+1,1))</f>
        <v>475.74538416323395</v>
      </c>
      <c r="T92" s="62">
        <f t="shared" si="88"/>
        <v>254.25036207346585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</v>
      </c>
      <c r="AI92" s="14">
        <f>IF('Données projet'!$A$62&gt;35,AI91+AH92-AQ91,IF(A92&lt;'Données projet'!$A$62,$AF$205^A92,IF(A92='Données projet'!$A$62,'Données projet'!$B$62,AI91+AH92-AQ91)))</f>
        <v>202.00000000000006</v>
      </c>
      <c r="AJ92" s="14">
        <f>AI92*VLOOKUP('Données projet'!$B$10,Paramètres!$A$1:$I$89,3,0)*VLOOKUP('Données projet'!$B$10,Paramètres!$A$1:$I$89,5,0)</f>
        <v>211.13040000000009</v>
      </c>
      <c r="AK92" s="14">
        <f t="shared" si="89"/>
        <v>52.182529306074585</v>
      </c>
      <c r="AL92" s="22">
        <f t="shared" si="58"/>
        <v>458.60335187474675</v>
      </c>
      <c r="AM92" s="62">
        <f t="shared" si="59"/>
        <v>751.93668520808001</v>
      </c>
      <c r="AN92" s="62">
        <f ca="1">AVERAGE(OFFSET($AM$3,0,0,'Données projet'!$E$10+1,1))-AVERAGE(OFFSET($H$3,0,0,'Données projet'!$E$10+1,1))</f>
        <v>367.53254281980077</v>
      </c>
      <c r="AO92" s="62">
        <f t="shared" si="90"/>
        <v>163.29630772916113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-7.4487616075202823E-14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212.76380112303843</v>
      </c>
      <c r="BJ92" s="62">
        <f t="shared" si="92"/>
        <v>232.85411068442733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1.1368683772161603E-13</v>
      </c>
      <c r="BZ92" s="14">
        <f>BY92*VLOOKUP('Données projet'!$B$12,Paramètres!$A$1:$I$89,3,0)*VLOOKUP('Données projet'!$B$12,Paramètres!$A$1:$I$89,5,0)</f>
        <v>9.2222762759774927E-14</v>
      </c>
      <c r="CA92" s="14">
        <f t="shared" si="93"/>
        <v>1.3985662224947967E-12</v>
      </c>
      <c r="CB92" s="22">
        <f t="shared" si="64"/>
        <v>2.5964574826517121E-12</v>
      </c>
      <c r="CC92" s="62">
        <f t="shared" si="65"/>
        <v>293.33333333333593</v>
      </c>
      <c r="CD92" s="62">
        <f ca="1">AVERAGE(OFFSET($CC$3,0,0,'Données projet'!$E$12+1,1))-AVERAGE(OFFSET($H$3,0,0,'Données projet'!$E$12+1,1))</f>
        <v>280.22219394281689</v>
      </c>
      <c r="CE92" s="62">
        <f t="shared" si="94"/>
        <v>296.25239639555008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5.2</v>
      </c>
      <c r="CT92" s="13">
        <f>IF('Données projet'!$A$140&gt;35,CT91+CS92-DB91,IF(A92&lt;'Données projet'!$A$140,$CQ$205^A92,IF(A92='Données projet'!$A$140,'Données projet'!$B$140,CT91+CS92-DB91)))</f>
        <v>268.79999999999973</v>
      </c>
      <c r="CU92" s="18">
        <f>CT92*VLOOKUP('Données projet'!$B$13,Paramètres!$A$1:$I$89,3,0)*VLOOKUP('Données projet'!$B$13,Paramètres!$A$1:$I$89,5,0)</f>
        <v>289.33631999999972</v>
      </c>
      <c r="CV92" s="14">
        <f t="shared" si="95"/>
        <v>68.936259465559303</v>
      </c>
      <c r="CW92" s="22">
        <f t="shared" si="67"/>
        <v>623.99140923584866</v>
      </c>
      <c r="CX92" s="62">
        <f t="shared" si="68"/>
        <v>917.32474256918204</v>
      </c>
      <c r="CY92" s="62">
        <f ca="1">AVERAGE(OFFSET($CX$3,0,0,'Données projet'!$E$13+1,1))-AVERAGE(OFFSET($H$3,0,0,'Données projet'!$E$13+1,1))</f>
        <v>502.3600084639375</v>
      </c>
      <c r="CZ92" s="62">
        <f t="shared" si="96"/>
        <v>267.29983095356357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2.8</v>
      </c>
      <c r="DO92" s="13">
        <f>IF('Données projet'!$A$166&gt;35,DO91+DN92-DW91,IF(A92&lt;'Données projet'!$A$166,$DL$205^A92,IF(A92='Données projet'!$A$166,'Données projet'!$B$166,DO91+DN92-DW91)))</f>
        <v>233.20000000000002</v>
      </c>
      <c r="DP92" s="18">
        <f>DO92*VLOOKUP('Données projet'!$B$14,Paramètres!$A$1:$I$89,3,0)*VLOOKUP('Données projet'!$B$14,Paramètres!$A$1:$I$89,5,0)</f>
        <v>203.72352000000004</v>
      </c>
      <c r="DQ92" s="14">
        <f t="shared" si="97"/>
        <v>50.561604122231515</v>
      </c>
      <c r="DR92" s="22">
        <f t="shared" si="70"/>
        <v>442.87992451288659</v>
      </c>
      <c r="DS92" s="62">
        <f t="shared" si="71"/>
        <v>736.2132578462199</v>
      </c>
      <c r="DT92" s="62">
        <f ca="1">AVERAGE(OFFSET($DS$3,0,0,'Données projet'!$E$14+1,1))-AVERAGE(OFFSET($H$3,0,0,'Données projet'!$E$14+1,1))</f>
        <v>344.39903186387789</v>
      </c>
      <c r="DU92" s="62">
        <f t="shared" si="98"/>
        <v>417.85733543972361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-6.8212102632969618E-13</v>
      </c>
      <c r="EK92" s="18">
        <f>EJ92*VLOOKUP('Données projet'!$B$15,Paramètres!$A$1:$I$89,3,0)*VLOOKUP('Données projet'!$B$15,Paramètres!$A$1:$I$89,5,0)</f>
        <v>-3.0149749363772573E-13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622.05788186755217</v>
      </c>
      <c r="EP92" s="62">
        <f t="shared" si="100"/>
        <v>427.1830590194549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4.9702773108339401E-8</v>
      </c>
      <c r="EY92" s="24">
        <f t="shared" si="75"/>
        <v>4.9702773108339401E-8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273.99999999999972</v>
      </c>
      <c r="O93" s="14">
        <f>N93*VLOOKUP('Données projet'!$B$9,Paramètres!$A$1:$I$89,3,0)*VLOOKUP('Données projet'!$B$9,Paramètres!$A$1:$I$89,5,0)</f>
        <v>277.83599999999973</v>
      </c>
      <c r="P93" s="14">
        <f t="shared" si="87"/>
        <v>66.509487177652261</v>
      </c>
      <c r="Q93" s="22">
        <f t="shared" si="54"/>
        <v>599.73505683441056</v>
      </c>
      <c r="R93" s="62">
        <f t="shared" si="55"/>
        <v>893.06839016774393</v>
      </c>
      <c r="S93" s="62">
        <f ca="1">AVERAGE(OFFSET($R$3,0,0,'Données projet'!$E$9+1,1))-AVERAGE(OFFSET($H$3,0,0,'Données projet'!$E$9+1,1))</f>
        <v>475.74538416323395</v>
      </c>
      <c r="T93" s="62">
        <f t="shared" si="88"/>
        <v>254.25036207346585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4</v>
      </c>
      <c r="AI93" s="14">
        <f>IF('Données projet'!$A$62&gt;35,AI92+AH93-AQ92,IF(A93&lt;'Données projet'!$A$62,$AF$205^A93,IF(A93='Données projet'!$A$62,'Données projet'!$B$62,AI92+AH93-AQ92)))</f>
        <v>206.00000000000006</v>
      </c>
      <c r="AJ93" s="14">
        <f>AI93*VLOOKUP('Données projet'!$B$10,Paramètres!$A$1:$I$89,3,0)*VLOOKUP('Données projet'!$B$10,Paramètres!$A$1:$I$89,5,0)</f>
        <v>215.31120000000007</v>
      </c>
      <c r="AK93" s="14">
        <f t="shared" si="89"/>
        <v>53.094523989958148</v>
      </c>
      <c r="AL93" s="22">
        <f t="shared" si="58"/>
        <v>467.47330261584392</v>
      </c>
      <c r="AM93" s="62">
        <f t="shared" si="59"/>
        <v>760.80663594917723</v>
      </c>
      <c r="AN93" s="62">
        <f ca="1">AVERAGE(OFFSET($AM$3,0,0,'Données projet'!$E$10+1,1))-AVERAGE(OFFSET($H$3,0,0,'Données projet'!$E$10+1,1))</f>
        <v>367.53254281980077</v>
      </c>
      <c r="AO93" s="62">
        <f t="shared" si="90"/>
        <v>163.29630772916113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-7.4487616075202823E-14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212.76380112303843</v>
      </c>
      <c r="BJ93" s="62">
        <f t="shared" si="92"/>
        <v>232.85411068442733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1.1368683772161603E-13</v>
      </c>
      <c r="BZ93" s="14">
        <f>BY93*VLOOKUP('Données projet'!$B$12,Paramètres!$A$1:$I$89,3,0)*VLOOKUP('Données projet'!$B$12,Paramètres!$A$1:$I$89,5,0)</f>
        <v>9.2222762759774927E-14</v>
      </c>
      <c r="CA93" s="14">
        <f t="shared" si="93"/>
        <v>1.3985662224947967E-12</v>
      </c>
      <c r="CB93" s="22">
        <f t="shared" si="64"/>
        <v>2.5964574826517121E-12</v>
      </c>
      <c r="CC93" s="62">
        <f t="shared" si="65"/>
        <v>293.33333333333593</v>
      </c>
      <c r="CD93" s="62">
        <f ca="1">AVERAGE(OFFSET($CC$3,0,0,'Données projet'!$E$12+1,1))-AVERAGE(OFFSET($H$3,0,0,'Données projet'!$E$12+1,1))</f>
        <v>280.22219394281689</v>
      </c>
      <c r="CE93" s="62">
        <f t="shared" si="94"/>
        <v>296.25239639555008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5.2</v>
      </c>
      <c r="CT93" s="13">
        <f>IF('Données projet'!$A$140&gt;35,CT92+CS93-DB92,IF(A93&lt;'Données projet'!$A$140,$CQ$205^A93,IF(A93='Données projet'!$A$140,'Données projet'!$B$140,CT92+CS93-DB92)))</f>
        <v>273.99999999999972</v>
      </c>
      <c r="CU93" s="18">
        <f>CT93*VLOOKUP('Données projet'!$B$13,Paramètres!$A$1:$I$89,3,0)*VLOOKUP('Données projet'!$B$13,Paramètres!$A$1:$I$89,5,0)</f>
        <v>294.93359999999973</v>
      </c>
      <c r="CV93" s="14">
        <f t="shared" si="95"/>
        <v>70.113300882814812</v>
      </c>
      <c r="CW93" s="22">
        <f t="shared" si="67"/>
        <v>635.79001903756864</v>
      </c>
      <c r="CX93" s="62">
        <f t="shared" si="68"/>
        <v>929.12335237090201</v>
      </c>
      <c r="CY93" s="62">
        <f ca="1">AVERAGE(OFFSET($CX$3,0,0,'Données projet'!$E$13+1,1))-AVERAGE(OFFSET($H$3,0,0,'Données projet'!$E$13+1,1))</f>
        <v>502.3600084639375</v>
      </c>
      <c r="CZ93" s="62">
        <f t="shared" si="96"/>
        <v>267.29983095356357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236</v>
      </c>
      <c r="DM93" s="13">
        <f>VLOOKUP(A93,'Données projet'!$A$165:$I$185,9,0)</f>
        <v>2.8</v>
      </c>
      <c r="DN93" s="13">
        <f t="array" ref="DN93">INDEX(DM:DM,MIN(IF(ISNUMBER(DM93:DM289),ROW(DM93:DM289),"")))</f>
        <v>2.8</v>
      </c>
      <c r="DO93" s="13">
        <f>IF('Données projet'!$A$166&gt;35,DO92+DN93-DW92,IF(A93&lt;'Données projet'!$A$166,$DL$205^A93,IF(A93='Données projet'!$A$166,'Données projet'!$B$166,DO92+DN93-DW92)))</f>
        <v>236.00000000000003</v>
      </c>
      <c r="DP93" s="18">
        <f>DO93*VLOOKUP('Données projet'!$B$14,Paramètres!$A$1:$I$89,3,0)*VLOOKUP('Données projet'!$B$14,Paramètres!$A$1:$I$89,5,0)</f>
        <v>206.16960000000006</v>
      </c>
      <c r="DQ93" s="14">
        <f t="shared" si="97"/>
        <v>51.097652263007333</v>
      </c>
      <c r="DR93" s="22">
        <f t="shared" si="70"/>
        <v>448.07379769140448</v>
      </c>
      <c r="DS93" s="62">
        <f t="shared" si="71"/>
        <v>741.40713102473774</v>
      </c>
      <c r="DT93" s="62">
        <f ca="1">AVERAGE(OFFSET($DS$3,0,0,'Données projet'!$E$14+1,1))-AVERAGE(OFFSET($H$3,0,0,'Données projet'!$E$14+1,1))</f>
        <v>344.39903186387789</v>
      </c>
      <c r="DU93" s="62">
        <f t="shared" si="98"/>
        <v>417.85733543972361</v>
      </c>
      <c r="DV93" s="16">
        <f>IF(ISNA(VLOOKUP(A93,'Données projet'!$A$165:$I$185,3,0)),0,VLOOKUP(A93,'Données projet'!$A$165:$I$185,3,0))</f>
        <v>9</v>
      </c>
      <c r="DW93" s="16">
        <f>IF(ISNA(VLOOKUP(A93,'Données projet'!$A$165:$I$185,4,0)),0,VLOOKUP(A93,'Données projet'!$A$165:$I$185,4,0))</f>
        <v>236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-6.8212102632969618E-13</v>
      </c>
      <c r="EK93" s="18">
        <f>EJ93*VLOOKUP('Données projet'!$B$15,Paramètres!$A$1:$I$89,3,0)*VLOOKUP('Données projet'!$B$15,Paramètres!$A$1:$I$89,5,0)</f>
        <v>-3.0149749363772573E-13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622.05788186755217</v>
      </c>
      <c r="EP93" s="62">
        <f t="shared" si="100"/>
        <v>427.1830590194549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3.5145167908683167E-8</v>
      </c>
      <c r="EY93" s="24">
        <f t="shared" si="75"/>
        <v>3.5145167908683167E-8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279.1999999999997</v>
      </c>
      <c r="O94" s="14">
        <f>N94*VLOOKUP('Données projet'!$B$9,Paramètres!$A$1:$I$89,3,0)*VLOOKUP('Données projet'!$B$9,Paramètres!$A$1:$I$89,5,0)</f>
        <v>283.10879999999975</v>
      </c>
      <c r="P94" s="14">
        <f t="shared" si="87"/>
        <v>67.623564901653808</v>
      </c>
      <c r="Q94" s="22">
        <f t="shared" si="54"/>
        <v>610.85886887037998</v>
      </c>
      <c r="R94" s="62">
        <f t="shared" si="55"/>
        <v>904.19220220371335</v>
      </c>
      <c r="S94" s="62">
        <f ca="1">AVERAGE(OFFSET($R$3,0,0,'Données projet'!$E$9+1,1))-AVERAGE(OFFSET($H$3,0,0,'Données projet'!$E$9+1,1))</f>
        <v>475.74538416323395</v>
      </c>
      <c r="T94" s="62">
        <f t="shared" si="88"/>
        <v>254.25036207346585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</v>
      </c>
      <c r="AI94" s="14">
        <f>IF('Données projet'!$A$62&gt;35,AI93+AH94-AQ93,IF(A94&lt;'Données projet'!$A$62,$AF$205^A94,IF(A94='Données projet'!$A$62,'Données projet'!$B$62,AI93+AH94-AQ93)))</f>
        <v>210.00000000000006</v>
      </c>
      <c r="AJ94" s="14">
        <f>AI94*VLOOKUP('Données projet'!$B$10,Paramètres!$A$1:$I$89,3,0)*VLOOKUP('Données projet'!$B$10,Paramètres!$A$1:$I$89,5,0)</f>
        <v>219.49200000000008</v>
      </c>
      <c r="AK94" s="14">
        <f t="shared" si="89"/>
        <v>54.004459579686667</v>
      </c>
      <c r="AL94" s="22">
        <f t="shared" si="58"/>
        <v>476.33966710128772</v>
      </c>
      <c r="AM94" s="62">
        <f t="shared" si="59"/>
        <v>769.67300043462103</v>
      </c>
      <c r="AN94" s="62">
        <f ca="1">AVERAGE(OFFSET($AM$3,0,0,'Données projet'!$E$10+1,1))-AVERAGE(OFFSET($H$3,0,0,'Données projet'!$E$10+1,1))</f>
        <v>367.53254281980077</v>
      </c>
      <c r="AO94" s="62">
        <f t="shared" si="90"/>
        <v>163.29630772916113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-7.4487616075202823E-14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212.76380112303843</v>
      </c>
      <c r="BJ94" s="62">
        <f t="shared" si="92"/>
        <v>232.85411068442733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projet'!$B$12,Paramètres!$A$1:$I$89,3,0)*VLOOKUP('Données projet'!$B$12,Paramètres!$A$1:$I$89,5,0)</f>
        <v>9.2222762759774927E-14</v>
      </c>
      <c r="CA94" s="14">
        <f t="shared" si="93"/>
        <v>1.3985662224947967E-12</v>
      </c>
      <c r="CB94" s="22">
        <f t="shared" si="64"/>
        <v>2.5964574826517121E-12</v>
      </c>
      <c r="CC94" s="62">
        <f t="shared" si="65"/>
        <v>293.33333333333593</v>
      </c>
      <c r="CD94" s="62">
        <f ca="1">AVERAGE(OFFSET($CC$3,0,0,'Données projet'!$E$12+1,1))-AVERAGE(OFFSET($H$3,0,0,'Données projet'!$E$12+1,1))</f>
        <v>280.22219394281689</v>
      </c>
      <c r="CE94" s="62">
        <f t="shared" si="94"/>
        <v>296.25239639555008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5.2</v>
      </c>
      <c r="CT94" s="13">
        <f>IF('Données projet'!$A$140&gt;35,CT93+CS94-DB93,IF(A94&lt;'Données projet'!$A$140,$CQ$205^A94,IF(A94='Données projet'!$A$140,'Données projet'!$B$140,CT93+CS94-DB93)))</f>
        <v>279.1999999999997</v>
      </c>
      <c r="CU94" s="18">
        <f>CT94*VLOOKUP('Données projet'!$B$13,Paramètres!$A$1:$I$89,3,0)*VLOOKUP('Données projet'!$B$13,Paramètres!$A$1:$I$89,5,0)</f>
        <v>300.53087999999963</v>
      </c>
      <c r="CV94" s="14">
        <f t="shared" si="95"/>
        <v>71.287744860425335</v>
      </c>
      <c r="CW94" s="22">
        <f t="shared" si="67"/>
        <v>647.58410496524004</v>
      </c>
      <c r="CX94" s="62">
        <f t="shared" si="68"/>
        <v>940.91743829857342</v>
      </c>
      <c r="CY94" s="62">
        <f ca="1">AVERAGE(OFFSET($CX$3,0,0,'Données projet'!$E$13+1,1))-AVERAGE(OFFSET($H$3,0,0,'Données projet'!$E$13+1,1))</f>
        <v>502.3600084639375</v>
      </c>
      <c r="CZ94" s="62">
        <f t="shared" si="96"/>
        <v>267.29983095356357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2.8421709430404007E-14</v>
      </c>
      <c r="DP94" s="18">
        <f>DO94*VLOOKUP('Données projet'!$B$14,Paramètres!$A$1:$I$89,3,0)*VLOOKUP('Données projet'!$B$14,Paramètres!$A$1:$I$89,5,0)</f>
        <v>2.4829205358400945E-14</v>
      </c>
      <c r="DQ94" s="14">
        <f t="shared" si="97"/>
        <v>4.3867331143352915E-13</v>
      </c>
      <c r="DR94" s="22">
        <f t="shared" si="70"/>
        <v>8.0726688341261168E-13</v>
      </c>
      <c r="DS94" s="62">
        <f t="shared" si="71"/>
        <v>293.33333333333411</v>
      </c>
      <c r="DT94" s="62">
        <f ca="1">AVERAGE(OFFSET($DS$3,0,0,'Données projet'!$E$14+1,1))-AVERAGE(OFFSET($H$3,0,0,'Données projet'!$E$14+1,1))</f>
        <v>344.39903186387789</v>
      </c>
      <c r="DU94" s="62">
        <f t="shared" si="98"/>
        <v>417.85733543972361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-6.8212102632969618E-13</v>
      </c>
      <c r="EK94" s="18">
        <f>EJ94*VLOOKUP('Données projet'!$B$15,Paramètres!$A$1:$I$89,3,0)*VLOOKUP('Données projet'!$B$15,Paramètres!$A$1:$I$89,5,0)</f>
        <v>-3.0149749363772573E-13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622.05788186755217</v>
      </c>
      <c r="EP94" s="62">
        <f t="shared" si="100"/>
        <v>427.1830590194549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2.48513865541697E-8</v>
      </c>
      <c r="EY94" s="24">
        <f t="shared" si="75"/>
        <v>2.48513865541697E-8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284.39999999999969</v>
      </c>
      <c r="O95" s="14">
        <f>N95*VLOOKUP('Données projet'!$B$9,Paramètres!$A$1:$I$89,3,0)*VLOOKUP('Données projet'!$B$9,Paramètres!$A$1:$I$89,5,0)</f>
        <v>288.38159999999971</v>
      </c>
      <c r="P95" s="14">
        <f t="shared" si="87"/>
        <v>68.735229875936554</v>
      </c>
      <c r="Q95" s="22">
        <f t="shared" si="54"/>
        <v>621.97847870058888</v>
      </c>
      <c r="R95" s="62">
        <f t="shared" si="55"/>
        <v>915.31181203392225</v>
      </c>
      <c r="S95" s="62">
        <f ca="1">AVERAGE(OFFSET($R$3,0,0,'Données projet'!$E$9+1,1))-AVERAGE(OFFSET($H$3,0,0,'Données projet'!$E$9+1,1))</f>
        <v>475.74538416323395</v>
      </c>
      <c r="T95" s="62">
        <f t="shared" si="88"/>
        <v>254.25036207346585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</v>
      </c>
      <c r="AI95" s="14">
        <f>IF('Données projet'!$A$62&gt;35,AI94+AH95-AQ94,IF(A95&lt;'Données projet'!$A$62,$AF$205^A95,IF(A95='Données projet'!$A$62,'Données projet'!$B$62,AI94+AH95-AQ94)))</f>
        <v>214.00000000000006</v>
      </c>
      <c r="AJ95" s="14">
        <f>AI95*VLOOKUP('Données projet'!$B$10,Paramètres!$A$1:$I$89,3,0)*VLOOKUP('Données projet'!$B$10,Paramètres!$A$1:$I$89,5,0)</f>
        <v>223.67280000000008</v>
      </c>
      <c r="AK95" s="14">
        <f t="shared" si="89"/>
        <v>54.91237981823884</v>
      </c>
      <c r="AL95" s="22">
        <f t="shared" si="58"/>
        <v>485.20252151676618</v>
      </c>
      <c r="AM95" s="62">
        <f t="shared" si="59"/>
        <v>778.53585485009944</v>
      </c>
      <c r="AN95" s="62">
        <f ca="1">AVERAGE(OFFSET($AM$3,0,0,'Données projet'!$E$10+1,1))-AVERAGE(OFFSET($H$3,0,0,'Données projet'!$E$10+1,1))</f>
        <v>367.53254281980077</v>
      </c>
      <c r="AO95" s="62">
        <f t="shared" si="90"/>
        <v>163.29630772916113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-7.4487616075202823E-14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212.76380112303843</v>
      </c>
      <c r="BJ95" s="62">
        <f t="shared" si="92"/>
        <v>232.85411068442733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projet'!$B$12,Paramètres!$A$1:$I$89,3,0)*VLOOKUP('Données projet'!$B$12,Paramètres!$A$1:$I$89,5,0)</f>
        <v>9.2222762759774927E-14</v>
      </c>
      <c r="CA95" s="14">
        <f t="shared" si="93"/>
        <v>1.3985662224947967E-12</v>
      </c>
      <c r="CB95" s="22">
        <f t="shared" si="64"/>
        <v>2.5964574826517121E-12</v>
      </c>
      <c r="CC95" s="62">
        <f t="shared" si="65"/>
        <v>293.33333333333593</v>
      </c>
      <c r="CD95" s="62">
        <f ca="1">AVERAGE(OFFSET($CC$3,0,0,'Données projet'!$E$12+1,1))-AVERAGE(OFFSET($H$3,0,0,'Données projet'!$E$12+1,1))</f>
        <v>280.22219394281689</v>
      </c>
      <c r="CE95" s="62">
        <f t="shared" si="94"/>
        <v>296.25239639555008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5.2</v>
      </c>
      <c r="CT95" s="13">
        <f>IF('Données projet'!$A$140&gt;35,CT94+CS95-DB94,IF(A95&lt;'Données projet'!$A$140,$CQ$205^A95,IF(A95='Données projet'!$A$140,'Données projet'!$B$140,CT94+CS95-DB94)))</f>
        <v>284.39999999999969</v>
      </c>
      <c r="CU95" s="18">
        <f>CT95*VLOOKUP('Données projet'!$B$13,Paramètres!$A$1:$I$89,3,0)*VLOOKUP('Données projet'!$B$13,Paramètres!$A$1:$I$89,5,0)</f>
        <v>306.12815999999964</v>
      </c>
      <c r="CV95" s="14">
        <f t="shared" si="95"/>
        <v>72.459645353577386</v>
      </c>
      <c r="CW95" s="22">
        <f t="shared" si="67"/>
        <v>659.37376099081337</v>
      </c>
      <c r="CX95" s="62">
        <f t="shared" si="68"/>
        <v>952.70709432414674</v>
      </c>
      <c r="CY95" s="62">
        <f ca="1">AVERAGE(OFFSET($CX$3,0,0,'Données projet'!$E$13+1,1))-AVERAGE(OFFSET($H$3,0,0,'Données projet'!$E$13+1,1))</f>
        <v>502.3600084639375</v>
      </c>
      <c r="CZ95" s="62">
        <f t="shared" si="96"/>
        <v>267.29983095356357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2.8421709430404007E-14</v>
      </c>
      <c r="DP95" s="18">
        <f>DO95*VLOOKUP('Données projet'!$B$14,Paramètres!$A$1:$I$89,3,0)*VLOOKUP('Données projet'!$B$14,Paramètres!$A$1:$I$89,5,0)</f>
        <v>2.4829205358400945E-14</v>
      </c>
      <c r="DQ95" s="14">
        <f t="shared" si="97"/>
        <v>4.3867331143352915E-13</v>
      </c>
      <c r="DR95" s="22">
        <f t="shared" si="70"/>
        <v>8.0726688341261168E-13</v>
      </c>
      <c r="DS95" s="62">
        <f t="shared" si="71"/>
        <v>293.33333333333411</v>
      </c>
      <c r="DT95" s="62">
        <f ca="1">AVERAGE(OFFSET($DS$3,0,0,'Données projet'!$E$14+1,1))-AVERAGE(OFFSET($H$3,0,0,'Données projet'!$E$14+1,1))</f>
        <v>344.39903186387789</v>
      </c>
      <c r="DU95" s="62">
        <f t="shared" si="98"/>
        <v>417.85733543972361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-6.8212102632969618E-13</v>
      </c>
      <c r="EK95" s="18">
        <f>EJ95*VLOOKUP('Données projet'!$B$15,Paramètres!$A$1:$I$89,3,0)*VLOOKUP('Données projet'!$B$15,Paramètres!$A$1:$I$89,5,0)</f>
        <v>-3.0149749363772573E-13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622.05788186755217</v>
      </c>
      <c r="EP95" s="62">
        <f t="shared" si="100"/>
        <v>427.1830590194549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1.7572583954341583E-8</v>
      </c>
      <c r="EY95" s="24">
        <f t="shared" si="75"/>
        <v>1.7572583954341583E-8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289.59999999999968</v>
      </c>
      <c r="O96" s="14">
        <f>N96*VLOOKUP('Données projet'!$B$9,Paramètres!$A$1:$I$89,3,0)*VLOOKUP('Données projet'!$B$9,Paramètres!$A$1:$I$89,5,0)</f>
        <v>293.65439999999973</v>
      </c>
      <c r="P96" s="14">
        <f t="shared" si="87"/>
        <v>69.844531303614474</v>
      </c>
      <c r="Q96" s="22">
        <f t="shared" si="54"/>
        <v>633.09397202046136</v>
      </c>
      <c r="R96" s="62">
        <f t="shared" si="55"/>
        <v>926.42730535379474</v>
      </c>
      <c r="S96" s="62">
        <f ca="1">AVERAGE(OFFSET($R$3,0,0,'Données projet'!$E$9+1,1))-AVERAGE(OFFSET($H$3,0,0,'Données projet'!$E$9+1,1))</f>
        <v>475.74538416323395</v>
      </c>
      <c r="T96" s="62">
        <f t="shared" si="88"/>
        <v>254.25036207346585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</v>
      </c>
      <c r="AI96" s="14">
        <f>IF('Données projet'!$A$62&gt;35,AI95+AH96-AQ95,IF(A96&lt;'Données projet'!$A$62,$AF$205^A96,IF(A96='Données projet'!$A$62,'Données projet'!$B$62,AI95+AH96-AQ95)))</f>
        <v>218.00000000000006</v>
      </c>
      <c r="AJ96" s="14">
        <f>AI96*VLOOKUP('Données projet'!$B$10,Paramètres!$A$1:$I$89,3,0)*VLOOKUP('Données projet'!$B$10,Paramètres!$A$1:$I$89,5,0)</f>
        <v>227.85360000000011</v>
      </c>
      <c r="AK96" s="14">
        <f t="shared" si="89"/>
        <v>55.818326719749848</v>
      </c>
      <c r="AL96" s="22">
        <f t="shared" si="58"/>
        <v>494.06193903689791</v>
      </c>
      <c r="AM96" s="62">
        <f t="shared" si="59"/>
        <v>787.39527237023117</v>
      </c>
      <c r="AN96" s="62">
        <f ca="1">AVERAGE(OFFSET($AM$3,0,0,'Données projet'!$E$10+1,1))-AVERAGE(OFFSET($H$3,0,0,'Données projet'!$E$10+1,1))</f>
        <v>367.53254281980077</v>
      </c>
      <c r="AO96" s="62">
        <f t="shared" si="90"/>
        <v>163.29630772916113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-7.4487616075202823E-14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212.76380112303843</v>
      </c>
      <c r="BJ96" s="62">
        <f t="shared" si="92"/>
        <v>232.85411068442733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projet'!$B$12,Paramètres!$A$1:$I$89,3,0)*VLOOKUP('Données projet'!$B$12,Paramètres!$A$1:$I$89,5,0)</f>
        <v>9.2222762759774927E-14</v>
      </c>
      <c r="CA96" s="14">
        <f t="shared" si="93"/>
        <v>1.3985662224947967E-12</v>
      </c>
      <c r="CB96" s="22">
        <f t="shared" si="64"/>
        <v>2.5964574826517121E-12</v>
      </c>
      <c r="CC96" s="62">
        <f t="shared" si="65"/>
        <v>293.33333333333593</v>
      </c>
      <c r="CD96" s="62">
        <f ca="1">AVERAGE(OFFSET($CC$3,0,0,'Données projet'!$E$12+1,1))-AVERAGE(OFFSET($H$3,0,0,'Données projet'!$E$12+1,1))</f>
        <v>280.22219394281689</v>
      </c>
      <c r="CE96" s="62">
        <f t="shared" si="94"/>
        <v>296.25239639555008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5.2</v>
      </c>
      <c r="CT96" s="13">
        <f>IF('Données projet'!$A$140&gt;35,CT95+CS96-DB95,IF(A96&lt;'Données projet'!$A$140,$CQ$205^A96,IF(A96='Données projet'!$A$140,'Données projet'!$B$140,CT95+CS96-DB95)))</f>
        <v>289.59999999999968</v>
      </c>
      <c r="CU96" s="18">
        <f>CT96*VLOOKUP('Données projet'!$B$13,Paramètres!$A$1:$I$89,3,0)*VLOOKUP('Données projet'!$B$13,Paramètres!$A$1:$I$89,5,0)</f>
        <v>311.72543999999965</v>
      </c>
      <c r="CV96" s="14">
        <f t="shared" si="95"/>
        <v>73.629054231453196</v>
      </c>
      <c r="CW96" s="22">
        <f t="shared" si="67"/>
        <v>671.1590774531137</v>
      </c>
      <c r="CX96" s="62">
        <f t="shared" si="68"/>
        <v>964.49241078644695</v>
      </c>
      <c r="CY96" s="62">
        <f ca="1">AVERAGE(OFFSET($CX$3,0,0,'Données projet'!$E$13+1,1))-AVERAGE(OFFSET($H$3,0,0,'Données projet'!$E$13+1,1))</f>
        <v>502.3600084639375</v>
      </c>
      <c r="CZ96" s="62">
        <f t="shared" si="96"/>
        <v>267.29983095356357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2.8421709430404007E-14</v>
      </c>
      <c r="DP96" s="18">
        <f>DO96*VLOOKUP('Données projet'!$B$14,Paramètres!$A$1:$I$89,3,0)*VLOOKUP('Données projet'!$B$14,Paramètres!$A$1:$I$89,5,0)</f>
        <v>2.4829205358400945E-14</v>
      </c>
      <c r="DQ96" s="14">
        <f t="shared" si="97"/>
        <v>4.3867331143352915E-13</v>
      </c>
      <c r="DR96" s="22">
        <f t="shared" si="70"/>
        <v>8.0726688341261168E-13</v>
      </c>
      <c r="DS96" s="62">
        <f t="shared" si="71"/>
        <v>293.33333333333411</v>
      </c>
      <c r="DT96" s="62">
        <f ca="1">AVERAGE(OFFSET($DS$3,0,0,'Données projet'!$E$14+1,1))-AVERAGE(OFFSET($H$3,0,0,'Données projet'!$E$14+1,1))</f>
        <v>344.39903186387789</v>
      </c>
      <c r="DU96" s="62">
        <f t="shared" si="98"/>
        <v>417.85733543972361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-6.8212102632969618E-13</v>
      </c>
      <c r="EK96" s="18">
        <f>EJ96*VLOOKUP('Données projet'!$B$15,Paramètres!$A$1:$I$89,3,0)*VLOOKUP('Données projet'!$B$15,Paramètres!$A$1:$I$89,5,0)</f>
        <v>-3.0149749363772573E-13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622.05788186755217</v>
      </c>
      <c r="EP96" s="62">
        <f t="shared" si="100"/>
        <v>427.1830590194549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1.242569327708485E-8</v>
      </c>
      <c r="EY96" s="24">
        <f t="shared" si="75"/>
        <v>1.242569327708485E-8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294.79999999999967</v>
      </c>
      <c r="O97" s="14">
        <f>N97*VLOOKUP('Données projet'!$B$9,Paramètres!$A$1:$I$89,3,0)*VLOOKUP('Données projet'!$B$9,Paramètres!$A$1:$I$89,5,0)</f>
        <v>298.92719999999969</v>
      </c>
      <c r="P97" s="14">
        <f t="shared" si="87"/>
        <v>70.951516519653524</v>
      </c>
      <c r="Q97" s="22">
        <f t="shared" si="54"/>
        <v>644.20543127172925</v>
      </c>
      <c r="R97" s="62">
        <f t="shared" si="55"/>
        <v>937.53876460506262</v>
      </c>
      <c r="S97" s="62">
        <f ca="1">AVERAGE(OFFSET($R$3,0,0,'Données projet'!$E$9+1,1))-AVERAGE(OFFSET($H$3,0,0,'Données projet'!$E$9+1,1))</f>
        <v>475.74538416323395</v>
      </c>
      <c r="T97" s="62">
        <f t="shared" si="88"/>
        <v>254.25036207346585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</v>
      </c>
      <c r="AI97" s="14">
        <f>IF('Données projet'!$A$62&gt;35,AI96+AH97-AQ96,IF(A97&lt;'Données projet'!$A$62,$AF$205^A97,IF(A97='Données projet'!$A$62,'Données projet'!$B$62,AI96+AH97-AQ96)))</f>
        <v>222.00000000000006</v>
      </c>
      <c r="AJ97" s="14">
        <f>AI97*VLOOKUP('Données projet'!$B$10,Paramètres!$A$1:$I$89,3,0)*VLOOKUP('Données projet'!$B$10,Paramètres!$A$1:$I$89,5,0)</f>
        <v>232.03440000000006</v>
      </c>
      <c r="AK97" s="14">
        <f t="shared" si="89"/>
        <v>56.722340668285831</v>
      </c>
      <c r="AL97" s="22">
        <f t="shared" si="58"/>
        <v>502.91798999726456</v>
      </c>
      <c r="AM97" s="62">
        <f t="shared" si="59"/>
        <v>796.25132333059787</v>
      </c>
      <c r="AN97" s="62">
        <f ca="1">AVERAGE(OFFSET($AM$3,0,0,'Données projet'!$E$10+1,1))-AVERAGE(OFFSET($H$3,0,0,'Données projet'!$E$10+1,1))</f>
        <v>367.53254281980077</v>
      </c>
      <c r="AO97" s="62">
        <f t="shared" si="90"/>
        <v>163.29630772916113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-7.4487616075202823E-14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212.76380112303843</v>
      </c>
      <c r="BJ97" s="62">
        <f t="shared" si="92"/>
        <v>232.85411068442733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projet'!$B$12,Paramètres!$A$1:$I$89,3,0)*VLOOKUP('Données projet'!$B$12,Paramètres!$A$1:$I$89,5,0)</f>
        <v>9.2222762759774927E-14</v>
      </c>
      <c r="CA97" s="14">
        <f t="shared" si="93"/>
        <v>1.3985662224947967E-12</v>
      </c>
      <c r="CB97" s="22">
        <f t="shared" si="64"/>
        <v>2.5964574826517121E-12</v>
      </c>
      <c r="CC97" s="62">
        <f t="shared" si="65"/>
        <v>293.33333333333593</v>
      </c>
      <c r="CD97" s="62">
        <f ca="1">AVERAGE(OFFSET($CC$3,0,0,'Données projet'!$E$12+1,1))-AVERAGE(OFFSET($H$3,0,0,'Données projet'!$E$12+1,1))</f>
        <v>280.22219394281689</v>
      </c>
      <c r="CE97" s="62">
        <f t="shared" si="94"/>
        <v>296.25239639555008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5.2</v>
      </c>
      <c r="CT97" s="13">
        <f>IF('Données projet'!$A$140&gt;35,CT96+CS97-DB96,IF(A97&lt;'Données projet'!$A$140,$CQ$205^A97,IF(A97='Données projet'!$A$140,'Données projet'!$B$140,CT96+CS97-DB96)))</f>
        <v>294.79999999999967</v>
      </c>
      <c r="CU97" s="18">
        <f>CT97*VLOOKUP('Données projet'!$B$13,Paramètres!$A$1:$I$89,3,0)*VLOOKUP('Données projet'!$B$13,Paramètres!$A$1:$I$89,5,0)</f>
        <v>317.32271999999961</v>
      </c>
      <c r="CV97" s="14">
        <f t="shared" si="95"/>
        <v>74.796021393862063</v>
      </c>
      <c r="CW97" s="22">
        <f t="shared" si="67"/>
        <v>682.94014126097579</v>
      </c>
      <c r="CX97" s="62">
        <f t="shared" si="68"/>
        <v>976.27347459430916</v>
      </c>
      <c r="CY97" s="62">
        <f ca="1">AVERAGE(OFFSET($CX$3,0,0,'Données projet'!$E$13+1,1))-AVERAGE(OFFSET($H$3,0,0,'Données projet'!$E$13+1,1))</f>
        <v>502.3600084639375</v>
      </c>
      <c r="CZ97" s="62">
        <f t="shared" si="96"/>
        <v>267.29983095356357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2.8421709430404007E-14</v>
      </c>
      <c r="DP97" s="18">
        <f>DO97*VLOOKUP('Données projet'!$B$14,Paramètres!$A$1:$I$89,3,0)*VLOOKUP('Données projet'!$B$14,Paramètres!$A$1:$I$89,5,0)</f>
        <v>2.4829205358400945E-14</v>
      </c>
      <c r="DQ97" s="14">
        <f t="shared" si="97"/>
        <v>4.3867331143352915E-13</v>
      </c>
      <c r="DR97" s="22">
        <f t="shared" si="70"/>
        <v>8.0726688341261168E-13</v>
      </c>
      <c r="DS97" s="62">
        <f t="shared" si="71"/>
        <v>293.33333333333411</v>
      </c>
      <c r="DT97" s="62">
        <f ca="1">AVERAGE(OFFSET($DS$3,0,0,'Données projet'!$E$14+1,1))-AVERAGE(OFFSET($H$3,0,0,'Données projet'!$E$14+1,1))</f>
        <v>344.39903186387789</v>
      </c>
      <c r="DU97" s="62">
        <f t="shared" si="98"/>
        <v>417.85733543972361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-6.8212102632969618E-13</v>
      </c>
      <c r="EK97" s="18">
        <f>EJ97*VLOOKUP('Données projet'!$B$15,Paramètres!$A$1:$I$89,3,0)*VLOOKUP('Données projet'!$B$15,Paramètres!$A$1:$I$89,5,0)</f>
        <v>-3.0149749363772573E-13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622.05788186755217</v>
      </c>
      <c r="EP97" s="62">
        <f t="shared" si="100"/>
        <v>427.1830590194549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8.7862919771707917E-9</v>
      </c>
      <c r="EY97" s="24">
        <f t="shared" si="75"/>
        <v>8.7862919771707917E-9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299.99999999999966</v>
      </c>
      <c r="O98" s="14">
        <f>N98*VLOOKUP('Données projet'!$B$9,Paramètres!$A$1:$I$89,3,0)*VLOOKUP('Données projet'!$B$9,Paramètres!$A$1:$I$89,5,0)</f>
        <v>304.19999999999965</v>
      </c>
      <c r="P98" s="14">
        <f t="shared" si="87"/>
        <v>72.056231093481003</v>
      </c>
      <c r="Q98" s="22">
        <f t="shared" si="54"/>
        <v>655.31293582114552</v>
      </c>
      <c r="R98" s="62">
        <f t="shared" si="55"/>
        <v>948.64626915447889</v>
      </c>
      <c r="S98" s="62">
        <f ca="1">AVERAGE(OFFSET($R$3,0,0,'Données projet'!$E$9+1,1))-AVERAGE(OFFSET($H$3,0,0,'Données projet'!$E$9+1,1))</f>
        <v>475.74538416323395</v>
      </c>
      <c r="T98" s="62">
        <f t="shared" si="88"/>
        <v>254.25036207346585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226</v>
      </c>
      <c r="AG98" s="13">
        <f>VLOOKUP(A98,'Données projet'!$A$61:$I$81,9,0)</f>
        <v>4</v>
      </c>
      <c r="AH98" s="13">
        <f t="array" ref="AH98">INDEX(AG:AG,MIN(IF(ISNUMBER(AG98:AG294),ROW(AG98:AG294),"")))</f>
        <v>4</v>
      </c>
      <c r="AI98" s="14">
        <f>IF('Données projet'!$A$62&gt;35,AI97+AH98-AQ97,IF(A98&lt;'Données projet'!$A$62,$AF$205^A98,IF(A98='Données projet'!$A$62,'Données projet'!$B$62,AI97+AH98-AQ97)))</f>
        <v>226.00000000000006</v>
      </c>
      <c r="AJ98" s="14">
        <f>AI98*VLOOKUP('Données projet'!$B$10,Paramètres!$A$1:$I$89,3,0)*VLOOKUP('Données projet'!$B$10,Paramètres!$A$1:$I$89,5,0)</f>
        <v>236.21520000000007</v>
      </c>
      <c r="AK98" s="14">
        <f t="shared" si="89"/>
        <v>57.624460509298522</v>
      </c>
      <c r="AL98" s="22">
        <f t="shared" si="58"/>
        <v>511.77074205369507</v>
      </c>
      <c r="AM98" s="62">
        <f t="shared" si="59"/>
        <v>805.10407538702839</v>
      </c>
      <c r="AN98" s="62">
        <f ca="1">AVERAGE(OFFSET($AM$3,0,0,'Données projet'!$E$10+1,1))-AVERAGE(OFFSET($H$3,0,0,'Données projet'!$E$10+1,1))</f>
        <v>367.53254281980077</v>
      </c>
      <c r="AO98" s="62">
        <f t="shared" si="90"/>
        <v>163.29630772916113</v>
      </c>
      <c r="AP98" s="16">
        <f>IF(ISNA(VLOOKUP(A98,'Données projet'!$A$61:$I$81,3,0)),0,VLOOKUP(A98,'Données projet'!$A$61:$I$81,3,0))</f>
        <v>7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-7.4487616075202823E-14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212.76380112303843</v>
      </c>
      <c r="BJ98" s="62">
        <f t="shared" si="92"/>
        <v>232.85411068442733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projet'!$B$12,Paramètres!$A$1:$I$89,3,0)*VLOOKUP('Données projet'!$B$12,Paramètres!$A$1:$I$89,5,0)</f>
        <v>9.2222762759774927E-14</v>
      </c>
      <c r="CA98" s="14">
        <f t="shared" si="93"/>
        <v>1.3985662224947967E-12</v>
      </c>
      <c r="CB98" s="22">
        <f t="shared" si="64"/>
        <v>2.5964574826517121E-12</v>
      </c>
      <c r="CC98" s="62">
        <f t="shared" si="65"/>
        <v>293.33333333333593</v>
      </c>
      <c r="CD98" s="62">
        <f ca="1">AVERAGE(OFFSET($CC$3,0,0,'Données projet'!$E$12+1,1))-AVERAGE(OFFSET($H$3,0,0,'Données projet'!$E$12+1,1))</f>
        <v>280.22219394281689</v>
      </c>
      <c r="CE98" s="62">
        <f t="shared" si="94"/>
        <v>296.25239639555008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300</v>
      </c>
      <c r="CR98" s="13">
        <f>VLOOKUP(A98,'Données projet'!$A$139:$I$159,9,0)</f>
        <v>5.2</v>
      </c>
      <c r="CS98" s="13">
        <f t="array" ref="CS98">INDEX(CR:CR,MIN(IF(ISNUMBER(CR98:CR294),ROW(CR98:CR294),"")))</f>
        <v>5.2</v>
      </c>
      <c r="CT98" s="13">
        <f>IF('Données projet'!$A$140&gt;35,CT97+CS98-DB97,IF(A98&lt;'Données projet'!$A$140,$CQ$205^A98,IF(A98='Données projet'!$A$140,'Données projet'!$B$140,CT97+CS98-DB97)))</f>
        <v>299.99999999999966</v>
      </c>
      <c r="CU98" s="18">
        <f>CT98*VLOOKUP('Données projet'!$B$13,Paramètres!$A$1:$I$89,3,0)*VLOOKUP('Données projet'!$B$13,Paramètres!$A$1:$I$89,5,0)</f>
        <v>322.91999999999962</v>
      </c>
      <c r="CV98" s="14">
        <f t="shared" si="95"/>
        <v>75.960594879408688</v>
      </c>
      <c r="CW98" s="22">
        <f t="shared" si="67"/>
        <v>694.71703608163614</v>
      </c>
      <c r="CX98" s="62">
        <f t="shared" si="68"/>
        <v>988.05036941496951</v>
      </c>
      <c r="CY98" s="62">
        <f ca="1">AVERAGE(OFFSET($CX$3,0,0,'Données projet'!$E$13+1,1))-AVERAGE(OFFSET($H$3,0,0,'Données projet'!$E$13+1,1))</f>
        <v>502.3600084639375</v>
      </c>
      <c r="CZ98" s="62">
        <f t="shared" si="96"/>
        <v>267.29983095356357</v>
      </c>
      <c r="DA98" s="16">
        <f>IF(ISNA(VLOOKUP(A98,'Données projet'!$A$139:$I$159,3,0)),0,VLOOKUP(A98,'Données projet'!$A$139:$I$159,3,0))</f>
        <v>8</v>
      </c>
      <c r="DB98" s="16">
        <f>IF(ISNA(VLOOKUP(A98,'Données projet'!$A$139:$I$159,4,0)),0,VLOOKUP(A98,'Données projet'!$A$139:$I$159,4,0))</f>
        <v>42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2.8421709430404007E-14</v>
      </c>
      <c r="DP98" s="18">
        <f>DO98*VLOOKUP('Données projet'!$B$14,Paramètres!$A$1:$I$89,3,0)*VLOOKUP('Données projet'!$B$14,Paramètres!$A$1:$I$89,5,0)</f>
        <v>2.4829205358400945E-14</v>
      </c>
      <c r="DQ98" s="14">
        <f t="shared" si="97"/>
        <v>4.3867331143352915E-13</v>
      </c>
      <c r="DR98" s="22">
        <f t="shared" si="70"/>
        <v>8.0726688341261168E-13</v>
      </c>
      <c r="DS98" s="62">
        <f t="shared" si="71"/>
        <v>293.33333333333411</v>
      </c>
      <c r="DT98" s="62">
        <f ca="1">AVERAGE(OFFSET($DS$3,0,0,'Données projet'!$E$14+1,1))-AVERAGE(OFFSET($H$3,0,0,'Données projet'!$E$14+1,1))</f>
        <v>344.39903186387789</v>
      </c>
      <c r="DU98" s="62">
        <f t="shared" si="98"/>
        <v>417.85733543972361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-6.8212102632969618E-13</v>
      </c>
      <c r="EK98" s="18">
        <f>EJ98*VLOOKUP('Données projet'!$B$15,Paramètres!$A$1:$I$89,3,0)*VLOOKUP('Données projet'!$B$15,Paramètres!$A$1:$I$89,5,0)</f>
        <v>-3.0149749363772573E-13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622.05788186755217</v>
      </c>
      <c r="EP98" s="62">
        <f t="shared" si="100"/>
        <v>427.1830590194549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6.2128466385424251E-9</v>
      </c>
      <c r="EY98" s="24">
        <f t="shared" si="75"/>
        <v>6.2128466385424251E-9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262.69999999999965</v>
      </c>
      <c r="O99" s="14">
        <f>N99*VLOOKUP('Données projet'!$B$9,Paramètres!$A$1:$I$89,3,0)*VLOOKUP('Données projet'!$B$9,Paramètres!$A$1:$I$89,5,0)</f>
        <v>266.37779999999964</v>
      </c>
      <c r="P99" s="14">
        <f t="shared" si="87"/>
        <v>64.079943804672666</v>
      </c>
      <c r="Q99" s="22">
        <f t="shared" ref="Q99:Q130" si="107">(O99+P99)*0.475*44/12</f>
        <v>575.54723712647092</v>
      </c>
      <c r="R99" s="62">
        <f t="shared" si="55"/>
        <v>868.88057045980418</v>
      </c>
      <c r="S99" s="62">
        <f ca="1">AVERAGE(OFFSET($R$3,0,0,'Données projet'!$E$9+1,1))-AVERAGE(OFFSET($H$3,0,0,'Données projet'!$E$9+1,1))</f>
        <v>475.74538416323395</v>
      </c>
      <c r="T99" s="62">
        <f t="shared" si="88"/>
        <v>254.25036207346585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3.4</v>
      </c>
      <c r="AI99" s="14">
        <f>IF('Données projet'!$A$62&gt;35,AI98+AH99-AQ98,IF(A99&lt;'Données projet'!$A$62,$AF$205^A99,IF(A99='Données projet'!$A$62,'Données projet'!$B$62,AI98+AH99-AQ98)))</f>
        <v>201.40000000000006</v>
      </c>
      <c r="AJ99" s="14">
        <f>AI99*VLOOKUP('Données projet'!$B$10,Paramètres!$A$1:$I$89,3,0)*VLOOKUP('Données projet'!$B$10,Paramètres!$A$1:$I$89,5,0)</f>
        <v>210.50328000000007</v>
      </c>
      <c r="AK99" s="14">
        <f t="shared" si="89"/>
        <v>52.045549714335849</v>
      </c>
      <c r="AL99" s="22">
        <f t="shared" si="58"/>
        <v>457.27254508580171</v>
      </c>
      <c r="AM99" s="62">
        <f t="shared" si="59"/>
        <v>750.60587841913502</v>
      </c>
      <c r="AN99" s="62">
        <f ca="1">AVERAGE(OFFSET($AM$3,0,0,'Données projet'!$E$10+1,1))-AVERAGE(OFFSET($H$3,0,0,'Données projet'!$E$10+1,1))</f>
        <v>367.53254281980077</v>
      </c>
      <c r="AO99" s="62">
        <f t="shared" si="90"/>
        <v>163.29630772916113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-7.4487616075202823E-14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212.76380112303843</v>
      </c>
      <c r="BJ99" s="62">
        <f t="shared" si="92"/>
        <v>232.85411068442733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projet'!$B$12,Paramètres!$A$1:$I$89,3,0)*VLOOKUP('Données projet'!$B$12,Paramètres!$A$1:$I$89,5,0)</f>
        <v>9.2222762759774927E-14</v>
      </c>
      <c r="CA99" s="14">
        <f t="shared" si="93"/>
        <v>1.3985662224947967E-12</v>
      </c>
      <c r="CB99" s="22">
        <f t="shared" si="64"/>
        <v>2.5964574826517121E-12</v>
      </c>
      <c r="CC99" s="62">
        <f t="shared" si="65"/>
        <v>293.33333333333593</v>
      </c>
      <c r="CD99" s="62">
        <f ca="1">AVERAGE(OFFSET($CC$3,0,0,'Données projet'!$E$12+1,1))-AVERAGE(OFFSET($H$3,0,0,'Données projet'!$E$12+1,1))</f>
        <v>280.22219394281689</v>
      </c>
      <c r="CE99" s="62">
        <f t="shared" si="94"/>
        <v>296.25239639555008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4.7</v>
      </c>
      <c r="CT99" s="13">
        <f>IF('Données projet'!$A$140&gt;35,CT98+CS99-DB98,IF(A99&lt;'Données projet'!$A$140,$CQ$205^A99,IF(A99='Données projet'!$A$140,'Données projet'!$B$140,CT98+CS99-DB98)))</f>
        <v>262.69999999999965</v>
      </c>
      <c r="CU99" s="18">
        <f>CT99*VLOOKUP('Données projet'!$B$13,Paramètres!$A$1:$I$89,3,0)*VLOOKUP('Données projet'!$B$13,Paramètres!$A$1:$I$89,5,0)</f>
        <v>282.77027999999962</v>
      </c>
      <c r="CV99" s="14">
        <f t="shared" si="95"/>
        <v>67.55211280655486</v>
      </c>
      <c r="CW99" s="22">
        <f t="shared" si="67"/>
        <v>610.14483413808227</v>
      </c>
      <c r="CX99" s="62">
        <f t="shared" si="68"/>
        <v>903.47816747141565</v>
      </c>
      <c r="CY99" s="62">
        <f ca="1">AVERAGE(OFFSET($CX$3,0,0,'Données projet'!$E$13+1,1))-AVERAGE(OFFSET($H$3,0,0,'Données projet'!$E$13+1,1))</f>
        <v>502.3600084639375</v>
      </c>
      <c r="CZ99" s="62">
        <f t="shared" si="96"/>
        <v>267.29983095356357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2.8421709430404007E-14</v>
      </c>
      <c r="DP99" s="18">
        <f>DO99*VLOOKUP('Données projet'!$B$14,Paramètres!$A$1:$I$89,3,0)*VLOOKUP('Données projet'!$B$14,Paramètres!$A$1:$I$89,5,0)</f>
        <v>2.4829205358400945E-14</v>
      </c>
      <c r="DQ99" s="14">
        <f t="shared" si="97"/>
        <v>4.3867331143352915E-13</v>
      </c>
      <c r="DR99" s="22">
        <f t="shared" si="70"/>
        <v>8.0726688341261168E-13</v>
      </c>
      <c r="DS99" s="62">
        <f t="shared" si="71"/>
        <v>293.33333333333411</v>
      </c>
      <c r="DT99" s="62">
        <f ca="1">AVERAGE(OFFSET($DS$3,0,0,'Données projet'!$E$14+1,1))-AVERAGE(OFFSET($H$3,0,0,'Données projet'!$E$14+1,1))</f>
        <v>344.39903186387789</v>
      </c>
      <c r="DU99" s="62">
        <f t="shared" si="98"/>
        <v>417.85733543972361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-6.8212102632969618E-13</v>
      </c>
      <c r="EK99" s="18">
        <f>EJ99*VLOOKUP('Données projet'!$B$15,Paramètres!$A$1:$I$89,3,0)*VLOOKUP('Données projet'!$B$15,Paramètres!$A$1:$I$89,5,0)</f>
        <v>-3.0149749363772573E-13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622.05788186755217</v>
      </c>
      <c r="EP99" s="62">
        <f t="shared" si="100"/>
        <v>427.1830590194549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4.3931459885853958E-9</v>
      </c>
      <c r="EY99" s="24">
        <f t="shared" si="75"/>
        <v>4.3931459885853958E-9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267.39999999999964</v>
      </c>
      <c r="O100" s="14">
        <f>N100*VLOOKUP('Données projet'!$B$9,Paramètres!$A$1:$I$89,3,0)*VLOOKUP('Données projet'!$B$9,Paramètres!$A$1:$I$89,5,0)</f>
        <v>271.14359999999965</v>
      </c>
      <c r="P100" s="14">
        <f t="shared" si="87"/>
        <v>65.091910336447413</v>
      </c>
      <c r="Q100" s="22">
        <f t="shared" si="107"/>
        <v>585.61018050264533</v>
      </c>
      <c r="R100" s="62">
        <f t="shared" si="55"/>
        <v>878.94351383597859</v>
      </c>
      <c r="S100" s="62">
        <f ca="1">AVERAGE(OFFSET($R$3,0,0,'Données projet'!$E$9+1,1))-AVERAGE(OFFSET($H$3,0,0,'Données projet'!$E$9+1,1))</f>
        <v>475.74538416323395</v>
      </c>
      <c r="T100" s="62">
        <f t="shared" si="88"/>
        <v>254.25036207346585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3.4</v>
      </c>
      <c r="AI100" s="14">
        <f>IF('Données projet'!$A$62&gt;35,AI99+AH100-AQ99,IF(A100&lt;'Données projet'!$A$62,$AF$205^A100,IF(A100='Données projet'!$A$62,'Données projet'!$B$62,AI99+AH100-AQ99)))</f>
        <v>204.80000000000007</v>
      </c>
      <c r="AJ100" s="14">
        <f>AI100*VLOOKUP('Données projet'!$B$10,Paramètres!$A$1:$I$89,3,0)*VLOOKUP('Données projet'!$B$10,Paramètres!$A$1:$I$89,5,0)</f>
        <v>214.05696000000012</v>
      </c>
      <c r="AK100" s="14">
        <f t="shared" si="89"/>
        <v>52.821143827018723</v>
      </c>
      <c r="AL100" s="22">
        <f t="shared" si="58"/>
        <v>464.81269749872445</v>
      </c>
      <c r="AM100" s="62">
        <f t="shared" si="59"/>
        <v>758.1460308320577</v>
      </c>
      <c r="AN100" s="62">
        <f ca="1">AVERAGE(OFFSET($AM$3,0,0,'Données projet'!$E$10+1,1))-AVERAGE(OFFSET($H$3,0,0,'Données projet'!$E$10+1,1))</f>
        <v>367.53254281980077</v>
      </c>
      <c r="AO100" s="62">
        <f t="shared" si="90"/>
        <v>163.29630772916113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-7.4487616075202823E-14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212.76380112303843</v>
      </c>
      <c r="BJ100" s="62">
        <f t="shared" si="92"/>
        <v>232.85411068442733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projet'!$B$12,Paramètres!$A$1:$I$89,3,0)*VLOOKUP('Données projet'!$B$12,Paramètres!$A$1:$I$89,5,0)</f>
        <v>9.2222762759774927E-14</v>
      </c>
      <c r="CA100" s="14">
        <f t="shared" si="93"/>
        <v>1.3985662224947967E-12</v>
      </c>
      <c r="CB100" s="22">
        <f t="shared" si="64"/>
        <v>2.5964574826517121E-12</v>
      </c>
      <c r="CC100" s="62">
        <f t="shared" si="65"/>
        <v>293.33333333333593</v>
      </c>
      <c r="CD100" s="62">
        <f ca="1">AVERAGE(OFFSET($CC$3,0,0,'Données projet'!$E$12+1,1))-AVERAGE(OFFSET($H$3,0,0,'Données projet'!$E$12+1,1))</f>
        <v>280.22219394281689</v>
      </c>
      <c r="CE100" s="62">
        <f t="shared" si="94"/>
        <v>296.25239639555008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4.7</v>
      </c>
      <c r="CT100" s="13">
        <f>IF('Données projet'!$A$140&gt;35,CT99+CS100-DB99,IF(A100&lt;'Données projet'!$A$140,$CQ$205^A100,IF(A100='Données projet'!$A$140,'Données projet'!$B$140,CT99+CS100-DB99)))</f>
        <v>267.39999999999964</v>
      </c>
      <c r="CU100" s="18">
        <f>CT100*VLOOKUP('Données projet'!$B$13,Paramètres!$A$1:$I$89,3,0)*VLOOKUP('Données projet'!$B$13,Paramètres!$A$1:$I$89,5,0)</f>
        <v>287.82935999999961</v>
      </c>
      <c r="CV100" s="14">
        <f t="shared" si="95"/>
        <v>68.61891270137501</v>
      </c>
      <c r="CW100" s="22">
        <f t="shared" si="67"/>
        <v>620.81407495489407</v>
      </c>
      <c r="CX100" s="62">
        <f t="shared" si="68"/>
        <v>914.14740828822733</v>
      </c>
      <c r="CY100" s="62">
        <f ca="1">AVERAGE(OFFSET($CX$3,0,0,'Données projet'!$E$13+1,1))-AVERAGE(OFFSET($H$3,0,0,'Données projet'!$E$13+1,1))</f>
        <v>502.3600084639375</v>
      </c>
      <c r="CZ100" s="62">
        <f t="shared" si="96"/>
        <v>267.29983095356357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2.8421709430404007E-14</v>
      </c>
      <c r="DP100" s="18">
        <f>DO100*VLOOKUP('Données projet'!$B$14,Paramètres!$A$1:$I$89,3,0)*VLOOKUP('Données projet'!$B$14,Paramètres!$A$1:$I$89,5,0)</f>
        <v>2.4829205358400945E-14</v>
      </c>
      <c r="DQ100" s="14">
        <f t="shared" si="97"/>
        <v>4.3867331143352915E-13</v>
      </c>
      <c r="DR100" s="22">
        <f t="shared" si="70"/>
        <v>8.0726688341261168E-13</v>
      </c>
      <c r="DS100" s="62">
        <f t="shared" si="71"/>
        <v>293.33333333333411</v>
      </c>
      <c r="DT100" s="62">
        <f ca="1">AVERAGE(OFFSET($DS$3,0,0,'Données projet'!$E$14+1,1))-AVERAGE(OFFSET($H$3,0,0,'Données projet'!$E$14+1,1))</f>
        <v>344.39903186387789</v>
      </c>
      <c r="DU100" s="62">
        <f t="shared" si="98"/>
        <v>417.85733543972361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-6.8212102632969618E-13</v>
      </c>
      <c r="EK100" s="18">
        <f>EJ100*VLOOKUP('Données projet'!$B$15,Paramètres!$A$1:$I$89,3,0)*VLOOKUP('Données projet'!$B$15,Paramètres!$A$1:$I$89,5,0)</f>
        <v>-3.0149749363772573E-13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622.05788186755217</v>
      </c>
      <c r="EP100" s="62">
        <f t="shared" si="100"/>
        <v>427.1830590194549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3.1064233192712125E-9</v>
      </c>
      <c r="EY100" s="24">
        <f t="shared" si="75"/>
        <v>3.1064233192712125E-9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272.09999999999962</v>
      </c>
      <c r="O101" s="14">
        <f>N101*VLOOKUP('Données projet'!$B$9,Paramètres!$A$1:$I$89,3,0)*VLOOKUP('Données projet'!$B$9,Paramètres!$A$1:$I$89,5,0)</f>
        <v>275.90939999999961</v>
      </c>
      <c r="P101" s="14">
        <f t="shared" si="87"/>
        <v>66.101808465810961</v>
      </c>
      <c r="Q101" s="22">
        <f t="shared" si="107"/>
        <v>595.66952141128684</v>
      </c>
      <c r="R101" s="62">
        <f t="shared" si="55"/>
        <v>889.00285474462021</v>
      </c>
      <c r="S101" s="62">
        <f ca="1">AVERAGE(OFFSET($R$3,0,0,'Données projet'!$E$9+1,1))-AVERAGE(OFFSET($H$3,0,0,'Données projet'!$E$9+1,1))</f>
        <v>475.74538416323395</v>
      </c>
      <c r="T101" s="62">
        <f t="shared" si="88"/>
        <v>254.25036207346585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3.4</v>
      </c>
      <c r="AI101" s="14">
        <f>IF('Données projet'!$A$62&gt;35,AI100+AH101-AQ100,IF(A101&lt;'Données projet'!$A$62,$AF$205^A101,IF(A101='Données projet'!$A$62,'Données projet'!$B$62,AI100+AH101-AQ100)))</f>
        <v>208.20000000000007</v>
      </c>
      <c r="AJ101" s="14">
        <f>AI101*VLOOKUP('Données projet'!$B$10,Paramètres!$A$1:$I$89,3,0)*VLOOKUP('Données projet'!$B$10,Paramètres!$A$1:$I$89,5,0)</f>
        <v>217.6106400000001</v>
      </c>
      <c r="AK101" s="14">
        <f t="shared" si="89"/>
        <v>53.595240539151291</v>
      </c>
      <c r="AL101" s="22">
        <f t="shared" si="58"/>
        <v>472.350241939022</v>
      </c>
      <c r="AM101" s="62">
        <f t="shared" si="59"/>
        <v>765.68357527235526</v>
      </c>
      <c r="AN101" s="62">
        <f ca="1">AVERAGE(OFFSET($AM$3,0,0,'Données projet'!$E$10+1,1))-AVERAGE(OFFSET($H$3,0,0,'Données projet'!$E$10+1,1))</f>
        <v>367.53254281980077</v>
      </c>
      <c r="AO101" s="62">
        <f t="shared" si="90"/>
        <v>163.29630772916113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-7.4487616075202823E-14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212.76380112303843</v>
      </c>
      <c r="BJ101" s="62">
        <f t="shared" si="92"/>
        <v>232.85411068442733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projet'!$B$12,Paramètres!$A$1:$I$89,3,0)*VLOOKUP('Données projet'!$B$12,Paramètres!$A$1:$I$89,5,0)</f>
        <v>9.2222762759774927E-14</v>
      </c>
      <c r="CA101" s="14">
        <f t="shared" si="93"/>
        <v>1.3985662224947967E-12</v>
      </c>
      <c r="CB101" s="22">
        <f t="shared" si="64"/>
        <v>2.5964574826517121E-12</v>
      </c>
      <c r="CC101" s="62">
        <f t="shared" si="65"/>
        <v>293.33333333333593</v>
      </c>
      <c r="CD101" s="62">
        <f ca="1">AVERAGE(OFFSET($CC$3,0,0,'Données projet'!$E$12+1,1))-AVERAGE(OFFSET($H$3,0,0,'Données projet'!$E$12+1,1))</f>
        <v>280.22219394281689</v>
      </c>
      <c r="CE101" s="62">
        <f t="shared" si="94"/>
        <v>296.25239639555008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4.7</v>
      </c>
      <c r="CT101" s="13">
        <f>IF('Données projet'!$A$140&gt;35,CT100+CS101-DB100,IF(A101&lt;'Données projet'!$A$140,$CQ$205^A101,IF(A101='Données projet'!$A$140,'Données projet'!$B$140,CT100+CS101-DB100)))</f>
        <v>272.09999999999962</v>
      </c>
      <c r="CU101" s="18">
        <f>CT101*VLOOKUP('Données projet'!$B$13,Paramètres!$A$1:$I$89,3,0)*VLOOKUP('Données projet'!$B$13,Paramètres!$A$1:$I$89,5,0)</f>
        <v>292.8884399999996</v>
      </c>
      <c r="CV101" s="14">
        <f t="shared" si="95"/>
        <v>69.68353211748817</v>
      </c>
      <c r="CW101" s="22">
        <f t="shared" si="67"/>
        <v>631.47951810462462</v>
      </c>
      <c r="CX101" s="62">
        <f t="shared" si="68"/>
        <v>924.81285143795799</v>
      </c>
      <c r="CY101" s="62">
        <f ca="1">AVERAGE(OFFSET($CX$3,0,0,'Données projet'!$E$13+1,1))-AVERAGE(OFFSET($H$3,0,0,'Données projet'!$E$13+1,1))</f>
        <v>502.3600084639375</v>
      </c>
      <c r="CZ101" s="62">
        <f t="shared" si="96"/>
        <v>267.29983095356357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2.8421709430404007E-14</v>
      </c>
      <c r="DP101" s="18">
        <f>DO101*VLOOKUP('Données projet'!$B$14,Paramètres!$A$1:$I$89,3,0)*VLOOKUP('Données projet'!$B$14,Paramètres!$A$1:$I$89,5,0)</f>
        <v>2.4829205358400945E-14</v>
      </c>
      <c r="DQ101" s="14">
        <f t="shared" si="97"/>
        <v>4.3867331143352915E-13</v>
      </c>
      <c r="DR101" s="22">
        <f t="shared" si="70"/>
        <v>8.0726688341261168E-13</v>
      </c>
      <c r="DS101" s="62">
        <f t="shared" si="71"/>
        <v>293.33333333333411</v>
      </c>
      <c r="DT101" s="62">
        <f ca="1">AVERAGE(OFFSET($DS$3,0,0,'Données projet'!$E$14+1,1))-AVERAGE(OFFSET($H$3,0,0,'Données projet'!$E$14+1,1))</f>
        <v>344.39903186387789</v>
      </c>
      <c r="DU101" s="62">
        <f t="shared" si="98"/>
        <v>417.85733543972361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-6.8212102632969618E-13</v>
      </c>
      <c r="EK101" s="18">
        <f>EJ101*VLOOKUP('Données projet'!$B$15,Paramètres!$A$1:$I$89,3,0)*VLOOKUP('Données projet'!$B$15,Paramètres!$A$1:$I$89,5,0)</f>
        <v>-3.0149749363772573E-13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622.05788186755217</v>
      </c>
      <c r="EP101" s="62">
        <f t="shared" si="100"/>
        <v>427.1830590194549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2.1965729942926979E-9</v>
      </c>
      <c r="EY101" s="24">
        <f t="shared" si="75"/>
        <v>2.1965729942926979E-9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276.79999999999961</v>
      </c>
      <c r="O102" s="14">
        <f>N102*VLOOKUP('Données projet'!$B$9,Paramètres!$A$1:$I$89,3,0)*VLOOKUP('Données projet'!$B$9,Paramètres!$A$1:$I$89,5,0)</f>
        <v>280.67519999999962</v>
      </c>
      <c r="P102" s="14">
        <f t="shared" si="87"/>
        <v>67.109678043026435</v>
      </c>
      <c r="Q102" s="22">
        <f t="shared" si="107"/>
        <v>605.72532925827045</v>
      </c>
      <c r="R102" s="62">
        <f t="shared" si="55"/>
        <v>899.05866259160371</v>
      </c>
      <c r="S102" s="62">
        <f ca="1">AVERAGE(OFFSET($R$3,0,0,'Données projet'!$E$9+1,1))-AVERAGE(OFFSET($H$3,0,0,'Données projet'!$E$9+1,1))</f>
        <v>475.74538416323395</v>
      </c>
      <c r="T102" s="62">
        <f t="shared" si="88"/>
        <v>254.25036207346585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3.4</v>
      </c>
      <c r="AI102" s="14">
        <f>IF('Données projet'!$A$62&gt;35,AI101+AH102-AQ101,IF(A102&lt;'Données projet'!$A$62,$AF$205^A102,IF(A102='Données projet'!$A$62,'Données projet'!$B$62,AI101+AH102-AQ101)))</f>
        <v>211.60000000000008</v>
      </c>
      <c r="AJ102" s="14">
        <f>AI102*VLOOKUP('Données projet'!$B$10,Paramètres!$A$1:$I$89,3,0)*VLOOKUP('Données projet'!$B$10,Paramètres!$A$1:$I$89,5,0)</f>
        <v>221.16432000000009</v>
      </c>
      <c r="AK102" s="14">
        <f t="shared" si="89"/>
        <v>54.367867126828884</v>
      </c>
      <c r="AL102" s="22">
        <f t="shared" si="58"/>
        <v>479.88522591256037</v>
      </c>
      <c r="AM102" s="62">
        <f t="shared" si="59"/>
        <v>773.21855924589363</v>
      </c>
      <c r="AN102" s="62">
        <f ca="1">AVERAGE(OFFSET($AM$3,0,0,'Données projet'!$E$10+1,1))-AVERAGE(OFFSET($H$3,0,0,'Données projet'!$E$10+1,1))</f>
        <v>367.53254281980077</v>
      </c>
      <c r="AO102" s="62">
        <f t="shared" si="90"/>
        <v>163.29630772916113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-7.4487616075202823E-14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212.76380112303843</v>
      </c>
      <c r="BJ102" s="62">
        <f t="shared" si="92"/>
        <v>232.85411068442733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projet'!$B$12,Paramètres!$A$1:$I$89,3,0)*VLOOKUP('Données projet'!$B$12,Paramètres!$A$1:$I$89,5,0)</f>
        <v>9.2222762759774927E-14</v>
      </c>
      <c r="CA102" s="14">
        <f t="shared" si="93"/>
        <v>1.3985662224947967E-12</v>
      </c>
      <c r="CB102" s="22">
        <f t="shared" si="64"/>
        <v>2.5964574826517121E-12</v>
      </c>
      <c r="CC102" s="62">
        <f t="shared" si="65"/>
        <v>293.33333333333593</v>
      </c>
      <c r="CD102" s="62">
        <f ca="1">AVERAGE(OFFSET($CC$3,0,0,'Données projet'!$E$12+1,1))-AVERAGE(OFFSET($H$3,0,0,'Données projet'!$E$12+1,1))</f>
        <v>280.22219394281689</v>
      </c>
      <c r="CE102" s="62">
        <f t="shared" si="94"/>
        <v>296.25239639555008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4.7</v>
      </c>
      <c r="CT102" s="13">
        <f>IF('Données projet'!$A$140&gt;35,CT101+CS102-DB101,IF(A102&lt;'Données projet'!$A$140,$CQ$205^A102,IF(A102='Données projet'!$A$140,'Données projet'!$B$140,CT101+CS102-DB101)))</f>
        <v>276.79999999999961</v>
      </c>
      <c r="CU102" s="18">
        <f>CT102*VLOOKUP('Données projet'!$B$13,Paramètres!$A$1:$I$89,3,0)*VLOOKUP('Données projet'!$B$13,Paramètres!$A$1:$I$89,5,0)</f>
        <v>297.94751999999954</v>
      </c>
      <c r="CV102" s="14">
        <f t="shared" si="95"/>
        <v>70.746013064442209</v>
      </c>
      <c r="CW102" s="22">
        <f t="shared" si="67"/>
        <v>642.14123675390272</v>
      </c>
      <c r="CX102" s="62">
        <f t="shared" si="68"/>
        <v>935.47457008723609</v>
      </c>
      <c r="CY102" s="62">
        <f ca="1">AVERAGE(OFFSET($CX$3,0,0,'Données projet'!$E$13+1,1))-AVERAGE(OFFSET($H$3,0,0,'Données projet'!$E$13+1,1))</f>
        <v>502.3600084639375</v>
      </c>
      <c r="CZ102" s="62">
        <f t="shared" si="96"/>
        <v>267.29983095356357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2.8421709430404007E-14</v>
      </c>
      <c r="DP102" s="18">
        <f>DO102*VLOOKUP('Données projet'!$B$14,Paramètres!$A$1:$I$89,3,0)*VLOOKUP('Données projet'!$B$14,Paramètres!$A$1:$I$89,5,0)</f>
        <v>2.4829205358400945E-14</v>
      </c>
      <c r="DQ102" s="14">
        <f t="shared" si="97"/>
        <v>4.3867331143352915E-13</v>
      </c>
      <c r="DR102" s="22">
        <f t="shared" si="70"/>
        <v>8.0726688341261168E-13</v>
      </c>
      <c r="DS102" s="62">
        <f t="shared" si="71"/>
        <v>293.33333333333411</v>
      </c>
      <c r="DT102" s="62">
        <f ca="1">AVERAGE(OFFSET($DS$3,0,0,'Données projet'!$E$14+1,1))-AVERAGE(OFFSET($H$3,0,0,'Données projet'!$E$14+1,1))</f>
        <v>344.39903186387789</v>
      </c>
      <c r="DU102" s="62">
        <f t="shared" si="98"/>
        <v>417.85733543972361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-6.8212102632969618E-13</v>
      </c>
      <c r="EK102" s="18">
        <f>EJ102*VLOOKUP('Données projet'!$B$15,Paramètres!$A$1:$I$89,3,0)*VLOOKUP('Données projet'!$B$15,Paramètres!$A$1:$I$89,5,0)</f>
        <v>-3.0149749363772573E-13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622.05788186755217</v>
      </c>
      <c r="EP102" s="62">
        <f t="shared" si="100"/>
        <v>427.1830590194549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1.5532116596356063E-9</v>
      </c>
      <c r="EY102" s="24">
        <f t="shared" si="75"/>
        <v>1.5532116596356063E-9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281.4999999999996</v>
      </c>
      <c r="O103" s="14">
        <f>N103*VLOOKUP('Données projet'!$B$9,Paramètres!$A$1:$I$89,3,0)*VLOOKUP('Données projet'!$B$9,Paramètres!$A$1:$I$89,5,0)</f>
        <v>285.44099999999958</v>
      </c>
      <c r="P103" s="14">
        <f t="shared" si="87"/>
        <v>68.115557487507047</v>
      </c>
      <c r="Q103" s="22">
        <f t="shared" si="107"/>
        <v>615.77767095740739</v>
      </c>
      <c r="R103" s="62">
        <f t="shared" si="55"/>
        <v>909.11100429074077</v>
      </c>
      <c r="S103" s="62">
        <f ca="1">AVERAGE(OFFSET($R$3,0,0,'Données projet'!$E$9+1,1))-AVERAGE(OFFSET($H$3,0,0,'Données projet'!$E$9+1,1))</f>
        <v>475.74538416323395</v>
      </c>
      <c r="T103" s="62">
        <f t="shared" si="88"/>
        <v>254.25036207346585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3.4</v>
      </c>
      <c r="AI103" s="14">
        <f>IF('Données projet'!$A$62&gt;35,AI102+AH103-AQ102,IF(A103&lt;'Données projet'!$A$62,$AF$205^A103,IF(A103='Données projet'!$A$62,'Données projet'!$B$62,AI102+AH103-AQ102)))</f>
        <v>215.00000000000009</v>
      </c>
      <c r="AJ103" s="14">
        <f>AI103*VLOOKUP('Données projet'!$B$10,Paramètres!$A$1:$I$89,3,0)*VLOOKUP('Données projet'!$B$10,Paramètres!$A$1:$I$89,5,0)</f>
        <v>224.7180000000001</v>
      </c>
      <c r="AK103" s="14">
        <f t="shared" si="89"/>
        <v>55.13904993933199</v>
      </c>
      <c r="AL103" s="22">
        <f t="shared" si="58"/>
        <v>487.4176953110034</v>
      </c>
      <c r="AM103" s="62">
        <f t="shared" si="59"/>
        <v>780.75102864433666</v>
      </c>
      <c r="AN103" s="62">
        <f ca="1">AVERAGE(OFFSET($AM$3,0,0,'Données projet'!$E$10+1,1))-AVERAGE(OFFSET($H$3,0,0,'Données projet'!$E$10+1,1))</f>
        <v>367.53254281980077</v>
      </c>
      <c r="AO103" s="62">
        <f t="shared" si="90"/>
        <v>163.29630772916113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-7.4487616075202823E-14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212.76380112303843</v>
      </c>
      <c r="BJ103" s="62">
        <f t="shared" si="92"/>
        <v>232.85411068442733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projet'!$B$12,Paramètres!$A$1:$I$89,3,0)*VLOOKUP('Données projet'!$B$12,Paramètres!$A$1:$I$89,5,0)</f>
        <v>9.2222762759774927E-14</v>
      </c>
      <c r="CA103" s="14">
        <f t="shared" si="93"/>
        <v>1.3985662224947967E-12</v>
      </c>
      <c r="CB103" s="22">
        <f t="shared" si="64"/>
        <v>2.5964574826517121E-12</v>
      </c>
      <c r="CC103" s="62">
        <f t="shared" si="65"/>
        <v>293.33333333333593</v>
      </c>
      <c r="CD103" s="62">
        <f ca="1">AVERAGE(OFFSET($CC$3,0,0,'Données projet'!$E$12+1,1))-AVERAGE(OFFSET($H$3,0,0,'Données projet'!$E$12+1,1))</f>
        <v>280.22219394281689</v>
      </c>
      <c r="CE103" s="62">
        <f t="shared" si="94"/>
        <v>296.25239639555008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4.7</v>
      </c>
      <c r="CT103" s="13">
        <f>IF('Données projet'!$A$140&gt;35,CT102+CS103-DB102,IF(A103&lt;'Données projet'!$A$140,$CQ$205^A103,IF(A103='Données projet'!$A$140,'Données projet'!$B$140,CT102+CS103-DB102)))</f>
        <v>281.4999999999996</v>
      </c>
      <c r="CU103" s="18">
        <f>CT103*VLOOKUP('Données projet'!$B$13,Paramètres!$A$1:$I$89,3,0)*VLOOKUP('Données projet'!$B$13,Paramètres!$A$1:$I$89,5,0)</f>
        <v>303.00659999999954</v>
      </c>
      <c r="CV103" s="14">
        <f t="shared" si="95"/>
        <v>71.806396043404845</v>
      </c>
      <c r="CW103" s="22">
        <f t="shared" si="67"/>
        <v>652.79930144226262</v>
      </c>
      <c r="CX103" s="62">
        <f t="shared" si="68"/>
        <v>946.13263477559599</v>
      </c>
      <c r="CY103" s="62">
        <f ca="1">AVERAGE(OFFSET($CX$3,0,0,'Données projet'!$E$13+1,1))-AVERAGE(OFFSET($H$3,0,0,'Données projet'!$E$13+1,1))</f>
        <v>502.3600084639375</v>
      </c>
      <c r="CZ103" s="62">
        <f t="shared" si="96"/>
        <v>267.29983095356357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2.8421709430404007E-14</v>
      </c>
      <c r="DP103" s="18">
        <f>DO103*VLOOKUP('Données projet'!$B$14,Paramètres!$A$1:$I$89,3,0)*VLOOKUP('Données projet'!$B$14,Paramètres!$A$1:$I$89,5,0)</f>
        <v>2.4829205358400945E-14</v>
      </c>
      <c r="DQ103" s="14">
        <f t="shared" si="97"/>
        <v>4.3867331143352915E-13</v>
      </c>
      <c r="DR103" s="22">
        <f t="shared" si="70"/>
        <v>8.0726688341261168E-13</v>
      </c>
      <c r="DS103" s="62">
        <f t="shared" si="71"/>
        <v>293.33333333333411</v>
      </c>
      <c r="DT103" s="62">
        <f ca="1">AVERAGE(OFFSET($DS$3,0,0,'Données projet'!$E$14+1,1))-AVERAGE(OFFSET($H$3,0,0,'Données projet'!$E$14+1,1))</f>
        <v>344.39903186387789</v>
      </c>
      <c r="DU103" s="62">
        <f t="shared" si="98"/>
        <v>417.85733543972361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-6.8212102632969618E-13</v>
      </c>
      <c r="EK103" s="18">
        <f>EJ103*VLOOKUP('Données projet'!$B$15,Paramètres!$A$1:$I$89,3,0)*VLOOKUP('Données projet'!$B$15,Paramètres!$A$1:$I$89,5,0)</f>
        <v>-3.0149749363772573E-13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622.05788186755217</v>
      </c>
      <c r="EP103" s="62">
        <f t="shared" si="100"/>
        <v>427.1830590194549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1.098286497146349E-9</v>
      </c>
      <c r="EY103" s="24">
        <f t="shared" si="75"/>
        <v>1.098286497146349E-9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286.19999999999959</v>
      </c>
      <c r="O104" s="14">
        <f>N104*VLOOKUP('Données projet'!$B$9,Paramètres!$A$1:$I$89,3,0)*VLOOKUP('Données projet'!$B$9,Paramètres!$A$1:$I$89,5,0)</f>
        <v>290.20679999999959</v>
      </c>
      <c r="P104" s="14">
        <f t="shared" si="87"/>
        <v>69.119483862208341</v>
      </c>
      <c r="Q104" s="22">
        <f t="shared" si="107"/>
        <v>625.82661106001206</v>
      </c>
      <c r="R104" s="62">
        <f t="shared" si="55"/>
        <v>919.15994439334531</v>
      </c>
      <c r="S104" s="62">
        <f ca="1">AVERAGE(OFFSET($R$3,0,0,'Données projet'!$E$9+1,1))-AVERAGE(OFFSET($H$3,0,0,'Données projet'!$E$9+1,1))</f>
        <v>475.74538416323395</v>
      </c>
      <c r="T104" s="62">
        <f t="shared" si="88"/>
        <v>254.25036207346585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3.4</v>
      </c>
      <c r="AI104" s="14">
        <f>IF('Données projet'!$A$62&gt;35,AI103+AH104-AQ103,IF(A104&lt;'Données projet'!$A$62,$AF$205^A104,IF(A104='Données projet'!$A$62,'Données projet'!$B$62,AI103+AH104-AQ103)))</f>
        <v>218.40000000000009</v>
      </c>
      <c r="AJ104" s="14">
        <f>AI104*VLOOKUP('Données projet'!$B$10,Paramètres!$A$1:$I$89,3,0)*VLOOKUP('Données projet'!$B$10,Paramètres!$A$1:$I$89,5,0)</f>
        <v>228.27168000000009</v>
      </c>
      <c r="AK104" s="14">
        <f t="shared" si="89"/>
        <v>55.908814444767799</v>
      </c>
      <c r="AL104" s="22">
        <f t="shared" si="58"/>
        <v>494.94769449130405</v>
      </c>
      <c r="AM104" s="62">
        <f t="shared" si="59"/>
        <v>788.28102782463736</v>
      </c>
      <c r="AN104" s="62">
        <f ca="1">AVERAGE(OFFSET($AM$3,0,0,'Données projet'!$E$10+1,1))-AVERAGE(OFFSET($H$3,0,0,'Données projet'!$E$10+1,1))</f>
        <v>367.53254281980077</v>
      </c>
      <c r="AO104" s="62">
        <f t="shared" si="90"/>
        <v>163.29630772916113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-7.4487616075202823E-14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212.76380112303843</v>
      </c>
      <c r="BJ104" s="62">
        <f t="shared" si="92"/>
        <v>232.85411068442733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9.2222762759774927E-14</v>
      </c>
      <c r="CA104" s="14">
        <f t="shared" si="93"/>
        <v>1.3985662224947967E-12</v>
      </c>
      <c r="CB104" s="22">
        <f t="shared" si="64"/>
        <v>2.5964574826517121E-12</v>
      </c>
      <c r="CC104" s="62">
        <f t="shared" si="65"/>
        <v>293.33333333333593</v>
      </c>
      <c r="CD104" s="62">
        <f ca="1">AVERAGE(OFFSET($CC$3,0,0,'Données projet'!$E$12+1,1))-AVERAGE(OFFSET($H$3,0,0,'Données projet'!$E$12+1,1))</f>
        <v>280.22219394281689</v>
      </c>
      <c r="CE104" s="62">
        <f t="shared" si="94"/>
        <v>296.25239639555008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4.7</v>
      </c>
      <c r="CT104" s="13">
        <f>IF('Données projet'!$A$140&gt;35,CT103+CS104-DB103,IF(A104&lt;'Données projet'!$A$140,$CQ$205^A104,IF(A104='Données projet'!$A$140,'Données projet'!$B$140,CT103+CS104-DB103)))</f>
        <v>286.19999999999959</v>
      </c>
      <c r="CU104" s="18">
        <f>CT104*VLOOKUP('Données projet'!$B$13,Paramètres!$A$1:$I$89,3,0)*VLOOKUP('Données projet'!$B$13,Paramètres!$A$1:$I$89,5,0)</f>
        <v>308.06567999999953</v>
      </c>
      <c r="CV104" s="14">
        <f t="shared" si="95"/>
        <v>72.864720125585904</v>
      </c>
      <c r="CW104" s="22">
        <f t="shared" si="67"/>
        <v>663.45378021872796</v>
      </c>
      <c r="CX104" s="62">
        <f t="shared" si="68"/>
        <v>956.78711355206133</v>
      </c>
      <c r="CY104" s="62">
        <f ca="1">AVERAGE(OFFSET($CX$3,0,0,'Données projet'!$E$13+1,1))-AVERAGE(OFFSET($H$3,0,0,'Données projet'!$E$13+1,1))</f>
        <v>502.3600084639375</v>
      </c>
      <c r="CZ104" s="62">
        <f t="shared" si="96"/>
        <v>267.29983095356357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2.8421709430404007E-14</v>
      </c>
      <c r="DP104" s="18">
        <f>DO104*VLOOKUP('Données projet'!$B$14,Paramètres!$A$1:$I$89,3,0)*VLOOKUP('Données projet'!$B$14,Paramètres!$A$1:$I$89,5,0)</f>
        <v>2.4829205358400945E-14</v>
      </c>
      <c r="DQ104" s="14">
        <f t="shared" si="97"/>
        <v>4.3867331143352915E-13</v>
      </c>
      <c r="DR104" s="22">
        <f t="shared" si="70"/>
        <v>8.0726688341261168E-13</v>
      </c>
      <c r="DS104" s="62">
        <f t="shared" si="71"/>
        <v>293.33333333333411</v>
      </c>
      <c r="DT104" s="62">
        <f ca="1">AVERAGE(OFFSET($DS$3,0,0,'Données projet'!$E$14+1,1))-AVERAGE(OFFSET($H$3,0,0,'Données projet'!$E$14+1,1))</f>
        <v>344.39903186387789</v>
      </c>
      <c r="DU104" s="62">
        <f t="shared" si="98"/>
        <v>417.85733543972361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-6.8212102632969618E-13</v>
      </c>
      <c r="EK104" s="18">
        <f>EJ104*VLOOKUP('Données projet'!$B$15,Paramètres!$A$1:$I$89,3,0)*VLOOKUP('Données projet'!$B$15,Paramètres!$A$1:$I$89,5,0)</f>
        <v>-3.0149749363772573E-13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622.05788186755217</v>
      </c>
      <c r="EP104" s="62">
        <f t="shared" si="100"/>
        <v>427.1830590194549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7.7660582981780313E-10</v>
      </c>
      <c r="EY104" s="24">
        <f t="shared" si="75"/>
        <v>7.7660582981780313E-10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290.89999999999958</v>
      </c>
      <c r="O105" s="14">
        <f>N105*VLOOKUP('Données projet'!$B$9,Paramètres!$A$1:$I$89,3,0)*VLOOKUP('Données projet'!$B$9,Paramètres!$A$1:$I$89,5,0)</f>
        <v>294.9725999999996</v>
      </c>
      <c r="P105" s="14">
        <f t="shared" si="87"/>
        <v>70.121492942994351</v>
      </c>
      <c r="Q105" s="22">
        <f t="shared" si="107"/>
        <v>635.87221187571447</v>
      </c>
      <c r="R105" s="62">
        <f t="shared" si="55"/>
        <v>929.20554520904784</v>
      </c>
      <c r="S105" s="62">
        <f ca="1">AVERAGE(OFFSET($R$3,0,0,'Données projet'!$E$9+1,1))-AVERAGE(OFFSET($H$3,0,0,'Données projet'!$E$9+1,1))</f>
        <v>475.74538416323395</v>
      </c>
      <c r="T105" s="62">
        <f t="shared" si="88"/>
        <v>254.25036207346585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3.4</v>
      </c>
      <c r="AI105" s="14">
        <f>IF('Données projet'!$A$62&gt;35,AI104+AH105-AQ104,IF(A105&lt;'Données projet'!$A$62,$AF$205^A105,IF(A105='Données projet'!$A$62,'Données projet'!$B$62,AI104+AH105-AQ104)))</f>
        <v>221.8000000000001</v>
      </c>
      <c r="AJ105" s="14">
        <f>AI105*VLOOKUP('Données projet'!$B$10,Paramètres!$A$1:$I$89,3,0)*VLOOKUP('Données projet'!$B$10,Paramètres!$A$1:$I$89,5,0)</f>
        <v>231.82536000000013</v>
      </c>
      <c r="AK105" s="14">
        <f t="shared" si="89"/>
        <v>56.677185272788478</v>
      </c>
      <c r="AL105" s="22">
        <f t="shared" si="58"/>
        <v>502.47526635010672</v>
      </c>
      <c r="AM105" s="62">
        <f t="shared" si="59"/>
        <v>795.80859968343998</v>
      </c>
      <c r="AN105" s="62">
        <f ca="1">AVERAGE(OFFSET($AM$3,0,0,'Données projet'!$E$10+1,1))-AVERAGE(OFFSET($H$3,0,0,'Données projet'!$E$10+1,1))</f>
        <v>367.53254281980077</v>
      </c>
      <c r="AO105" s="62">
        <f t="shared" si="90"/>
        <v>163.29630772916113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-7.4487616075202823E-14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212.76380112303843</v>
      </c>
      <c r="BJ105" s="62">
        <f t="shared" si="92"/>
        <v>232.85411068442733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9.2222762759774927E-14</v>
      </c>
      <c r="CA105" s="14">
        <f t="shared" si="93"/>
        <v>1.3985662224947967E-12</v>
      </c>
      <c r="CB105" s="22">
        <f t="shared" si="64"/>
        <v>2.5964574826517121E-12</v>
      </c>
      <c r="CC105" s="62">
        <f t="shared" si="65"/>
        <v>293.33333333333593</v>
      </c>
      <c r="CD105" s="62">
        <f ca="1">AVERAGE(OFFSET($CC$3,0,0,'Données projet'!$E$12+1,1))-AVERAGE(OFFSET($H$3,0,0,'Données projet'!$E$12+1,1))</f>
        <v>280.22219394281689</v>
      </c>
      <c r="CE105" s="62">
        <f t="shared" si="94"/>
        <v>296.25239639555008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4.7</v>
      </c>
      <c r="CT105" s="13">
        <f>IF('Données projet'!$A$140&gt;35,CT104+CS105-DB104,IF(A105&lt;'Données projet'!$A$140,$CQ$205^A105,IF(A105='Données projet'!$A$140,'Données projet'!$B$140,CT104+CS105-DB104)))</f>
        <v>290.89999999999958</v>
      </c>
      <c r="CU105" s="18">
        <f>CT105*VLOOKUP('Données projet'!$B$13,Paramètres!$A$1:$I$89,3,0)*VLOOKUP('Données projet'!$B$13,Paramètres!$A$1:$I$89,5,0)</f>
        <v>313.12475999999953</v>
      </c>
      <c r="CV105" s="14">
        <f t="shared" si="95"/>
        <v>73.921023025363311</v>
      </c>
      <c r="CW105" s="22">
        <f t="shared" si="67"/>
        <v>674.10473876917354</v>
      </c>
      <c r="CX105" s="62">
        <f t="shared" si="68"/>
        <v>967.43807210250679</v>
      </c>
      <c r="CY105" s="62">
        <f ca="1">AVERAGE(OFFSET($CX$3,0,0,'Données projet'!$E$13+1,1))-AVERAGE(OFFSET($H$3,0,0,'Données projet'!$E$13+1,1))</f>
        <v>502.3600084639375</v>
      </c>
      <c r="CZ105" s="62">
        <f t="shared" si="96"/>
        <v>267.29983095356357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2.8421709430404007E-14</v>
      </c>
      <c r="DP105" s="18">
        <f>DO105*VLOOKUP('Données projet'!$B$14,Paramètres!$A$1:$I$89,3,0)*VLOOKUP('Données projet'!$B$14,Paramètres!$A$1:$I$89,5,0)</f>
        <v>2.4829205358400945E-14</v>
      </c>
      <c r="DQ105" s="14">
        <f t="shared" si="97"/>
        <v>4.3867331143352915E-13</v>
      </c>
      <c r="DR105" s="22">
        <f t="shared" si="70"/>
        <v>8.0726688341261168E-13</v>
      </c>
      <c r="DS105" s="62">
        <f t="shared" si="71"/>
        <v>293.33333333333411</v>
      </c>
      <c r="DT105" s="62">
        <f ca="1">AVERAGE(OFFSET($DS$3,0,0,'Données projet'!$E$14+1,1))-AVERAGE(OFFSET($H$3,0,0,'Données projet'!$E$14+1,1))</f>
        <v>344.39903186387789</v>
      </c>
      <c r="DU105" s="62">
        <f t="shared" si="98"/>
        <v>417.85733543972361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-6.8212102632969618E-13</v>
      </c>
      <c r="EK105" s="18">
        <f>EJ105*VLOOKUP('Données projet'!$B$15,Paramètres!$A$1:$I$89,3,0)*VLOOKUP('Données projet'!$B$15,Paramètres!$A$1:$I$89,5,0)</f>
        <v>-3.0149749363772573E-13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622.05788186755217</v>
      </c>
      <c r="EP105" s="62">
        <f t="shared" si="100"/>
        <v>427.1830590194549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5.4914324857317448E-10</v>
      </c>
      <c r="EY105" s="24">
        <f t="shared" si="75"/>
        <v>5.4914324857317448E-10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295.59999999999957</v>
      </c>
      <c r="O106" s="14">
        <f>N106*VLOOKUP('Données projet'!$B$9,Paramètres!$A$1:$I$89,3,0)*VLOOKUP('Données projet'!$B$9,Paramètres!$A$1:$I$89,5,0)</f>
        <v>299.73839999999961</v>
      </c>
      <c r="P106" s="14">
        <f t="shared" si="87"/>
        <v>71.121619283394352</v>
      </c>
      <c r="Q106" s="22">
        <f t="shared" si="107"/>
        <v>645.91453358524438</v>
      </c>
      <c r="R106" s="62">
        <f t="shared" si="55"/>
        <v>939.24786691857776</v>
      </c>
      <c r="S106" s="62">
        <f ca="1">AVERAGE(OFFSET($R$3,0,0,'Données projet'!$E$9+1,1))-AVERAGE(OFFSET($H$3,0,0,'Données projet'!$E$9+1,1))</f>
        <v>475.74538416323395</v>
      </c>
      <c r="T106" s="62">
        <f t="shared" si="88"/>
        <v>254.25036207346585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3.4</v>
      </c>
      <c r="AI106" s="14">
        <f>IF('Données projet'!$A$62&gt;35,AI105+AH106-AQ105,IF(A106&lt;'Données projet'!$A$62,$AF$205^A106,IF(A106='Données projet'!$A$62,'Données projet'!$B$62,AI105+AH106-AQ105)))</f>
        <v>225.2000000000001</v>
      </c>
      <c r="AJ106" s="14">
        <f>AI106*VLOOKUP('Données projet'!$B$10,Paramètres!$A$1:$I$89,3,0)*VLOOKUP('Données projet'!$B$10,Paramètres!$A$1:$I$89,5,0)</f>
        <v>235.37904000000012</v>
      </c>
      <c r="AK106" s="14">
        <f t="shared" si="89"/>
        <v>57.444186254616433</v>
      </c>
      <c r="AL106" s="22">
        <f t="shared" si="58"/>
        <v>510.00045239345712</v>
      </c>
      <c r="AM106" s="62">
        <f t="shared" si="59"/>
        <v>803.33378572679044</v>
      </c>
      <c r="AN106" s="62">
        <f ca="1">AVERAGE(OFFSET($AM$3,0,0,'Données projet'!$E$10+1,1))-AVERAGE(OFFSET($H$3,0,0,'Données projet'!$E$10+1,1))</f>
        <v>367.53254281980077</v>
      </c>
      <c r="AO106" s="62">
        <f t="shared" si="90"/>
        <v>163.29630772916113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-7.4487616075202823E-14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212.76380112303843</v>
      </c>
      <c r="BJ106" s="62">
        <f t="shared" si="92"/>
        <v>232.85411068442733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9.2222762759774927E-14</v>
      </c>
      <c r="CA106" s="14">
        <f t="shared" si="93"/>
        <v>1.3985662224947967E-12</v>
      </c>
      <c r="CB106" s="22">
        <f t="shared" si="64"/>
        <v>2.5964574826517121E-12</v>
      </c>
      <c r="CC106" s="62">
        <f t="shared" si="65"/>
        <v>293.33333333333593</v>
      </c>
      <c r="CD106" s="62">
        <f ca="1">AVERAGE(OFFSET($CC$3,0,0,'Données projet'!$E$12+1,1))-AVERAGE(OFFSET($H$3,0,0,'Données projet'!$E$12+1,1))</f>
        <v>280.22219394281689</v>
      </c>
      <c r="CE106" s="62">
        <f t="shared" si="94"/>
        <v>296.25239639555008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4.7</v>
      </c>
      <c r="CT106" s="13">
        <f>IF('Données projet'!$A$140&gt;35,CT105+CS106-DB105,IF(A106&lt;'Données projet'!$A$140,$CQ$205^A106,IF(A106='Données projet'!$A$140,'Données projet'!$B$140,CT105+CS106-DB105)))</f>
        <v>295.59999999999957</v>
      </c>
      <c r="CU106" s="18">
        <f>CT106*VLOOKUP('Données projet'!$B$13,Paramètres!$A$1:$I$89,3,0)*VLOOKUP('Données projet'!$B$13,Paramètres!$A$1:$I$89,5,0)</f>
        <v>318.18383999999952</v>
      </c>
      <c r="CV106" s="14">
        <f t="shared" si="95"/>
        <v>74.975341168547786</v>
      </c>
      <c r="CW106" s="22">
        <f t="shared" si="67"/>
        <v>684.75224053521981</v>
      </c>
      <c r="CX106" s="62">
        <f t="shared" si="68"/>
        <v>978.08557386855318</v>
      </c>
      <c r="CY106" s="62">
        <f ca="1">AVERAGE(OFFSET($CX$3,0,0,'Données projet'!$E$13+1,1))-AVERAGE(OFFSET($H$3,0,0,'Données projet'!$E$13+1,1))</f>
        <v>502.3600084639375</v>
      </c>
      <c r="CZ106" s="62">
        <f t="shared" si="96"/>
        <v>267.29983095356357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2.8421709430404007E-14</v>
      </c>
      <c r="DP106" s="18">
        <f>DO106*VLOOKUP('Données projet'!$B$14,Paramètres!$A$1:$I$89,3,0)*VLOOKUP('Données projet'!$B$14,Paramètres!$A$1:$I$89,5,0)</f>
        <v>2.4829205358400945E-14</v>
      </c>
      <c r="DQ106" s="14">
        <f t="shared" si="97"/>
        <v>4.3867331143352915E-13</v>
      </c>
      <c r="DR106" s="22">
        <f t="shared" si="70"/>
        <v>8.0726688341261168E-13</v>
      </c>
      <c r="DS106" s="62">
        <f t="shared" si="71"/>
        <v>293.33333333333411</v>
      </c>
      <c r="DT106" s="62">
        <f ca="1">AVERAGE(OFFSET($DS$3,0,0,'Données projet'!$E$14+1,1))-AVERAGE(OFFSET($H$3,0,0,'Données projet'!$E$14+1,1))</f>
        <v>344.39903186387789</v>
      </c>
      <c r="DU106" s="62">
        <f t="shared" si="98"/>
        <v>417.85733543972361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-6.8212102632969618E-13</v>
      </c>
      <c r="EK106" s="18">
        <f>EJ106*VLOOKUP('Données projet'!$B$15,Paramètres!$A$1:$I$89,3,0)*VLOOKUP('Données projet'!$B$15,Paramètres!$A$1:$I$89,5,0)</f>
        <v>-3.0149749363772573E-13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622.05788186755217</v>
      </c>
      <c r="EP106" s="62">
        <f t="shared" si="100"/>
        <v>427.1830590194549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3.8830291490890157E-10</v>
      </c>
      <c r="EY106" s="24">
        <f t="shared" si="75"/>
        <v>3.8830291490890157E-10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300.29999999999956</v>
      </c>
      <c r="O107" s="14">
        <f>N107*VLOOKUP('Données projet'!$B$9,Paramètres!$A$1:$I$89,3,0)*VLOOKUP('Données projet'!$B$9,Paramètres!$A$1:$I$89,5,0)</f>
        <v>304.50419999999957</v>
      </c>
      <c r="P107" s="14">
        <f t="shared" si="87"/>
        <v>72.11989627512429</v>
      </c>
      <c r="Q107" s="22">
        <f t="shared" si="107"/>
        <v>655.95363434584067</v>
      </c>
      <c r="R107" s="62">
        <f t="shared" si="55"/>
        <v>949.28696767917404</v>
      </c>
      <c r="S107" s="62">
        <f ca="1">AVERAGE(OFFSET($R$3,0,0,'Données projet'!$E$9+1,1))-AVERAGE(OFFSET($H$3,0,0,'Données projet'!$E$9+1,1))</f>
        <v>475.74538416323395</v>
      </c>
      <c r="T107" s="62">
        <f t="shared" si="88"/>
        <v>254.25036207346585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3.4</v>
      </c>
      <c r="AI107" s="14">
        <f>IF('Données projet'!$A$62&gt;35,AI106+AH107-AQ106,IF(A107&lt;'Données projet'!$A$62,$AF$205^A107,IF(A107='Données projet'!$A$62,'Données projet'!$B$62,AI106+AH107-AQ106)))</f>
        <v>228.60000000000011</v>
      </c>
      <c r="AJ107" s="14">
        <f>AI107*VLOOKUP('Données projet'!$B$10,Paramètres!$A$1:$I$89,3,0)*VLOOKUP('Données projet'!$B$10,Paramètres!$A$1:$I$89,5,0)</f>
        <v>238.93272000000016</v>
      </c>
      <c r="AK107" s="14">
        <f t="shared" si="89"/>
        <v>58.209840460583308</v>
      </c>
      <c r="AL107" s="22">
        <f t="shared" si="58"/>
        <v>517.52329280218282</v>
      </c>
      <c r="AM107" s="62">
        <f t="shared" si="59"/>
        <v>810.85662613551608</v>
      </c>
      <c r="AN107" s="62">
        <f ca="1">AVERAGE(OFFSET($AM$3,0,0,'Données projet'!$E$10+1,1))-AVERAGE(OFFSET($H$3,0,0,'Données projet'!$E$10+1,1))</f>
        <v>367.53254281980077</v>
      </c>
      <c r="AO107" s="62">
        <f t="shared" si="90"/>
        <v>163.29630772916113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-7.4487616075202823E-14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212.76380112303843</v>
      </c>
      <c r="BJ107" s="62">
        <f t="shared" si="92"/>
        <v>232.85411068442733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9.2222762759774927E-14</v>
      </c>
      <c r="CA107" s="14">
        <f t="shared" si="93"/>
        <v>1.3985662224947967E-12</v>
      </c>
      <c r="CB107" s="22">
        <f t="shared" si="64"/>
        <v>2.5964574826517121E-12</v>
      </c>
      <c r="CC107" s="62">
        <f t="shared" si="65"/>
        <v>293.33333333333593</v>
      </c>
      <c r="CD107" s="62">
        <f ca="1">AVERAGE(OFFSET($CC$3,0,0,'Données projet'!$E$12+1,1))-AVERAGE(OFFSET($H$3,0,0,'Données projet'!$E$12+1,1))</f>
        <v>280.22219394281689</v>
      </c>
      <c r="CE107" s="62">
        <f t="shared" si="94"/>
        <v>296.25239639555008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4.7</v>
      </c>
      <c r="CT107" s="13">
        <f>IF('Données projet'!$A$140&gt;35,CT106+CS107-DB106,IF(A107&lt;'Données projet'!$A$140,$CQ$205^A107,IF(A107='Données projet'!$A$140,'Données projet'!$B$140,CT106+CS107-DB106)))</f>
        <v>300.29999999999956</v>
      </c>
      <c r="CU107" s="18">
        <f>CT107*VLOOKUP('Données projet'!$B$13,Paramètres!$A$1:$I$89,3,0)*VLOOKUP('Données projet'!$B$13,Paramètres!$A$1:$I$89,5,0)</f>
        <v>323.24291999999951</v>
      </c>
      <c r="CV107" s="14">
        <f t="shared" si="95"/>
        <v>76.027709756183881</v>
      </c>
      <c r="CW107" s="22">
        <f t="shared" si="67"/>
        <v>695.39634682535268</v>
      </c>
      <c r="CX107" s="62">
        <f t="shared" si="68"/>
        <v>988.72968015868605</v>
      </c>
      <c r="CY107" s="62">
        <f ca="1">AVERAGE(OFFSET($CX$3,0,0,'Données projet'!$E$13+1,1))-AVERAGE(OFFSET($H$3,0,0,'Données projet'!$E$13+1,1))</f>
        <v>502.3600084639375</v>
      </c>
      <c r="CZ107" s="62">
        <f t="shared" si="96"/>
        <v>267.29983095356357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2.8421709430404007E-14</v>
      </c>
      <c r="DP107" s="18">
        <f>DO107*VLOOKUP('Données projet'!$B$14,Paramètres!$A$1:$I$89,3,0)*VLOOKUP('Données projet'!$B$14,Paramètres!$A$1:$I$89,5,0)</f>
        <v>2.4829205358400945E-14</v>
      </c>
      <c r="DQ107" s="14">
        <f t="shared" si="97"/>
        <v>4.3867331143352915E-13</v>
      </c>
      <c r="DR107" s="22">
        <f t="shared" si="70"/>
        <v>8.0726688341261168E-13</v>
      </c>
      <c r="DS107" s="62">
        <f t="shared" si="71"/>
        <v>293.33333333333411</v>
      </c>
      <c r="DT107" s="62">
        <f ca="1">AVERAGE(OFFSET($DS$3,0,0,'Données projet'!$E$14+1,1))-AVERAGE(OFFSET($H$3,0,0,'Données projet'!$E$14+1,1))</f>
        <v>344.39903186387789</v>
      </c>
      <c r="DU107" s="62">
        <f t="shared" si="98"/>
        <v>417.85733543972361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-6.8212102632969618E-13</v>
      </c>
      <c r="EK107" s="18">
        <f>EJ107*VLOOKUP('Données projet'!$B$15,Paramètres!$A$1:$I$89,3,0)*VLOOKUP('Données projet'!$B$15,Paramètres!$A$1:$I$89,5,0)</f>
        <v>-3.0149749363772573E-13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622.05788186755217</v>
      </c>
      <c r="EP107" s="62">
        <f t="shared" si="100"/>
        <v>427.1830590194549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2.7457162428658724E-10</v>
      </c>
      <c r="EY107" s="24">
        <f t="shared" si="75"/>
        <v>2.7457162428658724E-10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304.99999999999955</v>
      </c>
      <c r="O108" s="14">
        <f>N108*VLOOKUP('Données projet'!$B$9,Paramètres!$A$1:$I$89,3,0)*VLOOKUP('Données projet'!$B$9,Paramètres!$A$1:$I$89,5,0)</f>
        <v>309.26999999999958</v>
      </c>
      <c r="P108" s="14">
        <f t="shared" si="87"/>
        <v>73.116356204710968</v>
      </c>
      <c r="Q108" s="22">
        <f t="shared" si="107"/>
        <v>665.98957038987078</v>
      </c>
      <c r="R108" s="62">
        <f t="shared" si="55"/>
        <v>959.32290372320404</v>
      </c>
      <c r="S108" s="62">
        <f ca="1">AVERAGE(OFFSET($R$3,0,0,'Données projet'!$E$9+1,1))-AVERAGE(OFFSET($H$3,0,0,'Données projet'!$E$9+1,1))</f>
        <v>475.74538416323395</v>
      </c>
      <c r="T108" s="62">
        <f t="shared" si="88"/>
        <v>254.25036207346585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232</v>
      </c>
      <c r="AG108" s="13">
        <f>VLOOKUP(A108,'Données projet'!$A$61:$I$81,9,0)</f>
        <v>3.4</v>
      </c>
      <c r="AH108" s="13">
        <f t="array" ref="AH108">INDEX(AG:AG,MIN(IF(ISNUMBER(AG108:AG304),ROW(AG108:AG304),"")))</f>
        <v>3.4</v>
      </c>
      <c r="AI108" s="14">
        <f>IF('Données projet'!$A$62&gt;35,AI107+AH108-AQ107,IF(A108&lt;'Données projet'!$A$62,$AF$205^A108,IF(A108='Données projet'!$A$62,'Données projet'!$B$62,AI107+AH108-AQ107)))</f>
        <v>232.00000000000011</v>
      </c>
      <c r="AJ108" s="14">
        <f>AI108*VLOOKUP('Données projet'!$B$10,Paramètres!$A$1:$I$89,3,0)*VLOOKUP('Données projet'!$B$10,Paramètres!$A$1:$I$89,5,0)</f>
        <v>242.48640000000015</v>
      </c>
      <c r="AK108" s="14">
        <f t="shared" si="89"/>
        <v>58.974170235372476</v>
      </c>
      <c r="AL108" s="22">
        <f t="shared" si="58"/>
        <v>525.04382649327397</v>
      </c>
      <c r="AM108" s="62">
        <f t="shared" si="59"/>
        <v>818.37715982660734</v>
      </c>
      <c r="AN108" s="62">
        <f ca="1">AVERAGE(OFFSET($AM$3,0,0,'Données projet'!$E$10+1,1))-AVERAGE(OFFSET($H$3,0,0,'Données projet'!$E$10+1,1))</f>
        <v>367.53254281980077</v>
      </c>
      <c r="AO108" s="62">
        <f t="shared" si="90"/>
        <v>163.29630772916113</v>
      </c>
      <c r="AP108" s="16">
        <f>IF(ISNA(VLOOKUP(A108,'Données projet'!$A$61:$I$81,3,0)),0,VLOOKUP(A108,'Données projet'!$A$61:$I$81,3,0))</f>
        <v>8</v>
      </c>
      <c r="AQ108" s="16">
        <f>IF(ISNA(VLOOKUP(A108,'Données projet'!$A$61:$I$81,4,0)),0,VLOOKUP(A108,'Données projet'!$A$61:$I$81,4,0))</f>
        <v>28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-7.4487616075202823E-14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212.76380112303843</v>
      </c>
      <c r="BJ108" s="62">
        <f t="shared" si="92"/>
        <v>232.85411068442733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9.2222762759774927E-14</v>
      </c>
      <c r="CA108" s="14">
        <f t="shared" si="93"/>
        <v>1.3985662224947967E-12</v>
      </c>
      <c r="CB108" s="22">
        <f t="shared" si="64"/>
        <v>2.5964574826517121E-12</v>
      </c>
      <c r="CC108" s="62">
        <f t="shared" si="65"/>
        <v>293.33333333333593</v>
      </c>
      <c r="CD108" s="62">
        <f ca="1">AVERAGE(OFFSET($CC$3,0,0,'Données projet'!$E$12+1,1))-AVERAGE(OFFSET($H$3,0,0,'Données projet'!$E$12+1,1))</f>
        <v>280.22219394281689</v>
      </c>
      <c r="CE108" s="62">
        <f t="shared" si="94"/>
        <v>296.25239639555008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305</v>
      </c>
      <c r="CR108" s="13">
        <f>VLOOKUP(A108,'Données projet'!$A$139:$I$159,9,0)</f>
        <v>4.7</v>
      </c>
      <c r="CS108" s="13">
        <f t="array" ref="CS108">INDEX(CR:CR,MIN(IF(ISNUMBER(CR108:CR304),ROW(CR108:CR304),"")))</f>
        <v>4.7</v>
      </c>
      <c r="CT108" s="13">
        <f>IF('Données projet'!$A$140&gt;35,CT107+CS108-DB107,IF(A108&lt;'Données projet'!$A$140,$CQ$205^A108,IF(A108='Données projet'!$A$140,'Données projet'!$B$140,CT107+CS108-DB107)))</f>
        <v>304.99999999999955</v>
      </c>
      <c r="CU108" s="18">
        <f>CT108*VLOOKUP('Données projet'!$B$13,Paramètres!$A$1:$I$89,3,0)*VLOOKUP('Données projet'!$B$13,Paramètres!$A$1:$I$89,5,0)</f>
        <v>328.30199999999951</v>
      </c>
      <c r="CV108" s="14">
        <f t="shared" si="95"/>
        <v>77.078162824242781</v>
      </c>
      <c r="CW108" s="22">
        <f t="shared" si="67"/>
        <v>706.03711691888873</v>
      </c>
      <c r="CX108" s="62">
        <f t="shared" si="68"/>
        <v>999.3704502522221</v>
      </c>
      <c r="CY108" s="62">
        <f ca="1">AVERAGE(OFFSET($CX$3,0,0,'Données projet'!$E$13+1,1))-AVERAGE(OFFSET($H$3,0,0,'Données projet'!$E$13+1,1))</f>
        <v>502.3600084639375</v>
      </c>
      <c r="CZ108" s="62">
        <f t="shared" si="96"/>
        <v>267.29983095356357</v>
      </c>
      <c r="DA108" s="16">
        <f>IF(ISNA(VLOOKUP(A108,'Données projet'!$A$139:$I$159,3,0)),0,VLOOKUP(A108,'Données projet'!$A$139:$I$159,3,0))</f>
        <v>9</v>
      </c>
      <c r="DB108" s="16">
        <f>IF(ISNA(VLOOKUP(A108,'Données projet'!$A$139:$I$159,4,0)),0,VLOOKUP(A108,'Données projet'!$A$139:$I$159,4,0))</f>
        <v>41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2.8421709430404007E-14</v>
      </c>
      <c r="DP108" s="18">
        <f>DO108*VLOOKUP('Données projet'!$B$14,Paramètres!$A$1:$I$89,3,0)*VLOOKUP('Données projet'!$B$14,Paramètres!$A$1:$I$89,5,0)</f>
        <v>2.4829205358400945E-14</v>
      </c>
      <c r="DQ108" s="14">
        <f t="shared" si="97"/>
        <v>4.3867331143352915E-13</v>
      </c>
      <c r="DR108" s="22">
        <f t="shared" si="70"/>
        <v>8.0726688341261168E-13</v>
      </c>
      <c r="DS108" s="62">
        <f t="shared" si="71"/>
        <v>293.33333333333411</v>
      </c>
      <c r="DT108" s="62">
        <f ca="1">AVERAGE(OFFSET($DS$3,0,0,'Données projet'!$E$14+1,1))-AVERAGE(OFFSET($H$3,0,0,'Données projet'!$E$14+1,1))</f>
        <v>344.39903186387789</v>
      </c>
      <c r="DU108" s="62">
        <f t="shared" si="98"/>
        <v>417.85733543972361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-6.8212102632969618E-13</v>
      </c>
      <c r="EK108" s="18">
        <f>EJ108*VLOOKUP('Données projet'!$B$15,Paramètres!$A$1:$I$89,3,0)*VLOOKUP('Données projet'!$B$15,Paramètres!$A$1:$I$89,5,0)</f>
        <v>-3.0149749363772573E-13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622.05788186755217</v>
      </c>
      <c r="EP108" s="62">
        <f t="shared" si="100"/>
        <v>427.1830590194549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1.9415145745445078E-10</v>
      </c>
      <c r="EY108" s="24">
        <f t="shared" si="75"/>
        <v>1.9415145745445078E-10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267.99999999999955</v>
      </c>
      <c r="O109" s="14">
        <f>N109*VLOOKUP('Données projet'!$B$9,Paramètres!$A$1:$I$89,3,0)*VLOOKUP('Données projet'!$B$9,Paramètres!$A$1:$I$89,5,0)</f>
        <v>271.75199999999955</v>
      </c>
      <c r="P109" s="14">
        <f t="shared" si="87"/>
        <v>65.22094782472486</v>
      </c>
      <c r="Q109" s="22">
        <f t="shared" si="107"/>
        <v>586.89455079472839</v>
      </c>
      <c r="R109" s="62">
        <f t="shared" si="55"/>
        <v>880.22788412806176</v>
      </c>
      <c r="S109" s="62">
        <f ca="1">AVERAGE(OFFSET($R$3,0,0,'Données projet'!$E$9+1,1))-AVERAGE(OFFSET($H$3,0,0,'Données projet'!$E$9+1,1))</f>
        <v>475.74538416323395</v>
      </c>
      <c r="T109" s="62">
        <f t="shared" si="88"/>
        <v>254.25036207346585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2.9</v>
      </c>
      <c r="AI109" s="14">
        <f>IF('Données projet'!$A$62&gt;35,AI108+AH109-AQ108,IF(A109&lt;'Données projet'!$A$62,$AF$205^A109,IF(A109='Données projet'!$A$62,'Données projet'!$B$62,AI108+AH109-AQ108)))</f>
        <v>206.90000000000012</v>
      </c>
      <c r="AJ109" s="14">
        <f>AI109*VLOOKUP('Données projet'!$B$10,Paramètres!$A$1:$I$89,3,0)*VLOOKUP('Données projet'!$B$10,Paramètres!$A$1:$I$89,5,0)</f>
        <v>216.25188000000011</v>
      </c>
      <c r="AK109" s="14">
        <f t="shared" si="89"/>
        <v>53.299437439378558</v>
      </c>
      <c r="AL109" s="22">
        <f t="shared" si="58"/>
        <v>469.46854454025123</v>
      </c>
      <c r="AM109" s="62">
        <f t="shared" si="59"/>
        <v>762.80187787358454</v>
      </c>
      <c r="AN109" s="62">
        <f ca="1">AVERAGE(OFFSET($AM$3,0,0,'Données projet'!$E$10+1,1))-AVERAGE(OFFSET($H$3,0,0,'Données projet'!$E$10+1,1))</f>
        <v>367.53254281980077</v>
      </c>
      <c r="AO109" s="62">
        <f t="shared" si="90"/>
        <v>163.29630772916113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-7.4487616075202823E-14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212.76380112303843</v>
      </c>
      <c r="BJ109" s="62">
        <f t="shared" si="92"/>
        <v>232.85411068442733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9.2222762759774927E-14</v>
      </c>
      <c r="CA109" s="14">
        <f t="shared" si="93"/>
        <v>1.3985662224947967E-12</v>
      </c>
      <c r="CB109" s="22">
        <f t="shared" si="64"/>
        <v>2.5964574826517121E-12</v>
      </c>
      <c r="CC109" s="62">
        <f t="shared" si="65"/>
        <v>293.33333333333593</v>
      </c>
      <c r="CD109" s="62">
        <f ca="1">AVERAGE(OFFSET($CC$3,0,0,'Données projet'!$E$12+1,1))-AVERAGE(OFFSET($H$3,0,0,'Données projet'!$E$12+1,1))</f>
        <v>280.22219394281689</v>
      </c>
      <c r="CE109" s="62">
        <f t="shared" si="94"/>
        <v>296.25239639555008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</v>
      </c>
      <c r="CT109" s="13">
        <f>IF('Données projet'!$A$140&gt;35,CT108+CS109-DB108,IF(A109&lt;'Données projet'!$A$140,$CQ$205^A109,IF(A109='Données projet'!$A$140,'Données projet'!$B$140,CT108+CS109-DB108)))</f>
        <v>267.99999999999955</v>
      </c>
      <c r="CU109" s="18">
        <f>CT109*VLOOKUP('Données projet'!$B$13,Paramètres!$A$1:$I$89,3,0)*VLOOKUP('Données projet'!$B$13,Paramètres!$A$1:$I$89,5,0)</f>
        <v>288.47519999999952</v>
      </c>
      <c r="CV109" s="14">
        <f t="shared" si="95"/>
        <v>68.754942080410729</v>
      </c>
      <c r="CW109" s="22">
        <f t="shared" si="67"/>
        <v>622.17583079004783</v>
      </c>
      <c r="CX109" s="62">
        <f t="shared" si="68"/>
        <v>915.5091641233812</v>
      </c>
      <c r="CY109" s="62">
        <f ca="1">AVERAGE(OFFSET($CX$3,0,0,'Données projet'!$E$13+1,1))-AVERAGE(OFFSET($H$3,0,0,'Données projet'!$E$13+1,1))</f>
        <v>502.3600084639375</v>
      </c>
      <c r="CZ109" s="62">
        <f t="shared" si="96"/>
        <v>267.29983095356357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2.8421709430404007E-14</v>
      </c>
      <c r="DP109" s="18">
        <f>DO109*VLOOKUP('Données projet'!$B$14,Paramètres!$A$1:$I$89,3,0)*VLOOKUP('Données projet'!$B$14,Paramètres!$A$1:$I$89,5,0)</f>
        <v>2.4829205358400945E-14</v>
      </c>
      <c r="DQ109" s="14">
        <f t="shared" si="97"/>
        <v>4.3867331143352915E-13</v>
      </c>
      <c r="DR109" s="22">
        <f t="shared" si="70"/>
        <v>8.0726688341261168E-13</v>
      </c>
      <c r="DS109" s="62">
        <f t="shared" si="71"/>
        <v>293.33333333333411</v>
      </c>
      <c r="DT109" s="62">
        <f ca="1">AVERAGE(OFFSET($DS$3,0,0,'Données projet'!$E$14+1,1))-AVERAGE(OFFSET($H$3,0,0,'Données projet'!$E$14+1,1))</f>
        <v>344.39903186387789</v>
      </c>
      <c r="DU109" s="62">
        <f t="shared" si="98"/>
        <v>417.85733543972361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-6.8212102632969618E-13</v>
      </c>
      <c r="EK109" s="18">
        <f>EJ109*VLOOKUP('Données projet'!$B$15,Paramètres!$A$1:$I$89,3,0)*VLOOKUP('Données projet'!$B$15,Paramètres!$A$1:$I$89,5,0)</f>
        <v>-3.0149749363772573E-13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622.05788186755217</v>
      </c>
      <c r="EP109" s="62">
        <f t="shared" si="100"/>
        <v>427.1830590194549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1.3728581214329362E-10</v>
      </c>
      <c r="EY109" s="24">
        <f t="shared" si="75"/>
        <v>1.3728581214329362E-10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271.99999999999955</v>
      </c>
      <c r="O110" s="14">
        <f>N110*VLOOKUP('Données projet'!$B$9,Paramètres!$A$1:$I$89,3,0)*VLOOKUP('Données projet'!$B$9,Paramètres!$A$1:$I$89,5,0)</f>
        <v>275.80799999999954</v>
      </c>
      <c r="P110" s="14">
        <f t="shared" si="87"/>
        <v>66.080342531440536</v>
      </c>
      <c r="Q110" s="22">
        <f t="shared" si="107"/>
        <v>595.45552990892475</v>
      </c>
      <c r="R110" s="62">
        <f t="shared" si="55"/>
        <v>888.788863242258</v>
      </c>
      <c r="S110" s="62">
        <f ca="1">AVERAGE(OFFSET($R$3,0,0,'Données projet'!$E$9+1,1))-AVERAGE(OFFSET($H$3,0,0,'Données projet'!$E$9+1,1))</f>
        <v>475.74538416323395</v>
      </c>
      <c r="T110" s="62">
        <f t="shared" si="88"/>
        <v>254.25036207346585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2.9</v>
      </c>
      <c r="AI110" s="14">
        <f>IF('Données projet'!$A$62&gt;35,AI109+AH110-AQ109,IF(A110&lt;'Données projet'!$A$62,$AF$205^A110,IF(A110='Données projet'!$A$62,'Données projet'!$B$62,AI109+AH110-AQ109)))</f>
        <v>209.80000000000013</v>
      </c>
      <c r="AJ110" s="14">
        <f>AI110*VLOOKUP('Données projet'!$B$10,Paramètres!$A$1:$I$89,3,0)*VLOOKUP('Données projet'!$B$10,Paramètres!$A$1:$I$89,5,0)</f>
        <v>219.28296000000014</v>
      </c>
      <c r="AK110" s="14">
        <f t="shared" si="89"/>
        <v>53.959011021227695</v>
      </c>
      <c r="AL110" s="22">
        <f t="shared" si="58"/>
        <v>475.89643286197179</v>
      </c>
      <c r="AM110" s="62">
        <f t="shared" si="59"/>
        <v>769.22976619530505</v>
      </c>
      <c r="AN110" s="62">
        <f ca="1">AVERAGE(OFFSET($AM$3,0,0,'Données projet'!$E$10+1,1))-AVERAGE(OFFSET($H$3,0,0,'Données projet'!$E$10+1,1))</f>
        <v>367.53254281980077</v>
      </c>
      <c r="AO110" s="62">
        <f t="shared" si="90"/>
        <v>163.29630772916113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-7.4487616075202823E-14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212.76380112303843</v>
      </c>
      <c r="BJ110" s="62">
        <f t="shared" si="92"/>
        <v>232.85411068442733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9.2222762759774927E-14</v>
      </c>
      <c r="CA110" s="14">
        <f t="shared" si="93"/>
        <v>1.3985662224947967E-12</v>
      </c>
      <c r="CB110" s="22">
        <f t="shared" si="64"/>
        <v>2.5964574826517121E-12</v>
      </c>
      <c r="CC110" s="62">
        <f t="shared" si="65"/>
        <v>293.33333333333593</v>
      </c>
      <c r="CD110" s="62">
        <f ca="1">AVERAGE(OFFSET($CC$3,0,0,'Données projet'!$E$12+1,1))-AVERAGE(OFFSET($H$3,0,0,'Données projet'!$E$12+1,1))</f>
        <v>280.22219394281689</v>
      </c>
      <c r="CE110" s="62">
        <f t="shared" si="94"/>
        <v>296.25239639555008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</v>
      </c>
      <c r="CT110" s="13">
        <f>IF('Données projet'!$A$140&gt;35,CT109+CS110-DB109,IF(A110&lt;'Données projet'!$A$140,$CQ$205^A110,IF(A110='Données projet'!$A$140,'Données projet'!$B$140,CT109+CS110-DB109)))</f>
        <v>271.99999999999955</v>
      </c>
      <c r="CU110" s="18">
        <f>CT110*VLOOKUP('Données projet'!$B$13,Paramètres!$A$1:$I$89,3,0)*VLOOKUP('Données projet'!$B$13,Paramètres!$A$1:$I$89,5,0)</f>
        <v>292.78079999999949</v>
      </c>
      <c r="CV110" s="14">
        <f t="shared" si="95"/>
        <v>69.660903052386161</v>
      </c>
      <c r="CW110" s="22">
        <f t="shared" si="67"/>
        <v>631.25263281623836</v>
      </c>
      <c r="CX110" s="62">
        <f t="shared" si="68"/>
        <v>924.58596614957173</v>
      </c>
      <c r="CY110" s="62">
        <f ca="1">AVERAGE(OFFSET($CX$3,0,0,'Données projet'!$E$13+1,1))-AVERAGE(OFFSET($H$3,0,0,'Données projet'!$E$13+1,1))</f>
        <v>502.3600084639375</v>
      </c>
      <c r="CZ110" s="62">
        <f t="shared" si="96"/>
        <v>267.29983095356357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2.8421709430404007E-14</v>
      </c>
      <c r="DP110" s="18">
        <f>DO110*VLOOKUP('Données projet'!$B$14,Paramètres!$A$1:$I$89,3,0)*VLOOKUP('Données projet'!$B$14,Paramètres!$A$1:$I$89,5,0)</f>
        <v>2.4829205358400945E-14</v>
      </c>
      <c r="DQ110" s="14">
        <f t="shared" si="97"/>
        <v>4.3867331143352915E-13</v>
      </c>
      <c r="DR110" s="22">
        <f t="shared" si="70"/>
        <v>8.0726688341261168E-13</v>
      </c>
      <c r="DS110" s="62">
        <f t="shared" si="71"/>
        <v>293.33333333333411</v>
      </c>
      <c r="DT110" s="62">
        <f ca="1">AVERAGE(OFFSET($DS$3,0,0,'Données projet'!$E$14+1,1))-AVERAGE(OFFSET($H$3,0,0,'Données projet'!$E$14+1,1))</f>
        <v>344.39903186387789</v>
      </c>
      <c r="DU110" s="62">
        <f t="shared" si="98"/>
        <v>417.85733543972361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-6.8212102632969618E-13</v>
      </c>
      <c r="EK110" s="18">
        <f>EJ110*VLOOKUP('Données projet'!$B$15,Paramètres!$A$1:$I$89,3,0)*VLOOKUP('Données projet'!$B$15,Paramètres!$A$1:$I$89,5,0)</f>
        <v>-3.0149749363772573E-13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622.05788186755217</v>
      </c>
      <c r="EP110" s="62">
        <f t="shared" si="100"/>
        <v>427.1830590194549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9.7075728727225392E-11</v>
      </c>
      <c r="EY110" s="24">
        <f t="shared" si="75"/>
        <v>9.7075728727225392E-11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275.99999999999955</v>
      </c>
      <c r="O111" s="14">
        <f>N111*VLOOKUP('Données projet'!$B$9,Paramètres!$A$1:$I$89,3,0)*VLOOKUP('Données projet'!$B$9,Paramètres!$A$1:$I$89,5,0)</f>
        <v>279.86399999999958</v>
      </c>
      <c r="P111" s="14">
        <f t="shared" si="87"/>
        <v>66.93826735896495</v>
      </c>
      <c r="Q111" s="22">
        <f t="shared" si="107"/>
        <v>604.01394898352987</v>
      </c>
      <c r="R111" s="62">
        <f t="shared" si="55"/>
        <v>897.34728231686313</v>
      </c>
      <c r="S111" s="62">
        <f ca="1">AVERAGE(OFFSET($R$3,0,0,'Données projet'!$E$9+1,1))-AVERAGE(OFFSET($H$3,0,0,'Données projet'!$E$9+1,1))</f>
        <v>475.74538416323395</v>
      </c>
      <c r="T111" s="62">
        <f t="shared" si="88"/>
        <v>254.25036207346585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2.9</v>
      </c>
      <c r="AI111" s="14">
        <f>IF('Données projet'!$A$62&gt;35,AI110+AH111-AQ110,IF(A111&lt;'Données projet'!$A$62,$AF$205^A111,IF(A111='Données projet'!$A$62,'Données projet'!$B$62,AI110+AH111-AQ110)))</f>
        <v>212.70000000000013</v>
      </c>
      <c r="AJ111" s="14">
        <f>AI111*VLOOKUP('Données projet'!$B$10,Paramètres!$A$1:$I$89,3,0)*VLOOKUP('Données projet'!$B$10,Paramètres!$A$1:$I$89,5,0)</f>
        <v>222.31404000000018</v>
      </c>
      <c r="AK111" s="14">
        <f t="shared" si="89"/>
        <v>54.617524192536123</v>
      </c>
      <c r="AL111" s="22">
        <f t="shared" si="58"/>
        <v>482.32247430200073</v>
      </c>
      <c r="AM111" s="62">
        <f t="shared" si="59"/>
        <v>775.65580763533399</v>
      </c>
      <c r="AN111" s="62">
        <f ca="1">AVERAGE(OFFSET($AM$3,0,0,'Données projet'!$E$10+1,1))-AVERAGE(OFFSET($H$3,0,0,'Données projet'!$E$10+1,1))</f>
        <v>367.53254281980077</v>
      </c>
      <c r="AO111" s="62">
        <f t="shared" si="90"/>
        <v>163.29630772916113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-7.4487616075202823E-14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212.76380112303843</v>
      </c>
      <c r="BJ111" s="62">
        <f t="shared" si="92"/>
        <v>232.85411068442733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9.2222762759774927E-14</v>
      </c>
      <c r="CA111" s="14">
        <f t="shared" si="93"/>
        <v>1.3985662224947967E-12</v>
      </c>
      <c r="CB111" s="22">
        <f t="shared" si="64"/>
        <v>2.5964574826517121E-12</v>
      </c>
      <c r="CC111" s="62">
        <f t="shared" si="65"/>
        <v>293.33333333333593</v>
      </c>
      <c r="CD111" s="62">
        <f ca="1">AVERAGE(OFFSET($CC$3,0,0,'Données projet'!$E$12+1,1))-AVERAGE(OFFSET($H$3,0,0,'Données projet'!$E$12+1,1))</f>
        <v>280.22219394281689</v>
      </c>
      <c r="CE111" s="62">
        <f t="shared" si="94"/>
        <v>296.25239639555008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</v>
      </c>
      <c r="CT111" s="13">
        <f>IF('Données projet'!$A$140&gt;35,CT110+CS111-DB110,IF(A111&lt;'Données projet'!$A$140,$CQ$205^A111,IF(A111='Données projet'!$A$140,'Données projet'!$B$140,CT110+CS111-DB110)))</f>
        <v>275.99999999999955</v>
      </c>
      <c r="CU111" s="18">
        <f>CT111*VLOOKUP('Données projet'!$B$13,Paramètres!$A$1:$I$89,3,0)*VLOOKUP('Données projet'!$B$13,Paramètres!$A$1:$I$89,5,0)</f>
        <v>297.08639999999951</v>
      </c>
      <c r="CV111" s="14">
        <f t="shared" si="95"/>
        <v>70.565314499829526</v>
      </c>
      <c r="CW111" s="22">
        <f t="shared" si="67"/>
        <v>640.32673608720222</v>
      </c>
      <c r="CX111" s="62">
        <f t="shared" si="68"/>
        <v>933.66006942053559</v>
      </c>
      <c r="CY111" s="62">
        <f ca="1">AVERAGE(OFFSET($CX$3,0,0,'Données projet'!$E$13+1,1))-AVERAGE(OFFSET($H$3,0,0,'Données projet'!$E$13+1,1))</f>
        <v>502.3600084639375</v>
      </c>
      <c r="CZ111" s="62">
        <f t="shared" si="96"/>
        <v>267.29983095356357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2.8421709430404007E-14</v>
      </c>
      <c r="DP111" s="18">
        <f>DO111*VLOOKUP('Données projet'!$B$14,Paramètres!$A$1:$I$89,3,0)*VLOOKUP('Données projet'!$B$14,Paramètres!$A$1:$I$89,5,0)</f>
        <v>2.4829205358400945E-14</v>
      </c>
      <c r="DQ111" s="14">
        <f t="shared" si="97"/>
        <v>4.3867331143352915E-13</v>
      </c>
      <c r="DR111" s="22">
        <f t="shared" si="70"/>
        <v>8.0726688341261168E-13</v>
      </c>
      <c r="DS111" s="62">
        <f t="shared" si="71"/>
        <v>293.33333333333411</v>
      </c>
      <c r="DT111" s="62">
        <f ca="1">AVERAGE(OFFSET($DS$3,0,0,'Données projet'!$E$14+1,1))-AVERAGE(OFFSET($H$3,0,0,'Données projet'!$E$14+1,1))</f>
        <v>344.39903186387789</v>
      </c>
      <c r="DU111" s="62">
        <f t="shared" si="98"/>
        <v>417.85733543972361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-6.8212102632969618E-13</v>
      </c>
      <c r="EK111" s="18">
        <f>EJ111*VLOOKUP('Données projet'!$B$15,Paramètres!$A$1:$I$89,3,0)*VLOOKUP('Données projet'!$B$15,Paramètres!$A$1:$I$89,5,0)</f>
        <v>-3.0149749363772573E-13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622.05788186755217</v>
      </c>
      <c r="EP111" s="62">
        <f t="shared" si="100"/>
        <v>427.1830590194549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6.864290607164681E-11</v>
      </c>
      <c r="EY111" s="24">
        <f t="shared" si="75"/>
        <v>6.864290607164681E-11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279.99999999999955</v>
      </c>
      <c r="O112" s="14">
        <f>N112*VLOOKUP('Données projet'!$B$9,Paramètres!$A$1:$I$89,3,0)*VLOOKUP('Données projet'!$B$9,Paramètres!$A$1:$I$89,5,0)</f>
        <v>283.91999999999956</v>
      </c>
      <c r="P112" s="14">
        <f t="shared" si="87"/>
        <v>67.794746071143507</v>
      </c>
      <c r="Q112" s="22">
        <f t="shared" si="107"/>
        <v>612.56984940724078</v>
      </c>
      <c r="R112" s="62">
        <f t="shared" si="55"/>
        <v>905.90318274057404</v>
      </c>
      <c r="S112" s="62">
        <f ca="1">AVERAGE(OFFSET($R$3,0,0,'Données projet'!$E$9+1,1))-AVERAGE(OFFSET($H$3,0,0,'Données projet'!$E$9+1,1))</f>
        <v>475.74538416323395</v>
      </c>
      <c r="T112" s="62">
        <f t="shared" si="88"/>
        <v>254.25036207346585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2.9</v>
      </c>
      <c r="AI112" s="14">
        <f>IF('Données projet'!$A$62&gt;35,AI111+AH112-AQ111,IF(A112&lt;'Données projet'!$A$62,$AF$205^A112,IF(A112='Données projet'!$A$62,'Données projet'!$B$62,AI111+AH112-AQ111)))</f>
        <v>215.60000000000014</v>
      </c>
      <c r="AJ112" s="14">
        <f>AI112*VLOOKUP('Données projet'!$B$10,Paramètres!$A$1:$I$89,3,0)*VLOOKUP('Données projet'!$B$10,Paramètres!$A$1:$I$89,5,0)</f>
        <v>225.34512000000018</v>
      </c>
      <c r="AK112" s="14">
        <f t="shared" si="89"/>
        <v>55.274993082282833</v>
      </c>
      <c r="AL112" s="22">
        <f t="shared" si="58"/>
        <v>488.74669695164289</v>
      </c>
      <c r="AM112" s="62">
        <f t="shared" si="59"/>
        <v>782.08003028497615</v>
      </c>
      <c r="AN112" s="62">
        <f ca="1">AVERAGE(OFFSET($AM$3,0,0,'Données projet'!$E$10+1,1))-AVERAGE(OFFSET($H$3,0,0,'Données projet'!$E$10+1,1))</f>
        <v>367.53254281980077</v>
      </c>
      <c r="AO112" s="62">
        <f t="shared" si="90"/>
        <v>163.29630772916113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-7.4487616075202823E-14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212.76380112303843</v>
      </c>
      <c r="BJ112" s="62">
        <f t="shared" si="92"/>
        <v>232.85411068442733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9.2222762759774927E-14</v>
      </c>
      <c r="CA112" s="14">
        <f t="shared" si="93"/>
        <v>1.3985662224947967E-12</v>
      </c>
      <c r="CB112" s="22">
        <f t="shared" si="64"/>
        <v>2.5964574826517121E-12</v>
      </c>
      <c r="CC112" s="62">
        <f t="shared" si="65"/>
        <v>293.33333333333593</v>
      </c>
      <c r="CD112" s="62">
        <f ca="1">AVERAGE(OFFSET($CC$3,0,0,'Données projet'!$E$12+1,1))-AVERAGE(OFFSET($H$3,0,0,'Données projet'!$E$12+1,1))</f>
        <v>280.22219394281689</v>
      </c>
      <c r="CE112" s="62">
        <f t="shared" si="94"/>
        <v>296.25239639555008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</v>
      </c>
      <c r="CT112" s="13">
        <f>IF('Données projet'!$A$140&gt;35,CT111+CS112-DB111,IF(A112&lt;'Données projet'!$A$140,$CQ$205^A112,IF(A112='Données projet'!$A$140,'Données projet'!$B$140,CT111+CS112-DB111)))</f>
        <v>279.99999999999955</v>
      </c>
      <c r="CU112" s="18">
        <f>CT112*VLOOKUP('Données projet'!$B$13,Paramètres!$A$1:$I$89,3,0)*VLOOKUP('Données projet'!$B$13,Paramètres!$A$1:$I$89,5,0)</f>
        <v>301.39199999999948</v>
      </c>
      <c r="CV112" s="14">
        <f t="shared" si="95"/>
        <v>71.468201474229161</v>
      </c>
      <c r="CW112" s="22">
        <f t="shared" si="67"/>
        <v>649.39818423428153</v>
      </c>
      <c r="CX112" s="62">
        <f t="shared" si="68"/>
        <v>942.7315175676149</v>
      </c>
      <c r="CY112" s="62">
        <f ca="1">AVERAGE(OFFSET($CX$3,0,0,'Données projet'!$E$13+1,1))-AVERAGE(OFFSET($H$3,0,0,'Données projet'!$E$13+1,1))</f>
        <v>502.3600084639375</v>
      </c>
      <c r="CZ112" s="62">
        <f t="shared" si="96"/>
        <v>267.29983095356357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2.8421709430404007E-14</v>
      </c>
      <c r="DP112" s="18">
        <f>DO112*VLOOKUP('Données projet'!$B$14,Paramètres!$A$1:$I$89,3,0)*VLOOKUP('Données projet'!$B$14,Paramètres!$A$1:$I$89,5,0)</f>
        <v>2.4829205358400945E-14</v>
      </c>
      <c r="DQ112" s="14">
        <f t="shared" si="97"/>
        <v>4.3867331143352915E-13</v>
      </c>
      <c r="DR112" s="22">
        <f t="shared" si="70"/>
        <v>8.0726688341261168E-13</v>
      </c>
      <c r="DS112" s="62">
        <f t="shared" si="71"/>
        <v>293.33333333333411</v>
      </c>
      <c r="DT112" s="62">
        <f ca="1">AVERAGE(OFFSET($DS$3,0,0,'Données projet'!$E$14+1,1))-AVERAGE(OFFSET($H$3,0,0,'Données projet'!$E$14+1,1))</f>
        <v>344.39903186387789</v>
      </c>
      <c r="DU112" s="62">
        <f t="shared" si="98"/>
        <v>417.85733543972361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-6.8212102632969618E-13</v>
      </c>
      <c r="EK112" s="18">
        <f>EJ112*VLOOKUP('Données projet'!$B$15,Paramètres!$A$1:$I$89,3,0)*VLOOKUP('Données projet'!$B$15,Paramètres!$A$1:$I$89,5,0)</f>
        <v>-3.0149749363772573E-13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622.05788186755217</v>
      </c>
      <c r="EP112" s="62">
        <f t="shared" si="100"/>
        <v>427.1830590194549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4.8537864363612696E-11</v>
      </c>
      <c r="EY112" s="24">
        <f t="shared" si="75"/>
        <v>4.8537864363612696E-11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283.99999999999955</v>
      </c>
      <c r="O113" s="14">
        <f>N113*VLOOKUP('Données projet'!$B$9,Paramètres!$A$1:$I$89,3,0)*VLOOKUP('Données projet'!$B$9,Paramètres!$A$1:$I$89,5,0)</f>
        <v>287.97599999999954</v>
      </c>
      <c r="P113" s="14">
        <f t="shared" si="87"/>
        <v>68.649801713863027</v>
      </c>
      <c r="Q113" s="22">
        <f t="shared" si="107"/>
        <v>621.12327131831069</v>
      </c>
      <c r="R113" s="62">
        <f t="shared" si="55"/>
        <v>914.45660465164406</v>
      </c>
      <c r="S113" s="62">
        <f ca="1">AVERAGE(OFFSET($R$3,0,0,'Données projet'!$E$9+1,1))-AVERAGE(OFFSET($H$3,0,0,'Données projet'!$E$9+1,1))</f>
        <v>475.74538416323395</v>
      </c>
      <c r="T113" s="62">
        <f t="shared" si="88"/>
        <v>254.25036207346585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2.9</v>
      </c>
      <c r="AI113" s="14">
        <f>IF('Données projet'!$A$62&gt;35,AI112+AH113-AQ112,IF(A113&lt;'Données projet'!$A$62,$AF$205^A113,IF(A113='Données projet'!$A$62,'Données projet'!$B$62,AI112+AH113-AQ112)))</f>
        <v>218.50000000000014</v>
      </c>
      <c r="AJ113" s="14">
        <f>AI113*VLOOKUP('Données projet'!$B$10,Paramètres!$A$1:$I$89,3,0)*VLOOKUP('Données projet'!$B$10,Paramètres!$A$1:$I$89,5,0)</f>
        <v>228.37620000000015</v>
      </c>
      <c r="AK113" s="14">
        <f t="shared" si="89"/>
        <v>55.931433360615614</v>
      </c>
      <c r="AL113" s="22">
        <f t="shared" si="58"/>
        <v>495.16912810307241</v>
      </c>
      <c r="AM113" s="62">
        <f t="shared" si="59"/>
        <v>788.50246143640572</v>
      </c>
      <c r="AN113" s="62">
        <f ca="1">AVERAGE(OFFSET($AM$3,0,0,'Données projet'!$E$10+1,1))-AVERAGE(OFFSET($H$3,0,0,'Données projet'!$E$10+1,1))</f>
        <v>367.53254281980077</v>
      </c>
      <c r="AO113" s="62">
        <f t="shared" si="90"/>
        <v>163.29630772916113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-7.4487616075202823E-14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212.76380112303843</v>
      </c>
      <c r="BJ113" s="62">
        <f t="shared" si="92"/>
        <v>232.85411068442733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9.2222762759774927E-14</v>
      </c>
      <c r="CA113" s="14">
        <f t="shared" si="93"/>
        <v>1.3985662224947967E-12</v>
      </c>
      <c r="CB113" s="22">
        <f t="shared" si="64"/>
        <v>2.5964574826517121E-12</v>
      </c>
      <c r="CC113" s="62">
        <f t="shared" si="65"/>
        <v>293.33333333333593</v>
      </c>
      <c r="CD113" s="62">
        <f ca="1">AVERAGE(OFFSET($CC$3,0,0,'Données projet'!$E$12+1,1))-AVERAGE(OFFSET($H$3,0,0,'Données projet'!$E$12+1,1))</f>
        <v>280.22219394281689</v>
      </c>
      <c r="CE113" s="62">
        <f t="shared" si="94"/>
        <v>296.25239639555008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4</v>
      </c>
      <c r="CT113" s="13">
        <f>IF('Données projet'!$A$140&gt;35,CT112+CS113-DB112,IF(A113&lt;'Données projet'!$A$140,$CQ$205^A113,IF(A113='Données projet'!$A$140,'Données projet'!$B$140,CT112+CS113-DB112)))</f>
        <v>283.99999999999955</v>
      </c>
      <c r="CU113" s="18">
        <f>CT113*VLOOKUP('Données projet'!$B$13,Paramètres!$A$1:$I$89,3,0)*VLOOKUP('Données projet'!$B$13,Paramètres!$A$1:$I$89,5,0)</f>
        <v>305.69759999999951</v>
      </c>
      <c r="CV113" s="14">
        <f t="shared" si="95"/>
        <v>72.36958827021229</v>
      </c>
      <c r="CW113" s="22">
        <f t="shared" si="67"/>
        <v>658.46701957061885</v>
      </c>
      <c r="CX113" s="62">
        <f t="shared" si="68"/>
        <v>951.80035290395222</v>
      </c>
      <c r="CY113" s="62">
        <f ca="1">AVERAGE(OFFSET($CX$3,0,0,'Données projet'!$E$13+1,1))-AVERAGE(OFFSET($H$3,0,0,'Données projet'!$E$13+1,1))</f>
        <v>502.3600084639375</v>
      </c>
      <c r="CZ113" s="62">
        <f t="shared" si="96"/>
        <v>267.29983095356357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2.8421709430404007E-14</v>
      </c>
      <c r="DP113" s="18">
        <f>DO113*VLOOKUP('Données projet'!$B$14,Paramètres!$A$1:$I$89,3,0)*VLOOKUP('Données projet'!$B$14,Paramètres!$A$1:$I$89,5,0)</f>
        <v>2.4829205358400945E-14</v>
      </c>
      <c r="DQ113" s="14">
        <f t="shared" si="97"/>
        <v>4.3867331143352915E-13</v>
      </c>
      <c r="DR113" s="22">
        <f t="shared" si="70"/>
        <v>8.0726688341261168E-13</v>
      </c>
      <c r="DS113" s="62">
        <f t="shared" si="71"/>
        <v>293.33333333333411</v>
      </c>
      <c r="DT113" s="62">
        <f ca="1">AVERAGE(OFFSET($DS$3,0,0,'Données projet'!$E$14+1,1))-AVERAGE(OFFSET($H$3,0,0,'Données projet'!$E$14+1,1))</f>
        <v>344.39903186387789</v>
      </c>
      <c r="DU113" s="62">
        <f t="shared" si="98"/>
        <v>417.85733543972361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-6.8212102632969618E-13</v>
      </c>
      <c r="EK113" s="18">
        <f>EJ113*VLOOKUP('Données projet'!$B$15,Paramètres!$A$1:$I$89,3,0)*VLOOKUP('Données projet'!$B$15,Paramètres!$A$1:$I$89,5,0)</f>
        <v>-3.0149749363772573E-13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622.05788186755217</v>
      </c>
      <c r="EP113" s="62">
        <f t="shared" si="100"/>
        <v>427.1830590194549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3.4321453035823405E-11</v>
      </c>
      <c r="EY113" s="24">
        <f t="shared" si="75"/>
        <v>3.4321453035823405E-11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287.99999999999955</v>
      </c>
      <c r="O114" s="14">
        <f>N114*VLOOKUP('Données projet'!$B$9,Paramètres!$A$1:$I$89,3,0)*VLOOKUP('Données projet'!$B$9,Paramètres!$A$1:$I$89,5,0)</f>
        <v>292.03199999999953</v>
      </c>
      <c r="P114" s="14">
        <f t="shared" si="87"/>
        <v>69.503456646543185</v>
      </c>
      <c r="Q114" s="22">
        <f t="shared" si="107"/>
        <v>629.67425365939516</v>
      </c>
      <c r="R114" s="62">
        <f t="shared" si="55"/>
        <v>923.00758699272842</v>
      </c>
      <c r="S114" s="62">
        <f ca="1">AVERAGE(OFFSET($R$3,0,0,'Données projet'!$E$9+1,1))-AVERAGE(OFFSET($H$3,0,0,'Données projet'!$E$9+1,1))</f>
        <v>475.74538416323395</v>
      </c>
      <c r="T114" s="62">
        <f t="shared" si="88"/>
        <v>254.25036207346585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2.9</v>
      </c>
      <c r="AI114" s="14">
        <f>IF('Données projet'!$A$62&gt;35,AI113+AH114-AQ113,IF(A114&lt;'Données projet'!$A$62,$AF$205^A114,IF(A114='Données projet'!$A$62,'Données projet'!$B$62,AI113+AH114-AQ113)))</f>
        <v>221.40000000000015</v>
      </c>
      <c r="AJ114" s="14">
        <f>AI114*VLOOKUP('Données projet'!$B$10,Paramètres!$A$1:$I$89,3,0)*VLOOKUP('Données projet'!$B$10,Paramètres!$A$1:$I$89,5,0)</f>
        <v>231.40728000000018</v>
      </c>
      <c r="AK114" s="14">
        <f t="shared" si="89"/>
        <v>56.586860257816703</v>
      </c>
      <c r="AL114" s="22">
        <f t="shared" si="58"/>
        <v>501.58979428236427</v>
      </c>
      <c r="AM114" s="62">
        <f t="shared" si="59"/>
        <v>794.92312761569758</v>
      </c>
      <c r="AN114" s="62">
        <f ca="1">AVERAGE(OFFSET($AM$3,0,0,'Données projet'!$E$10+1,1))-AVERAGE(OFFSET($H$3,0,0,'Données projet'!$E$10+1,1))</f>
        <v>367.53254281980077</v>
      </c>
      <c r="AO114" s="62">
        <f t="shared" si="90"/>
        <v>163.29630772916113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-7.4487616075202823E-14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212.76380112303843</v>
      </c>
      <c r="BJ114" s="62">
        <f t="shared" si="92"/>
        <v>232.85411068442733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9.2222762759774927E-14</v>
      </c>
      <c r="CA114" s="14">
        <f t="shared" si="93"/>
        <v>1.3985662224947967E-12</v>
      </c>
      <c r="CB114" s="22">
        <f t="shared" si="64"/>
        <v>2.5964574826517121E-12</v>
      </c>
      <c r="CC114" s="62">
        <f t="shared" si="65"/>
        <v>293.33333333333593</v>
      </c>
      <c r="CD114" s="62">
        <f ca="1">AVERAGE(OFFSET($CC$3,0,0,'Données projet'!$E$12+1,1))-AVERAGE(OFFSET($H$3,0,0,'Données projet'!$E$12+1,1))</f>
        <v>280.22219394281689</v>
      </c>
      <c r="CE114" s="62">
        <f t="shared" si="94"/>
        <v>296.25239639555008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</v>
      </c>
      <c r="CT114" s="13">
        <f>IF('Données projet'!$A$140&gt;35,CT113+CS114-DB113,IF(A114&lt;'Données projet'!$A$140,$CQ$205^A114,IF(A114='Données projet'!$A$140,'Données projet'!$B$140,CT113+CS114-DB113)))</f>
        <v>287.99999999999955</v>
      </c>
      <c r="CU114" s="18">
        <f>CT114*VLOOKUP('Données projet'!$B$13,Paramètres!$A$1:$I$89,3,0)*VLOOKUP('Données projet'!$B$13,Paramètres!$A$1:$I$89,5,0)</f>
        <v>310.00319999999948</v>
      </c>
      <c r="CV114" s="14">
        <f t="shared" si="95"/>
        <v>73.269498458742731</v>
      </c>
      <c r="CW114" s="22">
        <f t="shared" si="67"/>
        <v>667.5332831489759</v>
      </c>
      <c r="CX114" s="62">
        <f t="shared" si="68"/>
        <v>960.86661648230915</v>
      </c>
      <c r="CY114" s="62">
        <f ca="1">AVERAGE(OFFSET($CX$3,0,0,'Données projet'!$E$13+1,1))-AVERAGE(OFFSET($H$3,0,0,'Données projet'!$E$13+1,1))</f>
        <v>502.3600084639375</v>
      </c>
      <c r="CZ114" s="62">
        <f t="shared" si="96"/>
        <v>267.29983095356357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2.8421709430404007E-14</v>
      </c>
      <c r="DP114" s="18">
        <f>DO114*VLOOKUP('Données projet'!$B$14,Paramètres!$A$1:$I$89,3,0)*VLOOKUP('Données projet'!$B$14,Paramètres!$A$1:$I$89,5,0)</f>
        <v>2.4829205358400945E-14</v>
      </c>
      <c r="DQ114" s="14">
        <f t="shared" si="97"/>
        <v>4.3867331143352915E-13</v>
      </c>
      <c r="DR114" s="22">
        <f t="shared" si="70"/>
        <v>8.0726688341261168E-13</v>
      </c>
      <c r="DS114" s="62">
        <f t="shared" si="71"/>
        <v>293.33333333333411</v>
      </c>
      <c r="DT114" s="62">
        <f ca="1">AVERAGE(OFFSET($DS$3,0,0,'Données projet'!$E$14+1,1))-AVERAGE(OFFSET($H$3,0,0,'Données projet'!$E$14+1,1))</f>
        <v>344.39903186387789</v>
      </c>
      <c r="DU114" s="62">
        <f t="shared" si="98"/>
        <v>417.85733543972361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-6.8212102632969618E-13</v>
      </c>
      <c r="EK114" s="18">
        <f>EJ114*VLOOKUP('Données projet'!$B$15,Paramètres!$A$1:$I$89,3,0)*VLOOKUP('Données projet'!$B$15,Paramètres!$A$1:$I$89,5,0)</f>
        <v>-3.0149749363772573E-13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622.05788186755217</v>
      </c>
      <c r="EP114" s="62">
        <f t="shared" si="100"/>
        <v>427.1830590194549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2.4268932181806348E-11</v>
      </c>
      <c r="EY114" s="24">
        <f t="shared" si="75"/>
        <v>2.4268932181806348E-11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291.99999999999955</v>
      </c>
      <c r="O115" s="14">
        <f>N115*VLOOKUP('Données projet'!$B$9,Paramètres!$A$1:$I$89,3,0)*VLOOKUP('Données projet'!$B$9,Paramètres!$A$1:$I$89,5,0)</f>
        <v>296.08799999999957</v>
      </c>
      <c r="P115" s="14">
        <f t="shared" si="87"/>
        <v>70.35573257182898</v>
      </c>
      <c r="Q115" s="22">
        <f t="shared" si="107"/>
        <v>638.22283422926796</v>
      </c>
      <c r="R115" s="62">
        <f t="shared" si="55"/>
        <v>931.55616756260133</v>
      </c>
      <c r="S115" s="62">
        <f ca="1">AVERAGE(OFFSET($R$3,0,0,'Données projet'!$E$9+1,1))-AVERAGE(OFFSET($H$3,0,0,'Données projet'!$E$9+1,1))</f>
        <v>475.74538416323395</v>
      </c>
      <c r="T115" s="62">
        <f t="shared" si="88"/>
        <v>254.25036207346585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2.9</v>
      </c>
      <c r="AI115" s="14">
        <f>IF('Données projet'!$A$62&gt;35,AI114+AH115-AQ114,IF(A115&lt;'Données projet'!$A$62,$AF$205^A115,IF(A115='Données projet'!$A$62,'Données projet'!$B$62,AI114+AH115-AQ114)))</f>
        <v>224.30000000000015</v>
      </c>
      <c r="AJ115" s="14">
        <f>AI115*VLOOKUP('Données projet'!$B$10,Paramètres!$A$1:$I$89,3,0)*VLOOKUP('Données projet'!$B$10,Paramètres!$A$1:$I$89,5,0)</f>
        <v>234.43836000000019</v>
      </c>
      <c r="AK115" s="14">
        <f t="shared" si="89"/>
        <v>57.24128858224649</v>
      </c>
      <c r="AL115" s="22">
        <f t="shared" si="58"/>
        <v>508.00872128074633</v>
      </c>
      <c r="AM115" s="62">
        <f t="shared" si="59"/>
        <v>801.34205461407964</v>
      </c>
      <c r="AN115" s="62">
        <f ca="1">AVERAGE(OFFSET($AM$3,0,0,'Données projet'!$E$10+1,1))-AVERAGE(OFFSET($H$3,0,0,'Données projet'!$E$10+1,1))</f>
        <v>367.53254281980077</v>
      </c>
      <c r="AO115" s="62">
        <f t="shared" si="90"/>
        <v>163.29630772916113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-7.4487616075202823E-14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212.76380112303843</v>
      </c>
      <c r="BJ115" s="62">
        <f t="shared" si="92"/>
        <v>232.85411068442733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9.2222762759774927E-14</v>
      </c>
      <c r="CA115" s="14">
        <f t="shared" si="93"/>
        <v>1.3985662224947967E-12</v>
      </c>
      <c r="CB115" s="22">
        <f t="shared" si="64"/>
        <v>2.5964574826517121E-12</v>
      </c>
      <c r="CC115" s="62">
        <f t="shared" si="65"/>
        <v>293.33333333333593</v>
      </c>
      <c r="CD115" s="62">
        <f ca="1">AVERAGE(OFFSET($CC$3,0,0,'Données projet'!$E$12+1,1))-AVERAGE(OFFSET($H$3,0,0,'Données projet'!$E$12+1,1))</f>
        <v>280.22219394281689</v>
      </c>
      <c r="CE115" s="62">
        <f t="shared" si="94"/>
        <v>296.25239639555008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</v>
      </c>
      <c r="CT115" s="13">
        <f>IF('Données projet'!$A$140&gt;35,CT114+CS115-DB114,IF(A115&lt;'Données projet'!$A$140,$CQ$205^A115,IF(A115='Données projet'!$A$140,'Données projet'!$B$140,CT114+CS115-DB114)))</f>
        <v>291.99999999999955</v>
      </c>
      <c r="CU115" s="18">
        <f>CT115*VLOOKUP('Données projet'!$B$13,Paramètres!$A$1:$I$89,3,0)*VLOOKUP('Données projet'!$B$13,Paramètres!$A$1:$I$89,5,0)</f>
        <v>314.30879999999951</v>
      </c>
      <c r="CV115" s="14">
        <f t="shared" si="95"/>
        <v>74.167954918422311</v>
      </c>
      <c r="CW115" s="22">
        <f t="shared" si="67"/>
        <v>676.59701481625132</v>
      </c>
      <c r="CX115" s="62">
        <f t="shared" si="68"/>
        <v>969.93034814958469</v>
      </c>
      <c r="CY115" s="62">
        <f ca="1">AVERAGE(OFFSET($CX$3,0,0,'Données projet'!$E$13+1,1))-AVERAGE(OFFSET($H$3,0,0,'Données projet'!$E$13+1,1))</f>
        <v>502.3600084639375</v>
      </c>
      <c r="CZ115" s="62">
        <f t="shared" si="96"/>
        <v>267.29983095356357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2.8421709430404007E-14</v>
      </c>
      <c r="DP115" s="18">
        <f>DO115*VLOOKUP('Données projet'!$B$14,Paramètres!$A$1:$I$89,3,0)*VLOOKUP('Données projet'!$B$14,Paramètres!$A$1:$I$89,5,0)</f>
        <v>2.4829205358400945E-14</v>
      </c>
      <c r="DQ115" s="14">
        <f t="shared" si="97"/>
        <v>4.3867331143352915E-13</v>
      </c>
      <c r="DR115" s="22">
        <f t="shared" si="70"/>
        <v>8.0726688341261168E-13</v>
      </c>
      <c r="DS115" s="62">
        <f t="shared" si="71"/>
        <v>293.33333333333411</v>
      </c>
      <c r="DT115" s="62">
        <f ca="1">AVERAGE(OFFSET($DS$3,0,0,'Données projet'!$E$14+1,1))-AVERAGE(OFFSET($H$3,0,0,'Données projet'!$E$14+1,1))</f>
        <v>344.39903186387789</v>
      </c>
      <c r="DU115" s="62">
        <f t="shared" si="98"/>
        <v>417.85733543972361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-6.8212102632969618E-13</v>
      </c>
      <c r="EK115" s="18">
        <f>EJ115*VLOOKUP('Données projet'!$B$15,Paramètres!$A$1:$I$89,3,0)*VLOOKUP('Données projet'!$B$15,Paramètres!$A$1:$I$89,5,0)</f>
        <v>-3.0149749363772573E-13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622.05788186755217</v>
      </c>
      <c r="EP115" s="62">
        <f t="shared" si="100"/>
        <v>427.1830590194549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1.7160726517911702E-11</v>
      </c>
      <c r="EY115" s="24">
        <f t="shared" si="75"/>
        <v>1.7160726517911702E-11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295.99999999999955</v>
      </c>
      <c r="O116" s="14">
        <f>N116*VLOOKUP('Données projet'!$B$9,Paramètres!$A$1:$I$89,3,0)*VLOOKUP('Données projet'!$B$9,Paramètres!$A$1:$I$89,5,0)</f>
        <v>300.14399999999955</v>
      </c>
      <c r="P116" s="14">
        <f t="shared" si="87"/>
        <v>71.206650563609799</v>
      </c>
      <c r="Q116" s="22">
        <f t="shared" si="107"/>
        <v>646.76904973161959</v>
      </c>
      <c r="R116" s="62">
        <f t="shared" si="55"/>
        <v>940.10238306495285</v>
      </c>
      <c r="S116" s="62">
        <f ca="1">AVERAGE(OFFSET($R$3,0,0,'Données projet'!$E$9+1,1))-AVERAGE(OFFSET($H$3,0,0,'Données projet'!$E$9+1,1))</f>
        <v>475.74538416323395</v>
      </c>
      <c r="T116" s="62">
        <f t="shared" si="88"/>
        <v>254.25036207346585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2.9</v>
      </c>
      <c r="AI116" s="14">
        <f>IF('Données projet'!$A$62&gt;35,AI115+AH116-AQ115,IF(A116&lt;'Données projet'!$A$62,$AF$205^A116,IF(A116='Données projet'!$A$62,'Données projet'!$B$62,AI115+AH116-AQ115)))</f>
        <v>227.20000000000016</v>
      </c>
      <c r="AJ116" s="14">
        <f>AI116*VLOOKUP('Données projet'!$B$10,Paramètres!$A$1:$I$89,3,0)*VLOOKUP('Données projet'!$B$10,Paramètres!$A$1:$I$89,5,0)</f>
        <v>237.46944000000016</v>
      </c>
      <c r="AK116" s="14">
        <f t="shared" si="89"/>
        <v>57.894732737332582</v>
      </c>
      <c r="AL116" s="22">
        <f t="shared" si="58"/>
        <v>514.42593418418789</v>
      </c>
      <c r="AM116" s="62">
        <f t="shared" si="59"/>
        <v>807.75926751752127</v>
      </c>
      <c r="AN116" s="62">
        <f ca="1">AVERAGE(OFFSET($AM$3,0,0,'Données projet'!$E$10+1,1))-AVERAGE(OFFSET($H$3,0,0,'Données projet'!$E$10+1,1))</f>
        <v>367.53254281980077</v>
      </c>
      <c r="AO116" s="62">
        <f t="shared" si="90"/>
        <v>163.29630772916113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-7.4487616075202823E-14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212.76380112303843</v>
      </c>
      <c r="BJ116" s="62">
        <f t="shared" si="92"/>
        <v>232.85411068442733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9.2222762759774927E-14</v>
      </c>
      <c r="CA116" s="14">
        <f t="shared" si="93"/>
        <v>1.3985662224947967E-12</v>
      </c>
      <c r="CB116" s="22">
        <f t="shared" si="64"/>
        <v>2.5964574826517121E-12</v>
      </c>
      <c r="CC116" s="62">
        <f t="shared" si="65"/>
        <v>293.33333333333593</v>
      </c>
      <c r="CD116" s="62">
        <f ca="1">AVERAGE(OFFSET($CC$3,0,0,'Données projet'!$E$12+1,1))-AVERAGE(OFFSET($H$3,0,0,'Données projet'!$E$12+1,1))</f>
        <v>280.22219394281689</v>
      </c>
      <c r="CE116" s="62">
        <f t="shared" si="94"/>
        <v>296.25239639555008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</v>
      </c>
      <c r="CT116" s="13">
        <f>IF('Données projet'!$A$140&gt;35,CT115+CS116-DB115,IF(A116&lt;'Données projet'!$A$140,$CQ$205^A116,IF(A116='Données projet'!$A$140,'Données projet'!$B$140,CT115+CS116-DB115)))</f>
        <v>295.99999999999955</v>
      </c>
      <c r="CU116" s="18">
        <f>CT116*VLOOKUP('Données projet'!$B$13,Paramètres!$A$1:$I$89,3,0)*VLOOKUP('Données projet'!$B$13,Paramètres!$A$1:$I$89,5,0)</f>
        <v>318.61439999999948</v>
      </c>
      <c r="CV116" s="14">
        <f t="shared" si="95"/>
        <v>75.064979865028363</v>
      </c>
      <c r="CW116" s="22">
        <f t="shared" si="67"/>
        <v>685.65825326492347</v>
      </c>
      <c r="CX116" s="62">
        <f t="shared" si="68"/>
        <v>978.99158659825684</v>
      </c>
      <c r="CY116" s="62">
        <f ca="1">AVERAGE(OFFSET($CX$3,0,0,'Données projet'!$E$13+1,1))-AVERAGE(OFFSET($H$3,0,0,'Données projet'!$E$13+1,1))</f>
        <v>502.3600084639375</v>
      </c>
      <c r="CZ116" s="62">
        <f t="shared" si="96"/>
        <v>267.29983095356357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2.8421709430404007E-14</v>
      </c>
      <c r="DP116" s="18">
        <f>DO116*VLOOKUP('Données projet'!$B$14,Paramètres!$A$1:$I$89,3,0)*VLOOKUP('Données projet'!$B$14,Paramètres!$A$1:$I$89,5,0)</f>
        <v>2.4829205358400945E-14</v>
      </c>
      <c r="DQ116" s="14">
        <f t="shared" si="97"/>
        <v>4.3867331143352915E-13</v>
      </c>
      <c r="DR116" s="22">
        <f t="shared" si="70"/>
        <v>8.0726688341261168E-13</v>
      </c>
      <c r="DS116" s="62">
        <f t="shared" si="71"/>
        <v>293.33333333333411</v>
      </c>
      <c r="DT116" s="62">
        <f ca="1">AVERAGE(OFFSET($DS$3,0,0,'Données projet'!$E$14+1,1))-AVERAGE(OFFSET($H$3,0,0,'Données projet'!$E$14+1,1))</f>
        <v>344.39903186387789</v>
      </c>
      <c r="DU116" s="62">
        <f t="shared" si="98"/>
        <v>417.85733543972361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-6.8212102632969618E-13</v>
      </c>
      <c r="EK116" s="18">
        <f>EJ116*VLOOKUP('Données projet'!$B$15,Paramètres!$A$1:$I$89,3,0)*VLOOKUP('Données projet'!$B$15,Paramètres!$A$1:$I$89,5,0)</f>
        <v>-3.0149749363772573E-13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622.05788186755217</v>
      </c>
      <c r="EP116" s="62">
        <f t="shared" si="100"/>
        <v>427.1830590194549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1.2134466090903174E-11</v>
      </c>
      <c r="EY116" s="24">
        <f t="shared" si="75"/>
        <v>1.2134466090903174E-11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299.99999999999955</v>
      </c>
      <c r="O117" s="14">
        <f>N117*VLOOKUP('Données projet'!$B$9,Paramètres!$A$1:$I$89,3,0)*VLOOKUP('Données projet'!$B$9,Paramètres!$A$1:$I$89,5,0)</f>
        <v>304.19999999999959</v>
      </c>
      <c r="P117" s="14">
        <f t="shared" si="87"/>
        <v>72.056231093481003</v>
      </c>
      <c r="Q117" s="22">
        <f t="shared" si="107"/>
        <v>655.31293582114529</v>
      </c>
      <c r="R117" s="62">
        <f t="shared" si="55"/>
        <v>948.64626915447866</v>
      </c>
      <c r="S117" s="62">
        <f ca="1">AVERAGE(OFFSET($R$3,0,0,'Données projet'!$E$9+1,1))-AVERAGE(OFFSET($H$3,0,0,'Données projet'!$E$9+1,1))</f>
        <v>475.74538416323395</v>
      </c>
      <c r="T117" s="62">
        <f t="shared" si="88"/>
        <v>254.25036207346585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2.9</v>
      </c>
      <c r="AI117" s="14">
        <f>IF('Données projet'!$A$62&gt;35,AI116+AH117-AQ116,IF(A117&lt;'Données projet'!$A$62,$AF$205^A117,IF(A117='Données projet'!$A$62,'Données projet'!$B$62,AI116+AH117-AQ116)))</f>
        <v>230.10000000000016</v>
      </c>
      <c r="AJ117" s="14">
        <f>AI117*VLOOKUP('Données projet'!$B$10,Paramètres!$A$1:$I$89,3,0)*VLOOKUP('Données projet'!$B$10,Paramètres!$A$1:$I$89,5,0)</f>
        <v>240.50052000000019</v>
      </c>
      <c r="AK117" s="14">
        <f t="shared" si="89"/>
        <v>58.547206737667388</v>
      </c>
      <c r="AL117" s="22">
        <f t="shared" si="58"/>
        <v>520.84145740143765</v>
      </c>
      <c r="AM117" s="62">
        <f t="shared" si="59"/>
        <v>814.17479073477102</v>
      </c>
      <c r="AN117" s="62">
        <f ca="1">AVERAGE(OFFSET($AM$3,0,0,'Données projet'!$E$10+1,1))-AVERAGE(OFFSET($H$3,0,0,'Données projet'!$E$10+1,1))</f>
        <v>367.53254281980077</v>
      </c>
      <c r="AO117" s="62">
        <f t="shared" si="90"/>
        <v>163.29630772916113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-7.4487616075202823E-14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212.76380112303843</v>
      </c>
      <c r="BJ117" s="62">
        <f t="shared" si="92"/>
        <v>232.85411068442733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9.2222762759774927E-14</v>
      </c>
      <c r="CA117" s="14">
        <f t="shared" si="93"/>
        <v>1.3985662224947967E-12</v>
      </c>
      <c r="CB117" s="22">
        <f t="shared" si="64"/>
        <v>2.5964574826517121E-12</v>
      </c>
      <c r="CC117" s="62">
        <f t="shared" si="65"/>
        <v>293.33333333333593</v>
      </c>
      <c r="CD117" s="62">
        <f ca="1">AVERAGE(OFFSET($CC$3,0,0,'Données projet'!$E$12+1,1))-AVERAGE(OFFSET($H$3,0,0,'Données projet'!$E$12+1,1))</f>
        <v>280.22219394281689</v>
      </c>
      <c r="CE117" s="62">
        <f t="shared" si="94"/>
        <v>296.25239639555008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</v>
      </c>
      <c r="CT117" s="13">
        <f>IF('Données projet'!$A$140&gt;35,CT116+CS117-DB116,IF(A117&lt;'Données projet'!$A$140,$CQ$205^A117,IF(A117='Données projet'!$A$140,'Données projet'!$B$140,CT116+CS117-DB116)))</f>
        <v>299.99999999999955</v>
      </c>
      <c r="CU117" s="18">
        <f>CT117*VLOOKUP('Données projet'!$B$13,Paramètres!$A$1:$I$89,3,0)*VLOOKUP('Données projet'!$B$13,Paramètres!$A$1:$I$89,5,0)</f>
        <v>322.9199999999995</v>
      </c>
      <c r="CV117" s="14">
        <f t="shared" si="95"/>
        <v>75.960594879408688</v>
      </c>
      <c r="CW117" s="22">
        <f t="shared" si="67"/>
        <v>694.71703608163591</v>
      </c>
      <c r="CX117" s="62">
        <f t="shared" si="68"/>
        <v>988.05036941496928</v>
      </c>
      <c r="CY117" s="62">
        <f ca="1">AVERAGE(OFFSET($CX$3,0,0,'Données projet'!$E$13+1,1))-AVERAGE(OFFSET($H$3,0,0,'Données projet'!$E$13+1,1))</f>
        <v>502.3600084639375</v>
      </c>
      <c r="CZ117" s="62">
        <f t="shared" si="96"/>
        <v>267.29983095356357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2.8421709430404007E-14</v>
      </c>
      <c r="DP117" s="18">
        <f>DO117*VLOOKUP('Données projet'!$B$14,Paramètres!$A$1:$I$89,3,0)*VLOOKUP('Données projet'!$B$14,Paramètres!$A$1:$I$89,5,0)</f>
        <v>2.4829205358400945E-14</v>
      </c>
      <c r="DQ117" s="14">
        <f t="shared" si="97"/>
        <v>4.3867331143352915E-13</v>
      </c>
      <c r="DR117" s="22">
        <f t="shared" si="70"/>
        <v>8.0726688341261168E-13</v>
      </c>
      <c r="DS117" s="62">
        <f t="shared" si="71"/>
        <v>293.33333333333411</v>
      </c>
      <c r="DT117" s="62">
        <f ca="1">AVERAGE(OFFSET($DS$3,0,0,'Données projet'!$E$14+1,1))-AVERAGE(OFFSET($H$3,0,0,'Données projet'!$E$14+1,1))</f>
        <v>344.39903186387789</v>
      </c>
      <c r="DU117" s="62">
        <f t="shared" si="98"/>
        <v>417.85733543972361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-6.8212102632969618E-13</v>
      </c>
      <c r="EK117" s="18">
        <f>EJ117*VLOOKUP('Données projet'!$B$15,Paramètres!$A$1:$I$89,3,0)*VLOOKUP('Données projet'!$B$15,Paramètres!$A$1:$I$89,5,0)</f>
        <v>-3.0149749363772573E-13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622.05788186755217</v>
      </c>
      <c r="EP117" s="62">
        <f t="shared" si="100"/>
        <v>427.1830590194549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8.5803632589558512E-12</v>
      </c>
      <c r="EY117" s="24">
        <f t="shared" si="75"/>
        <v>8.5803632589558512E-12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303.99999999999955</v>
      </c>
      <c r="O118" s="14">
        <f>N118*VLOOKUP('Données projet'!$B$9,Paramètres!$A$1:$I$89,3,0)*VLOOKUP('Données projet'!$B$9,Paramètres!$A$1:$I$89,5,0)</f>
        <v>308.25599999999957</v>
      </c>
      <c r="P118" s="14">
        <f t="shared" si="87"/>
        <v>72.904494055753887</v>
      </c>
      <c r="Q118" s="22">
        <f t="shared" si="107"/>
        <v>663.85452714710391</v>
      </c>
      <c r="R118" s="62">
        <f t="shared" si="55"/>
        <v>957.18786048043717</v>
      </c>
      <c r="S118" s="62">
        <f ca="1">AVERAGE(OFFSET($R$3,0,0,'Données projet'!$E$9+1,1))-AVERAGE(OFFSET($H$3,0,0,'Données projet'!$E$9+1,1))</f>
        <v>475.74538416323395</v>
      </c>
      <c r="T118" s="62">
        <f t="shared" si="88"/>
        <v>254.25036207346585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233</v>
      </c>
      <c r="AG118" s="13">
        <f>VLOOKUP(A118,'Données projet'!$A$61:$I$81,9,0)</f>
        <v>2.9</v>
      </c>
      <c r="AH118" s="13">
        <f t="array" ref="AH118">INDEX(AG:AG,MIN(IF(ISNUMBER(AG118:AG314),ROW(AG118:AG314),"")))</f>
        <v>2.9</v>
      </c>
      <c r="AI118" s="14">
        <f>IF('Données projet'!$A$62&gt;35,AI117+AH118-AQ117,IF(A118&lt;'Données projet'!$A$62,$AF$205^A118,IF(A118='Données projet'!$A$62,'Données projet'!$B$62,AI117+AH118-AQ117)))</f>
        <v>233.00000000000017</v>
      </c>
      <c r="AJ118" s="14">
        <f>AI118*VLOOKUP('Données projet'!$B$10,Paramètres!$A$1:$I$89,3,0)*VLOOKUP('Données projet'!$B$10,Paramètres!$A$1:$I$89,5,0)</f>
        <v>243.5316000000002</v>
      </c>
      <c r="AK118" s="14">
        <f t="shared" si="89"/>
        <v>59.198724224270414</v>
      </c>
      <c r="AL118" s="22">
        <f t="shared" si="58"/>
        <v>527.25531469060468</v>
      </c>
      <c r="AM118" s="62">
        <f t="shared" si="59"/>
        <v>820.58864802393805</v>
      </c>
      <c r="AN118" s="62">
        <f ca="1">AVERAGE(OFFSET($AM$3,0,0,'Données projet'!$E$10+1,1))-AVERAGE(OFFSET($H$3,0,0,'Données projet'!$E$10+1,1))</f>
        <v>367.53254281980077</v>
      </c>
      <c r="AO118" s="62">
        <f t="shared" si="90"/>
        <v>163.29630772916113</v>
      </c>
      <c r="AP118" s="16">
        <f>IF(ISNA(VLOOKUP(A118,'Données projet'!$A$61:$I$81,3,0)),0,VLOOKUP(A118,'Données projet'!$A$61:$I$81,3,0))</f>
        <v>9</v>
      </c>
      <c r="AQ118" s="16">
        <f>IF(ISNA(VLOOKUP(A118,'Données projet'!$A$61:$I$81,4,0)),0,VLOOKUP(A118,'Données projet'!$A$61:$I$81,4,0))</f>
        <v>26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-7.4487616075202823E-14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212.76380112303843</v>
      </c>
      <c r="BJ118" s="62">
        <f t="shared" si="92"/>
        <v>232.85411068442733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9.2222762759774927E-14</v>
      </c>
      <c r="CA118" s="14">
        <f t="shared" si="93"/>
        <v>1.3985662224947967E-12</v>
      </c>
      <c r="CB118" s="22">
        <f t="shared" si="64"/>
        <v>2.5964574826517121E-12</v>
      </c>
      <c r="CC118" s="62">
        <f t="shared" si="65"/>
        <v>293.33333333333593</v>
      </c>
      <c r="CD118" s="62">
        <f ca="1">AVERAGE(OFFSET($CC$3,0,0,'Données projet'!$E$12+1,1))-AVERAGE(OFFSET($H$3,0,0,'Données projet'!$E$12+1,1))</f>
        <v>280.22219394281689</v>
      </c>
      <c r="CE118" s="62">
        <f t="shared" si="94"/>
        <v>296.25239639555008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304</v>
      </c>
      <c r="CR118" s="13">
        <f>VLOOKUP(A118,'Données projet'!$A$139:$I$159,9,0)</f>
        <v>4</v>
      </c>
      <c r="CS118" s="13">
        <f t="array" ref="CS118">INDEX(CR:CR,MIN(IF(ISNUMBER(CR118:CR314),ROW(CR118:CR314),"")))</f>
        <v>4</v>
      </c>
      <c r="CT118" s="13">
        <f>IF('Données projet'!$A$140&gt;35,CT117+CS118-DB117,IF(A118&lt;'Données projet'!$A$140,$CQ$205^A118,IF(A118='Données projet'!$A$140,'Données projet'!$B$140,CT117+CS118-DB117)))</f>
        <v>303.99999999999955</v>
      </c>
      <c r="CU118" s="18">
        <f>CT118*VLOOKUP('Données projet'!$B$13,Paramètres!$A$1:$I$89,3,0)*VLOOKUP('Données projet'!$B$13,Paramètres!$A$1:$I$89,5,0)</f>
        <v>327.22559999999953</v>
      </c>
      <c r="CV118" s="14">
        <f t="shared" si="95"/>
        <v>76.85482093384698</v>
      </c>
      <c r="CW118" s="22">
        <f t="shared" si="67"/>
        <v>703.77339979311603</v>
      </c>
      <c r="CX118" s="62">
        <f t="shared" si="68"/>
        <v>997.1067331264494</v>
      </c>
      <c r="CY118" s="62">
        <f ca="1">AVERAGE(OFFSET($CX$3,0,0,'Données projet'!$E$13+1,1))-AVERAGE(OFFSET($H$3,0,0,'Données projet'!$E$13+1,1))</f>
        <v>502.3600084639375</v>
      </c>
      <c r="CZ118" s="62">
        <f t="shared" si="96"/>
        <v>267.29983095356357</v>
      </c>
      <c r="DA118" s="16">
        <f>IF(ISNA(VLOOKUP(A118,'Données projet'!$A$139:$I$159,3,0)),0,VLOOKUP(A118,'Données projet'!$A$139:$I$159,3,0))</f>
        <v>10</v>
      </c>
      <c r="DB118" s="16">
        <f>IF(ISNA(VLOOKUP(A118,'Données projet'!$A$139:$I$159,4,0)),0,VLOOKUP(A118,'Données projet'!$A$139:$I$159,4,0))</f>
        <v>37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2.8421709430404007E-14</v>
      </c>
      <c r="DP118" s="18">
        <f>DO118*VLOOKUP('Données projet'!$B$14,Paramètres!$A$1:$I$89,3,0)*VLOOKUP('Données projet'!$B$14,Paramètres!$A$1:$I$89,5,0)</f>
        <v>2.4829205358400945E-14</v>
      </c>
      <c r="DQ118" s="14">
        <f t="shared" si="97"/>
        <v>4.3867331143352915E-13</v>
      </c>
      <c r="DR118" s="22">
        <f t="shared" si="70"/>
        <v>8.0726688341261168E-13</v>
      </c>
      <c r="DS118" s="62">
        <f t="shared" si="71"/>
        <v>293.33333333333411</v>
      </c>
      <c r="DT118" s="62">
        <f ca="1">AVERAGE(OFFSET($DS$3,0,0,'Données projet'!$E$14+1,1))-AVERAGE(OFFSET($H$3,0,0,'Données projet'!$E$14+1,1))</f>
        <v>344.39903186387789</v>
      </c>
      <c r="DU118" s="62">
        <f t="shared" si="98"/>
        <v>417.85733543972361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-6.8212102632969618E-13</v>
      </c>
      <c r="EK118" s="18">
        <f>EJ118*VLOOKUP('Données projet'!$B$15,Paramètres!$A$1:$I$89,3,0)*VLOOKUP('Données projet'!$B$15,Paramètres!$A$1:$I$89,5,0)</f>
        <v>-3.0149749363772573E-13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622.05788186755217</v>
      </c>
      <c r="EP118" s="62">
        <f t="shared" si="100"/>
        <v>427.1830590194549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6.067233045451587E-12</v>
      </c>
      <c r="EY118" s="24">
        <f t="shared" si="75"/>
        <v>6.067233045451587E-12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270.39999999999952</v>
      </c>
      <c r="O119" s="14">
        <f>N119*VLOOKUP('Données projet'!$B$9,Paramètres!$A$1:$I$89,3,0)*VLOOKUP('Données projet'!$B$9,Paramètres!$A$1:$I$89,5,0)</f>
        <v>274.18559999999957</v>
      </c>
      <c r="P119" s="14">
        <f t="shared" si="87"/>
        <v>65.736762389907327</v>
      </c>
      <c r="Q119" s="22">
        <f t="shared" si="107"/>
        <v>592.03144782908782</v>
      </c>
      <c r="R119" s="62">
        <f t="shared" si="55"/>
        <v>885.3647811624212</v>
      </c>
      <c r="S119" s="62">
        <f ca="1">AVERAGE(OFFSET($R$3,0,0,'Données projet'!$E$9+1,1))-AVERAGE(OFFSET($H$3,0,0,'Données projet'!$E$9+1,1))</f>
        <v>475.74538416323395</v>
      </c>
      <c r="T119" s="62">
        <f t="shared" si="88"/>
        <v>254.25036207346585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2.5</v>
      </c>
      <c r="AI119" s="14">
        <f>IF('Données projet'!$A$62&gt;35,AI118+AH119-AQ118,IF(A119&lt;'Données projet'!$A$62,$AF$205^A119,IF(A119='Données projet'!$A$62,'Données projet'!$B$62,AI118+AH119-AQ118)))</f>
        <v>209.50000000000017</v>
      </c>
      <c r="AJ119" s="14">
        <f>AI119*VLOOKUP('Données projet'!$B$10,Paramètres!$A$1:$I$89,3,0)*VLOOKUP('Données projet'!$B$10,Paramètres!$A$1:$I$89,5,0)</f>
        <v>218.96940000000021</v>
      </c>
      <c r="AK119" s="14">
        <f t="shared" si="89"/>
        <v>53.890828725521438</v>
      </c>
      <c r="AL119" s="22">
        <f t="shared" si="58"/>
        <v>475.23156503028355</v>
      </c>
      <c r="AM119" s="62">
        <f t="shared" si="59"/>
        <v>768.56489836361686</v>
      </c>
      <c r="AN119" s="62">
        <f ca="1">AVERAGE(OFFSET($AM$3,0,0,'Données projet'!$E$10+1,1))-AVERAGE(OFFSET($H$3,0,0,'Données projet'!$E$10+1,1))</f>
        <v>367.53254281980077</v>
      </c>
      <c r="AO119" s="62">
        <f t="shared" si="90"/>
        <v>163.29630772916113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-7.4487616075202823E-14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212.76380112303843</v>
      </c>
      <c r="BJ119" s="62">
        <f t="shared" si="92"/>
        <v>232.85411068442733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9.2222762759774927E-14</v>
      </c>
      <c r="CA119" s="14">
        <f t="shared" si="93"/>
        <v>1.3985662224947967E-12</v>
      </c>
      <c r="CB119" s="22">
        <f t="shared" si="64"/>
        <v>2.5964574826517121E-12</v>
      </c>
      <c r="CC119" s="62">
        <f t="shared" si="65"/>
        <v>293.33333333333593</v>
      </c>
      <c r="CD119" s="62">
        <f ca="1">AVERAGE(OFFSET($CC$3,0,0,'Données projet'!$E$12+1,1))-AVERAGE(OFFSET($H$3,0,0,'Données projet'!$E$12+1,1))</f>
        <v>280.22219394281689</v>
      </c>
      <c r="CE119" s="62">
        <f t="shared" si="94"/>
        <v>296.25239639555008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3.4</v>
      </c>
      <c r="CT119" s="13">
        <f>IF('Données projet'!$A$140&gt;35,CT118+CS119-DB118,IF(A119&lt;'Données projet'!$A$140,$CQ$205^A119,IF(A119='Données projet'!$A$140,'Données projet'!$B$140,CT118+CS119-DB118)))</f>
        <v>270.39999999999952</v>
      </c>
      <c r="CU119" s="18">
        <f>CT119*VLOOKUP('Données projet'!$B$13,Paramètres!$A$1:$I$89,3,0)*VLOOKUP('Données projet'!$B$13,Paramètres!$A$1:$I$89,5,0)</f>
        <v>291.05855999999949</v>
      </c>
      <c r="CV119" s="14">
        <f t="shared" si="95"/>
        <v>69.298706035645793</v>
      </c>
      <c r="CW119" s="22">
        <f t="shared" si="67"/>
        <v>627.62223834541555</v>
      </c>
      <c r="CX119" s="62">
        <f t="shared" si="68"/>
        <v>920.95557167874881</v>
      </c>
      <c r="CY119" s="62">
        <f ca="1">AVERAGE(OFFSET($CX$3,0,0,'Données projet'!$E$13+1,1))-AVERAGE(OFFSET($H$3,0,0,'Données projet'!$E$13+1,1))</f>
        <v>502.3600084639375</v>
      </c>
      <c r="CZ119" s="62">
        <f t="shared" si="96"/>
        <v>267.29983095356357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2.8421709430404007E-14</v>
      </c>
      <c r="DP119" s="18">
        <f>DO119*VLOOKUP('Données projet'!$B$14,Paramètres!$A$1:$I$89,3,0)*VLOOKUP('Données projet'!$B$14,Paramètres!$A$1:$I$89,5,0)</f>
        <v>2.4829205358400945E-14</v>
      </c>
      <c r="DQ119" s="14">
        <f t="shared" si="97"/>
        <v>4.3867331143352915E-13</v>
      </c>
      <c r="DR119" s="22">
        <f t="shared" si="70"/>
        <v>8.0726688341261168E-13</v>
      </c>
      <c r="DS119" s="62">
        <f t="shared" si="71"/>
        <v>293.33333333333411</v>
      </c>
      <c r="DT119" s="62">
        <f ca="1">AVERAGE(OFFSET($DS$3,0,0,'Données projet'!$E$14+1,1))-AVERAGE(OFFSET($H$3,0,0,'Données projet'!$E$14+1,1))</f>
        <v>344.39903186387789</v>
      </c>
      <c r="DU119" s="62">
        <f t="shared" si="98"/>
        <v>417.85733543972361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-6.8212102632969618E-13</v>
      </c>
      <c r="EK119" s="18">
        <f>EJ119*VLOOKUP('Données projet'!$B$15,Paramètres!$A$1:$I$89,3,0)*VLOOKUP('Données projet'!$B$15,Paramètres!$A$1:$I$89,5,0)</f>
        <v>-3.0149749363772573E-13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622.05788186755217</v>
      </c>
      <c r="EP119" s="62">
        <f t="shared" si="100"/>
        <v>427.1830590194549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4.2901816294779256E-12</v>
      </c>
      <c r="EY119" s="24">
        <f t="shared" si="75"/>
        <v>4.2901816294779256E-12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273.7999999999995</v>
      </c>
      <c r="O120" s="14">
        <f>N120*VLOOKUP('Données projet'!$B$9,Paramètres!$A$1:$I$89,3,0)*VLOOKUP('Données projet'!$B$9,Paramètres!$A$1:$I$89,5,0)</f>
        <v>277.63319999999953</v>
      </c>
      <c r="P120" s="14">
        <f t="shared" si="87"/>
        <v>66.466589162975581</v>
      </c>
      <c r="Q120" s="22">
        <f t="shared" si="107"/>
        <v>599.30713279218173</v>
      </c>
      <c r="R120" s="62">
        <f t="shared" si="55"/>
        <v>892.6404661255151</v>
      </c>
      <c r="S120" s="62">
        <f ca="1">AVERAGE(OFFSET($R$3,0,0,'Données projet'!$E$9+1,1))-AVERAGE(OFFSET($H$3,0,0,'Données projet'!$E$9+1,1))</f>
        <v>475.74538416323395</v>
      </c>
      <c r="T120" s="62">
        <f t="shared" si="88"/>
        <v>254.25036207346585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2.5</v>
      </c>
      <c r="AI120" s="14">
        <f>IF('Données projet'!$A$62&gt;35,AI119+AH120-AQ119,IF(A120&lt;'Données projet'!$A$62,$AF$205^A120,IF(A120='Données projet'!$A$62,'Données projet'!$B$62,AI119+AH120-AQ119)))</f>
        <v>212.00000000000017</v>
      </c>
      <c r="AJ120" s="14">
        <f>AI120*VLOOKUP('Données projet'!$B$10,Paramètres!$A$1:$I$89,3,0)*VLOOKUP('Données projet'!$B$10,Paramètres!$A$1:$I$89,5,0)</f>
        <v>221.58240000000021</v>
      </c>
      <c r="AK120" s="14">
        <f t="shared" si="89"/>
        <v>54.458668952651628</v>
      </c>
      <c r="AL120" s="22">
        <f t="shared" si="58"/>
        <v>480.77152842586855</v>
      </c>
      <c r="AM120" s="62">
        <f t="shared" si="59"/>
        <v>774.10486175920187</v>
      </c>
      <c r="AN120" s="62">
        <f ca="1">AVERAGE(OFFSET($AM$3,0,0,'Données projet'!$E$10+1,1))-AVERAGE(OFFSET($H$3,0,0,'Données projet'!$E$10+1,1))</f>
        <v>367.53254281980077</v>
      </c>
      <c r="AO120" s="62">
        <f t="shared" si="90"/>
        <v>163.29630772916113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-7.4487616075202823E-14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212.76380112303843</v>
      </c>
      <c r="BJ120" s="62">
        <f t="shared" si="92"/>
        <v>232.85411068442733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9.2222762759774927E-14</v>
      </c>
      <c r="CA120" s="14">
        <f t="shared" si="93"/>
        <v>1.3985662224947967E-12</v>
      </c>
      <c r="CB120" s="22">
        <f t="shared" si="64"/>
        <v>2.5964574826517121E-12</v>
      </c>
      <c r="CC120" s="62">
        <f t="shared" si="65"/>
        <v>293.33333333333593</v>
      </c>
      <c r="CD120" s="62">
        <f ca="1">AVERAGE(OFFSET($CC$3,0,0,'Données projet'!$E$12+1,1))-AVERAGE(OFFSET($H$3,0,0,'Données projet'!$E$12+1,1))</f>
        <v>280.22219394281689</v>
      </c>
      <c r="CE120" s="62">
        <f t="shared" si="94"/>
        <v>296.25239639555008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3.4</v>
      </c>
      <c r="CT120" s="13">
        <f>IF('Données projet'!$A$140&gt;35,CT119+CS120-DB119,IF(A120&lt;'Données projet'!$A$140,$CQ$205^A120,IF(A120='Données projet'!$A$140,'Données projet'!$B$140,CT119+CS120-DB119)))</f>
        <v>273.7999999999995</v>
      </c>
      <c r="CU120" s="18">
        <f>CT120*VLOOKUP('Données projet'!$B$13,Paramètres!$A$1:$I$89,3,0)*VLOOKUP('Données projet'!$B$13,Paramètres!$A$1:$I$89,5,0)</f>
        <v>294.71831999999944</v>
      </c>
      <c r="CV120" s="14">
        <f t="shared" si="95"/>
        <v>70.068078441055988</v>
      </c>
      <c r="CW120" s="22">
        <f t="shared" si="67"/>
        <v>635.33631061817152</v>
      </c>
      <c r="CX120" s="62">
        <f t="shared" si="68"/>
        <v>928.6696439515049</v>
      </c>
      <c r="CY120" s="62">
        <f ca="1">AVERAGE(OFFSET($CX$3,0,0,'Données projet'!$E$13+1,1))-AVERAGE(OFFSET($H$3,0,0,'Données projet'!$E$13+1,1))</f>
        <v>502.3600084639375</v>
      </c>
      <c r="CZ120" s="62">
        <f t="shared" si="96"/>
        <v>267.29983095356357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2.8421709430404007E-14</v>
      </c>
      <c r="DP120" s="18">
        <f>DO120*VLOOKUP('Données projet'!$B$14,Paramètres!$A$1:$I$89,3,0)*VLOOKUP('Données projet'!$B$14,Paramètres!$A$1:$I$89,5,0)</f>
        <v>2.4829205358400945E-14</v>
      </c>
      <c r="DQ120" s="14">
        <f t="shared" si="97"/>
        <v>4.3867331143352915E-13</v>
      </c>
      <c r="DR120" s="22">
        <f t="shared" si="70"/>
        <v>8.0726688341261168E-13</v>
      </c>
      <c r="DS120" s="62">
        <f t="shared" si="71"/>
        <v>293.33333333333411</v>
      </c>
      <c r="DT120" s="62">
        <f ca="1">AVERAGE(OFFSET($DS$3,0,0,'Données projet'!$E$14+1,1))-AVERAGE(OFFSET($H$3,0,0,'Données projet'!$E$14+1,1))</f>
        <v>344.39903186387789</v>
      </c>
      <c r="DU120" s="62">
        <f t="shared" si="98"/>
        <v>417.85733543972361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-6.8212102632969618E-13</v>
      </c>
      <c r="EK120" s="18">
        <f>EJ120*VLOOKUP('Données projet'!$B$15,Paramètres!$A$1:$I$89,3,0)*VLOOKUP('Données projet'!$B$15,Paramètres!$A$1:$I$89,5,0)</f>
        <v>-3.0149749363772573E-13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622.05788186755217</v>
      </c>
      <c r="EP120" s="62">
        <f t="shared" si="100"/>
        <v>427.1830590194549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3.0336165227257935E-12</v>
      </c>
      <c r="EY120" s="24">
        <f t="shared" si="75"/>
        <v>3.0336165227257935E-12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277.19999999999948</v>
      </c>
      <c r="O121" s="14">
        <f>N121*VLOOKUP('Données projet'!$B$9,Paramètres!$A$1:$I$89,3,0)*VLOOKUP('Données projet'!$B$9,Paramètres!$A$1:$I$89,5,0)</f>
        <v>281.0807999999995</v>
      </c>
      <c r="P121" s="14">
        <f t="shared" si="87"/>
        <v>67.195361752546063</v>
      </c>
      <c r="Q121" s="22">
        <f t="shared" si="107"/>
        <v>606.5809817190169</v>
      </c>
      <c r="R121" s="62">
        <f t="shared" si="55"/>
        <v>899.91431505235028</v>
      </c>
      <c r="S121" s="62">
        <f ca="1">AVERAGE(OFFSET($R$3,0,0,'Données projet'!$E$9+1,1))-AVERAGE(OFFSET($H$3,0,0,'Données projet'!$E$9+1,1))</f>
        <v>475.74538416323395</v>
      </c>
      <c r="T121" s="62">
        <f t="shared" si="88"/>
        <v>254.25036207346585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2.5</v>
      </c>
      <c r="AI121" s="14">
        <f>IF('Données projet'!$A$62&gt;35,AI120+AH121-AQ120,IF(A121&lt;'Données projet'!$A$62,$AF$205^A121,IF(A121='Données projet'!$A$62,'Données projet'!$B$62,AI120+AH121-AQ120)))</f>
        <v>214.50000000000017</v>
      </c>
      <c r="AJ121" s="14">
        <f>AI121*VLOOKUP('Données projet'!$B$10,Paramètres!$A$1:$I$89,3,0)*VLOOKUP('Données projet'!$B$10,Paramètres!$A$1:$I$89,5,0)</f>
        <v>224.19540000000018</v>
      </c>
      <c r="AK121" s="14">
        <f t="shared" si="89"/>
        <v>55.025730254325786</v>
      </c>
      <c r="AL121" s="22">
        <f t="shared" si="58"/>
        <v>486.31013519295101</v>
      </c>
      <c r="AM121" s="62">
        <f t="shared" si="59"/>
        <v>779.64346852628432</v>
      </c>
      <c r="AN121" s="62">
        <f ca="1">AVERAGE(OFFSET($AM$3,0,0,'Données projet'!$E$10+1,1))-AVERAGE(OFFSET($H$3,0,0,'Données projet'!$E$10+1,1))</f>
        <v>367.53254281980077</v>
      </c>
      <c r="AO121" s="62">
        <f t="shared" si="90"/>
        <v>163.29630772916113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-7.4487616075202823E-14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212.76380112303843</v>
      </c>
      <c r="BJ121" s="62">
        <f t="shared" si="92"/>
        <v>232.85411068442733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9.2222762759774927E-14</v>
      </c>
      <c r="CA121" s="14">
        <f t="shared" si="93"/>
        <v>1.3985662224947967E-12</v>
      </c>
      <c r="CB121" s="22">
        <f t="shared" si="64"/>
        <v>2.5964574826517121E-12</v>
      </c>
      <c r="CC121" s="62">
        <f t="shared" si="65"/>
        <v>293.33333333333593</v>
      </c>
      <c r="CD121" s="62">
        <f ca="1">AVERAGE(OFFSET($CC$3,0,0,'Données projet'!$E$12+1,1))-AVERAGE(OFFSET($H$3,0,0,'Données projet'!$E$12+1,1))</f>
        <v>280.22219394281689</v>
      </c>
      <c r="CE121" s="62">
        <f t="shared" si="94"/>
        <v>296.25239639555008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3.4</v>
      </c>
      <c r="CT121" s="13">
        <f>IF('Données projet'!$A$140&gt;35,CT120+CS121-DB120,IF(A121&lt;'Données projet'!$A$140,$CQ$205^A121,IF(A121='Données projet'!$A$140,'Données projet'!$B$140,CT120+CS121-DB120)))</f>
        <v>277.19999999999948</v>
      </c>
      <c r="CU121" s="18">
        <f>CT121*VLOOKUP('Données projet'!$B$13,Paramètres!$A$1:$I$89,3,0)*VLOOKUP('Données projet'!$B$13,Paramètres!$A$1:$I$89,5,0)</f>
        <v>298.37807999999944</v>
      </c>
      <c r="CV121" s="14">
        <f t="shared" si="95"/>
        <v>70.83633954208085</v>
      </c>
      <c r="CW121" s="22">
        <f t="shared" si="67"/>
        <v>643.04844736912321</v>
      </c>
      <c r="CX121" s="62">
        <f t="shared" si="68"/>
        <v>936.38178070245658</v>
      </c>
      <c r="CY121" s="62">
        <f ca="1">AVERAGE(OFFSET($CX$3,0,0,'Données projet'!$E$13+1,1))-AVERAGE(OFFSET($H$3,0,0,'Données projet'!$E$13+1,1))</f>
        <v>502.3600084639375</v>
      </c>
      <c r="CZ121" s="62">
        <f t="shared" si="96"/>
        <v>267.29983095356357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2.8421709430404007E-14</v>
      </c>
      <c r="DP121" s="18">
        <f>DO121*VLOOKUP('Données projet'!$B$14,Paramètres!$A$1:$I$89,3,0)*VLOOKUP('Données projet'!$B$14,Paramètres!$A$1:$I$89,5,0)</f>
        <v>2.4829205358400945E-14</v>
      </c>
      <c r="DQ121" s="14">
        <f t="shared" si="97"/>
        <v>4.3867331143352915E-13</v>
      </c>
      <c r="DR121" s="22">
        <f t="shared" si="70"/>
        <v>8.0726688341261168E-13</v>
      </c>
      <c r="DS121" s="62">
        <f t="shared" si="71"/>
        <v>293.33333333333411</v>
      </c>
      <c r="DT121" s="62">
        <f ca="1">AVERAGE(OFFSET($DS$3,0,0,'Données projet'!$E$14+1,1))-AVERAGE(OFFSET($H$3,0,0,'Données projet'!$E$14+1,1))</f>
        <v>344.39903186387789</v>
      </c>
      <c r="DU121" s="62">
        <f t="shared" si="98"/>
        <v>417.85733543972361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-6.8212102632969618E-13</v>
      </c>
      <c r="EK121" s="18">
        <f>EJ121*VLOOKUP('Données projet'!$B$15,Paramètres!$A$1:$I$89,3,0)*VLOOKUP('Données projet'!$B$15,Paramètres!$A$1:$I$89,5,0)</f>
        <v>-3.0149749363772573E-13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622.05788186755217</v>
      </c>
      <c r="EP121" s="62">
        <f t="shared" si="100"/>
        <v>427.1830590194549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2.1450908147389628E-12</v>
      </c>
      <c r="EY121" s="24">
        <f t="shared" si="75"/>
        <v>2.1450908147389628E-12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280.59999999999945</v>
      </c>
      <c r="O122" s="14">
        <f>N122*VLOOKUP('Données projet'!$B$9,Paramètres!$A$1:$I$89,3,0)*VLOOKUP('Données projet'!$B$9,Paramètres!$A$1:$I$89,5,0)</f>
        <v>284.52839999999946</v>
      </c>
      <c r="P122" s="14">
        <f t="shared" si="87"/>
        <v>67.923094584210745</v>
      </c>
      <c r="Q122" s="22">
        <f t="shared" si="107"/>
        <v>613.85301973416608</v>
      </c>
      <c r="R122" s="62">
        <f t="shared" si="55"/>
        <v>907.18635306749934</v>
      </c>
      <c r="S122" s="62">
        <f ca="1">AVERAGE(OFFSET($R$3,0,0,'Données projet'!$E$9+1,1))-AVERAGE(OFFSET($H$3,0,0,'Données projet'!$E$9+1,1))</f>
        <v>475.74538416323395</v>
      </c>
      <c r="T122" s="62">
        <f t="shared" si="88"/>
        <v>254.25036207346585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2.5</v>
      </c>
      <c r="AI122" s="14">
        <f>IF('Données projet'!$A$62&gt;35,AI121+AH122-AQ121,IF(A122&lt;'Données projet'!$A$62,$AF$205^A122,IF(A122='Données projet'!$A$62,'Données projet'!$B$62,AI121+AH122-AQ121)))</f>
        <v>217.00000000000017</v>
      </c>
      <c r="AJ122" s="14">
        <f>AI122*VLOOKUP('Données projet'!$B$10,Paramètres!$A$1:$I$89,3,0)*VLOOKUP('Données projet'!$B$10,Paramètres!$A$1:$I$89,5,0)</f>
        <v>226.8084000000002</v>
      </c>
      <c r="AK122" s="14">
        <f t="shared" si="89"/>
        <v>55.592022759242624</v>
      </c>
      <c r="AL122" s="22">
        <f t="shared" si="58"/>
        <v>491.84740297234788</v>
      </c>
      <c r="AM122" s="62">
        <f t="shared" si="59"/>
        <v>785.18073630568119</v>
      </c>
      <c r="AN122" s="62">
        <f ca="1">AVERAGE(OFFSET($AM$3,0,0,'Données projet'!$E$10+1,1))-AVERAGE(OFFSET($H$3,0,0,'Données projet'!$E$10+1,1))</f>
        <v>367.53254281980077</v>
      </c>
      <c r="AO122" s="62">
        <f t="shared" si="90"/>
        <v>163.29630772916113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-7.4487616075202823E-14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212.76380112303843</v>
      </c>
      <c r="BJ122" s="62">
        <f t="shared" si="92"/>
        <v>232.85411068442733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9.2222762759774927E-14</v>
      </c>
      <c r="CA122" s="14">
        <f t="shared" si="93"/>
        <v>1.3985662224947967E-12</v>
      </c>
      <c r="CB122" s="22">
        <f t="shared" si="64"/>
        <v>2.5964574826517121E-12</v>
      </c>
      <c r="CC122" s="62">
        <f t="shared" si="65"/>
        <v>293.33333333333593</v>
      </c>
      <c r="CD122" s="62">
        <f ca="1">AVERAGE(OFFSET($CC$3,0,0,'Données projet'!$E$12+1,1))-AVERAGE(OFFSET($H$3,0,0,'Données projet'!$E$12+1,1))</f>
        <v>280.22219394281689</v>
      </c>
      <c r="CE122" s="62">
        <f t="shared" si="94"/>
        <v>296.25239639555008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3.4</v>
      </c>
      <c r="CT122" s="13">
        <f>IF('Données projet'!$A$140&gt;35,CT121+CS122-DB121,IF(A122&lt;'Données projet'!$A$140,$CQ$205^A122,IF(A122='Données projet'!$A$140,'Données projet'!$B$140,CT121+CS122-DB121)))</f>
        <v>280.59999999999945</v>
      </c>
      <c r="CU122" s="18">
        <f>CT122*VLOOKUP('Données projet'!$B$13,Paramètres!$A$1:$I$89,3,0)*VLOOKUP('Données projet'!$B$13,Paramètres!$A$1:$I$89,5,0)</f>
        <v>302.03783999999939</v>
      </c>
      <c r="CV122" s="14">
        <f t="shared" si="95"/>
        <v>71.603504545962494</v>
      </c>
      <c r="CW122" s="22">
        <f t="shared" si="67"/>
        <v>650.75867508421697</v>
      </c>
      <c r="CX122" s="62">
        <f t="shared" si="68"/>
        <v>944.09200841755023</v>
      </c>
      <c r="CY122" s="62">
        <f ca="1">AVERAGE(OFFSET($CX$3,0,0,'Données projet'!$E$13+1,1))-AVERAGE(OFFSET($H$3,0,0,'Données projet'!$E$13+1,1))</f>
        <v>502.3600084639375</v>
      </c>
      <c r="CZ122" s="62">
        <f t="shared" si="96"/>
        <v>267.29983095356357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2.8421709430404007E-14</v>
      </c>
      <c r="DP122" s="18">
        <f>DO122*VLOOKUP('Données projet'!$B$14,Paramètres!$A$1:$I$89,3,0)*VLOOKUP('Données projet'!$B$14,Paramètres!$A$1:$I$89,5,0)</f>
        <v>2.4829205358400945E-14</v>
      </c>
      <c r="DQ122" s="14">
        <f t="shared" si="97"/>
        <v>4.3867331143352915E-13</v>
      </c>
      <c r="DR122" s="22">
        <f t="shared" si="70"/>
        <v>8.0726688341261168E-13</v>
      </c>
      <c r="DS122" s="62">
        <f t="shared" si="71"/>
        <v>293.33333333333411</v>
      </c>
      <c r="DT122" s="62">
        <f ca="1">AVERAGE(OFFSET($DS$3,0,0,'Données projet'!$E$14+1,1))-AVERAGE(OFFSET($H$3,0,0,'Données projet'!$E$14+1,1))</f>
        <v>344.39903186387789</v>
      </c>
      <c r="DU122" s="62">
        <f t="shared" si="98"/>
        <v>417.85733543972361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-6.8212102632969618E-13</v>
      </c>
      <c r="EK122" s="18">
        <f>EJ122*VLOOKUP('Données projet'!$B$15,Paramètres!$A$1:$I$89,3,0)*VLOOKUP('Données projet'!$B$15,Paramètres!$A$1:$I$89,5,0)</f>
        <v>-3.0149749363772573E-13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622.05788186755217</v>
      </c>
      <c r="EP122" s="62">
        <f t="shared" si="100"/>
        <v>427.1830590194549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1.5168082613628967E-12</v>
      </c>
      <c r="EY122" s="24">
        <f t="shared" si="75"/>
        <v>1.5168082613628967E-12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283.99999999999943</v>
      </c>
      <c r="O123" s="14">
        <f>N123*VLOOKUP('Données projet'!$B$9,Paramètres!$A$1:$I$89,3,0)*VLOOKUP('Données projet'!$B$9,Paramètres!$A$1:$I$89,5,0)</f>
        <v>287.97599999999943</v>
      </c>
      <c r="P123" s="14">
        <f t="shared" si="87"/>
        <v>68.649801713863027</v>
      </c>
      <c r="Q123" s="22">
        <f t="shared" si="107"/>
        <v>621.12327131831046</v>
      </c>
      <c r="R123" s="62">
        <f t="shared" si="55"/>
        <v>914.45660465164383</v>
      </c>
      <c r="S123" s="62">
        <f ca="1">AVERAGE(OFFSET($R$3,0,0,'Données projet'!$E$9+1,1))-AVERAGE(OFFSET($H$3,0,0,'Données projet'!$E$9+1,1))</f>
        <v>475.74538416323395</v>
      </c>
      <c r="T123" s="62">
        <f t="shared" si="88"/>
        <v>254.25036207346585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2.5</v>
      </c>
      <c r="AI123" s="14">
        <f>IF('Données projet'!$A$62&gt;35,AI122+AH123-AQ122,IF(A123&lt;'Données projet'!$A$62,$AF$205^A123,IF(A123='Données projet'!$A$62,'Données projet'!$B$62,AI122+AH123-AQ122)))</f>
        <v>219.50000000000017</v>
      </c>
      <c r="AJ123" s="14">
        <f>AI123*VLOOKUP('Données projet'!$B$10,Paramètres!$A$1:$I$89,3,0)*VLOOKUP('Données projet'!$B$10,Paramètres!$A$1:$I$89,5,0)</f>
        <v>229.42140000000018</v>
      </c>
      <c r="AK123" s="14">
        <f t="shared" si="89"/>
        <v>56.157556349287034</v>
      </c>
      <c r="AL123" s="22">
        <f t="shared" si="58"/>
        <v>497.38334897500846</v>
      </c>
      <c r="AM123" s="62">
        <f t="shared" si="59"/>
        <v>790.71668230834177</v>
      </c>
      <c r="AN123" s="62">
        <f ca="1">AVERAGE(OFFSET($AM$3,0,0,'Données projet'!$E$10+1,1))-AVERAGE(OFFSET($H$3,0,0,'Données projet'!$E$10+1,1))</f>
        <v>367.53254281980077</v>
      </c>
      <c r="AO123" s="62">
        <f t="shared" si="90"/>
        <v>163.29630772916113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-7.4487616075202823E-14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212.76380112303843</v>
      </c>
      <c r="BJ123" s="62">
        <f t="shared" si="92"/>
        <v>232.85411068442733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9.2222762759774927E-14</v>
      </c>
      <c r="CA123" s="14">
        <f t="shared" si="93"/>
        <v>1.3985662224947967E-12</v>
      </c>
      <c r="CB123" s="22">
        <f t="shared" si="64"/>
        <v>2.5964574826517121E-12</v>
      </c>
      <c r="CC123" s="62">
        <f t="shared" si="65"/>
        <v>293.33333333333593</v>
      </c>
      <c r="CD123" s="62">
        <f ca="1">AVERAGE(OFFSET($CC$3,0,0,'Données projet'!$E$12+1,1))-AVERAGE(OFFSET($H$3,0,0,'Données projet'!$E$12+1,1))</f>
        <v>280.22219394281689</v>
      </c>
      <c r="CE123" s="62">
        <f t="shared" si="94"/>
        <v>296.25239639555008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3.4</v>
      </c>
      <c r="CT123" s="13">
        <f>IF('Données projet'!$A$140&gt;35,CT122+CS123-DB122,IF(A123&lt;'Données projet'!$A$140,$CQ$205^A123,IF(A123='Données projet'!$A$140,'Données projet'!$B$140,CT122+CS123-DB122)))</f>
        <v>283.99999999999943</v>
      </c>
      <c r="CU123" s="18">
        <f>CT123*VLOOKUP('Données projet'!$B$13,Paramètres!$A$1:$I$89,3,0)*VLOOKUP('Données projet'!$B$13,Paramètres!$A$1:$I$89,5,0)</f>
        <v>305.69759999999934</v>
      </c>
      <c r="CV123" s="14">
        <f t="shared" si="95"/>
        <v>72.369588270212233</v>
      </c>
      <c r="CW123" s="22">
        <f t="shared" si="67"/>
        <v>658.46701957061839</v>
      </c>
      <c r="CX123" s="62">
        <f t="shared" si="68"/>
        <v>951.80035290395176</v>
      </c>
      <c r="CY123" s="62">
        <f ca="1">AVERAGE(OFFSET($CX$3,0,0,'Données projet'!$E$13+1,1))-AVERAGE(OFFSET($H$3,0,0,'Données projet'!$E$13+1,1))</f>
        <v>502.3600084639375</v>
      </c>
      <c r="CZ123" s="62">
        <f t="shared" si="96"/>
        <v>267.29983095356357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2.8421709430404007E-14</v>
      </c>
      <c r="DP123" s="18">
        <f>DO123*VLOOKUP('Données projet'!$B$14,Paramètres!$A$1:$I$89,3,0)*VLOOKUP('Données projet'!$B$14,Paramètres!$A$1:$I$89,5,0)</f>
        <v>2.4829205358400945E-14</v>
      </c>
      <c r="DQ123" s="14">
        <f t="shared" si="97"/>
        <v>4.3867331143352915E-13</v>
      </c>
      <c r="DR123" s="22">
        <f t="shared" si="70"/>
        <v>8.0726688341261168E-13</v>
      </c>
      <c r="DS123" s="62">
        <f t="shared" si="71"/>
        <v>293.33333333333411</v>
      </c>
      <c r="DT123" s="62">
        <f ca="1">AVERAGE(OFFSET($DS$3,0,0,'Données projet'!$E$14+1,1))-AVERAGE(OFFSET($H$3,0,0,'Données projet'!$E$14+1,1))</f>
        <v>344.39903186387789</v>
      </c>
      <c r="DU123" s="62">
        <f t="shared" si="98"/>
        <v>417.85733543972361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-6.8212102632969618E-13</v>
      </c>
      <c r="EK123" s="18">
        <f>EJ123*VLOOKUP('Données projet'!$B$15,Paramètres!$A$1:$I$89,3,0)*VLOOKUP('Données projet'!$B$15,Paramètres!$A$1:$I$89,5,0)</f>
        <v>-3.0149749363772573E-13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622.05788186755217</v>
      </c>
      <c r="EP123" s="62">
        <f t="shared" si="100"/>
        <v>427.1830590194549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1.0725454073694814E-12</v>
      </c>
      <c r="EY123" s="24">
        <f t="shared" si="75"/>
        <v>1.0725454073694814E-12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287.39999999999941</v>
      </c>
      <c r="O124" s="14">
        <f>N124*VLOOKUP('Données projet'!$B$9,Paramètres!$A$1:$I$89,3,0)*VLOOKUP('Données projet'!$B$9,Paramètres!$A$1:$I$89,5,0)</f>
        <v>291.42359999999945</v>
      </c>
      <c r="P124" s="14">
        <f t="shared" si="87"/>
        <v>69.375496841482047</v>
      </c>
      <c r="Q124" s="22">
        <f t="shared" si="107"/>
        <v>628.39176033224692</v>
      </c>
      <c r="R124" s="62">
        <f t="shared" si="55"/>
        <v>921.72509366558029</v>
      </c>
      <c r="S124" s="62">
        <f ca="1">AVERAGE(OFFSET($R$3,0,0,'Données projet'!$E$9+1,1))-AVERAGE(OFFSET($H$3,0,0,'Données projet'!$E$9+1,1))</f>
        <v>475.74538416323395</v>
      </c>
      <c r="T124" s="62">
        <f t="shared" si="88"/>
        <v>254.25036207346585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2.5</v>
      </c>
      <c r="AI124" s="14">
        <f>IF('Données projet'!$A$62&gt;35,AI123+AH124-AQ123,IF(A124&lt;'Données projet'!$A$62,$AF$205^A124,IF(A124='Données projet'!$A$62,'Données projet'!$B$62,AI123+AH124-AQ123)))</f>
        <v>222.00000000000017</v>
      </c>
      <c r="AJ124" s="14">
        <f>AI124*VLOOKUP('Données projet'!$B$10,Paramètres!$A$1:$I$89,3,0)*VLOOKUP('Données projet'!$B$10,Paramètres!$A$1:$I$89,5,0)</f>
        <v>232.0344000000002</v>
      </c>
      <c r="AK124" s="14">
        <f t="shared" si="89"/>
        <v>56.722340668285831</v>
      </c>
      <c r="AL124" s="22">
        <f t="shared" si="58"/>
        <v>502.91798999726484</v>
      </c>
      <c r="AM124" s="62">
        <f t="shared" si="59"/>
        <v>796.2513233305981</v>
      </c>
      <c r="AN124" s="62">
        <f ca="1">AVERAGE(OFFSET($AM$3,0,0,'Données projet'!$E$10+1,1))-AVERAGE(OFFSET($H$3,0,0,'Données projet'!$E$10+1,1))</f>
        <v>367.53254281980077</v>
      </c>
      <c r="AO124" s="62">
        <f t="shared" si="90"/>
        <v>163.29630772916113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-7.4487616075202823E-14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212.76380112303843</v>
      </c>
      <c r="BJ124" s="62">
        <f t="shared" si="92"/>
        <v>232.85411068442733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9.2222762759774927E-14</v>
      </c>
      <c r="CA124" s="14">
        <f t="shared" si="93"/>
        <v>1.3985662224947967E-12</v>
      </c>
      <c r="CB124" s="22">
        <f t="shared" si="64"/>
        <v>2.5964574826517121E-12</v>
      </c>
      <c r="CC124" s="62">
        <f t="shared" si="65"/>
        <v>293.33333333333593</v>
      </c>
      <c r="CD124" s="62">
        <f ca="1">AVERAGE(OFFSET($CC$3,0,0,'Données projet'!$E$12+1,1))-AVERAGE(OFFSET($H$3,0,0,'Données projet'!$E$12+1,1))</f>
        <v>280.22219394281689</v>
      </c>
      <c r="CE124" s="62">
        <f t="shared" si="94"/>
        <v>296.25239639555008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3.4</v>
      </c>
      <c r="CT124" s="13">
        <f>IF('Données projet'!$A$140&gt;35,CT123+CS124-DB123,IF(A124&lt;'Données projet'!$A$140,$CQ$205^A124,IF(A124='Données projet'!$A$140,'Données projet'!$B$140,CT123+CS124-DB123)))</f>
        <v>287.39999999999941</v>
      </c>
      <c r="CU124" s="18">
        <f>CT124*VLOOKUP('Données projet'!$B$13,Paramètres!$A$1:$I$89,3,0)*VLOOKUP('Données projet'!$B$13,Paramètres!$A$1:$I$89,5,0)</f>
        <v>309.35735999999935</v>
      </c>
      <c r="CV124" s="14">
        <f t="shared" si="95"/>
        <v>73.134605157142033</v>
      </c>
      <c r="CW124" s="22">
        <f t="shared" si="67"/>
        <v>666.17350598202131</v>
      </c>
      <c r="CX124" s="62">
        <f t="shared" si="68"/>
        <v>959.50683931535468</v>
      </c>
      <c r="CY124" s="62">
        <f ca="1">AVERAGE(OFFSET($CX$3,0,0,'Données projet'!$E$13+1,1))-AVERAGE(OFFSET($H$3,0,0,'Données projet'!$E$13+1,1))</f>
        <v>502.3600084639375</v>
      </c>
      <c r="CZ124" s="62">
        <f t="shared" si="96"/>
        <v>267.29983095356357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2.8421709430404007E-14</v>
      </c>
      <c r="DP124" s="18">
        <f>DO124*VLOOKUP('Données projet'!$B$14,Paramètres!$A$1:$I$89,3,0)*VLOOKUP('Données projet'!$B$14,Paramètres!$A$1:$I$89,5,0)</f>
        <v>2.4829205358400945E-14</v>
      </c>
      <c r="DQ124" s="14">
        <f t="shared" si="97"/>
        <v>4.3867331143352915E-13</v>
      </c>
      <c r="DR124" s="22">
        <f t="shared" si="70"/>
        <v>8.0726688341261168E-13</v>
      </c>
      <c r="DS124" s="62">
        <f t="shared" si="71"/>
        <v>293.33333333333411</v>
      </c>
      <c r="DT124" s="62">
        <f ca="1">AVERAGE(OFFSET($DS$3,0,0,'Données projet'!$E$14+1,1))-AVERAGE(OFFSET($H$3,0,0,'Données projet'!$E$14+1,1))</f>
        <v>344.39903186387789</v>
      </c>
      <c r="DU124" s="62">
        <f t="shared" si="98"/>
        <v>417.85733543972361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-6.8212102632969618E-13</v>
      </c>
      <c r="EK124" s="18">
        <f>EJ124*VLOOKUP('Données projet'!$B$15,Paramètres!$A$1:$I$89,3,0)*VLOOKUP('Données projet'!$B$15,Paramètres!$A$1:$I$89,5,0)</f>
        <v>-3.0149749363772573E-13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622.05788186755217</v>
      </c>
      <c r="EP124" s="62">
        <f t="shared" si="100"/>
        <v>427.1830590194549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7.5840413068144837E-13</v>
      </c>
      <c r="EY124" s="24">
        <f t="shared" si="75"/>
        <v>7.5840413068144837E-13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290.79999999999939</v>
      </c>
      <c r="O125" s="14">
        <f>N125*VLOOKUP('Données projet'!$B$9,Paramètres!$A$1:$I$89,3,0)*VLOOKUP('Données projet'!$B$9,Paramètres!$A$1:$I$89,5,0)</f>
        <v>294.87119999999942</v>
      </c>
      <c r="P125" s="14">
        <f t="shared" si="87"/>
        <v>70.100193324246931</v>
      </c>
      <c r="Q125" s="22">
        <f t="shared" si="107"/>
        <v>635.65851003972909</v>
      </c>
      <c r="R125" s="62">
        <f t="shared" si="55"/>
        <v>928.99184337306247</v>
      </c>
      <c r="S125" s="62">
        <f ca="1">AVERAGE(OFFSET($R$3,0,0,'Données projet'!$E$9+1,1))-AVERAGE(OFFSET($H$3,0,0,'Données projet'!$E$9+1,1))</f>
        <v>475.74538416323395</v>
      </c>
      <c r="T125" s="62">
        <f t="shared" si="88"/>
        <v>254.25036207346585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2.5</v>
      </c>
      <c r="AI125" s="14">
        <f>IF('Données projet'!$A$62&gt;35,AI124+AH125-AQ124,IF(A125&lt;'Données projet'!$A$62,$AF$205^A125,IF(A125='Données projet'!$A$62,'Données projet'!$B$62,AI124+AH125-AQ124)))</f>
        <v>224.50000000000017</v>
      </c>
      <c r="AJ125" s="14">
        <f>AI125*VLOOKUP('Données projet'!$B$10,Paramètres!$A$1:$I$89,3,0)*VLOOKUP('Données projet'!$B$10,Paramètres!$A$1:$I$89,5,0)</f>
        <v>234.6474000000002</v>
      </c>
      <c r="AK125" s="14">
        <f t="shared" si="89"/>
        <v>57.286385130357523</v>
      </c>
      <c r="AL125" s="22">
        <f t="shared" si="58"/>
        <v>508.45134243537296</v>
      </c>
      <c r="AM125" s="62">
        <f t="shared" si="59"/>
        <v>801.78467576870628</v>
      </c>
      <c r="AN125" s="62">
        <f ca="1">AVERAGE(OFFSET($AM$3,0,0,'Données projet'!$E$10+1,1))-AVERAGE(OFFSET($H$3,0,0,'Données projet'!$E$10+1,1))</f>
        <v>367.53254281980077</v>
      </c>
      <c r="AO125" s="62">
        <f t="shared" si="90"/>
        <v>163.29630772916113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-7.4487616075202823E-14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212.76380112303843</v>
      </c>
      <c r="BJ125" s="62">
        <f t="shared" si="92"/>
        <v>232.85411068442733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9.2222762759774927E-14</v>
      </c>
      <c r="CA125" s="14">
        <f t="shared" si="93"/>
        <v>1.3985662224947967E-12</v>
      </c>
      <c r="CB125" s="22">
        <f t="shared" si="64"/>
        <v>2.5964574826517121E-12</v>
      </c>
      <c r="CC125" s="62">
        <f t="shared" si="65"/>
        <v>293.33333333333593</v>
      </c>
      <c r="CD125" s="62">
        <f ca="1">AVERAGE(OFFSET($CC$3,0,0,'Données projet'!$E$12+1,1))-AVERAGE(OFFSET($H$3,0,0,'Données projet'!$E$12+1,1))</f>
        <v>280.22219394281689</v>
      </c>
      <c r="CE125" s="62">
        <f t="shared" si="94"/>
        <v>296.25239639555008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3.4</v>
      </c>
      <c r="CT125" s="13">
        <f>IF('Données projet'!$A$140&gt;35,CT124+CS125-DB124,IF(A125&lt;'Données projet'!$A$140,$CQ$205^A125,IF(A125='Données projet'!$A$140,'Données projet'!$B$140,CT124+CS125-DB124)))</f>
        <v>290.79999999999939</v>
      </c>
      <c r="CU125" s="18">
        <f>CT125*VLOOKUP('Données projet'!$B$13,Paramètres!$A$1:$I$89,3,0)*VLOOKUP('Données projet'!$B$13,Paramètres!$A$1:$I$89,5,0)</f>
        <v>313.01711999999935</v>
      </c>
      <c r="CV125" s="14">
        <f t="shared" si="95"/>
        <v>73.898569287689199</v>
      </c>
      <c r="CW125" s="22">
        <f t="shared" si="67"/>
        <v>673.87815884272425</v>
      </c>
      <c r="CX125" s="62">
        <f t="shared" si="68"/>
        <v>967.21149217605762</v>
      </c>
      <c r="CY125" s="62">
        <f ca="1">AVERAGE(OFFSET($CX$3,0,0,'Données projet'!$E$13+1,1))-AVERAGE(OFFSET($H$3,0,0,'Données projet'!$E$13+1,1))</f>
        <v>502.3600084639375</v>
      </c>
      <c r="CZ125" s="62">
        <f t="shared" si="96"/>
        <v>267.29983095356357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2.8421709430404007E-14</v>
      </c>
      <c r="DP125" s="18">
        <f>DO125*VLOOKUP('Données projet'!$B$14,Paramètres!$A$1:$I$89,3,0)*VLOOKUP('Données projet'!$B$14,Paramètres!$A$1:$I$89,5,0)</f>
        <v>2.4829205358400945E-14</v>
      </c>
      <c r="DQ125" s="14">
        <f t="shared" si="97"/>
        <v>4.3867331143352915E-13</v>
      </c>
      <c r="DR125" s="22">
        <f t="shared" si="70"/>
        <v>8.0726688341261168E-13</v>
      </c>
      <c r="DS125" s="62">
        <f t="shared" si="71"/>
        <v>293.33333333333411</v>
      </c>
      <c r="DT125" s="62">
        <f ca="1">AVERAGE(OFFSET($DS$3,0,0,'Données projet'!$E$14+1,1))-AVERAGE(OFFSET($H$3,0,0,'Données projet'!$E$14+1,1))</f>
        <v>344.39903186387789</v>
      </c>
      <c r="DU125" s="62">
        <f t="shared" si="98"/>
        <v>417.85733543972361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-6.8212102632969618E-13</v>
      </c>
      <c r="EK125" s="18">
        <f>EJ125*VLOOKUP('Données projet'!$B$15,Paramètres!$A$1:$I$89,3,0)*VLOOKUP('Données projet'!$B$15,Paramètres!$A$1:$I$89,5,0)</f>
        <v>-3.0149749363772573E-13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622.05788186755217</v>
      </c>
      <c r="EP125" s="62">
        <f t="shared" si="100"/>
        <v>427.1830590194549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5.362727036847407E-13</v>
      </c>
      <c r="EY125" s="24">
        <f t="shared" si="75"/>
        <v>5.362727036847407E-13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294.19999999999936</v>
      </c>
      <c r="O126" s="14">
        <f>N126*VLOOKUP('Données projet'!$B$9,Paramètres!$A$1:$I$89,3,0)*VLOOKUP('Données projet'!$B$9,Paramètres!$A$1:$I$89,5,0)</f>
        <v>298.31879999999938</v>
      </c>
      <c r="P126" s="14">
        <f t="shared" si="87"/>
        <v>70.823904189019785</v>
      </c>
      <c r="Q126" s="22">
        <f t="shared" si="107"/>
        <v>642.92354312920827</v>
      </c>
      <c r="R126" s="62">
        <f t="shared" si="55"/>
        <v>936.25687646254164</v>
      </c>
      <c r="S126" s="62">
        <f ca="1">AVERAGE(OFFSET($R$3,0,0,'Données projet'!$E$9+1,1))-AVERAGE(OFFSET($H$3,0,0,'Données projet'!$E$9+1,1))</f>
        <v>475.74538416323395</v>
      </c>
      <c r="T126" s="62">
        <f t="shared" si="88"/>
        <v>254.25036207346585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2.5</v>
      </c>
      <c r="AI126" s="14">
        <f>IF('Données projet'!$A$62&gt;35,AI125+AH126-AQ125,IF(A126&lt;'Données projet'!$A$62,$AF$205^A126,IF(A126='Données projet'!$A$62,'Données projet'!$B$62,AI125+AH126-AQ125)))</f>
        <v>227.00000000000017</v>
      </c>
      <c r="AJ126" s="14">
        <f>AI126*VLOOKUP('Données projet'!$B$10,Paramètres!$A$1:$I$89,3,0)*VLOOKUP('Données projet'!$B$10,Paramètres!$A$1:$I$89,5,0)</f>
        <v>237.2604000000002</v>
      </c>
      <c r="AK126" s="14">
        <f t="shared" si="89"/>
        <v>57.849698927879224</v>
      </c>
      <c r="AL126" s="22">
        <f t="shared" si="58"/>
        <v>513.98342229938999</v>
      </c>
      <c r="AM126" s="62">
        <f t="shared" si="59"/>
        <v>807.31675563272324</v>
      </c>
      <c r="AN126" s="62">
        <f ca="1">AVERAGE(OFFSET($AM$3,0,0,'Données projet'!$E$10+1,1))-AVERAGE(OFFSET($H$3,0,0,'Données projet'!$E$10+1,1))</f>
        <v>367.53254281980077</v>
      </c>
      <c r="AO126" s="62">
        <f t="shared" si="90"/>
        <v>163.29630772916113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-7.4487616075202823E-14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212.76380112303843</v>
      </c>
      <c r="BJ126" s="62">
        <f t="shared" si="92"/>
        <v>232.85411068442733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9.2222762759774927E-14</v>
      </c>
      <c r="CA126" s="14">
        <f t="shared" si="93"/>
        <v>1.3985662224947967E-12</v>
      </c>
      <c r="CB126" s="22">
        <f t="shared" si="64"/>
        <v>2.5964574826517121E-12</v>
      </c>
      <c r="CC126" s="62">
        <f t="shared" si="65"/>
        <v>293.33333333333593</v>
      </c>
      <c r="CD126" s="62">
        <f ca="1">AVERAGE(OFFSET($CC$3,0,0,'Données projet'!$E$12+1,1))-AVERAGE(OFFSET($H$3,0,0,'Données projet'!$E$12+1,1))</f>
        <v>280.22219394281689</v>
      </c>
      <c r="CE126" s="62">
        <f t="shared" si="94"/>
        <v>296.25239639555008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3.4</v>
      </c>
      <c r="CT126" s="13">
        <f>IF('Données projet'!$A$140&gt;35,CT125+CS126-DB125,IF(A126&lt;'Données projet'!$A$140,$CQ$205^A126,IF(A126='Données projet'!$A$140,'Données projet'!$B$140,CT125+CS126-DB125)))</f>
        <v>294.19999999999936</v>
      </c>
      <c r="CU126" s="18">
        <f>CT126*VLOOKUP('Données projet'!$B$13,Paramètres!$A$1:$I$89,3,0)*VLOOKUP('Données projet'!$B$13,Paramètres!$A$1:$I$89,5,0)</f>
        <v>316.6768799999993</v>
      </c>
      <c r="CV126" s="14">
        <f t="shared" si="95"/>
        <v>74.661494394575769</v>
      </c>
      <c r="CW126" s="22">
        <f t="shared" si="67"/>
        <v>681.58100207055156</v>
      </c>
      <c r="CX126" s="62">
        <f t="shared" si="68"/>
        <v>974.91433540388493</v>
      </c>
      <c r="CY126" s="62">
        <f ca="1">AVERAGE(OFFSET($CX$3,0,0,'Données projet'!$E$13+1,1))-AVERAGE(OFFSET($H$3,0,0,'Données projet'!$E$13+1,1))</f>
        <v>502.3600084639375</v>
      </c>
      <c r="CZ126" s="62">
        <f t="shared" si="96"/>
        <v>267.29983095356357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2.8421709430404007E-14</v>
      </c>
      <c r="DP126" s="18">
        <f>DO126*VLOOKUP('Données projet'!$B$14,Paramètres!$A$1:$I$89,3,0)*VLOOKUP('Données projet'!$B$14,Paramètres!$A$1:$I$89,5,0)</f>
        <v>2.4829205358400945E-14</v>
      </c>
      <c r="DQ126" s="14">
        <f t="shared" si="97"/>
        <v>4.3867331143352915E-13</v>
      </c>
      <c r="DR126" s="22">
        <f t="shared" si="70"/>
        <v>8.0726688341261168E-13</v>
      </c>
      <c r="DS126" s="62">
        <f t="shared" si="71"/>
        <v>293.33333333333411</v>
      </c>
      <c r="DT126" s="62">
        <f ca="1">AVERAGE(OFFSET($DS$3,0,0,'Données projet'!$E$14+1,1))-AVERAGE(OFFSET($H$3,0,0,'Données projet'!$E$14+1,1))</f>
        <v>344.39903186387789</v>
      </c>
      <c r="DU126" s="62">
        <f t="shared" si="98"/>
        <v>417.85733543972361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-6.8212102632969618E-13</v>
      </c>
      <c r="EK126" s="18">
        <f>EJ126*VLOOKUP('Données projet'!$B$15,Paramètres!$A$1:$I$89,3,0)*VLOOKUP('Données projet'!$B$15,Paramètres!$A$1:$I$89,5,0)</f>
        <v>-3.0149749363772573E-13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622.05788186755217</v>
      </c>
      <c r="EP126" s="62">
        <f t="shared" si="100"/>
        <v>427.1830590194549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3.7920206534072419E-13</v>
      </c>
      <c r="EY126" s="24">
        <f t="shared" si="75"/>
        <v>3.7920206534072419E-13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297.59999999999934</v>
      </c>
      <c r="O127" s="14">
        <f>N127*VLOOKUP('Données projet'!$B$9,Paramètres!$A$1:$I$89,3,0)*VLOOKUP('Données projet'!$B$9,Paramètres!$A$1:$I$89,5,0)</f>
        <v>301.76639999999935</v>
      </c>
      <c r="P127" s="14">
        <f t="shared" si="87"/>
        <v>71.546642144235236</v>
      </c>
      <c r="Q127" s="22">
        <f t="shared" si="107"/>
        <v>650.18688173454188</v>
      </c>
      <c r="R127" s="62">
        <f t="shared" si="55"/>
        <v>943.52021506787514</v>
      </c>
      <c r="S127" s="62">
        <f ca="1">AVERAGE(OFFSET($R$3,0,0,'Données projet'!$E$9+1,1))-AVERAGE(OFFSET($H$3,0,0,'Données projet'!$E$9+1,1))</f>
        <v>475.74538416323395</v>
      </c>
      <c r="T127" s="62">
        <f t="shared" si="88"/>
        <v>254.25036207346585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2.5</v>
      </c>
      <c r="AI127" s="14">
        <f>IF('Données projet'!$A$62&gt;35,AI126+AH127-AQ126,IF(A127&lt;'Données projet'!$A$62,$AF$205^A127,IF(A127='Données projet'!$A$62,'Données projet'!$B$62,AI126+AH127-AQ126)))</f>
        <v>229.50000000000017</v>
      </c>
      <c r="AJ127" s="14">
        <f>AI127*VLOOKUP('Données projet'!$B$10,Paramètres!$A$1:$I$89,3,0)*VLOOKUP('Données projet'!$B$10,Paramètres!$A$1:$I$89,5,0)</f>
        <v>239.8734000000002</v>
      </c>
      <c r="AK127" s="14">
        <f t="shared" si="89"/>
        <v>58.412291039093269</v>
      </c>
      <c r="AL127" s="22">
        <f t="shared" si="58"/>
        <v>519.51424522642117</v>
      </c>
      <c r="AM127" s="62">
        <f t="shared" si="59"/>
        <v>812.84757855975454</v>
      </c>
      <c r="AN127" s="62">
        <f ca="1">AVERAGE(OFFSET($AM$3,0,0,'Données projet'!$E$10+1,1))-AVERAGE(OFFSET($H$3,0,0,'Données projet'!$E$10+1,1))</f>
        <v>367.53254281980077</v>
      </c>
      <c r="AO127" s="62">
        <f t="shared" si="90"/>
        <v>163.29630772916113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-7.4487616075202823E-14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212.76380112303843</v>
      </c>
      <c r="BJ127" s="62">
        <f t="shared" si="92"/>
        <v>232.85411068442733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9.2222762759774927E-14</v>
      </c>
      <c r="CA127" s="14">
        <f t="shared" si="93"/>
        <v>1.3985662224947967E-12</v>
      </c>
      <c r="CB127" s="22">
        <f t="shared" si="64"/>
        <v>2.5964574826517121E-12</v>
      </c>
      <c r="CC127" s="62">
        <f t="shared" si="65"/>
        <v>293.33333333333593</v>
      </c>
      <c r="CD127" s="62">
        <f ca="1">AVERAGE(OFFSET($CC$3,0,0,'Données projet'!$E$12+1,1))-AVERAGE(OFFSET($H$3,0,0,'Données projet'!$E$12+1,1))</f>
        <v>280.22219394281689</v>
      </c>
      <c r="CE127" s="62">
        <f t="shared" si="94"/>
        <v>296.25239639555008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3.4</v>
      </c>
      <c r="CT127" s="13">
        <f>IF('Données projet'!$A$140&gt;35,CT126+CS127-DB126,IF(A127&lt;'Données projet'!$A$140,$CQ$205^A127,IF(A127='Données projet'!$A$140,'Données projet'!$B$140,CT126+CS127-DB126)))</f>
        <v>297.59999999999934</v>
      </c>
      <c r="CU127" s="18">
        <f>CT127*VLOOKUP('Données projet'!$B$13,Paramètres!$A$1:$I$89,3,0)*VLOOKUP('Données projet'!$B$13,Paramètres!$A$1:$I$89,5,0)</f>
        <v>320.33663999999931</v>
      </c>
      <c r="CV127" s="14">
        <f t="shared" si="95"/>
        <v>75.423393874842361</v>
      </c>
      <c r="CW127" s="22">
        <f t="shared" si="67"/>
        <v>689.2820589986826</v>
      </c>
      <c r="CX127" s="62">
        <f t="shared" si="68"/>
        <v>982.61539233201597</v>
      </c>
      <c r="CY127" s="62">
        <f ca="1">AVERAGE(OFFSET($CX$3,0,0,'Données projet'!$E$13+1,1))-AVERAGE(OFFSET($H$3,0,0,'Données projet'!$E$13+1,1))</f>
        <v>502.3600084639375</v>
      </c>
      <c r="CZ127" s="62">
        <f t="shared" si="96"/>
        <v>267.29983095356357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2.8421709430404007E-14</v>
      </c>
      <c r="DP127" s="18">
        <f>DO127*VLOOKUP('Données projet'!$B$14,Paramètres!$A$1:$I$89,3,0)*VLOOKUP('Données projet'!$B$14,Paramètres!$A$1:$I$89,5,0)</f>
        <v>2.4829205358400945E-14</v>
      </c>
      <c r="DQ127" s="14">
        <f t="shared" si="97"/>
        <v>4.3867331143352915E-13</v>
      </c>
      <c r="DR127" s="22">
        <f t="shared" si="70"/>
        <v>8.0726688341261168E-13</v>
      </c>
      <c r="DS127" s="62">
        <f t="shared" si="71"/>
        <v>293.33333333333411</v>
      </c>
      <c r="DT127" s="62">
        <f ca="1">AVERAGE(OFFSET($DS$3,0,0,'Données projet'!$E$14+1,1))-AVERAGE(OFFSET($H$3,0,0,'Données projet'!$E$14+1,1))</f>
        <v>344.39903186387789</v>
      </c>
      <c r="DU127" s="62">
        <f t="shared" si="98"/>
        <v>417.85733543972361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-6.8212102632969618E-13</v>
      </c>
      <c r="EK127" s="18">
        <f>EJ127*VLOOKUP('Données projet'!$B$15,Paramètres!$A$1:$I$89,3,0)*VLOOKUP('Données projet'!$B$15,Paramètres!$A$1:$I$89,5,0)</f>
        <v>-3.0149749363772573E-13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622.05788186755217</v>
      </c>
      <c r="EP127" s="62">
        <f t="shared" si="100"/>
        <v>427.1830590194549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2.6813635184237035E-13</v>
      </c>
      <c r="EY127" s="24">
        <f t="shared" si="75"/>
        <v>2.6813635184237035E-13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300.99999999999932</v>
      </c>
      <c r="O128" s="14">
        <f>N128*VLOOKUP('Données projet'!$B$9,Paramètres!$A$1:$I$89,3,0)*VLOOKUP('Données projet'!$B$9,Paramètres!$A$1:$I$89,5,0)</f>
        <v>305.21399999999932</v>
      </c>
      <c r="P128" s="14">
        <f t="shared" si="87"/>
        <v>72.268419591231137</v>
      </c>
      <c r="Q128" s="22">
        <f t="shared" si="107"/>
        <v>657.44854745472628</v>
      </c>
      <c r="R128" s="62">
        <f t="shared" si="55"/>
        <v>950.78188078805965</v>
      </c>
      <c r="S128" s="62">
        <f ca="1">AVERAGE(OFFSET($R$3,0,0,'Données projet'!$E$9+1,1))-AVERAGE(OFFSET($H$3,0,0,'Données projet'!$E$9+1,1))</f>
        <v>475.74538416323395</v>
      </c>
      <c r="T128" s="62">
        <f t="shared" si="88"/>
        <v>254.25036207346585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232</v>
      </c>
      <c r="AG128" s="13">
        <f>VLOOKUP(A128,'Données projet'!$A$61:$I$81,9,0)</f>
        <v>2.5</v>
      </c>
      <c r="AH128" s="13">
        <f t="array" ref="AH128">INDEX(AG:AG,MIN(IF(ISNUMBER(AG128:AG324),ROW(AG128:AG324),"")))</f>
        <v>2.5</v>
      </c>
      <c r="AI128" s="14">
        <f>IF('Données projet'!$A$62&gt;35,AI127+AH128-AQ127,IF(A128&lt;'Données projet'!$A$62,$AF$205^A128,IF(A128='Données projet'!$A$62,'Données projet'!$B$62,AI127+AH128-AQ127)))</f>
        <v>232.00000000000017</v>
      </c>
      <c r="AJ128" s="14">
        <f>AI128*VLOOKUP('Données projet'!$B$10,Paramètres!$A$1:$I$89,3,0)*VLOOKUP('Données projet'!$B$10,Paramètres!$A$1:$I$89,5,0)</f>
        <v>242.48640000000017</v>
      </c>
      <c r="AK128" s="14">
        <f t="shared" si="89"/>
        <v>58.974170235372476</v>
      </c>
      <c r="AL128" s="22">
        <f t="shared" si="58"/>
        <v>525.04382649327397</v>
      </c>
      <c r="AM128" s="62">
        <f t="shared" si="59"/>
        <v>818.37715982660734</v>
      </c>
      <c r="AN128" s="62">
        <f ca="1">AVERAGE(OFFSET($AM$3,0,0,'Données projet'!$E$10+1,1))-AVERAGE(OFFSET($H$3,0,0,'Données projet'!$E$10+1,1))</f>
        <v>367.53254281980077</v>
      </c>
      <c r="AO128" s="62">
        <f t="shared" si="90"/>
        <v>163.29630772916113</v>
      </c>
      <c r="AP128" s="16">
        <f>IF(ISNA(VLOOKUP(A128,'Données projet'!$A$61:$I$81,3,0)),0,VLOOKUP(A128,'Données projet'!$A$61:$I$81,3,0))</f>
        <v>10</v>
      </c>
      <c r="AQ128" s="16">
        <f>IF(ISNA(VLOOKUP(A128,'Données projet'!$A$61:$I$81,4,0)),0,VLOOKUP(A128,'Données projet'!$A$61:$I$81,4,0))</f>
        <v>23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-7.4487616075202823E-14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212.76380112303843</v>
      </c>
      <c r="BJ128" s="62">
        <f t="shared" si="92"/>
        <v>232.85411068442733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9.2222762759774927E-14</v>
      </c>
      <c r="CA128" s="14">
        <f t="shared" si="93"/>
        <v>1.3985662224947967E-12</v>
      </c>
      <c r="CB128" s="22">
        <f t="shared" si="64"/>
        <v>2.5964574826517121E-12</v>
      </c>
      <c r="CC128" s="62">
        <f t="shared" si="65"/>
        <v>293.33333333333593</v>
      </c>
      <c r="CD128" s="62">
        <f ca="1">AVERAGE(OFFSET($CC$3,0,0,'Données projet'!$E$12+1,1))-AVERAGE(OFFSET($H$3,0,0,'Données projet'!$E$12+1,1))</f>
        <v>280.22219394281689</v>
      </c>
      <c r="CE128" s="62">
        <f t="shared" si="94"/>
        <v>296.25239639555008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>
        <f>VLOOKUP(A128,'Données projet'!$A$139:$I$159,2,0)</f>
        <v>301</v>
      </c>
      <c r="CR128" s="13">
        <f>VLOOKUP(A128,'Données projet'!$A$139:$I$159,9,0)</f>
        <v>3.4</v>
      </c>
      <c r="CS128" s="13">
        <f t="array" ref="CS128">INDEX(CR:CR,MIN(IF(ISNUMBER(CR128:CR324),ROW(CR128:CR324),"")))</f>
        <v>3.4</v>
      </c>
      <c r="CT128" s="13">
        <f>IF('Données projet'!$A$140&gt;35,CT127+CS128-DB127,IF(A128&lt;'Données projet'!$A$140,$CQ$205^A128,IF(A128='Données projet'!$A$140,'Données projet'!$B$140,CT127+CS128-DB127)))</f>
        <v>300.99999999999932</v>
      </c>
      <c r="CU128" s="18">
        <f>CT128*VLOOKUP('Données projet'!$B$13,Paramètres!$A$1:$I$89,3,0)*VLOOKUP('Données projet'!$B$13,Paramètres!$A$1:$I$89,5,0)</f>
        <v>323.99639999999926</v>
      </c>
      <c r="CV128" s="14">
        <f t="shared" si="95"/>
        <v>76.184280801792809</v>
      </c>
      <c r="CW128" s="22">
        <f t="shared" si="67"/>
        <v>696.98135239645444</v>
      </c>
      <c r="CX128" s="62">
        <f t="shared" si="68"/>
        <v>990.3146857297877</v>
      </c>
      <c r="CY128" s="62">
        <f ca="1">AVERAGE(OFFSET($CX$3,0,0,'Données projet'!$E$13+1,1))-AVERAGE(OFFSET($H$3,0,0,'Données projet'!$E$13+1,1))</f>
        <v>502.3600084639375</v>
      </c>
      <c r="CZ128" s="62">
        <f t="shared" si="96"/>
        <v>267.29983095356357</v>
      </c>
      <c r="DA128" s="16">
        <f>IF(ISNA(VLOOKUP(A128,'Données projet'!$A$139:$I$159,3,0)),0,VLOOKUP(A128,'Données projet'!$A$139:$I$159,3,0))</f>
        <v>11</v>
      </c>
      <c r="DB128" s="16">
        <f>IF(ISNA(VLOOKUP(A128,'Données projet'!$A$139:$I$159,4,0)),0,VLOOKUP(A128,'Données projet'!$A$139:$I$159,4,0))</f>
        <v>33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2.8421709430404007E-14</v>
      </c>
      <c r="DP128" s="18">
        <f>DO128*VLOOKUP('Données projet'!$B$14,Paramètres!$A$1:$I$89,3,0)*VLOOKUP('Données projet'!$B$14,Paramètres!$A$1:$I$89,5,0)</f>
        <v>2.4829205358400945E-14</v>
      </c>
      <c r="DQ128" s="14">
        <f t="shared" si="97"/>
        <v>4.3867331143352915E-13</v>
      </c>
      <c r="DR128" s="22">
        <f t="shared" si="70"/>
        <v>8.0726688341261168E-13</v>
      </c>
      <c r="DS128" s="62">
        <f t="shared" si="71"/>
        <v>293.33333333333411</v>
      </c>
      <c r="DT128" s="62">
        <f ca="1">AVERAGE(OFFSET($DS$3,0,0,'Données projet'!$E$14+1,1))-AVERAGE(OFFSET($H$3,0,0,'Données projet'!$E$14+1,1))</f>
        <v>344.39903186387789</v>
      </c>
      <c r="DU128" s="62">
        <f t="shared" si="98"/>
        <v>417.85733543972361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-6.8212102632969618E-13</v>
      </c>
      <c r="EK128" s="18">
        <f>EJ128*VLOOKUP('Données projet'!$B$15,Paramètres!$A$1:$I$89,3,0)*VLOOKUP('Données projet'!$B$15,Paramètres!$A$1:$I$89,5,0)</f>
        <v>-3.0149749363772573E-13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622.05788186755217</v>
      </c>
      <c r="EP128" s="62">
        <f t="shared" si="100"/>
        <v>427.1830590194549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1.8960103267036209E-13</v>
      </c>
      <c r="EY128" s="24">
        <f t="shared" si="75"/>
        <v>1.8960103267036209E-13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270.99999999999932</v>
      </c>
      <c r="O129" s="14">
        <f>N129*VLOOKUP('Données projet'!$B$9,Paramètres!$A$1:$I$89,3,0)*VLOOKUP('Données projet'!$B$9,Paramètres!$A$1:$I$89,5,0)</f>
        <v>274.7939999999993</v>
      </c>
      <c r="P129" s="14">
        <f t="shared" si="87"/>
        <v>65.865632600455356</v>
      </c>
      <c r="Q129" s="22">
        <f t="shared" si="107"/>
        <v>593.31552677912521</v>
      </c>
      <c r="R129" s="62">
        <f t="shared" si="55"/>
        <v>886.64886011245858</v>
      </c>
      <c r="S129" s="62">
        <f ca="1">AVERAGE(OFFSET($R$3,0,0,'Données projet'!$E$9+1,1))-AVERAGE(OFFSET($H$3,0,0,'Données projet'!$E$9+1,1))</f>
        <v>475.74538416323395</v>
      </c>
      <c r="T129" s="62">
        <f t="shared" si="88"/>
        <v>254.25036207346585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2</v>
      </c>
      <c r="AI129" s="14">
        <f>IF('Données projet'!$A$62&gt;35,AI128+AH129-AQ128,IF(A129&lt;'Données projet'!$A$62,$AF$205^A129,IF(A129='Données projet'!$A$62,'Données projet'!$B$62,AI128+AH129-AQ128)))</f>
        <v>211.00000000000017</v>
      </c>
      <c r="AJ129" s="14">
        <f>AI129*VLOOKUP('Données projet'!$B$10,Paramètres!$A$1:$I$89,3,0)*VLOOKUP('Données projet'!$B$10,Paramètres!$A$1:$I$89,5,0)</f>
        <v>220.53720000000018</v>
      </c>
      <c r="AK129" s="14">
        <f t="shared" si="89"/>
        <v>54.231626908561452</v>
      </c>
      <c r="AL129" s="22">
        <f t="shared" si="58"/>
        <v>478.55570686574487</v>
      </c>
      <c r="AM129" s="62">
        <f t="shared" si="59"/>
        <v>771.88904019907818</v>
      </c>
      <c r="AN129" s="62">
        <f ca="1">AVERAGE(OFFSET($AM$3,0,0,'Données projet'!$E$10+1,1))-AVERAGE(OFFSET($H$3,0,0,'Données projet'!$E$10+1,1))</f>
        <v>367.53254281980077</v>
      </c>
      <c r="AO129" s="62">
        <f t="shared" si="90"/>
        <v>163.29630772916113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-7.4487616075202823E-14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212.76380112303843</v>
      </c>
      <c r="BJ129" s="62">
        <f t="shared" si="92"/>
        <v>232.85411068442733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9.2222762759774927E-14</v>
      </c>
      <c r="CA129" s="14">
        <f t="shared" si="93"/>
        <v>1.3985662224947967E-12</v>
      </c>
      <c r="CB129" s="22">
        <f t="shared" si="64"/>
        <v>2.5964574826517121E-12</v>
      </c>
      <c r="CC129" s="62">
        <f t="shared" si="65"/>
        <v>293.33333333333593</v>
      </c>
      <c r="CD129" s="62">
        <f ca="1">AVERAGE(OFFSET($CC$3,0,0,'Données projet'!$E$12+1,1))-AVERAGE(OFFSET($H$3,0,0,'Données projet'!$E$12+1,1))</f>
        <v>280.22219394281689</v>
      </c>
      <c r="CE129" s="62">
        <f t="shared" si="94"/>
        <v>296.25239639555008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</v>
      </c>
      <c r="CT129" s="13">
        <f>IF('Données projet'!$A$140&gt;35,CT128+CS129-DB128,IF(A129&lt;'Données projet'!$A$140,$CQ$205^A129,IF(A129='Données projet'!$A$140,'Données projet'!$B$140,CT128+CS129-DB128)))</f>
        <v>270.99999999999932</v>
      </c>
      <c r="CU129" s="18">
        <f>CT129*VLOOKUP('Données projet'!$B$13,Paramètres!$A$1:$I$89,3,0)*VLOOKUP('Données projet'!$B$13,Paramètres!$A$1:$I$89,5,0)</f>
        <v>291.70439999999928</v>
      </c>
      <c r="CV129" s="14">
        <f t="shared" si="95"/>
        <v>69.434559073015549</v>
      </c>
      <c r="CW129" s="22">
        <f t="shared" si="67"/>
        <v>628.9836870521674</v>
      </c>
      <c r="CX129" s="62">
        <f t="shared" si="68"/>
        <v>922.31702038550065</v>
      </c>
      <c r="CY129" s="62">
        <f ca="1">AVERAGE(OFFSET($CX$3,0,0,'Données projet'!$E$13+1,1))-AVERAGE(OFFSET($H$3,0,0,'Données projet'!$E$13+1,1))</f>
        <v>502.3600084639375</v>
      </c>
      <c r="CZ129" s="62">
        <f t="shared" si="96"/>
        <v>267.29983095356357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2.8421709430404007E-14</v>
      </c>
      <c r="DP129" s="18">
        <f>DO129*VLOOKUP('Données projet'!$B$14,Paramètres!$A$1:$I$89,3,0)*VLOOKUP('Données projet'!$B$14,Paramètres!$A$1:$I$89,5,0)</f>
        <v>2.4829205358400945E-14</v>
      </c>
      <c r="DQ129" s="14">
        <f t="shared" si="97"/>
        <v>4.3867331143352915E-13</v>
      </c>
      <c r="DR129" s="22">
        <f t="shared" si="70"/>
        <v>8.0726688341261168E-13</v>
      </c>
      <c r="DS129" s="62">
        <f t="shared" si="71"/>
        <v>293.33333333333411</v>
      </c>
      <c r="DT129" s="62">
        <f ca="1">AVERAGE(OFFSET($DS$3,0,0,'Données projet'!$E$14+1,1))-AVERAGE(OFFSET($H$3,0,0,'Données projet'!$E$14+1,1))</f>
        <v>344.39903186387789</v>
      </c>
      <c r="DU129" s="62">
        <f t="shared" si="98"/>
        <v>417.85733543972361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-6.8212102632969618E-13</v>
      </c>
      <c r="EK129" s="18">
        <f>EJ129*VLOOKUP('Données projet'!$B$15,Paramètres!$A$1:$I$89,3,0)*VLOOKUP('Données projet'!$B$15,Paramètres!$A$1:$I$89,5,0)</f>
        <v>-3.0149749363772573E-13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622.05788186755217</v>
      </c>
      <c r="EP129" s="62">
        <f t="shared" si="100"/>
        <v>427.1830590194549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1.3406817592118518E-13</v>
      </c>
      <c r="EY129" s="24">
        <f t="shared" si="75"/>
        <v>1.3406817592118518E-13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273.99999999999932</v>
      </c>
      <c r="O130" s="14">
        <f>N130*VLOOKUP('Données projet'!$B$9,Paramètres!$A$1:$I$89,3,0)*VLOOKUP('Données projet'!$B$9,Paramètres!$A$1:$I$89,5,0)</f>
        <v>277.83599999999933</v>
      </c>
      <c r="P130" s="14">
        <f t="shared" si="87"/>
        <v>66.509487177652147</v>
      </c>
      <c r="Q130" s="22">
        <f t="shared" si="107"/>
        <v>599.73505683440965</v>
      </c>
      <c r="R130" s="62">
        <f t="shared" si="55"/>
        <v>893.06839016774302</v>
      </c>
      <c r="S130" s="62">
        <f ca="1">AVERAGE(OFFSET($R$3,0,0,'Données projet'!$E$9+1,1))-AVERAGE(OFFSET($H$3,0,0,'Données projet'!$E$9+1,1))</f>
        <v>475.74538416323395</v>
      </c>
      <c r="T130" s="62">
        <f t="shared" si="88"/>
        <v>254.25036207346585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2</v>
      </c>
      <c r="AI130" s="14">
        <f>IF('Données projet'!$A$62&gt;35,AI129+AH130-AQ129,IF(A130&lt;'Données projet'!$A$62,$AF$205^A130,IF(A130='Données projet'!$A$62,'Données projet'!$B$62,AI129+AH130-AQ129)))</f>
        <v>213.00000000000017</v>
      </c>
      <c r="AJ130" s="14">
        <f>AI130*VLOOKUP('Données projet'!$B$10,Paramètres!$A$1:$I$89,3,0)*VLOOKUP('Données projet'!$B$10,Paramètres!$A$1:$I$89,5,0)</f>
        <v>222.6276000000002</v>
      </c>
      <c r="AK130" s="14">
        <f t="shared" si="89"/>
        <v>54.685586371535315</v>
      </c>
      <c r="AL130" s="22">
        <f t="shared" si="58"/>
        <v>482.98713293042437</v>
      </c>
      <c r="AM130" s="62">
        <f t="shared" si="59"/>
        <v>776.32046626375768</v>
      </c>
      <c r="AN130" s="62">
        <f ca="1">AVERAGE(OFFSET($AM$3,0,0,'Données projet'!$E$10+1,1))-AVERAGE(OFFSET($H$3,0,0,'Données projet'!$E$10+1,1))</f>
        <v>367.53254281980077</v>
      </c>
      <c r="AO130" s="62">
        <f t="shared" si="90"/>
        <v>163.29630772916113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-7.4487616075202823E-14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212.76380112303843</v>
      </c>
      <c r="BJ130" s="62">
        <f t="shared" si="92"/>
        <v>232.85411068442733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9.2222762759774927E-14</v>
      </c>
      <c r="CA130" s="14">
        <f t="shared" si="93"/>
        <v>1.3985662224947967E-12</v>
      </c>
      <c r="CB130" s="22">
        <f t="shared" si="64"/>
        <v>2.5964574826517121E-12</v>
      </c>
      <c r="CC130" s="62">
        <f t="shared" si="65"/>
        <v>293.33333333333593</v>
      </c>
      <c r="CD130" s="62">
        <f ca="1">AVERAGE(OFFSET($CC$3,0,0,'Données projet'!$E$12+1,1))-AVERAGE(OFFSET($H$3,0,0,'Données projet'!$E$12+1,1))</f>
        <v>280.22219394281689</v>
      </c>
      <c r="CE130" s="62">
        <f t="shared" si="94"/>
        <v>296.25239639555008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</v>
      </c>
      <c r="CT130" s="13">
        <f>IF('Données projet'!$A$140&gt;35,CT129+CS130-DB129,IF(A130&lt;'Données projet'!$A$140,$CQ$205^A130,IF(A130='Données projet'!$A$140,'Données projet'!$B$140,CT129+CS130-DB129)))</f>
        <v>273.99999999999932</v>
      </c>
      <c r="CU130" s="18">
        <f>CT130*VLOOKUP('Données projet'!$B$13,Paramètres!$A$1:$I$89,3,0)*VLOOKUP('Données projet'!$B$13,Paramètres!$A$1:$I$89,5,0)</f>
        <v>294.93359999999927</v>
      </c>
      <c r="CV130" s="14">
        <f t="shared" si="95"/>
        <v>70.113300882814755</v>
      </c>
      <c r="CW130" s="22">
        <f t="shared" si="67"/>
        <v>635.79001903756773</v>
      </c>
      <c r="CX130" s="62">
        <f t="shared" si="68"/>
        <v>929.1233523709011</v>
      </c>
      <c r="CY130" s="62">
        <f ca="1">AVERAGE(OFFSET($CX$3,0,0,'Données projet'!$E$13+1,1))-AVERAGE(OFFSET($H$3,0,0,'Données projet'!$E$13+1,1))</f>
        <v>502.3600084639375</v>
      </c>
      <c r="CZ130" s="62">
        <f t="shared" si="96"/>
        <v>267.29983095356357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2.8421709430404007E-14</v>
      </c>
      <c r="DP130" s="18">
        <f>DO130*VLOOKUP('Données projet'!$B$14,Paramètres!$A$1:$I$89,3,0)*VLOOKUP('Données projet'!$B$14,Paramètres!$A$1:$I$89,5,0)</f>
        <v>2.4829205358400945E-14</v>
      </c>
      <c r="DQ130" s="14">
        <f t="shared" si="97"/>
        <v>4.3867331143352915E-13</v>
      </c>
      <c r="DR130" s="22">
        <f t="shared" si="70"/>
        <v>8.0726688341261168E-13</v>
      </c>
      <c r="DS130" s="62">
        <f t="shared" si="71"/>
        <v>293.33333333333411</v>
      </c>
      <c r="DT130" s="62">
        <f ca="1">AVERAGE(OFFSET($DS$3,0,0,'Données projet'!$E$14+1,1))-AVERAGE(OFFSET($H$3,0,0,'Données projet'!$E$14+1,1))</f>
        <v>344.39903186387789</v>
      </c>
      <c r="DU130" s="62">
        <f t="shared" si="98"/>
        <v>417.85733543972361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-6.8212102632969618E-13</v>
      </c>
      <c r="EK130" s="18">
        <f>EJ130*VLOOKUP('Données projet'!$B$15,Paramètres!$A$1:$I$89,3,0)*VLOOKUP('Données projet'!$B$15,Paramètres!$A$1:$I$89,5,0)</f>
        <v>-3.0149749363772573E-13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622.05788186755217</v>
      </c>
      <c r="EP130" s="62">
        <f t="shared" si="100"/>
        <v>427.1830590194549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9.4800516335181047E-14</v>
      </c>
      <c r="EY130" s="24">
        <f t="shared" si="75"/>
        <v>9.4800516335181047E-14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276.99999999999932</v>
      </c>
      <c r="O131" s="14">
        <f>N131*VLOOKUP('Données projet'!$B$9,Paramètres!$A$1:$I$89,3,0)*VLOOKUP('Données projet'!$B$9,Paramètres!$A$1:$I$89,5,0)</f>
        <v>280.8779999999993</v>
      </c>
      <c r="P131" s="14">
        <f t="shared" si="87"/>
        <v>67.152521698072178</v>
      </c>
      <c r="Q131" s="22">
        <f t="shared" ref="Q131:Q153" si="108">(O131+P131)*0.475*44/12</f>
        <v>606.15315862414116</v>
      </c>
      <c r="R131" s="62">
        <f t="shared" ref="R131:R194" si="109">Q131+(I131+J131)*44/12</f>
        <v>899.48649195747453</v>
      </c>
      <c r="S131" s="62">
        <f ca="1">AVERAGE(OFFSET($R$3,0,0,'Données projet'!$E$9+1,1))-AVERAGE(OFFSET($H$3,0,0,'Données projet'!$E$9+1,1))</f>
        <v>475.74538416323395</v>
      </c>
      <c r="T131" s="62">
        <f t="shared" si="88"/>
        <v>254.25036207346585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2</v>
      </c>
      <c r="AI131" s="14">
        <f>IF('Données projet'!$A$62&gt;35,AI130+AH131-AQ130,IF(A131&lt;'Données projet'!$A$62,$AF$205^A131,IF(A131='Données projet'!$A$62,'Données projet'!$B$62,AI130+AH131-AQ130)))</f>
        <v>215.00000000000017</v>
      </c>
      <c r="AJ131" s="14">
        <f>AI131*VLOOKUP('Données projet'!$B$10,Paramètres!$A$1:$I$89,3,0)*VLOOKUP('Données projet'!$B$10,Paramètres!$A$1:$I$89,5,0)</f>
        <v>224.71800000000022</v>
      </c>
      <c r="AK131" s="14">
        <f t="shared" si="89"/>
        <v>55.13904993933204</v>
      </c>
      <c r="AL131" s="22">
        <f t="shared" si="58"/>
        <v>487.41769531100363</v>
      </c>
      <c r="AM131" s="62">
        <f t="shared" si="59"/>
        <v>780.75102864433688</v>
      </c>
      <c r="AN131" s="62">
        <f ca="1">AVERAGE(OFFSET($AM$3,0,0,'Données projet'!$E$10+1,1))-AVERAGE(OFFSET($H$3,0,0,'Données projet'!$E$10+1,1))</f>
        <v>367.53254281980077</v>
      </c>
      <c r="AO131" s="62">
        <f t="shared" si="90"/>
        <v>163.29630772916113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-7.4487616075202823E-14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212.76380112303843</v>
      </c>
      <c r="BJ131" s="62">
        <f t="shared" si="92"/>
        <v>232.85411068442733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9.2222762759774927E-14</v>
      </c>
      <c r="CA131" s="14">
        <f t="shared" si="93"/>
        <v>1.3985662224947967E-12</v>
      </c>
      <c r="CB131" s="22">
        <f t="shared" si="64"/>
        <v>2.5964574826517121E-12</v>
      </c>
      <c r="CC131" s="62">
        <f t="shared" si="65"/>
        <v>293.33333333333593</v>
      </c>
      <c r="CD131" s="62">
        <f ca="1">AVERAGE(OFFSET($CC$3,0,0,'Données projet'!$E$12+1,1))-AVERAGE(OFFSET($H$3,0,0,'Données projet'!$E$12+1,1))</f>
        <v>280.22219394281689</v>
      </c>
      <c r="CE131" s="62">
        <f t="shared" si="94"/>
        <v>296.25239639555008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</v>
      </c>
      <c r="CT131" s="13">
        <f>IF('Données projet'!$A$140&gt;35,CT130+CS131-DB130,IF(A131&lt;'Données projet'!$A$140,$CQ$205^A131,IF(A131='Données projet'!$A$140,'Données projet'!$B$140,CT130+CS131-DB130)))</f>
        <v>276.99999999999932</v>
      </c>
      <c r="CU131" s="18">
        <f>CT131*VLOOKUP('Données projet'!$B$13,Paramètres!$A$1:$I$89,3,0)*VLOOKUP('Données projet'!$B$13,Paramètres!$A$1:$I$89,5,0)</f>
        <v>298.16279999999927</v>
      </c>
      <c r="CV131" s="14">
        <f t="shared" si="95"/>
        <v>70.791178201095988</v>
      </c>
      <c r="CW131" s="22">
        <f t="shared" si="67"/>
        <v>642.59484536690752</v>
      </c>
      <c r="CX131" s="62">
        <f t="shared" si="68"/>
        <v>935.92817870024078</v>
      </c>
      <c r="CY131" s="62">
        <f ca="1">AVERAGE(OFFSET($CX$3,0,0,'Données projet'!$E$13+1,1))-AVERAGE(OFFSET($H$3,0,0,'Données projet'!$E$13+1,1))</f>
        <v>502.3600084639375</v>
      </c>
      <c r="CZ131" s="62">
        <f t="shared" si="96"/>
        <v>267.29983095356357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2.8421709430404007E-14</v>
      </c>
      <c r="DP131" s="18">
        <f>DO131*VLOOKUP('Données projet'!$B$14,Paramètres!$A$1:$I$89,3,0)*VLOOKUP('Données projet'!$B$14,Paramètres!$A$1:$I$89,5,0)</f>
        <v>2.4829205358400945E-14</v>
      </c>
      <c r="DQ131" s="14">
        <f t="shared" si="97"/>
        <v>4.3867331143352915E-13</v>
      </c>
      <c r="DR131" s="22">
        <f t="shared" si="70"/>
        <v>8.0726688341261168E-13</v>
      </c>
      <c r="DS131" s="62">
        <f t="shared" si="71"/>
        <v>293.33333333333411</v>
      </c>
      <c r="DT131" s="62">
        <f ca="1">AVERAGE(OFFSET($DS$3,0,0,'Données projet'!$E$14+1,1))-AVERAGE(OFFSET($H$3,0,0,'Données projet'!$E$14+1,1))</f>
        <v>344.39903186387789</v>
      </c>
      <c r="DU131" s="62">
        <f t="shared" si="98"/>
        <v>417.85733543972361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-6.8212102632969618E-13</v>
      </c>
      <c r="EK131" s="18">
        <f>EJ131*VLOOKUP('Données projet'!$B$15,Paramètres!$A$1:$I$89,3,0)*VLOOKUP('Données projet'!$B$15,Paramètres!$A$1:$I$89,5,0)</f>
        <v>-3.0149749363772573E-13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622.05788186755217</v>
      </c>
      <c r="EP131" s="62">
        <f t="shared" si="100"/>
        <v>427.1830590194549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6.7034087960592588E-14</v>
      </c>
      <c r="EY131" s="24">
        <f t="shared" si="75"/>
        <v>6.7034087960592588E-14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279.99999999999932</v>
      </c>
      <c r="O132" s="14">
        <f>N132*VLOOKUP('Données projet'!$B$9,Paramètres!$A$1:$I$89,3,0)*VLOOKUP('Données projet'!$B$9,Paramètres!$A$1:$I$89,5,0)</f>
        <v>283.91999999999933</v>
      </c>
      <c r="P132" s="14">
        <f t="shared" si="87"/>
        <v>67.794746071143507</v>
      </c>
      <c r="Q132" s="22">
        <f t="shared" si="108"/>
        <v>612.56984940724044</v>
      </c>
      <c r="R132" s="62">
        <f t="shared" si="109"/>
        <v>905.90318274057381</v>
      </c>
      <c r="S132" s="62">
        <f ca="1">AVERAGE(OFFSET($R$3,0,0,'Données projet'!$E$9+1,1))-AVERAGE(OFFSET($H$3,0,0,'Données projet'!$E$9+1,1))</f>
        <v>475.74538416323395</v>
      </c>
      <c r="T132" s="62">
        <f t="shared" si="88"/>
        <v>254.25036207346585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2</v>
      </c>
      <c r="AI132" s="14">
        <f>IF('Données projet'!$A$62&gt;35,AI131+AH132-AQ131,IF(A132&lt;'Données projet'!$A$62,$AF$205^A132,IF(A132='Données projet'!$A$62,'Données projet'!$B$62,AI131+AH132-AQ131)))</f>
        <v>217.00000000000017</v>
      </c>
      <c r="AJ132" s="14">
        <f>AI132*VLOOKUP('Données projet'!$B$10,Paramètres!$A$1:$I$89,3,0)*VLOOKUP('Données projet'!$B$10,Paramètres!$A$1:$I$89,5,0)</f>
        <v>226.8084000000002</v>
      </c>
      <c r="AK132" s="14">
        <f t="shared" si="89"/>
        <v>55.592022759242624</v>
      </c>
      <c r="AL132" s="22">
        <f t="shared" ref="AL132:AL153" si="112">(AJ132+AK132)*0.475*44/12</f>
        <v>491.84740297234788</v>
      </c>
      <c r="AM132" s="62">
        <f t="shared" ref="AM132:AM195" si="113">AL132+(AD132+AE132)*44/12</f>
        <v>785.18073630568119</v>
      </c>
      <c r="AN132" s="62">
        <f ca="1">AVERAGE(OFFSET($AM$3,0,0,'Données projet'!$E$10+1,1))-AVERAGE(OFFSET($H$3,0,0,'Données projet'!$E$10+1,1))</f>
        <v>367.53254281980077</v>
      </c>
      <c r="AO132" s="62">
        <f t="shared" si="90"/>
        <v>163.29630772916113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-7.4487616075202823E-14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212.76380112303843</v>
      </c>
      <c r="BJ132" s="62">
        <f t="shared" si="92"/>
        <v>232.85411068442733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9.2222762759774927E-14</v>
      </c>
      <c r="CA132" s="14">
        <f t="shared" si="93"/>
        <v>1.3985662224947967E-12</v>
      </c>
      <c r="CB132" s="22">
        <f t="shared" ref="CB132:CB153" si="118">(BZ132+CA132)*0.475*44/12</f>
        <v>2.5964574826517121E-12</v>
      </c>
      <c r="CC132" s="62">
        <f t="shared" ref="CC132:CC195" si="119">CB132+(BT132+BU132)*44/12</f>
        <v>293.33333333333593</v>
      </c>
      <c r="CD132" s="62">
        <f ca="1">AVERAGE(OFFSET($CC$3,0,0,'Données projet'!$E$12+1,1))-AVERAGE(OFFSET($H$3,0,0,'Données projet'!$E$12+1,1))</f>
        <v>280.22219394281689</v>
      </c>
      <c r="CE132" s="62">
        <f t="shared" si="94"/>
        <v>296.25239639555008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</v>
      </c>
      <c r="CT132" s="13">
        <f>IF('Données projet'!$A$140&gt;35,CT131+CS132-DB131,IF(A132&lt;'Données projet'!$A$140,$CQ$205^A132,IF(A132='Données projet'!$A$140,'Données projet'!$B$140,CT131+CS132-DB131)))</f>
        <v>279.99999999999932</v>
      </c>
      <c r="CU132" s="18">
        <f>CT132*VLOOKUP('Données projet'!$B$13,Paramètres!$A$1:$I$89,3,0)*VLOOKUP('Données projet'!$B$13,Paramètres!$A$1:$I$89,5,0)</f>
        <v>301.39199999999926</v>
      </c>
      <c r="CV132" s="14">
        <f t="shared" si="95"/>
        <v>71.46820147422909</v>
      </c>
      <c r="CW132" s="22">
        <f t="shared" ref="CW132:CW153" si="121">(CU132+CV132)*0.475*44/12</f>
        <v>649.39818423428108</v>
      </c>
      <c r="CX132" s="62">
        <f t="shared" ref="CX132:CX195" si="122">CW132+(CO132+CP132)*44/12</f>
        <v>942.73151756761445</v>
      </c>
      <c r="CY132" s="62">
        <f ca="1">AVERAGE(OFFSET($CX$3,0,0,'Données projet'!$E$13+1,1))-AVERAGE(OFFSET($H$3,0,0,'Données projet'!$E$13+1,1))</f>
        <v>502.3600084639375</v>
      </c>
      <c r="CZ132" s="62">
        <f t="shared" si="96"/>
        <v>267.29983095356357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2.8421709430404007E-14</v>
      </c>
      <c r="DP132" s="18">
        <f>DO132*VLOOKUP('Données projet'!$B$14,Paramètres!$A$1:$I$89,3,0)*VLOOKUP('Données projet'!$B$14,Paramètres!$A$1:$I$89,5,0)</f>
        <v>2.4829205358400945E-14</v>
      </c>
      <c r="DQ132" s="14">
        <f t="shared" si="97"/>
        <v>4.3867331143352915E-13</v>
      </c>
      <c r="DR132" s="22">
        <f t="shared" ref="DR132:DR153" si="124">(DP132+DQ132)*0.475*44/12</f>
        <v>8.0726688341261168E-13</v>
      </c>
      <c r="DS132" s="62">
        <f t="shared" ref="DS132:DS195" si="125">DR132+(DJ132+DK132)*44/12</f>
        <v>293.33333333333411</v>
      </c>
      <c r="DT132" s="62">
        <f ca="1">AVERAGE(OFFSET($DS$3,0,0,'Données projet'!$E$14+1,1))-AVERAGE(OFFSET($H$3,0,0,'Données projet'!$E$14+1,1))</f>
        <v>344.39903186387789</v>
      </c>
      <c r="DU132" s="62">
        <f t="shared" si="98"/>
        <v>417.85733543972361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-6.8212102632969618E-13</v>
      </c>
      <c r="EK132" s="18">
        <f>EJ132*VLOOKUP('Données projet'!$B$15,Paramètres!$A$1:$I$89,3,0)*VLOOKUP('Données projet'!$B$15,Paramètres!$A$1:$I$89,5,0)</f>
        <v>-3.0149749363772573E-13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622.05788186755217</v>
      </c>
      <c r="EP132" s="62">
        <f t="shared" si="100"/>
        <v>427.1830590194549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4.7400258167590523E-14</v>
      </c>
      <c r="EY132" s="24">
        <f t="shared" ref="EY132:EY153" si="129">SUM(EV132:EX132)</f>
        <v>4.7400258167590523E-14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282.99999999999932</v>
      </c>
      <c r="O133" s="14">
        <f>N133*VLOOKUP('Données projet'!$B$9,Paramètres!$A$1:$I$89,3,0)*VLOOKUP('Données projet'!$B$9,Paramètres!$A$1:$I$89,5,0)</f>
        <v>286.96199999999931</v>
      </c>
      <c r="P133" s="14">
        <f t="shared" ref="P133:P196" si="141">EXP(-1.0587+0.8836*LN(O133)+0.284)</f>
        <v>68.436169981717669</v>
      </c>
      <c r="Q133" s="22">
        <f t="shared" si="108"/>
        <v>618.98514605149035</v>
      </c>
      <c r="R133" s="62">
        <f t="shared" si="109"/>
        <v>912.3184793848236</v>
      </c>
      <c r="S133" s="62">
        <f ca="1">AVERAGE(OFFSET($R$3,0,0,'Données projet'!$E$9+1,1))-AVERAGE(OFFSET($H$3,0,0,'Données projet'!$E$9+1,1))</f>
        <v>475.74538416323395</v>
      </c>
      <c r="T133" s="62">
        <f t="shared" ref="T133:T196" si="142">$T$3</f>
        <v>254.25036207346585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2</v>
      </c>
      <c r="AI133" s="14">
        <f>IF('Données projet'!$A$62&gt;35,AI132+AH133-AQ132,IF(A133&lt;'Données projet'!$A$62,$AF$205^A133,IF(A133='Données projet'!$A$62,'Données projet'!$B$62,AI132+AH133-AQ132)))</f>
        <v>219.00000000000017</v>
      </c>
      <c r="AJ133" s="14">
        <f>AI133*VLOOKUP('Données projet'!$B$10,Paramètres!$A$1:$I$89,3,0)*VLOOKUP('Données projet'!$B$10,Paramètres!$A$1:$I$89,5,0)</f>
        <v>228.89880000000022</v>
      </c>
      <c r="AK133" s="14">
        <f t="shared" ref="AK133:AK153" si="143">EXP(-1.0587+0.8836*LN(AJ133)+0.284)</f>
        <v>56.044509878204714</v>
      </c>
      <c r="AL133" s="22">
        <f t="shared" si="112"/>
        <v>496.27626470454032</v>
      </c>
      <c r="AM133" s="62">
        <f t="shared" si="113"/>
        <v>789.60959803787364</v>
      </c>
      <c r="AN133" s="62">
        <f ca="1">AVERAGE(OFFSET($AM$3,0,0,'Données projet'!$E$10+1,1))-AVERAGE(OFFSET($H$3,0,0,'Données projet'!$E$10+1,1))</f>
        <v>367.53254281980077</v>
      </c>
      <c r="AO133" s="62">
        <f t="shared" ref="AO133:AO196" si="144">$AO$3</f>
        <v>163.29630772916113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-7.4487616075202823E-14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212.76380112303843</v>
      </c>
      <c r="BJ133" s="62">
        <f t="shared" ref="BJ133:BJ196" si="146">$BJ$3</f>
        <v>232.85411068442733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9.2222762759774927E-14</v>
      </c>
      <c r="CA133" s="14">
        <f t="shared" ref="CA133:CA153" si="147">EXP(-1.0587+0.8836*LN(BZ133)+0.284)</f>
        <v>1.3985662224947967E-12</v>
      </c>
      <c r="CB133" s="22">
        <f t="shared" si="118"/>
        <v>2.5964574826517121E-12</v>
      </c>
      <c r="CC133" s="62">
        <f t="shared" si="119"/>
        <v>293.33333333333593</v>
      </c>
      <c r="CD133" s="62">
        <f ca="1">AVERAGE(OFFSET($CC$3,0,0,'Données projet'!$E$12+1,1))-AVERAGE(OFFSET($H$3,0,0,'Données projet'!$E$12+1,1))</f>
        <v>280.22219394281689</v>
      </c>
      <c r="CE133" s="62">
        <f t="shared" ref="CE133:CE196" si="148">$CE$3</f>
        <v>296.25239639555008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3</v>
      </c>
      <c r="CT133" s="13">
        <f>IF('Données projet'!$A$140&gt;35,CT132+CS133-DB132,IF(A133&lt;'Données projet'!$A$140,$CQ$205^A133,IF(A133='Données projet'!$A$140,'Données projet'!$B$140,CT132+CS133-DB132)))</f>
        <v>282.99999999999932</v>
      </c>
      <c r="CU133" s="18">
        <f>CT133*VLOOKUP('Données projet'!$B$13,Paramètres!$A$1:$I$89,3,0)*VLOOKUP('Données projet'!$B$13,Paramètres!$A$1:$I$89,5,0)</f>
        <v>304.62119999999925</v>
      </c>
      <c r="CV133" s="14">
        <f t="shared" ref="CV133:CV153" si="149">EXP(-1.0587+0.8836*LN(CU133)+0.284)</f>
        <v>72.144380911839278</v>
      </c>
      <c r="CW133" s="22">
        <f t="shared" si="121"/>
        <v>656.20005342145203</v>
      </c>
      <c r="CX133" s="62">
        <f t="shared" si="122"/>
        <v>949.5333867547854</v>
      </c>
      <c r="CY133" s="62">
        <f ca="1">AVERAGE(OFFSET($CX$3,0,0,'Données projet'!$E$13+1,1))-AVERAGE(OFFSET($H$3,0,0,'Données projet'!$E$13+1,1))</f>
        <v>502.3600084639375</v>
      </c>
      <c r="CZ133" s="62">
        <f t="shared" ref="CZ133:CZ196" si="150">$CZ$3</f>
        <v>267.29983095356357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2.8421709430404007E-14</v>
      </c>
      <c r="DP133" s="18">
        <f>DO133*VLOOKUP('Données projet'!$B$14,Paramètres!$A$1:$I$89,3,0)*VLOOKUP('Données projet'!$B$14,Paramètres!$A$1:$I$89,5,0)</f>
        <v>2.4829205358400945E-14</v>
      </c>
      <c r="DQ133" s="14">
        <f t="shared" ref="DQ133:DQ153" si="151">EXP(-1.0587+0.8836*LN(DP133)+0.284)</f>
        <v>4.3867331143352915E-13</v>
      </c>
      <c r="DR133" s="22">
        <f t="shared" si="124"/>
        <v>8.0726688341261168E-13</v>
      </c>
      <c r="DS133" s="62">
        <f t="shared" si="125"/>
        <v>293.33333333333411</v>
      </c>
      <c r="DT133" s="62">
        <f ca="1">AVERAGE(OFFSET($DS$3,0,0,'Données projet'!$E$14+1,1))-AVERAGE(OFFSET($H$3,0,0,'Données projet'!$E$14+1,1))</f>
        <v>344.39903186387789</v>
      </c>
      <c r="DU133" s="62">
        <f t="shared" ref="DU133:DU196" si="152">$DU$3</f>
        <v>417.85733543972361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-6.8212102632969618E-13</v>
      </c>
      <c r="EK133" s="18">
        <f>EJ133*VLOOKUP('Données projet'!$B$15,Paramètres!$A$1:$I$89,3,0)*VLOOKUP('Données projet'!$B$15,Paramètres!$A$1:$I$89,5,0)</f>
        <v>-3.0149749363772573E-13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622.05788186755217</v>
      </c>
      <c r="EP133" s="62">
        <f t="shared" ref="EP133:EP196" si="154">$EP$3</f>
        <v>427.1830590194549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3.3517043980296294E-14</v>
      </c>
      <c r="EY133" s="24">
        <f t="shared" si="129"/>
        <v>3.3517043980296294E-14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285.99999999999932</v>
      </c>
      <c r="O134" s="14">
        <f>N134*VLOOKUP('Données projet'!$B$9,Paramètres!$A$1:$I$89,3,0)*VLOOKUP('Données projet'!$B$9,Paramètres!$A$1:$I$89,5,0)</f>
        <v>290.00399999999934</v>
      </c>
      <c r="P134" s="14">
        <f t="shared" si="141"/>
        <v>69.076802897485763</v>
      </c>
      <c r="Q134" s="22">
        <f t="shared" si="108"/>
        <v>625.39906504645319</v>
      </c>
      <c r="R134" s="62">
        <f t="shared" si="109"/>
        <v>918.73239837978645</v>
      </c>
      <c r="S134" s="62">
        <f ca="1">AVERAGE(OFFSET($R$3,0,0,'Données projet'!$E$9+1,1))-AVERAGE(OFFSET($H$3,0,0,'Données projet'!$E$9+1,1))</f>
        <v>475.74538416323395</v>
      </c>
      <c r="T134" s="62">
        <f t="shared" si="142"/>
        <v>254.25036207346585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</v>
      </c>
      <c r="AI134" s="14">
        <f>IF('Données projet'!$A$62&gt;35,AI133+AH134-AQ133,IF(A134&lt;'Données projet'!$A$62,$AF$205^A134,IF(A134='Données projet'!$A$62,'Données projet'!$B$62,AI133+AH134-AQ133)))</f>
        <v>221.00000000000017</v>
      </c>
      <c r="AJ134" s="14">
        <f>AI134*VLOOKUP('Données projet'!$B$10,Paramètres!$A$1:$I$89,3,0)*VLOOKUP('Données projet'!$B$10,Paramètres!$A$1:$I$89,5,0)</f>
        <v>230.98920000000021</v>
      </c>
      <c r="AK134" s="14">
        <f t="shared" si="143"/>
        <v>56.496516245657325</v>
      </c>
      <c r="AL134" s="22">
        <f t="shared" si="112"/>
        <v>500.70428912785354</v>
      </c>
      <c r="AM134" s="62">
        <f t="shared" si="113"/>
        <v>794.03762246118686</v>
      </c>
      <c r="AN134" s="62">
        <f ca="1">AVERAGE(OFFSET($AM$3,0,0,'Données projet'!$E$10+1,1))-AVERAGE(OFFSET($H$3,0,0,'Données projet'!$E$10+1,1))</f>
        <v>367.53254281980077</v>
      </c>
      <c r="AO134" s="62">
        <f t="shared" si="144"/>
        <v>163.29630772916113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-7.4487616075202823E-14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212.76380112303843</v>
      </c>
      <c r="BJ134" s="62">
        <f t="shared" si="146"/>
        <v>232.85411068442733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9.2222762759774927E-14</v>
      </c>
      <c r="CA134" s="14">
        <f t="shared" si="147"/>
        <v>1.3985662224947967E-12</v>
      </c>
      <c r="CB134" s="22">
        <f t="shared" si="118"/>
        <v>2.5964574826517121E-12</v>
      </c>
      <c r="CC134" s="62">
        <f t="shared" si="119"/>
        <v>293.33333333333593</v>
      </c>
      <c r="CD134" s="62">
        <f ca="1">AVERAGE(OFFSET($CC$3,0,0,'Données projet'!$E$12+1,1))-AVERAGE(OFFSET($H$3,0,0,'Données projet'!$E$12+1,1))</f>
        <v>280.22219394281689</v>
      </c>
      <c r="CE134" s="62">
        <f t="shared" si="148"/>
        <v>296.25239639555008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3</v>
      </c>
      <c r="CT134" s="13">
        <f>IF('Données projet'!$A$140&gt;35,CT133+CS134-DB133,IF(A134&lt;'Données projet'!$A$140,$CQ$205^A134,IF(A134='Données projet'!$A$140,'Données projet'!$B$140,CT133+CS134-DB133)))</f>
        <v>285.99999999999932</v>
      </c>
      <c r="CU134" s="18">
        <f>CT134*VLOOKUP('Données projet'!$B$13,Paramètres!$A$1:$I$89,3,0)*VLOOKUP('Données projet'!$B$13,Paramètres!$A$1:$I$89,5,0)</f>
        <v>307.85039999999924</v>
      </c>
      <c r="CV134" s="14">
        <f t="shared" si="149"/>
        <v>72.819726494623595</v>
      </c>
      <c r="CW134" s="22">
        <f t="shared" si="121"/>
        <v>663.00047031146812</v>
      </c>
      <c r="CX134" s="62">
        <f t="shared" si="122"/>
        <v>956.33380364480149</v>
      </c>
      <c r="CY134" s="62">
        <f ca="1">AVERAGE(OFFSET($CX$3,0,0,'Données projet'!$E$13+1,1))-AVERAGE(OFFSET($H$3,0,0,'Données projet'!$E$13+1,1))</f>
        <v>502.3600084639375</v>
      </c>
      <c r="CZ134" s="62">
        <f t="shared" si="150"/>
        <v>267.29983095356357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2.8421709430404007E-14</v>
      </c>
      <c r="DP134" s="18">
        <f>DO134*VLOOKUP('Données projet'!$B$14,Paramètres!$A$1:$I$89,3,0)*VLOOKUP('Données projet'!$B$14,Paramètres!$A$1:$I$89,5,0)</f>
        <v>2.4829205358400945E-14</v>
      </c>
      <c r="DQ134" s="14">
        <f t="shared" si="151"/>
        <v>4.3867331143352915E-13</v>
      </c>
      <c r="DR134" s="22">
        <f t="shared" si="124"/>
        <v>8.0726688341261168E-13</v>
      </c>
      <c r="DS134" s="62">
        <f t="shared" si="125"/>
        <v>293.33333333333411</v>
      </c>
      <c r="DT134" s="62">
        <f ca="1">AVERAGE(OFFSET($DS$3,0,0,'Données projet'!$E$14+1,1))-AVERAGE(OFFSET($H$3,0,0,'Données projet'!$E$14+1,1))</f>
        <v>344.39903186387789</v>
      </c>
      <c r="DU134" s="62">
        <f t="shared" si="152"/>
        <v>417.85733543972361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-6.8212102632969618E-13</v>
      </c>
      <c r="EK134" s="18">
        <f>EJ134*VLOOKUP('Données projet'!$B$15,Paramètres!$A$1:$I$89,3,0)*VLOOKUP('Données projet'!$B$15,Paramètres!$A$1:$I$89,5,0)</f>
        <v>-3.0149749363772573E-13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622.05788186755217</v>
      </c>
      <c r="EP134" s="62">
        <f t="shared" si="154"/>
        <v>427.1830590194549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2.3700129083795262E-14</v>
      </c>
      <c r="EY134" s="24">
        <f t="shared" si="129"/>
        <v>2.3700129083795262E-14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288.99999999999932</v>
      </c>
      <c r="O135" s="14">
        <f>N135*VLOOKUP('Données projet'!$B$9,Paramètres!$A$1:$I$89,3,0)*VLOOKUP('Données projet'!$B$9,Paramètres!$A$1:$I$89,5,0)</f>
        <v>293.04599999999931</v>
      </c>
      <c r="P135" s="14">
        <f t="shared" si="141"/>
        <v>69.716654076072487</v>
      </c>
      <c r="Q135" s="22">
        <f t="shared" si="108"/>
        <v>631.81162251582498</v>
      </c>
      <c r="R135" s="62">
        <f t="shared" si="109"/>
        <v>925.14495584915835</v>
      </c>
      <c r="S135" s="62">
        <f ca="1">AVERAGE(OFFSET($R$3,0,0,'Données projet'!$E$9+1,1))-AVERAGE(OFFSET($H$3,0,0,'Données projet'!$E$9+1,1))</f>
        <v>475.74538416323395</v>
      </c>
      <c r="T135" s="62">
        <f t="shared" si="142"/>
        <v>254.25036207346585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</v>
      </c>
      <c r="AI135" s="14">
        <f>IF('Données projet'!$A$62&gt;35,AI134+AH135-AQ134,IF(A135&lt;'Données projet'!$A$62,$AF$205^A135,IF(A135='Données projet'!$A$62,'Données projet'!$B$62,AI134+AH135-AQ134)))</f>
        <v>223.00000000000017</v>
      </c>
      <c r="AJ135" s="14">
        <f>AI135*VLOOKUP('Données projet'!$B$10,Paramètres!$A$1:$I$89,3,0)*VLOOKUP('Données projet'!$B$10,Paramètres!$A$1:$I$89,5,0)</f>
        <v>233.07960000000017</v>
      </c>
      <c r="AK135" s="14">
        <f t="shared" si="143"/>
        <v>56.948046716289092</v>
      </c>
      <c r="AL135" s="22">
        <f t="shared" si="112"/>
        <v>505.13148469753713</v>
      </c>
      <c r="AM135" s="62">
        <f t="shared" si="113"/>
        <v>798.46481803087045</v>
      </c>
      <c r="AN135" s="62">
        <f ca="1">AVERAGE(OFFSET($AM$3,0,0,'Données projet'!$E$10+1,1))-AVERAGE(OFFSET($H$3,0,0,'Données projet'!$E$10+1,1))</f>
        <v>367.53254281980077</v>
      </c>
      <c r="AO135" s="62">
        <f t="shared" si="144"/>
        <v>163.29630772916113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-7.4487616075202823E-14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212.76380112303843</v>
      </c>
      <c r="BJ135" s="62">
        <f t="shared" si="146"/>
        <v>232.85411068442733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9.2222762759774927E-14</v>
      </c>
      <c r="CA135" s="14">
        <f t="shared" si="147"/>
        <v>1.3985662224947967E-12</v>
      </c>
      <c r="CB135" s="22">
        <f t="shared" si="118"/>
        <v>2.5964574826517121E-12</v>
      </c>
      <c r="CC135" s="62">
        <f t="shared" si="119"/>
        <v>293.33333333333593</v>
      </c>
      <c r="CD135" s="62">
        <f ca="1">AVERAGE(OFFSET($CC$3,0,0,'Données projet'!$E$12+1,1))-AVERAGE(OFFSET($H$3,0,0,'Données projet'!$E$12+1,1))</f>
        <v>280.22219394281689</v>
      </c>
      <c r="CE135" s="62">
        <f t="shared" si="148"/>
        <v>296.25239639555008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3</v>
      </c>
      <c r="CT135" s="13">
        <f>IF('Données projet'!$A$140&gt;35,CT134+CS135-DB134,IF(A135&lt;'Données projet'!$A$140,$CQ$205^A135,IF(A135='Données projet'!$A$140,'Données projet'!$B$140,CT134+CS135-DB134)))</f>
        <v>288.99999999999932</v>
      </c>
      <c r="CU135" s="18">
        <f>CT135*VLOOKUP('Données projet'!$B$13,Paramètres!$A$1:$I$89,3,0)*VLOOKUP('Données projet'!$B$13,Paramètres!$A$1:$I$89,5,0)</f>
        <v>311.07959999999923</v>
      </c>
      <c r="CV135" s="14">
        <f t="shared" si="149"/>
        <v>73.494247981831052</v>
      </c>
      <c r="CW135" s="22">
        <f t="shared" si="121"/>
        <v>669.79945190168769</v>
      </c>
      <c r="CX135" s="62">
        <f t="shared" si="122"/>
        <v>963.13278523502095</v>
      </c>
      <c r="CY135" s="62">
        <f ca="1">AVERAGE(OFFSET($CX$3,0,0,'Données projet'!$E$13+1,1))-AVERAGE(OFFSET($H$3,0,0,'Données projet'!$E$13+1,1))</f>
        <v>502.3600084639375</v>
      </c>
      <c r="CZ135" s="62">
        <f t="shared" si="150"/>
        <v>267.29983095356357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2.8421709430404007E-14</v>
      </c>
      <c r="DP135" s="18">
        <f>DO135*VLOOKUP('Données projet'!$B$14,Paramètres!$A$1:$I$89,3,0)*VLOOKUP('Données projet'!$B$14,Paramètres!$A$1:$I$89,5,0)</f>
        <v>2.4829205358400945E-14</v>
      </c>
      <c r="DQ135" s="14">
        <f t="shared" si="151"/>
        <v>4.3867331143352915E-13</v>
      </c>
      <c r="DR135" s="22">
        <f t="shared" si="124"/>
        <v>8.0726688341261168E-13</v>
      </c>
      <c r="DS135" s="62">
        <f t="shared" si="125"/>
        <v>293.33333333333411</v>
      </c>
      <c r="DT135" s="62">
        <f ca="1">AVERAGE(OFFSET($DS$3,0,0,'Données projet'!$E$14+1,1))-AVERAGE(OFFSET($H$3,0,0,'Données projet'!$E$14+1,1))</f>
        <v>344.39903186387789</v>
      </c>
      <c r="DU135" s="62">
        <f t="shared" si="152"/>
        <v>417.85733543972361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-6.8212102632969618E-13</v>
      </c>
      <c r="EK135" s="18">
        <f>EJ135*VLOOKUP('Données projet'!$B$15,Paramètres!$A$1:$I$89,3,0)*VLOOKUP('Données projet'!$B$15,Paramètres!$A$1:$I$89,5,0)</f>
        <v>-3.0149749363772573E-13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622.05788186755217</v>
      </c>
      <c r="EP135" s="62">
        <f t="shared" si="154"/>
        <v>427.1830590194549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1.6758521990148147E-14</v>
      </c>
      <c r="EY135" s="24">
        <f t="shared" si="129"/>
        <v>1.6758521990148147E-14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291.99999999999932</v>
      </c>
      <c r="O136" s="14">
        <f>N136*VLOOKUP('Données projet'!$B$9,Paramètres!$A$1:$I$89,3,0)*VLOOKUP('Données projet'!$B$9,Paramètres!$A$1:$I$89,5,0)</f>
        <v>296.08799999999934</v>
      </c>
      <c r="P136" s="14">
        <f t="shared" si="141"/>
        <v>70.355732571828923</v>
      </c>
      <c r="Q136" s="22">
        <f t="shared" si="108"/>
        <v>638.22283422926751</v>
      </c>
      <c r="R136" s="62">
        <f t="shared" si="109"/>
        <v>931.55616756260088</v>
      </c>
      <c r="S136" s="62">
        <f ca="1">AVERAGE(OFFSET($R$3,0,0,'Données projet'!$E$9+1,1))-AVERAGE(OFFSET($H$3,0,0,'Données projet'!$E$9+1,1))</f>
        <v>475.74538416323395</v>
      </c>
      <c r="T136" s="62">
        <f t="shared" si="142"/>
        <v>254.25036207346585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</v>
      </c>
      <c r="AI136" s="14">
        <f>IF('Données projet'!$A$62&gt;35,AI135+AH136-AQ135,IF(A136&lt;'Données projet'!$A$62,$AF$205^A136,IF(A136='Données projet'!$A$62,'Données projet'!$B$62,AI135+AH136-AQ135)))</f>
        <v>225.00000000000017</v>
      </c>
      <c r="AJ136" s="14">
        <f>AI136*VLOOKUP('Données projet'!$B$10,Paramètres!$A$1:$I$89,3,0)*VLOOKUP('Données projet'!$B$10,Paramètres!$A$1:$I$89,5,0)</f>
        <v>235.17000000000019</v>
      </c>
      <c r="AK136" s="14">
        <f t="shared" si="143"/>
        <v>57.399106052685539</v>
      </c>
      <c r="AL136" s="22">
        <f t="shared" si="112"/>
        <v>509.55785970842754</v>
      </c>
      <c r="AM136" s="62">
        <f t="shared" si="113"/>
        <v>802.89119304176086</v>
      </c>
      <c r="AN136" s="62">
        <f ca="1">AVERAGE(OFFSET($AM$3,0,0,'Données projet'!$E$10+1,1))-AVERAGE(OFFSET($H$3,0,0,'Données projet'!$E$10+1,1))</f>
        <v>367.53254281980077</v>
      </c>
      <c r="AO136" s="62">
        <f t="shared" si="144"/>
        <v>163.29630772916113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-7.4487616075202823E-14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212.76380112303843</v>
      </c>
      <c r="BJ136" s="62">
        <f t="shared" si="146"/>
        <v>232.85411068442733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9.2222762759774927E-14</v>
      </c>
      <c r="CA136" s="14">
        <f t="shared" si="147"/>
        <v>1.3985662224947967E-12</v>
      </c>
      <c r="CB136" s="22">
        <f t="shared" si="118"/>
        <v>2.5964574826517121E-12</v>
      </c>
      <c r="CC136" s="62">
        <f t="shared" si="119"/>
        <v>293.33333333333593</v>
      </c>
      <c r="CD136" s="62">
        <f ca="1">AVERAGE(OFFSET($CC$3,0,0,'Données projet'!$E$12+1,1))-AVERAGE(OFFSET($H$3,0,0,'Données projet'!$E$12+1,1))</f>
        <v>280.22219394281689</v>
      </c>
      <c r="CE136" s="62">
        <f t="shared" si="148"/>
        <v>296.25239639555008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3</v>
      </c>
      <c r="CT136" s="13">
        <f>IF('Données projet'!$A$140&gt;35,CT135+CS136-DB135,IF(A136&lt;'Données projet'!$A$140,$CQ$205^A136,IF(A136='Données projet'!$A$140,'Données projet'!$B$140,CT135+CS136-DB135)))</f>
        <v>291.99999999999932</v>
      </c>
      <c r="CU136" s="18">
        <f>CT136*VLOOKUP('Données projet'!$B$13,Paramètres!$A$1:$I$89,3,0)*VLOOKUP('Données projet'!$B$13,Paramètres!$A$1:$I$89,5,0)</f>
        <v>314.30879999999922</v>
      </c>
      <c r="CV136" s="14">
        <f t="shared" si="149"/>
        <v>74.16795491842224</v>
      </c>
      <c r="CW136" s="22">
        <f t="shared" si="121"/>
        <v>676.59701481625063</v>
      </c>
      <c r="CX136" s="62">
        <f t="shared" si="122"/>
        <v>969.93034814958401</v>
      </c>
      <c r="CY136" s="62">
        <f ca="1">AVERAGE(OFFSET($CX$3,0,0,'Données projet'!$E$13+1,1))-AVERAGE(OFFSET($H$3,0,0,'Données projet'!$E$13+1,1))</f>
        <v>502.3600084639375</v>
      </c>
      <c r="CZ136" s="62">
        <f t="shared" si="150"/>
        <v>267.29983095356357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2.8421709430404007E-14</v>
      </c>
      <c r="DP136" s="18">
        <f>DO136*VLOOKUP('Données projet'!$B$14,Paramètres!$A$1:$I$89,3,0)*VLOOKUP('Données projet'!$B$14,Paramètres!$A$1:$I$89,5,0)</f>
        <v>2.4829205358400945E-14</v>
      </c>
      <c r="DQ136" s="14">
        <f t="shared" si="151"/>
        <v>4.3867331143352915E-13</v>
      </c>
      <c r="DR136" s="22">
        <f t="shared" si="124"/>
        <v>8.0726688341261168E-13</v>
      </c>
      <c r="DS136" s="62">
        <f t="shared" si="125"/>
        <v>293.33333333333411</v>
      </c>
      <c r="DT136" s="62">
        <f ca="1">AVERAGE(OFFSET($DS$3,0,0,'Données projet'!$E$14+1,1))-AVERAGE(OFFSET($H$3,0,0,'Données projet'!$E$14+1,1))</f>
        <v>344.39903186387789</v>
      </c>
      <c r="DU136" s="62">
        <f t="shared" si="152"/>
        <v>417.85733543972361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-6.8212102632969618E-13</v>
      </c>
      <c r="EK136" s="18">
        <f>EJ136*VLOOKUP('Données projet'!$B$15,Paramètres!$A$1:$I$89,3,0)*VLOOKUP('Données projet'!$B$15,Paramètres!$A$1:$I$89,5,0)</f>
        <v>-3.0149749363772573E-13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622.05788186755217</v>
      </c>
      <c r="EP136" s="62">
        <f t="shared" si="154"/>
        <v>427.1830590194549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1.1850064541897631E-14</v>
      </c>
      <c r="EY136" s="24">
        <f t="shared" si="129"/>
        <v>1.1850064541897631E-14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294.99999999999932</v>
      </c>
      <c r="O137" s="14">
        <f>N137*VLOOKUP('Données projet'!$B$9,Paramètres!$A$1:$I$89,3,0)*VLOOKUP('Données projet'!$B$9,Paramètres!$A$1:$I$89,5,0)</f>
        <v>299.12999999999937</v>
      </c>
      <c r="P137" s="14">
        <f t="shared" si="141"/>
        <v>70.994047242337089</v>
      </c>
      <c r="Q137" s="22">
        <f t="shared" si="108"/>
        <v>644.63271561373597</v>
      </c>
      <c r="R137" s="62">
        <f t="shared" si="109"/>
        <v>937.96604894706934</v>
      </c>
      <c r="S137" s="62">
        <f ca="1">AVERAGE(OFFSET($R$3,0,0,'Données projet'!$E$9+1,1))-AVERAGE(OFFSET($H$3,0,0,'Données projet'!$E$9+1,1))</f>
        <v>475.74538416323395</v>
      </c>
      <c r="T137" s="62">
        <f t="shared" si="142"/>
        <v>254.25036207346585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</v>
      </c>
      <c r="AI137" s="14">
        <f>IF('Données projet'!$A$62&gt;35,AI136+AH137-AQ136,IF(A137&lt;'Données projet'!$A$62,$AF$205^A137,IF(A137='Données projet'!$A$62,'Données projet'!$B$62,AI136+AH137-AQ136)))</f>
        <v>227.00000000000017</v>
      </c>
      <c r="AJ137" s="14">
        <f>AI137*VLOOKUP('Données projet'!$B$10,Paramètres!$A$1:$I$89,3,0)*VLOOKUP('Données projet'!$B$10,Paramètres!$A$1:$I$89,5,0)</f>
        <v>237.2604000000002</v>
      </c>
      <c r="AK137" s="14">
        <f t="shared" si="143"/>
        <v>57.849698927879224</v>
      </c>
      <c r="AL137" s="22">
        <f t="shared" si="112"/>
        <v>513.98342229938999</v>
      </c>
      <c r="AM137" s="62">
        <f t="shared" si="113"/>
        <v>807.31675563272324</v>
      </c>
      <c r="AN137" s="62">
        <f ca="1">AVERAGE(OFFSET($AM$3,0,0,'Données projet'!$E$10+1,1))-AVERAGE(OFFSET($H$3,0,0,'Données projet'!$E$10+1,1))</f>
        <v>367.53254281980077</v>
      </c>
      <c r="AO137" s="62">
        <f t="shared" si="144"/>
        <v>163.29630772916113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-7.4487616075202823E-14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212.76380112303843</v>
      </c>
      <c r="BJ137" s="62">
        <f t="shared" si="146"/>
        <v>232.85411068442733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9.2222762759774927E-14</v>
      </c>
      <c r="CA137" s="14">
        <f t="shared" si="147"/>
        <v>1.3985662224947967E-12</v>
      </c>
      <c r="CB137" s="22">
        <f t="shared" si="118"/>
        <v>2.5964574826517121E-12</v>
      </c>
      <c r="CC137" s="62">
        <f t="shared" si="119"/>
        <v>293.33333333333593</v>
      </c>
      <c r="CD137" s="62">
        <f ca="1">AVERAGE(OFFSET($CC$3,0,0,'Données projet'!$E$12+1,1))-AVERAGE(OFFSET($H$3,0,0,'Données projet'!$E$12+1,1))</f>
        <v>280.22219394281689</v>
      </c>
      <c r="CE137" s="62">
        <f t="shared" si="148"/>
        <v>296.25239639555008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3</v>
      </c>
      <c r="CT137" s="13">
        <f>IF('Données projet'!$A$140&gt;35,CT136+CS137-DB136,IF(A137&lt;'Données projet'!$A$140,$CQ$205^A137,IF(A137='Données projet'!$A$140,'Données projet'!$B$140,CT136+CS137-DB136)))</f>
        <v>294.99999999999932</v>
      </c>
      <c r="CU137" s="18">
        <f>CT137*VLOOKUP('Données projet'!$B$13,Paramètres!$A$1:$I$89,3,0)*VLOOKUP('Données projet'!$B$13,Paramètres!$A$1:$I$89,5,0)</f>
        <v>317.53799999999922</v>
      </c>
      <c r="CV137" s="14">
        <f t="shared" si="149"/>
        <v>74.840856641926919</v>
      </c>
      <c r="CW137" s="22">
        <f t="shared" si="121"/>
        <v>683.39317531802135</v>
      </c>
      <c r="CX137" s="62">
        <f t="shared" si="122"/>
        <v>976.72650865135461</v>
      </c>
      <c r="CY137" s="62">
        <f ca="1">AVERAGE(OFFSET($CX$3,0,0,'Données projet'!$E$13+1,1))-AVERAGE(OFFSET($H$3,0,0,'Données projet'!$E$13+1,1))</f>
        <v>502.3600084639375</v>
      </c>
      <c r="CZ137" s="62">
        <f t="shared" si="150"/>
        <v>267.29983095356357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2.8421709430404007E-14</v>
      </c>
      <c r="DP137" s="18">
        <f>DO137*VLOOKUP('Données projet'!$B$14,Paramètres!$A$1:$I$89,3,0)*VLOOKUP('Données projet'!$B$14,Paramètres!$A$1:$I$89,5,0)</f>
        <v>2.4829205358400945E-14</v>
      </c>
      <c r="DQ137" s="14">
        <f t="shared" si="151"/>
        <v>4.3867331143352915E-13</v>
      </c>
      <c r="DR137" s="22">
        <f t="shared" si="124"/>
        <v>8.0726688341261168E-13</v>
      </c>
      <c r="DS137" s="62">
        <f t="shared" si="125"/>
        <v>293.33333333333411</v>
      </c>
      <c r="DT137" s="62">
        <f ca="1">AVERAGE(OFFSET($DS$3,0,0,'Données projet'!$E$14+1,1))-AVERAGE(OFFSET($H$3,0,0,'Données projet'!$E$14+1,1))</f>
        <v>344.39903186387789</v>
      </c>
      <c r="DU137" s="62">
        <f t="shared" si="152"/>
        <v>417.85733543972361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-6.8212102632969618E-13</v>
      </c>
      <c r="EK137" s="18">
        <f>EJ137*VLOOKUP('Données projet'!$B$15,Paramètres!$A$1:$I$89,3,0)*VLOOKUP('Données projet'!$B$15,Paramètres!$A$1:$I$89,5,0)</f>
        <v>-3.0149749363772573E-13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622.05788186755217</v>
      </c>
      <c r="EP137" s="62">
        <f t="shared" si="154"/>
        <v>427.1830590194549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8.3792609950740735E-15</v>
      </c>
      <c r="EY137" s="24">
        <f t="shared" si="129"/>
        <v>8.3792609950740735E-15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297.99999999999932</v>
      </c>
      <c r="O138" s="14">
        <f>N138*VLOOKUP('Données projet'!$B$9,Paramètres!$A$1:$I$89,3,0)*VLOOKUP('Données projet'!$B$9,Paramètres!$A$1:$I$89,5,0)</f>
        <v>302.17199999999934</v>
      </c>
      <c r="P138" s="14">
        <f t="shared" si="141"/>
        <v>71.631606754643101</v>
      </c>
      <c r="Q138" s="22">
        <f t="shared" si="108"/>
        <v>651.04128176433551</v>
      </c>
      <c r="R138" s="62">
        <f t="shared" si="109"/>
        <v>944.37461509766877</v>
      </c>
      <c r="S138" s="62">
        <f ca="1">AVERAGE(OFFSET($R$3,0,0,'Données projet'!$E$9+1,1))-AVERAGE(OFFSET($H$3,0,0,'Données projet'!$E$9+1,1))</f>
        <v>475.74538416323395</v>
      </c>
      <c r="T138" s="62">
        <f t="shared" si="142"/>
        <v>254.25036207346585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229</v>
      </c>
      <c r="AG138" s="13">
        <f>VLOOKUP(A138,'Données projet'!$A$61:$I$81,9,0)</f>
        <v>2</v>
      </c>
      <c r="AH138" s="13">
        <f t="array" ref="AH138">INDEX(AG:AG,MIN(IF(ISNUMBER(AG138:AG334),ROW(AG138:AG334),"")))</f>
        <v>2</v>
      </c>
      <c r="AI138" s="14">
        <f>IF('Données projet'!$A$62&gt;35,AI137+AH138-AQ137,IF(A138&lt;'Données projet'!$A$62,$AF$205^A138,IF(A138='Données projet'!$A$62,'Données projet'!$B$62,AI137+AH138-AQ137)))</f>
        <v>229.00000000000017</v>
      </c>
      <c r="AJ138" s="14">
        <f>AI138*VLOOKUP('Données projet'!$B$10,Paramètres!$A$1:$I$89,3,0)*VLOOKUP('Données projet'!$B$10,Paramètres!$A$1:$I$89,5,0)</f>
        <v>239.35080000000019</v>
      </c>
      <c r="AK138" s="14">
        <f t="shared" si="143"/>
        <v>58.299829927807181</v>
      </c>
      <c r="AL138" s="22">
        <f t="shared" si="112"/>
        <v>518.40818045759784</v>
      </c>
      <c r="AM138" s="62">
        <f t="shared" si="113"/>
        <v>811.74151379093109</v>
      </c>
      <c r="AN138" s="62">
        <f ca="1">AVERAGE(OFFSET($AM$3,0,0,'Données projet'!$E$10+1,1))-AVERAGE(OFFSET($H$3,0,0,'Données projet'!$E$10+1,1))</f>
        <v>367.53254281980077</v>
      </c>
      <c r="AO138" s="62">
        <f t="shared" si="144"/>
        <v>163.29630772916113</v>
      </c>
      <c r="AP138" s="16">
        <f>IF(ISNA(VLOOKUP(A138,'Données projet'!$A$61:$I$81,3,0)),0,VLOOKUP(A138,'Données projet'!$A$61:$I$81,3,0))</f>
        <v>11</v>
      </c>
      <c r="AQ138" s="16">
        <f>IF(ISNA(VLOOKUP(A138,'Données projet'!$A$61:$I$81,4,0)),0,VLOOKUP(A138,'Données projet'!$A$61:$I$81,4,0))</f>
        <v>19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-7.4487616075202823E-14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212.76380112303843</v>
      </c>
      <c r="BJ138" s="62">
        <f t="shared" si="146"/>
        <v>232.85411068442733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9.2222762759774927E-14</v>
      </c>
      <c r="CA138" s="14">
        <f t="shared" si="147"/>
        <v>1.3985662224947967E-12</v>
      </c>
      <c r="CB138" s="22">
        <f t="shared" si="118"/>
        <v>2.5964574826517121E-12</v>
      </c>
      <c r="CC138" s="62">
        <f t="shared" si="119"/>
        <v>293.33333333333593</v>
      </c>
      <c r="CD138" s="62">
        <f ca="1">AVERAGE(OFFSET($CC$3,0,0,'Données projet'!$E$12+1,1))-AVERAGE(OFFSET($H$3,0,0,'Données projet'!$E$12+1,1))</f>
        <v>280.22219394281689</v>
      </c>
      <c r="CE138" s="62">
        <f t="shared" si="148"/>
        <v>296.25239639555008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>
        <f>VLOOKUP(A138,'Données projet'!$A$139:$I$159,2,0)</f>
        <v>298</v>
      </c>
      <c r="CR138" s="13">
        <f>VLOOKUP(A138,'Données projet'!$A$139:$I$159,9,0)</f>
        <v>3</v>
      </c>
      <c r="CS138" s="13">
        <f t="array" ref="CS138">INDEX(CR:CR,MIN(IF(ISNUMBER(CR138:CR334),ROW(CR138:CR334),"")))</f>
        <v>3</v>
      </c>
      <c r="CT138" s="13">
        <f>IF('Données projet'!$A$140&gt;35,CT137+CS138-DB137,IF(A138&lt;'Données projet'!$A$140,$CQ$205^A138,IF(A138='Données projet'!$A$140,'Données projet'!$B$140,CT137+CS138-DB137)))</f>
        <v>297.99999999999932</v>
      </c>
      <c r="CU138" s="18">
        <f>CT138*VLOOKUP('Données projet'!$B$13,Paramètres!$A$1:$I$89,3,0)*VLOOKUP('Données projet'!$B$13,Paramètres!$A$1:$I$89,5,0)</f>
        <v>320.76719999999926</v>
      </c>
      <c r="CV138" s="14">
        <f t="shared" si="149"/>
        <v>75.512962289014695</v>
      </c>
      <c r="CW138" s="22">
        <f t="shared" si="121"/>
        <v>690.18794932003266</v>
      </c>
      <c r="CX138" s="62">
        <f t="shared" si="122"/>
        <v>983.52128265336592</v>
      </c>
      <c r="CY138" s="62">
        <f ca="1">AVERAGE(OFFSET($CX$3,0,0,'Données projet'!$E$13+1,1))-AVERAGE(OFFSET($H$3,0,0,'Données projet'!$E$13+1,1))</f>
        <v>502.3600084639375</v>
      </c>
      <c r="CZ138" s="62">
        <f t="shared" si="150"/>
        <v>267.29983095356357</v>
      </c>
      <c r="DA138" s="16">
        <f>IF(ISNA(VLOOKUP(A138,'Données projet'!$A$139:$I$159,3,0)),0,VLOOKUP(A138,'Données projet'!$A$139:$I$159,3,0))</f>
        <v>12</v>
      </c>
      <c r="DB138" s="16">
        <f>IF(ISNA(VLOOKUP(A138,'Données projet'!$A$139:$I$159,4,0)),0,VLOOKUP(A138,'Données projet'!$A$139:$I$159,4,0))</f>
        <v>29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2.8421709430404007E-14</v>
      </c>
      <c r="DP138" s="18">
        <f>DO138*VLOOKUP('Données projet'!$B$14,Paramètres!$A$1:$I$89,3,0)*VLOOKUP('Données projet'!$B$14,Paramètres!$A$1:$I$89,5,0)</f>
        <v>2.4829205358400945E-14</v>
      </c>
      <c r="DQ138" s="14">
        <f t="shared" si="151"/>
        <v>4.3867331143352915E-13</v>
      </c>
      <c r="DR138" s="22">
        <f t="shared" si="124"/>
        <v>8.0726688341261168E-13</v>
      </c>
      <c r="DS138" s="62">
        <f t="shared" si="125"/>
        <v>293.33333333333411</v>
      </c>
      <c r="DT138" s="62">
        <f ca="1">AVERAGE(OFFSET($DS$3,0,0,'Données projet'!$E$14+1,1))-AVERAGE(OFFSET($H$3,0,0,'Données projet'!$E$14+1,1))</f>
        <v>344.39903186387789</v>
      </c>
      <c r="DU138" s="62">
        <f t="shared" si="152"/>
        <v>417.85733543972361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-6.8212102632969618E-13</v>
      </c>
      <c r="EK138" s="18">
        <f>EJ138*VLOOKUP('Données projet'!$B$15,Paramètres!$A$1:$I$89,3,0)*VLOOKUP('Données projet'!$B$15,Paramètres!$A$1:$I$89,5,0)</f>
        <v>-3.0149749363772573E-13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622.05788186755217</v>
      </c>
      <c r="EP138" s="62">
        <f t="shared" si="154"/>
        <v>427.1830590194549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5.9250322709488154E-15</v>
      </c>
      <c r="EY138" s="24">
        <f t="shared" si="129"/>
        <v>5.9250322709488154E-15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</v>
      </c>
      <c r="N139" s="14">
        <f>IF('Données projet'!$A$36&gt;35,N138+M139-V138,IF(A139&lt;'Données projet'!$A$36,$K$205^A139,IF(A139='Données projet'!$A$36,'Données projet'!$B$36,N138+M139-V138)))</f>
        <v>271.59999999999934</v>
      </c>
      <c r="O139" s="14">
        <f>N139*VLOOKUP('Données projet'!$B$9,Paramètres!$A$1:$I$89,3,0)*VLOOKUP('Données projet'!$B$9,Paramètres!$A$1:$I$89,5,0)</f>
        <v>275.40239999999932</v>
      </c>
      <c r="P139" s="14">
        <f t="shared" si="141"/>
        <v>65.994469603831334</v>
      </c>
      <c r="Q139" s="22">
        <f t="shared" si="108"/>
        <v>594.59954789333835</v>
      </c>
      <c r="R139" s="62">
        <f t="shared" si="109"/>
        <v>887.93288122667173</v>
      </c>
      <c r="S139" s="62">
        <f ca="1">AVERAGE(OFFSET($R$3,0,0,'Données projet'!$E$9+1,1))-AVERAGE(OFFSET($H$3,0,0,'Données projet'!$E$9+1,1))</f>
        <v>475.74538416323395</v>
      </c>
      <c r="T139" s="62">
        <f t="shared" si="142"/>
        <v>254.25036207346585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1.6</v>
      </c>
      <c r="AI139" s="14">
        <f>IF('Données projet'!$A$62&gt;35,AI138+AH139-AQ138,IF(A139&lt;'Données projet'!$A$62,$AF$205^A139,IF(A139='Données projet'!$A$62,'Données projet'!$B$62,AI138+AH139-AQ138)))</f>
        <v>211.60000000000016</v>
      </c>
      <c r="AJ139" s="14">
        <f>AI139*VLOOKUP('Données projet'!$B$10,Paramètres!$A$1:$I$89,3,0)*VLOOKUP('Données projet'!$B$10,Paramètres!$A$1:$I$89,5,0)</f>
        <v>221.16432000000017</v>
      </c>
      <c r="AK139" s="14">
        <f t="shared" si="143"/>
        <v>54.367867126828884</v>
      </c>
      <c r="AL139" s="22">
        <f t="shared" si="112"/>
        <v>479.8852259125606</v>
      </c>
      <c r="AM139" s="62">
        <f t="shared" si="113"/>
        <v>773.21855924589386</v>
      </c>
      <c r="AN139" s="62">
        <f ca="1">AVERAGE(OFFSET($AM$3,0,0,'Données projet'!$E$10+1,1))-AVERAGE(OFFSET($H$3,0,0,'Données projet'!$E$10+1,1))</f>
        <v>367.53254281980077</v>
      </c>
      <c r="AO139" s="62">
        <f t="shared" si="144"/>
        <v>163.29630772916113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-7.4487616075202823E-14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212.76380112303843</v>
      </c>
      <c r="BJ139" s="62">
        <f t="shared" si="146"/>
        <v>232.85411068442733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9.2222762759774927E-14</v>
      </c>
      <c r="CA139" s="14">
        <f t="shared" si="147"/>
        <v>1.3985662224947967E-12</v>
      </c>
      <c r="CB139" s="22">
        <f t="shared" si="118"/>
        <v>2.5964574826517121E-12</v>
      </c>
      <c r="CC139" s="62">
        <f t="shared" si="119"/>
        <v>293.33333333333593</v>
      </c>
      <c r="CD139" s="62">
        <f ca="1">AVERAGE(OFFSET($CC$3,0,0,'Données projet'!$E$12+1,1))-AVERAGE(OFFSET($H$3,0,0,'Données projet'!$E$12+1,1))</f>
        <v>280.22219394281689</v>
      </c>
      <c r="CE139" s="62">
        <f t="shared" si="148"/>
        <v>296.25239639555008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2.6</v>
      </c>
      <c r="CT139" s="13">
        <f>IF('Données projet'!$A$140&gt;35,CT138+CS139-DB138,IF(A139&lt;'Données projet'!$A$140,$CQ$205^A139,IF(A139='Données projet'!$A$140,'Données projet'!$B$140,CT138+CS139-DB138)))</f>
        <v>271.59999999999934</v>
      </c>
      <c r="CU139" s="18">
        <f>CT139*VLOOKUP('Données projet'!$B$13,Paramètres!$A$1:$I$89,3,0)*VLOOKUP('Données projet'!$B$13,Paramètres!$A$1:$I$89,5,0)</f>
        <v>292.3502399999993</v>
      </c>
      <c r="CV139" s="14">
        <f t="shared" si="149"/>
        <v>69.570377103884013</v>
      </c>
      <c r="CW139" s="22">
        <f t="shared" si="121"/>
        <v>630.34507478926355</v>
      </c>
      <c r="CX139" s="62">
        <f t="shared" si="122"/>
        <v>923.67840812259692</v>
      </c>
      <c r="CY139" s="62">
        <f ca="1">AVERAGE(OFFSET($CX$3,0,0,'Données projet'!$E$13+1,1))-AVERAGE(OFFSET($H$3,0,0,'Données projet'!$E$13+1,1))</f>
        <v>502.3600084639375</v>
      </c>
      <c r="CZ139" s="62">
        <f t="shared" si="150"/>
        <v>267.29983095356357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2.8421709430404007E-14</v>
      </c>
      <c r="DP139" s="18">
        <f>DO139*VLOOKUP('Données projet'!$B$14,Paramètres!$A$1:$I$89,3,0)*VLOOKUP('Données projet'!$B$14,Paramètres!$A$1:$I$89,5,0)</f>
        <v>2.4829205358400945E-14</v>
      </c>
      <c r="DQ139" s="14">
        <f t="shared" si="151"/>
        <v>4.3867331143352915E-13</v>
      </c>
      <c r="DR139" s="22">
        <f t="shared" si="124"/>
        <v>8.0726688341261168E-13</v>
      </c>
      <c r="DS139" s="62">
        <f t="shared" si="125"/>
        <v>293.33333333333411</v>
      </c>
      <c r="DT139" s="62">
        <f ca="1">AVERAGE(OFFSET($DS$3,0,0,'Données projet'!$E$14+1,1))-AVERAGE(OFFSET($H$3,0,0,'Données projet'!$E$14+1,1))</f>
        <v>344.39903186387789</v>
      </c>
      <c r="DU139" s="62">
        <f t="shared" si="152"/>
        <v>417.85733543972361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-6.8212102632969618E-13</v>
      </c>
      <c r="EK139" s="18">
        <f>EJ139*VLOOKUP('Données projet'!$B$15,Paramètres!$A$1:$I$89,3,0)*VLOOKUP('Données projet'!$B$15,Paramètres!$A$1:$I$89,5,0)</f>
        <v>-3.0149749363772573E-13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622.05788186755217</v>
      </c>
      <c r="EP139" s="62">
        <f t="shared" si="154"/>
        <v>427.1830590194549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4.1896304975370367E-15</v>
      </c>
      <c r="EY139" s="24">
        <f t="shared" si="129"/>
        <v>4.1896304975370367E-15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</v>
      </c>
      <c r="N140" s="14">
        <f>IF('Données projet'!$A$36&gt;35,N139+M140-V139,IF(A140&lt;'Données projet'!$A$36,$K$205^A140,IF(A140='Données projet'!$A$36,'Données projet'!$B$36,N139+M140-V139)))</f>
        <v>274.19999999999936</v>
      </c>
      <c r="O140" s="14">
        <f>N140*VLOOKUP('Données projet'!$B$9,Paramètres!$A$1:$I$89,3,0)*VLOOKUP('Données projet'!$B$9,Paramètres!$A$1:$I$89,5,0)</f>
        <v>278.03879999999936</v>
      </c>
      <c r="P140" s="14">
        <f t="shared" si="141"/>
        <v>66.552381547717616</v>
      </c>
      <c r="Q140" s="22">
        <f t="shared" si="108"/>
        <v>600.16297452894037</v>
      </c>
      <c r="R140" s="62">
        <f t="shared" si="109"/>
        <v>893.49630786227362</v>
      </c>
      <c r="S140" s="62">
        <f ca="1">AVERAGE(OFFSET($R$3,0,0,'Données projet'!$E$9+1,1))-AVERAGE(OFFSET($H$3,0,0,'Données projet'!$E$9+1,1))</f>
        <v>475.74538416323395</v>
      </c>
      <c r="T140" s="62">
        <f t="shared" si="142"/>
        <v>254.25036207346585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1.6</v>
      </c>
      <c r="AI140" s="14">
        <f>IF('Données projet'!$A$62&gt;35,AI139+AH140-AQ139,IF(A140&lt;'Données projet'!$A$62,$AF$205^A140,IF(A140='Données projet'!$A$62,'Données projet'!$B$62,AI139+AH140-AQ139)))</f>
        <v>213.20000000000016</v>
      </c>
      <c r="AJ140" s="14">
        <f>AI140*VLOOKUP('Données projet'!$B$10,Paramètres!$A$1:$I$89,3,0)*VLOOKUP('Données projet'!$B$10,Paramètres!$A$1:$I$89,5,0)</f>
        <v>222.83664000000019</v>
      </c>
      <c r="AK140" s="14">
        <f t="shared" si="143"/>
        <v>54.730954957867866</v>
      </c>
      <c r="AL140" s="22">
        <f t="shared" si="112"/>
        <v>483.43022788495347</v>
      </c>
      <c r="AM140" s="62">
        <f t="shared" si="113"/>
        <v>776.76356121828678</v>
      </c>
      <c r="AN140" s="62">
        <f ca="1">AVERAGE(OFFSET($AM$3,0,0,'Données projet'!$E$10+1,1))-AVERAGE(OFFSET($H$3,0,0,'Données projet'!$E$10+1,1))</f>
        <v>367.53254281980077</v>
      </c>
      <c r="AO140" s="62">
        <f t="shared" si="144"/>
        <v>163.29630772916113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-7.4487616075202823E-14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212.76380112303843</v>
      </c>
      <c r="BJ140" s="62">
        <f t="shared" si="146"/>
        <v>232.85411068442733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9.2222762759774927E-14</v>
      </c>
      <c r="CA140" s="14">
        <f t="shared" si="147"/>
        <v>1.3985662224947967E-12</v>
      </c>
      <c r="CB140" s="22">
        <f t="shared" si="118"/>
        <v>2.5964574826517121E-12</v>
      </c>
      <c r="CC140" s="62">
        <f t="shared" si="119"/>
        <v>293.33333333333593</v>
      </c>
      <c r="CD140" s="62">
        <f ca="1">AVERAGE(OFFSET($CC$3,0,0,'Données projet'!$E$12+1,1))-AVERAGE(OFFSET($H$3,0,0,'Données projet'!$E$12+1,1))</f>
        <v>280.22219394281689</v>
      </c>
      <c r="CE140" s="62">
        <f t="shared" si="148"/>
        <v>296.25239639555008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2.6</v>
      </c>
      <c r="CT140" s="13">
        <f>IF('Données projet'!$A$140&gt;35,CT139+CS140-DB139,IF(A140&lt;'Données projet'!$A$140,$CQ$205^A140,IF(A140='Données projet'!$A$140,'Données projet'!$B$140,CT139+CS140-DB139)))</f>
        <v>274.19999999999936</v>
      </c>
      <c r="CU140" s="18">
        <f>CT140*VLOOKUP('Données projet'!$B$13,Paramètres!$A$1:$I$89,3,0)*VLOOKUP('Données projet'!$B$13,Paramètres!$A$1:$I$89,5,0)</f>
        <v>295.14887999999934</v>
      </c>
      <c r="CV140" s="14">
        <f t="shared" si="149"/>
        <v>70.158519482479221</v>
      </c>
      <c r="CW140" s="22">
        <f t="shared" si="121"/>
        <v>636.24372076531688</v>
      </c>
      <c r="CX140" s="62">
        <f t="shared" si="122"/>
        <v>929.57705409865025</v>
      </c>
      <c r="CY140" s="62">
        <f ca="1">AVERAGE(OFFSET($CX$3,0,0,'Données projet'!$E$13+1,1))-AVERAGE(OFFSET($H$3,0,0,'Données projet'!$E$13+1,1))</f>
        <v>502.3600084639375</v>
      </c>
      <c r="CZ140" s="62">
        <f t="shared" si="150"/>
        <v>267.29983095356357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2.8421709430404007E-14</v>
      </c>
      <c r="DP140" s="18">
        <f>DO140*VLOOKUP('Données projet'!$B$14,Paramètres!$A$1:$I$89,3,0)*VLOOKUP('Données projet'!$B$14,Paramètres!$A$1:$I$89,5,0)</f>
        <v>2.4829205358400945E-14</v>
      </c>
      <c r="DQ140" s="14">
        <f t="shared" si="151"/>
        <v>4.3867331143352915E-13</v>
      </c>
      <c r="DR140" s="22">
        <f t="shared" si="124"/>
        <v>8.0726688341261168E-13</v>
      </c>
      <c r="DS140" s="62">
        <f t="shared" si="125"/>
        <v>293.33333333333411</v>
      </c>
      <c r="DT140" s="62">
        <f ca="1">AVERAGE(OFFSET($DS$3,0,0,'Données projet'!$E$14+1,1))-AVERAGE(OFFSET($H$3,0,0,'Données projet'!$E$14+1,1))</f>
        <v>344.39903186387789</v>
      </c>
      <c r="DU140" s="62">
        <f t="shared" si="152"/>
        <v>417.85733543972361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-6.8212102632969618E-13</v>
      </c>
      <c r="EK140" s="18">
        <f>EJ140*VLOOKUP('Données projet'!$B$15,Paramètres!$A$1:$I$89,3,0)*VLOOKUP('Données projet'!$B$15,Paramètres!$A$1:$I$89,5,0)</f>
        <v>-3.0149749363772573E-13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622.05788186755217</v>
      </c>
      <c r="EP140" s="62">
        <f t="shared" si="154"/>
        <v>427.1830590194549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2.9625161354744077E-15</v>
      </c>
      <c r="EY140" s="24">
        <f t="shared" si="129"/>
        <v>2.9625161354744077E-15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</v>
      </c>
      <c r="N141" s="14">
        <f>IF('Données projet'!$A$36&gt;35,N140+M141-V140,IF(A141&lt;'Données projet'!$A$36,$K$205^A141,IF(A141='Données projet'!$A$36,'Données projet'!$B$36,N140+M141-V140)))</f>
        <v>276.79999999999939</v>
      </c>
      <c r="O141" s="14">
        <f>N141*VLOOKUP('Données projet'!$B$9,Paramètres!$A$1:$I$89,3,0)*VLOOKUP('Données projet'!$B$9,Paramètres!$A$1:$I$89,5,0)</f>
        <v>280.67519999999939</v>
      </c>
      <c r="P141" s="14">
        <f t="shared" si="141"/>
        <v>67.109678043026364</v>
      </c>
      <c r="Q141" s="22">
        <f t="shared" si="108"/>
        <v>605.72532925826988</v>
      </c>
      <c r="R141" s="62">
        <f t="shared" si="109"/>
        <v>899.05866259160325</v>
      </c>
      <c r="S141" s="62">
        <f ca="1">AVERAGE(OFFSET($R$3,0,0,'Données projet'!$E$9+1,1))-AVERAGE(OFFSET($H$3,0,0,'Données projet'!$E$9+1,1))</f>
        <v>475.74538416323395</v>
      </c>
      <c r="T141" s="62">
        <f t="shared" si="142"/>
        <v>254.25036207346585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1.6</v>
      </c>
      <c r="AI141" s="14">
        <f>IF('Données projet'!$A$62&gt;35,AI140+AH141-AQ140,IF(A141&lt;'Données projet'!$A$62,$AF$205^A141,IF(A141='Données projet'!$A$62,'Données projet'!$B$62,AI140+AH141-AQ140)))</f>
        <v>214.80000000000015</v>
      </c>
      <c r="AJ141" s="14">
        <f>AI141*VLOOKUP('Données projet'!$B$10,Paramètres!$A$1:$I$89,3,0)*VLOOKUP('Données projet'!$B$10,Paramètres!$A$1:$I$89,5,0)</f>
        <v>224.50896000000017</v>
      </c>
      <c r="AK141" s="14">
        <f t="shared" si="143"/>
        <v>55.093725750341399</v>
      </c>
      <c r="AL141" s="22">
        <f t="shared" si="112"/>
        <v>486.97467768184487</v>
      </c>
      <c r="AM141" s="62">
        <f t="shared" si="113"/>
        <v>780.30801101517818</v>
      </c>
      <c r="AN141" s="62">
        <f ca="1">AVERAGE(OFFSET($AM$3,0,0,'Données projet'!$E$10+1,1))-AVERAGE(OFFSET($H$3,0,0,'Données projet'!$E$10+1,1))</f>
        <v>367.53254281980077</v>
      </c>
      <c r="AO141" s="62">
        <f t="shared" si="144"/>
        <v>163.29630772916113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-7.4487616075202823E-14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212.76380112303843</v>
      </c>
      <c r="BJ141" s="62">
        <f t="shared" si="146"/>
        <v>232.85411068442733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9.2222762759774927E-14</v>
      </c>
      <c r="CA141" s="14">
        <f t="shared" si="147"/>
        <v>1.3985662224947967E-12</v>
      </c>
      <c r="CB141" s="22">
        <f t="shared" si="118"/>
        <v>2.5964574826517121E-12</v>
      </c>
      <c r="CC141" s="62">
        <f t="shared" si="119"/>
        <v>293.33333333333593</v>
      </c>
      <c r="CD141" s="62">
        <f ca="1">AVERAGE(OFFSET($CC$3,0,0,'Données projet'!$E$12+1,1))-AVERAGE(OFFSET($H$3,0,0,'Données projet'!$E$12+1,1))</f>
        <v>280.22219394281689</v>
      </c>
      <c r="CE141" s="62">
        <f t="shared" si="148"/>
        <v>296.25239639555008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2.6</v>
      </c>
      <c r="CT141" s="13">
        <f>IF('Données projet'!$A$140&gt;35,CT140+CS141-DB140,IF(A141&lt;'Données projet'!$A$140,$CQ$205^A141,IF(A141='Données projet'!$A$140,'Données projet'!$B$140,CT140+CS141-DB140)))</f>
        <v>276.79999999999939</v>
      </c>
      <c r="CU141" s="18">
        <f>CT141*VLOOKUP('Données projet'!$B$13,Paramètres!$A$1:$I$89,3,0)*VLOOKUP('Données projet'!$B$13,Paramètres!$A$1:$I$89,5,0)</f>
        <v>297.94751999999932</v>
      </c>
      <c r="CV141" s="14">
        <f t="shared" si="149"/>
        <v>70.746013064442209</v>
      </c>
      <c r="CW141" s="22">
        <f t="shared" si="121"/>
        <v>642.14123675390226</v>
      </c>
      <c r="CX141" s="62">
        <f t="shared" si="122"/>
        <v>935.47457008723563</v>
      </c>
      <c r="CY141" s="62">
        <f ca="1">AVERAGE(OFFSET($CX$3,0,0,'Données projet'!$E$13+1,1))-AVERAGE(OFFSET($H$3,0,0,'Données projet'!$E$13+1,1))</f>
        <v>502.3600084639375</v>
      </c>
      <c r="CZ141" s="62">
        <f t="shared" si="150"/>
        <v>267.29983095356357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2.8421709430404007E-14</v>
      </c>
      <c r="DP141" s="18">
        <f>DO141*VLOOKUP('Données projet'!$B$14,Paramètres!$A$1:$I$89,3,0)*VLOOKUP('Données projet'!$B$14,Paramètres!$A$1:$I$89,5,0)</f>
        <v>2.4829205358400945E-14</v>
      </c>
      <c r="DQ141" s="14">
        <f t="shared" si="151"/>
        <v>4.3867331143352915E-13</v>
      </c>
      <c r="DR141" s="22">
        <f t="shared" si="124"/>
        <v>8.0726688341261168E-13</v>
      </c>
      <c r="DS141" s="62">
        <f t="shared" si="125"/>
        <v>293.33333333333411</v>
      </c>
      <c r="DT141" s="62">
        <f ca="1">AVERAGE(OFFSET($DS$3,0,0,'Données projet'!$E$14+1,1))-AVERAGE(OFFSET($H$3,0,0,'Données projet'!$E$14+1,1))</f>
        <v>344.39903186387789</v>
      </c>
      <c r="DU141" s="62">
        <f t="shared" si="152"/>
        <v>417.85733543972361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-6.8212102632969618E-13</v>
      </c>
      <c r="EK141" s="18">
        <f>EJ141*VLOOKUP('Données projet'!$B$15,Paramètres!$A$1:$I$89,3,0)*VLOOKUP('Données projet'!$B$15,Paramètres!$A$1:$I$89,5,0)</f>
        <v>-3.0149749363772573E-13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622.05788186755217</v>
      </c>
      <c r="EP141" s="62">
        <f t="shared" si="154"/>
        <v>427.1830590194549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2.0948152487685184E-15</v>
      </c>
      <c r="EY141" s="24">
        <f t="shared" si="129"/>
        <v>2.0948152487685184E-15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2.6</v>
      </c>
      <c r="N142" s="14">
        <f>IF('Données projet'!$A$36&gt;35,N141+M142-V141,IF(A142&lt;'Données projet'!$A$36,$K$205^A142,IF(A142='Données projet'!$A$36,'Données projet'!$B$36,N141+M142-V141)))</f>
        <v>279.39999999999941</v>
      </c>
      <c r="O142" s="14">
        <f>N142*VLOOKUP('Données projet'!$B$9,Paramètres!$A$1:$I$89,3,0)*VLOOKUP('Données projet'!$B$9,Paramètres!$A$1:$I$89,5,0)</f>
        <v>283.31159999999943</v>
      </c>
      <c r="P142" s="14">
        <f t="shared" si="141"/>
        <v>67.666365540271144</v>
      </c>
      <c r="Q142" s="22">
        <f t="shared" si="108"/>
        <v>611.28662331597127</v>
      </c>
      <c r="R142" s="62">
        <f t="shared" si="109"/>
        <v>904.61995664930464</v>
      </c>
      <c r="S142" s="62">
        <f ca="1">AVERAGE(OFFSET($R$3,0,0,'Données projet'!$E$9+1,1))-AVERAGE(OFFSET($H$3,0,0,'Données projet'!$E$9+1,1))</f>
        <v>475.74538416323395</v>
      </c>
      <c r="T142" s="62">
        <f t="shared" si="142"/>
        <v>254.25036207346585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1.6</v>
      </c>
      <c r="AI142" s="14">
        <f>IF('Données projet'!$A$62&gt;35,AI141+AH142-AQ141,IF(A142&lt;'Données projet'!$A$62,$AF$205^A142,IF(A142='Données projet'!$A$62,'Données projet'!$B$62,AI141+AH142-AQ141)))</f>
        <v>216.40000000000015</v>
      </c>
      <c r="AJ142" s="14">
        <f>AI142*VLOOKUP('Données projet'!$B$10,Paramètres!$A$1:$I$89,3,0)*VLOOKUP('Données projet'!$B$10,Paramètres!$A$1:$I$89,5,0)</f>
        <v>226.18128000000019</v>
      </c>
      <c r="AK142" s="14">
        <f t="shared" si="143"/>
        <v>55.456182139594354</v>
      </c>
      <c r="AL142" s="22">
        <f t="shared" si="112"/>
        <v>490.5185798931272</v>
      </c>
      <c r="AM142" s="62">
        <f t="shared" si="113"/>
        <v>783.85191322646051</v>
      </c>
      <c r="AN142" s="62">
        <f ca="1">AVERAGE(OFFSET($AM$3,0,0,'Données projet'!$E$10+1,1))-AVERAGE(OFFSET($H$3,0,0,'Données projet'!$E$10+1,1))</f>
        <v>367.53254281980077</v>
      </c>
      <c r="AO142" s="62">
        <f t="shared" si="144"/>
        <v>163.29630772916113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-7.4487616075202823E-14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212.76380112303843</v>
      </c>
      <c r="BJ142" s="62">
        <f t="shared" si="146"/>
        <v>232.85411068442733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9.2222762759774927E-14</v>
      </c>
      <c r="CA142" s="14">
        <f t="shared" si="147"/>
        <v>1.3985662224947967E-12</v>
      </c>
      <c r="CB142" s="22">
        <f t="shared" si="118"/>
        <v>2.5964574826517121E-12</v>
      </c>
      <c r="CC142" s="62">
        <f t="shared" si="119"/>
        <v>293.33333333333593</v>
      </c>
      <c r="CD142" s="62">
        <f ca="1">AVERAGE(OFFSET($CC$3,0,0,'Données projet'!$E$12+1,1))-AVERAGE(OFFSET($H$3,0,0,'Données projet'!$E$12+1,1))</f>
        <v>280.22219394281689</v>
      </c>
      <c r="CE142" s="62">
        <f t="shared" si="148"/>
        <v>296.25239639555008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2.6</v>
      </c>
      <c r="CT142" s="13">
        <f>IF('Données projet'!$A$140&gt;35,CT141+CS142-DB141,IF(A142&lt;'Données projet'!$A$140,$CQ$205^A142,IF(A142='Données projet'!$A$140,'Données projet'!$B$140,CT141+CS142-DB141)))</f>
        <v>279.39999999999941</v>
      </c>
      <c r="CU142" s="18">
        <f>CT142*VLOOKUP('Données projet'!$B$13,Paramètres!$A$1:$I$89,3,0)*VLOOKUP('Données projet'!$B$13,Paramètres!$A$1:$I$89,5,0)</f>
        <v>300.74615999999935</v>
      </c>
      <c r="CV142" s="14">
        <f t="shared" si="149"/>
        <v>71.332864649807306</v>
      </c>
      <c r="CW142" s="22">
        <f t="shared" si="121"/>
        <v>648.03763459841321</v>
      </c>
      <c r="CX142" s="62">
        <f t="shared" si="122"/>
        <v>941.37096793174646</v>
      </c>
      <c r="CY142" s="62">
        <f ca="1">AVERAGE(OFFSET($CX$3,0,0,'Données projet'!$E$13+1,1))-AVERAGE(OFFSET($H$3,0,0,'Données projet'!$E$13+1,1))</f>
        <v>502.3600084639375</v>
      </c>
      <c r="CZ142" s="62">
        <f t="shared" si="150"/>
        <v>267.29983095356357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2.8421709430404007E-14</v>
      </c>
      <c r="DP142" s="18">
        <f>DO142*VLOOKUP('Données projet'!$B$14,Paramètres!$A$1:$I$89,3,0)*VLOOKUP('Données projet'!$B$14,Paramètres!$A$1:$I$89,5,0)</f>
        <v>2.4829205358400945E-14</v>
      </c>
      <c r="DQ142" s="14">
        <f t="shared" si="151"/>
        <v>4.3867331143352915E-13</v>
      </c>
      <c r="DR142" s="22">
        <f t="shared" si="124"/>
        <v>8.0726688341261168E-13</v>
      </c>
      <c r="DS142" s="62">
        <f t="shared" si="125"/>
        <v>293.33333333333411</v>
      </c>
      <c r="DT142" s="62">
        <f ca="1">AVERAGE(OFFSET($DS$3,0,0,'Données projet'!$E$14+1,1))-AVERAGE(OFFSET($H$3,0,0,'Données projet'!$E$14+1,1))</f>
        <v>344.39903186387789</v>
      </c>
      <c r="DU142" s="62">
        <f t="shared" si="152"/>
        <v>417.85733543972361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-6.8212102632969618E-13</v>
      </c>
      <c r="EK142" s="18">
        <f>EJ142*VLOOKUP('Données projet'!$B$15,Paramètres!$A$1:$I$89,3,0)*VLOOKUP('Données projet'!$B$15,Paramètres!$A$1:$I$89,5,0)</f>
        <v>-3.0149749363772573E-13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622.05788186755217</v>
      </c>
      <c r="EP142" s="62">
        <f t="shared" si="154"/>
        <v>427.1830590194549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1.4812580677372039E-15</v>
      </c>
      <c r="EY142" s="24">
        <f t="shared" si="129"/>
        <v>1.4812580677372039E-15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2.6</v>
      </c>
      <c r="N143" s="14">
        <f>IF('Données projet'!$A$36&gt;35,N142+M143-V142,IF(A143&lt;'Données projet'!$A$36,$K$205^A143,IF(A143='Données projet'!$A$36,'Données projet'!$B$36,N142+M143-V142)))</f>
        <v>281.99999999999943</v>
      </c>
      <c r="O143" s="14">
        <f>N143*VLOOKUP('Données projet'!$B$9,Paramètres!$A$1:$I$89,3,0)*VLOOKUP('Données projet'!$B$9,Paramètres!$A$1:$I$89,5,0)</f>
        <v>285.94799999999947</v>
      </c>
      <c r="P143" s="14">
        <f t="shared" si="141"/>
        <v>68.222450362989306</v>
      </c>
      <c r="Q143" s="22">
        <f t="shared" si="108"/>
        <v>616.84686771553879</v>
      </c>
      <c r="R143" s="62">
        <f t="shared" si="109"/>
        <v>910.18020104887205</v>
      </c>
      <c r="S143" s="62">
        <f ca="1">AVERAGE(OFFSET($R$3,0,0,'Données projet'!$E$9+1,1))-AVERAGE(OFFSET($H$3,0,0,'Données projet'!$E$9+1,1))</f>
        <v>475.74538416323395</v>
      </c>
      <c r="T143" s="62">
        <f t="shared" si="142"/>
        <v>254.25036207346585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1.6</v>
      </c>
      <c r="AI143" s="14">
        <f>IF('Données projet'!$A$62&gt;35,AI142+AH143-AQ142,IF(A143&lt;'Données projet'!$A$62,$AF$205^A143,IF(A143='Données projet'!$A$62,'Données projet'!$B$62,AI142+AH143-AQ142)))</f>
        <v>218.00000000000014</v>
      </c>
      <c r="AJ143" s="14">
        <f>AI143*VLOOKUP('Données projet'!$B$10,Paramètres!$A$1:$I$89,3,0)*VLOOKUP('Données projet'!$B$10,Paramètres!$A$1:$I$89,5,0)</f>
        <v>227.8536000000002</v>
      </c>
      <c r="AK143" s="14">
        <f t="shared" si="143"/>
        <v>55.818326719749848</v>
      </c>
      <c r="AL143" s="22">
        <f t="shared" si="112"/>
        <v>494.06193903689808</v>
      </c>
      <c r="AM143" s="62">
        <f t="shared" si="113"/>
        <v>787.3952723702314</v>
      </c>
      <c r="AN143" s="62">
        <f ca="1">AVERAGE(OFFSET($AM$3,0,0,'Données projet'!$E$10+1,1))-AVERAGE(OFFSET($H$3,0,0,'Données projet'!$E$10+1,1))</f>
        <v>367.53254281980077</v>
      </c>
      <c r="AO143" s="62">
        <f t="shared" si="144"/>
        <v>163.29630772916113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-7.4487616075202823E-14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212.76380112303843</v>
      </c>
      <c r="BJ143" s="62">
        <f t="shared" si="146"/>
        <v>232.85411068442733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9.2222762759774927E-14</v>
      </c>
      <c r="CA143" s="14">
        <f t="shared" si="147"/>
        <v>1.3985662224947967E-12</v>
      </c>
      <c r="CB143" s="22">
        <f t="shared" si="118"/>
        <v>2.5964574826517121E-12</v>
      </c>
      <c r="CC143" s="62">
        <f t="shared" si="119"/>
        <v>293.33333333333593</v>
      </c>
      <c r="CD143" s="62">
        <f ca="1">AVERAGE(OFFSET($CC$3,0,0,'Données projet'!$E$12+1,1))-AVERAGE(OFFSET($H$3,0,0,'Données projet'!$E$12+1,1))</f>
        <v>280.22219394281689</v>
      </c>
      <c r="CE143" s="62">
        <f t="shared" si="148"/>
        <v>296.25239639555008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2.6</v>
      </c>
      <c r="CT143" s="13">
        <f>IF('Données projet'!$A$140&gt;35,CT142+CS143-DB142,IF(A143&lt;'Données projet'!$A$140,$CQ$205^A143,IF(A143='Données projet'!$A$140,'Données projet'!$B$140,CT142+CS143-DB142)))</f>
        <v>281.99999999999943</v>
      </c>
      <c r="CU143" s="18">
        <f>CT143*VLOOKUP('Données projet'!$B$13,Paramètres!$A$1:$I$89,3,0)*VLOOKUP('Données projet'!$B$13,Paramètres!$A$1:$I$89,5,0)</f>
        <v>303.54479999999938</v>
      </c>
      <c r="CV143" s="14">
        <f t="shared" si="149"/>
        <v>71.919080904752448</v>
      </c>
      <c r="CW143" s="22">
        <f t="shared" si="121"/>
        <v>653.93292590910937</v>
      </c>
      <c r="CX143" s="62">
        <f t="shared" si="122"/>
        <v>947.26625924244263</v>
      </c>
      <c r="CY143" s="62">
        <f ca="1">AVERAGE(OFFSET($CX$3,0,0,'Données projet'!$E$13+1,1))-AVERAGE(OFFSET($H$3,0,0,'Données projet'!$E$13+1,1))</f>
        <v>502.3600084639375</v>
      </c>
      <c r="CZ143" s="62">
        <f t="shared" si="150"/>
        <v>267.29983095356357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2.8421709430404007E-14</v>
      </c>
      <c r="DP143" s="18">
        <f>DO143*VLOOKUP('Données projet'!$B$14,Paramètres!$A$1:$I$89,3,0)*VLOOKUP('Données projet'!$B$14,Paramètres!$A$1:$I$89,5,0)</f>
        <v>2.4829205358400945E-14</v>
      </c>
      <c r="DQ143" s="14">
        <f t="shared" si="151"/>
        <v>4.3867331143352915E-13</v>
      </c>
      <c r="DR143" s="22">
        <f t="shared" si="124"/>
        <v>8.0726688341261168E-13</v>
      </c>
      <c r="DS143" s="62">
        <f t="shared" si="125"/>
        <v>293.33333333333411</v>
      </c>
      <c r="DT143" s="62">
        <f ca="1">AVERAGE(OFFSET($DS$3,0,0,'Données projet'!$E$14+1,1))-AVERAGE(OFFSET($H$3,0,0,'Données projet'!$E$14+1,1))</f>
        <v>344.39903186387789</v>
      </c>
      <c r="DU143" s="62">
        <f t="shared" si="152"/>
        <v>417.85733543972361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-6.8212102632969618E-13</v>
      </c>
      <c r="EK143" s="18">
        <f>EJ143*VLOOKUP('Données projet'!$B$15,Paramètres!$A$1:$I$89,3,0)*VLOOKUP('Données projet'!$B$15,Paramètres!$A$1:$I$89,5,0)</f>
        <v>-3.0149749363772573E-13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622.05788186755217</v>
      </c>
      <c r="EP143" s="62">
        <f t="shared" si="154"/>
        <v>427.1830590194549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1.0474076243842592E-15</v>
      </c>
      <c r="EY143" s="24">
        <f t="shared" si="129"/>
        <v>1.0474076243842592E-15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2.6</v>
      </c>
      <c r="N144" s="14">
        <f>IF('Données projet'!$A$36&gt;35,N143+M144-V143,IF(A144&lt;'Données projet'!$A$36,$K$205^A144,IF(A144='Données projet'!$A$36,'Données projet'!$B$36,N143+M144-V143)))</f>
        <v>284.59999999999945</v>
      </c>
      <c r="O144" s="14">
        <f>N144*VLOOKUP('Données projet'!$B$9,Paramètres!$A$1:$I$89,3,0)*VLOOKUP('Données projet'!$B$9,Paramètres!$A$1:$I$89,5,0)</f>
        <v>288.58439999999945</v>
      </c>
      <c r="P144" s="14">
        <f t="shared" si="141"/>
        <v>68.777938711388487</v>
      </c>
      <c r="Q144" s="22">
        <f t="shared" si="108"/>
        <v>622.40607325566725</v>
      </c>
      <c r="R144" s="62">
        <f t="shared" si="109"/>
        <v>915.73940658900051</v>
      </c>
      <c r="S144" s="62">
        <f ca="1">AVERAGE(OFFSET($R$3,0,0,'Données projet'!$E$9+1,1))-AVERAGE(OFFSET($H$3,0,0,'Données projet'!$E$9+1,1))</f>
        <v>475.74538416323395</v>
      </c>
      <c r="T144" s="62">
        <f t="shared" si="142"/>
        <v>254.25036207346585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1.6</v>
      </c>
      <c r="AI144" s="14">
        <f>IF('Données projet'!$A$62&gt;35,AI143+AH144-AQ143,IF(A144&lt;'Données projet'!$A$62,$AF$205^A144,IF(A144='Données projet'!$A$62,'Données projet'!$B$62,AI143+AH144-AQ143)))</f>
        <v>219.60000000000014</v>
      </c>
      <c r="AJ144" s="14">
        <f>AI144*VLOOKUP('Données projet'!$B$10,Paramètres!$A$1:$I$89,3,0)*VLOOKUP('Données projet'!$B$10,Paramètres!$A$1:$I$89,5,0)</f>
        <v>229.52592000000016</v>
      </c>
      <c r="AK144" s="14">
        <f t="shared" si="143"/>
        <v>56.180162044652334</v>
      </c>
      <c r="AL144" s="22">
        <f t="shared" si="112"/>
        <v>497.60475956110304</v>
      </c>
      <c r="AM144" s="62">
        <f t="shared" si="113"/>
        <v>790.93809289443629</v>
      </c>
      <c r="AN144" s="62">
        <f ca="1">AVERAGE(OFFSET($AM$3,0,0,'Données projet'!$E$10+1,1))-AVERAGE(OFFSET($H$3,0,0,'Données projet'!$E$10+1,1))</f>
        <v>367.53254281980077</v>
      </c>
      <c r="AO144" s="62">
        <f t="shared" si="144"/>
        <v>163.29630772916113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-7.4487616075202823E-14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212.76380112303843</v>
      </c>
      <c r="BJ144" s="62">
        <f t="shared" si="146"/>
        <v>232.85411068442733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9.2222762759774927E-14</v>
      </c>
      <c r="CA144" s="14">
        <f t="shared" si="147"/>
        <v>1.3985662224947967E-12</v>
      </c>
      <c r="CB144" s="22">
        <f t="shared" si="118"/>
        <v>2.5964574826517121E-12</v>
      </c>
      <c r="CC144" s="62">
        <f t="shared" si="119"/>
        <v>293.33333333333593</v>
      </c>
      <c r="CD144" s="62">
        <f ca="1">AVERAGE(OFFSET($CC$3,0,0,'Données projet'!$E$12+1,1))-AVERAGE(OFFSET($H$3,0,0,'Données projet'!$E$12+1,1))</f>
        <v>280.22219394281689</v>
      </c>
      <c r="CE144" s="62">
        <f t="shared" si="148"/>
        <v>296.25239639555008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2.6</v>
      </c>
      <c r="CT144" s="13">
        <f>IF('Données projet'!$A$140&gt;35,CT143+CS144-DB143,IF(A144&lt;'Données projet'!$A$140,$CQ$205^A144,IF(A144='Données projet'!$A$140,'Données projet'!$B$140,CT143+CS144-DB143)))</f>
        <v>284.59999999999945</v>
      </c>
      <c r="CU144" s="18">
        <f>CT144*VLOOKUP('Données projet'!$B$13,Paramètres!$A$1:$I$89,3,0)*VLOOKUP('Données projet'!$B$13,Paramètres!$A$1:$I$89,5,0)</f>
        <v>306.34343999999936</v>
      </c>
      <c r="CV144" s="14">
        <f t="shared" si="149"/>
        <v>72.504668365443322</v>
      </c>
      <c r="CW144" s="22">
        <f t="shared" si="121"/>
        <v>659.82712206981262</v>
      </c>
      <c r="CX144" s="62">
        <f t="shared" si="122"/>
        <v>953.16045540314599</v>
      </c>
      <c r="CY144" s="62">
        <f ca="1">AVERAGE(OFFSET($CX$3,0,0,'Données projet'!$E$13+1,1))-AVERAGE(OFFSET($H$3,0,0,'Données projet'!$E$13+1,1))</f>
        <v>502.3600084639375</v>
      </c>
      <c r="CZ144" s="62">
        <f t="shared" si="150"/>
        <v>267.29983095356357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2.8421709430404007E-14</v>
      </c>
      <c r="DP144" s="18">
        <f>DO144*VLOOKUP('Données projet'!$B$14,Paramètres!$A$1:$I$89,3,0)*VLOOKUP('Données projet'!$B$14,Paramètres!$A$1:$I$89,5,0)</f>
        <v>2.4829205358400945E-14</v>
      </c>
      <c r="DQ144" s="14">
        <f t="shared" si="151"/>
        <v>4.3867331143352915E-13</v>
      </c>
      <c r="DR144" s="22">
        <f t="shared" si="124"/>
        <v>8.0726688341261168E-13</v>
      </c>
      <c r="DS144" s="62">
        <f t="shared" si="125"/>
        <v>293.33333333333411</v>
      </c>
      <c r="DT144" s="62">
        <f ca="1">AVERAGE(OFFSET($DS$3,0,0,'Données projet'!$E$14+1,1))-AVERAGE(OFFSET($H$3,0,0,'Données projet'!$E$14+1,1))</f>
        <v>344.39903186387789</v>
      </c>
      <c r="DU144" s="62">
        <f t="shared" si="152"/>
        <v>417.85733543972361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-6.8212102632969618E-13</v>
      </c>
      <c r="EK144" s="18">
        <f>EJ144*VLOOKUP('Données projet'!$B$15,Paramètres!$A$1:$I$89,3,0)*VLOOKUP('Données projet'!$B$15,Paramètres!$A$1:$I$89,5,0)</f>
        <v>-3.0149749363772573E-13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622.05788186755217</v>
      </c>
      <c r="EP144" s="62">
        <f t="shared" si="154"/>
        <v>427.1830590194549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7.4062903386860193E-16</v>
      </c>
      <c r="EY144" s="24">
        <f t="shared" si="129"/>
        <v>7.4062903386860193E-16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2.6</v>
      </c>
      <c r="N145" s="14">
        <f>IF('Données projet'!$A$36&gt;35,N144+M145-V144,IF(A145&lt;'Données projet'!$A$36,$K$205^A145,IF(A145='Données projet'!$A$36,'Données projet'!$B$36,N144+M145-V144)))</f>
        <v>287.19999999999948</v>
      </c>
      <c r="O145" s="14">
        <f>N145*VLOOKUP('Données projet'!$B$9,Paramètres!$A$1:$I$89,3,0)*VLOOKUP('Données projet'!$B$9,Paramètres!$A$1:$I$89,5,0)</f>
        <v>291.22079999999949</v>
      </c>
      <c r="P145" s="14">
        <f t="shared" si="141"/>
        <v>69.332836665856547</v>
      </c>
      <c r="Q145" s="22">
        <f t="shared" si="108"/>
        <v>627.96425052636596</v>
      </c>
      <c r="R145" s="62">
        <f t="shared" si="109"/>
        <v>921.29758385969922</v>
      </c>
      <c r="S145" s="62">
        <f ca="1">AVERAGE(OFFSET($R$3,0,0,'Données projet'!$E$9+1,1))-AVERAGE(OFFSET($H$3,0,0,'Données projet'!$E$9+1,1))</f>
        <v>475.74538416323395</v>
      </c>
      <c r="T145" s="62">
        <f t="shared" si="142"/>
        <v>254.25036207346585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1.6</v>
      </c>
      <c r="AI145" s="14">
        <f>IF('Données projet'!$A$62&gt;35,AI144+AH145-AQ144,IF(A145&lt;'Données projet'!$A$62,$AF$205^A145,IF(A145='Données projet'!$A$62,'Données projet'!$B$62,AI144+AH145-AQ144)))</f>
        <v>221.20000000000013</v>
      </c>
      <c r="AJ145" s="14">
        <f>AI145*VLOOKUP('Données projet'!$B$10,Paramètres!$A$1:$I$89,3,0)*VLOOKUP('Données projet'!$B$10,Paramètres!$A$1:$I$89,5,0)</f>
        <v>231.19824000000014</v>
      </c>
      <c r="AK145" s="14">
        <f t="shared" si="143"/>
        <v>56.541690628781446</v>
      </c>
      <c r="AL145" s="22">
        <f t="shared" si="112"/>
        <v>501.14704584512788</v>
      </c>
      <c r="AM145" s="62">
        <f t="shared" si="113"/>
        <v>794.48037917846113</v>
      </c>
      <c r="AN145" s="62">
        <f ca="1">AVERAGE(OFFSET($AM$3,0,0,'Données projet'!$E$10+1,1))-AVERAGE(OFFSET($H$3,0,0,'Données projet'!$E$10+1,1))</f>
        <v>367.53254281980077</v>
      </c>
      <c r="AO145" s="62">
        <f t="shared" si="144"/>
        <v>163.29630772916113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-7.4487616075202823E-14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212.76380112303843</v>
      </c>
      <c r="BJ145" s="62">
        <f t="shared" si="146"/>
        <v>232.85411068442733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9.2222762759774927E-14</v>
      </c>
      <c r="CA145" s="14">
        <f t="shared" si="147"/>
        <v>1.3985662224947967E-12</v>
      </c>
      <c r="CB145" s="22">
        <f t="shared" si="118"/>
        <v>2.5964574826517121E-12</v>
      </c>
      <c r="CC145" s="62">
        <f t="shared" si="119"/>
        <v>293.33333333333593</v>
      </c>
      <c r="CD145" s="62">
        <f ca="1">AVERAGE(OFFSET($CC$3,0,0,'Données projet'!$E$12+1,1))-AVERAGE(OFFSET($H$3,0,0,'Données projet'!$E$12+1,1))</f>
        <v>280.22219394281689</v>
      </c>
      <c r="CE145" s="62">
        <f t="shared" si="148"/>
        <v>296.25239639555008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2.6</v>
      </c>
      <c r="CT145" s="13">
        <f>IF('Données projet'!$A$140&gt;35,CT144+CS145-DB144,IF(A145&lt;'Données projet'!$A$140,$CQ$205^A145,IF(A145='Données projet'!$A$140,'Données projet'!$B$140,CT144+CS145-DB144)))</f>
        <v>287.19999999999948</v>
      </c>
      <c r="CU145" s="18">
        <f>CT145*VLOOKUP('Données projet'!$B$13,Paramètres!$A$1:$I$89,3,0)*VLOOKUP('Données projet'!$B$13,Paramètres!$A$1:$I$89,5,0)</f>
        <v>309.14207999999945</v>
      </c>
      <c r="CV145" s="14">
        <f t="shared" si="149"/>
        <v>73.089633441733085</v>
      </c>
      <c r="CW145" s="22">
        <f t="shared" si="121"/>
        <v>665.72023424435088</v>
      </c>
      <c r="CX145" s="62">
        <f t="shared" si="122"/>
        <v>959.05356757768413</v>
      </c>
      <c r="CY145" s="62">
        <f ca="1">AVERAGE(OFFSET($CX$3,0,0,'Données projet'!$E$13+1,1))-AVERAGE(OFFSET($H$3,0,0,'Données projet'!$E$13+1,1))</f>
        <v>502.3600084639375</v>
      </c>
      <c r="CZ145" s="62">
        <f t="shared" si="150"/>
        <v>267.29983095356357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2.8421709430404007E-14</v>
      </c>
      <c r="DP145" s="18">
        <f>DO145*VLOOKUP('Données projet'!$B$14,Paramètres!$A$1:$I$89,3,0)*VLOOKUP('Données projet'!$B$14,Paramètres!$A$1:$I$89,5,0)</f>
        <v>2.4829205358400945E-14</v>
      </c>
      <c r="DQ145" s="14">
        <f t="shared" si="151"/>
        <v>4.3867331143352915E-13</v>
      </c>
      <c r="DR145" s="22">
        <f t="shared" si="124"/>
        <v>8.0726688341261168E-13</v>
      </c>
      <c r="DS145" s="62">
        <f t="shared" si="125"/>
        <v>293.33333333333411</v>
      </c>
      <c r="DT145" s="62">
        <f ca="1">AVERAGE(OFFSET($DS$3,0,0,'Données projet'!$E$14+1,1))-AVERAGE(OFFSET($H$3,0,0,'Données projet'!$E$14+1,1))</f>
        <v>344.39903186387789</v>
      </c>
      <c r="DU145" s="62">
        <f t="shared" si="152"/>
        <v>417.85733543972361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-6.8212102632969618E-13</v>
      </c>
      <c r="EK145" s="18">
        <f>EJ145*VLOOKUP('Données projet'!$B$15,Paramètres!$A$1:$I$89,3,0)*VLOOKUP('Données projet'!$B$15,Paramètres!$A$1:$I$89,5,0)</f>
        <v>-3.0149749363772573E-13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622.05788186755217</v>
      </c>
      <c r="EP145" s="62">
        <f t="shared" si="154"/>
        <v>427.1830590194549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5.2370381219212959E-16</v>
      </c>
      <c r="EY145" s="24">
        <f t="shared" si="129"/>
        <v>5.2370381219212959E-16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2.6</v>
      </c>
      <c r="N146" s="14">
        <f>IF('Données projet'!$A$36&gt;35,N145+M146-V145,IF(A146&lt;'Données projet'!$A$36,$K$205^A146,IF(A146='Données projet'!$A$36,'Données projet'!$B$36,N145+M146-V145)))</f>
        <v>289.7999999999995</v>
      </c>
      <c r="O146" s="14">
        <f>N146*VLOOKUP('Données projet'!$B$9,Paramètres!$A$1:$I$89,3,0)*VLOOKUP('Données projet'!$B$9,Paramètres!$A$1:$I$89,5,0)</f>
        <v>293.85719999999952</v>
      </c>
      <c r="P146" s="14">
        <f t="shared" si="141"/>
        <v>69.88715019033971</v>
      </c>
      <c r="Q146" s="22">
        <f t="shared" si="108"/>
        <v>633.52140991484077</v>
      </c>
      <c r="R146" s="62">
        <f t="shared" si="109"/>
        <v>926.85474324817415</v>
      </c>
      <c r="S146" s="62">
        <f ca="1">AVERAGE(OFFSET($R$3,0,0,'Données projet'!$E$9+1,1))-AVERAGE(OFFSET($H$3,0,0,'Données projet'!$E$9+1,1))</f>
        <v>475.74538416323395</v>
      </c>
      <c r="T146" s="62">
        <f t="shared" si="142"/>
        <v>254.25036207346585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1.6</v>
      </c>
      <c r="AI146" s="14">
        <f>IF('Données projet'!$A$62&gt;35,AI145+AH146-AQ145,IF(A146&lt;'Données projet'!$A$62,$AF$205^A146,IF(A146='Données projet'!$A$62,'Données projet'!$B$62,AI145+AH146-AQ145)))</f>
        <v>222.80000000000013</v>
      </c>
      <c r="AJ146" s="14">
        <f>AI146*VLOOKUP('Données projet'!$B$10,Paramètres!$A$1:$I$89,3,0)*VLOOKUP('Données projet'!$B$10,Paramètres!$A$1:$I$89,5,0)</f>
        <v>232.87056000000015</v>
      </c>
      <c r="AK146" s="14">
        <f t="shared" si="143"/>
        <v>56.902914948139035</v>
      </c>
      <c r="AL146" s="22">
        <f t="shared" si="112"/>
        <v>504.68880220134247</v>
      </c>
      <c r="AM146" s="62">
        <f t="shared" si="113"/>
        <v>798.02213553467573</v>
      </c>
      <c r="AN146" s="62">
        <f ca="1">AVERAGE(OFFSET($AM$3,0,0,'Données projet'!$E$10+1,1))-AVERAGE(OFFSET($H$3,0,0,'Données projet'!$E$10+1,1))</f>
        <v>367.53254281980077</v>
      </c>
      <c r="AO146" s="62">
        <f t="shared" si="144"/>
        <v>163.29630772916113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-7.4487616075202823E-14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212.76380112303843</v>
      </c>
      <c r="BJ146" s="62">
        <f t="shared" si="146"/>
        <v>232.85411068442733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9.2222762759774927E-14</v>
      </c>
      <c r="CA146" s="14">
        <f t="shared" si="147"/>
        <v>1.3985662224947967E-12</v>
      </c>
      <c r="CB146" s="22">
        <f t="shared" si="118"/>
        <v>2.5964574826517121E-12</v>
      </c>
      <c r="CC146" s="62">
        <f t="shared" si="119"/>
        <v>293.33333333333593</v>
      </c>
      <c r="CD146" s="62">
        <f ca="1">AVERAGE(OFFSET($CC$3,0,0,'Données projet'!$E$12+1,1))-AVERAGE(OFFSET($H$3,0,0,'Données projet'!$E$12+1,1))</f>
        <v>280.22219394281689</v>
      </c>
      <c r="CE146" s="62">
        <f t="shared" si="148"/>
        <v>296.25239639555008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2.6</v>
      </c>
      <c r="CT146" s="13">
        <f>IF('Données projet'!$A$140&gt;35,CT145+CS146-DB145,IF(A146&lt;'Données projet'!$A$140,$CQ$205^A146,IF(A146='Données projet'!$A$140,'Données projet'!$B$140,CT145+CS146-DB145)))</f>
        <v>289.7999999999995</v>
      </c>
      <c r="CU146" s="18">
        <f>CT146*VLOOKUP('Données projet'!$B$13,Paramètres!$A$1:$I$89,3,0)*VLOOKUP('Données projet'!$B$13,Paramètres!$A$1:$I$89,5,0)</f>
        <v>311.94071999999949</v>
      </c>
      <c r="CV146" s="14">
        <f t="shared" si="149"/>
        <v>73.673982420724542</v>
      </c>
      <c r="CW146" s="22">
        <f t="shared" si="121"/>
        <v>671.61227338276092</v>
      </c>
      <c r="CX146" s="62">
        <f t="shared" si="122"/>
        <v>964.94560671609429</v>
      </c>
      <c r="CY146" s="62">
        <f ca="1">AVERAGE(OFFSET($CX$3,0,0,'Données projet'!$E$13+1,1))-AVERAGE(OFFSET($H$3,0,0,'Données projet'!$E$13+1,1))</f>
        <v>502.3600084639375</v>
      </c>
      <c r="CZ146" s="62">
        <f t="shared" si="150"/>
        <v>267.29983095356357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2.8421709430404007E-14</v>
      </c>
      <c r="DP146" s="18">
        <f>DO146*VLOOKUP('Données projet'!$B$14,Paramètres!$A$1:$I$89,3,0)*VLOOKUP('Données projet'!$B$14,Paramètres!$A$1:$I$89,5,0)</f>
        <v>2.4829205358400945E-14</v>
      </c>
      <c r="DQ146" s="14">
        <f t="shared" si="151"/>
        <v>4.3867331143352915E-13</v>
      </c>
      <c r="DR146" s="22">
        <f t="shared" si="124"/>
        <v>8.0726688341261168E-13</v>
      </c>
      <c r="DS146" s="62">
        <f t="shared" si="125"/>
        <v>293.33333333333411</v>
      </c>
      <c r="DT146" s="62">
        <f ca="1">AVERAGE(OFFSET($DS$3,0,0,'Données projet'!$E$14+1,1))-AVERAGE(OFFSET($H$3,0,0,'Données projet'!$E$14+1,1))</f>
        <v>344.39903186387789</v>
      </c>
      <c r="DU146" s="62">
        <f t="shared" si="152"/>
        <v>417.85733543972361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-6.8212102632969618E-13</v>
      </c>
      <c r="EK146" s="18">
        <f>EJ146*VLOOKUP('Données projet'!$B$15,Paramètres!$A$1:$I$89,3,0)*VLOOKUP('Données projet'!$B$15,Paramètres!$A$1:$I$89,5,0)</f>
        <v>-3.0149749363772573E-13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622.05788186755217</v>
      </c>
      <c r="EP146" s="62">
        <f t="shared" si="154"/>
        <v>427.1830590194549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3.7031451693430096E-16</v>
      </c>
      <c r="EY146" s="24">
        <f t="shared" si="129"/>
        <v>3.7031451693430096E-16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2.6</v>
      </c>
      <c r="N147" s="14">
        <f>IF('Données projet'!$A$36&gt;35,N146+M147-V146,IF(A147&lt;'Données projet'!$A$36,$K$205^A147,IF(A147='Données projet'!$A$36,'Données projet'!$B$36,N146+M147-V146)))</f>
        <v>292.39999999999952</v>
      </c>
      <c r="O147" s="14">
        <f>N147*VLOOKUP('Données projet'!$B$9,Paramètres!$A$1:$I$89,3,0)*VLOOKUP('Données projet'!$B$9,Paramètres!$A$1:$I$89,5,0)</f>
        <v>296.4935999999995</v>
      </c>
      <c r="P147" s="14">
        <f t="shared" si="141"/>
        <v>70.440885135597512</v>
      </c>
      <c r="Q147" s="22">
        <f t="shared" si="108"/>
        <v>639.07756161116481</v>
      </c>
      <c r="R147" s="62">
        <f t="shared" si="109"/>
        <v>932.41089494449807</v>
      </c>
      <c r="S147" s="62">
        <f ca="1">AVERAGE(OFFSET($R$3,0,0,'Données projet'!$E$9+1,1))-AVERAGE(OFFSET($H$3,0,0,'Données projet'!$E$9+1,1))</f>
        <v>475.74538416323395</v>
      </c>
      <c r="T147" s="62">
        <f t="shared" si="142"/>
        <v>254.25036207346585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1.6</v>
      </c>
      <c r="AI147" s="14">
        <f>IF('Données projet'!$A$62&gt;35,AI146+AH147-AQ146,IF(A147&lt;'Données projet'!$A$62,$AF$205^A147,IF(A147='Données projet'!$A$62,'Données projet'!$B$62,AI146+AH147-AQ146)))</f>
        <v>224.40000000000012</v>
      </c>
      <c r="AJ147" s="14">
        <f>AI147*VLOOKUP('Données projet'!$B$10,Paramètres!$A$1:$I$89,3,0)*VLOOKUP('Données projet'!$B$10,Paramètres!$A$1:$I$89,5,0)</f>
        <v>234.54288000000017</v>
      </c>
      <c r="AK147" s="14">
        <f t="shared" si="143"/>
        <v>57.263837441110233</v>
      </c>
      <c r="AL147" s="22">
        <f t="shared" si="112"/>
        <v>508.23003287660066</v>
      </c>
      <c r="AM147" s="62">
        <f t="shared" si="113"/>
        <v>801.56336620993397</v>
      </c>
      <c r="AN147" s="62">
        <f ca="1">AVERAGE(OFFSET($AM$3,0,0,'Données projet'!$E$10+1,1))-AVERAGE(OFFSET($H$3,0,0,'Données projet'!$E$10+1,1))</f>
        <v>367.53254281980077</v>
      </c>
      <c r="AO147" s="62">
        <f t="shared" si="144"/>
        <v>163.29630772916113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-7.4487616075202823E-14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212.76380112303843</v>
      </c>
      <c r="BJ147" s="62">
        <f t="shared" si="146"/>
        <v>232.85411068442733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9.2222762759774927E-14</v>
      </c>
      <c r="CA147" s="14">
        <f t="shared" si="147"/>
        <v>1.3985662224947967E-12</v>
      </c>
      <c r="CB147" s="22">
        <f t="shared" si="118"/>
        <v>2.5964574826517121E-12</v>
      </c>
      <c r="CC147" s="62">
        <f t="shared" si="119"/>
        <v>293.33333333333593</v>
      </c>
      <c r="CD147" s="62">
        <f ca="1">AVERAGE(OFFSET($CC$3,0,0,'Données projet'!$E$12+1,1))-AVERAGE(OFFSET($H$3,0,0,'Données projet'!$E$12+1,1))</f>
        <v>280.22219394281689</v>
      </c>
      <c r="CE147" s="62">
        <f t="shared" si="148"/>
        <v>296.25239639555008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2.6</v>
      </c>
      <c r="CT147" s="13">
        <f>IF('Données projet'!$A$140&gt;35,CT146+CS147-DB146,IF(A147&lt;'Données projet'!$A$140,$CQ$205^A147,IF(A147='Données projet'!$A$140,'Données projet'!$B$140,CT146+CS147-DB146)))</f>
        <v>292.39999999999952</v>
      </c>
      <c r="CU147" s="18">
        <f>CT147*VLOOKUP('Données projet'!$B$13,Paramètres!$A$1:$I$89,3,0)*VLOOKUP('Données projet'!$B$13,Paramètres!$A$1:$I$89,5,0)</f>
        <v>314.73935999999946</v>
      </c>
      <c r="CV147" s="14">
        <f t="shared" si="149"/>
        <v>74.257721470200096</v>
      </c>
      <c r="CW147" s="22">
        <f t="shared" si="121"/>
        <v>677.50325022726418</v>
      </c>
      <c r="CX147" s="62">
        <f t="shared" si="122"/>
        <v>970.83658356059755</v>
      </c>
      <c r="CY147" s="62">
        <f ca="1">AVERAGE(OFFSET($CX$3,0,0,'Données projet'!$E$13+1,1))-AVERAGE(OFFSET($H$3,0,0,'Données projet'!$E$13+1,1))</f>
        <v>502.3600084639375</v>
      </c>
      <c r="CZ147" s="62">
        <f t="shared" si="150"/>
        <v>267.29983095356357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2.8421709430404007E-14</v>
      </c>
      <c r="DP147" s="18">
        <f>DO147*VLOOKUP('Données projet'!$B$14,Paramètres!$A$1:$I$89,3,0)*VLOOKUP('Données projet'!$B$14,Paramètres!$A$1:$I$89,5,0)</f>
        <v>2.4829205358400945E-14</v>
      </c>
      <c r="DQ147" s="14">
        <f t="shared" si="151"/>
        <v>4.3867331143352915E-13</v>
      </c>
      <c r="DR147" s="22">
        <f t="shared" si="124"/>
        <v>8.0726688341261168E-13</v>
      </c>
      <c r="DS147" s="62">
        <f t="shared" si="125"/>
        <v>293.33333333333411</v>
      </c>
      <c r="DT147" s="62">
        <f ca="1">AVERAGE(OFFSET($DS$3,0,0,'Données projet'!$E$14+1,1))-AVERAGE(OFFSET($H$3,0,0,'Données projet'!$E$14+1,1))</f>
        <v>344.39903186387789</v>
      </c>
      <c r="DU147" s="62">
        <f t="shared" si="152"/>
        <v>417.85733543972361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-6.8212102632969618E-13</v>
      </c>
      <c r="EK147" s="18">
        <f>EJ147*VLOOKUP('Données projet'!$B$15,Paramètres!$A$1:$I$89,3,0)*VLOOKUP('Données projet'!$B$15,Paramètres!$A$1:$I$89,5,0)</f>
        <v>-3.0149749363772573E-13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622.05788186755217</v>
      </c>
      <c r="EP147" s="62">
        <f t="shared" si="154"/>
        <v>427.1830590194549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2.618519060960648E-16</v>
      </c>
      <c r="EY147" s="24">
        <f t="shared" si="129"/>
        <v>2.618519060960648E-16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295</v>
      </c>
      <c r="L148" s="13">
        <f>VLOOKUP(A148,'Données projet'!$A$35:$I$55,9,0)</f>
        <v>2.6</v>
      </c>
      <c r="M148" s="13">
        <f t="array" ref="M148">INDEX(L:L,MIN(IF(ISNUMBER(L148:L344),ROW(L148:L344),"")))</f>
        <v>2.6</v>
      </c>
      <c r="N148" s="14">
        <f>IF('Données projet'!$A$36&gt;35,N147+M148-V147,IF(A148&lt;'Données projet'!$A$36,$K$205^A148,IF(A148='Données projet'!$A$36,'Données projet'!$B$36,N147+M148-V147)))</f>
        <v>294.99999999999955</v>
      </c>
      <c r="O148" s="14">
        <f>N148*VLOOKUP('Données projet'!$B$9,Paramètres!$A$1:$I$89,3,0)*VLOOKUP('Données projet'!$B$9,Paramètres!$A$1:$I$89,5,0)</f>
        <v>299.12999999999954</v>
      </c>
      <c r="P148" s="14">
        <f t="shared" si="141"/>
        <v>70.994047242337146</v>
      </c>
      <c r="Q148" s="22">
        <f t="shared" si="108"/>
        <v>644.63271561373642</v>
      </c>
      <c r="R148" s="62">
        <f t="shared" si="109"/>
        <v>937.96604894706979</v>
      </c>
      <c r="S148" s="62">
        <f ca="1">AVERAGE(OFFSET($R$3,0,0,'Données projet'!$E$9+1,1))-AVERAGE(OFFSET($H$3,0,0,'Données projet'!$E$9+1,1))</f>
        <v>475.74538416323395</v>
      </c>
      <c r="T148" s="62">
        <f t="shared" si="142"/>
        <v>254.25036207346585</v>
      </c>
      <c r="U148" s="16">
        <f>IF(ISNA(VLOOKUP(A148,'Données projet'!$A$35:$I$55,3,0)),0,VLOOKUP(A148,'Données projet'!$A$35:$I$55,3,0))</f>
        <v>13</v>
      </c>
      <c r="V148" s="16">
        <f>IF(ISNA(VLOOKUP(A148,'Données projet'!$A$35:$I$55,4,0)),0,VLOOKUP(A148,'Données projet'!$A$35:$I$55,4,0))</f>
        <v>26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>
        <f>VLOOKUP(A148,'Données projet'!$A$61:$I$81,2,0)</f>
        <v>226</v>
      </c>
      <c r="AG148" s="13">
        <f>VLOOKUP(A148,'Données projet'!$A$61:$I$81,9,0)</f>
        <v>1.6</v>
      </c>
      <c r="AH148" s="13">
        <f t="array" ref="AH148">INDEX(AG:AG,MIN(IF(ISNUMBER(AG148:AG344),ROW(AG148:AG344),"")))</f>
        <v>1.6</v>
      </c>
      <c r="AI148" s="14">
        <f>IF('Données projet'!$A$62&gt;35,AI147+AH148-AQ147,IF(A148&lt;'Données projet'!$A$62,$AF$205^A148,IF(A148='Données projet'!$A$62,'Données projet'!$B$62,AI147+AH148-AQ147)))</f>
        <v>226.00000000000011</v>
      </c>
      <c r="AJ148" s="14">
        <f>AI148*VLOOKUP('Données projet'!$B$10,Paramètres!$A$1:$I$89,3,0)*VLOOKUP('Données projet'!$B$10,Paramètres!$A$1:$I$89,5,0)</f>
        <v>236.21520000000012</v>
      </c>
      <c r="AK148" s="14">
        <f t="shared" si="143"/>
        <v>57.624460509298572</v>
      </c>
      <c r="AL148" s="22">
        <f t="shared" si="112"/>
        <v>511.7707420536953</v>
      </c>
      <c r="AM148" s="62">
        <f t="shared" si="113"/>
        <v>805.10407538702862</v>
      </c>
      <c r="AN148" s="62">
        <f ca="1">AVERAGE(OFFSET($AM$3,0,0,'Données projet'!$E$10+1,1))-AVERAGE(OFFSET($H$3,0,0,'Données projet'!$E$10+1,1))</f>
        <v>367.53254281980077</v>
      </c>
      <c r="AO148" s="62">
        <f t="shared" si="144"/>
        <v>163.29630772916113</v>
      </c>
      <c r="AP148" s="16">
        <f>IF(ISNA(VLOOKUP(A148,'Données projet'!$A$61:$I$81,3,0)),0,VLOOKUP(A148,'Données projet'!$A$61:$I$81,3,0))</f>
        <v>12</v>
      </c>
      <c r="AQ148" s="16">
        <f>IF(ISNA(VLOOKUP(A148,'Données projet'!$A$61:$I$81,4,0)),0,VLOOKUP(A148,'Données projet'!$A$61:$I$81,4,0))</f>
        <v>15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-7.4487616075202823E-14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212.76380112303843</v>
      </c>
      <c r="BJ148" s="62">
        <f t="shared" si="146"/>
        <v>232.85411068442733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9.2222762759774927E-14</v>
      </c>
      <c r="CA148" s="14">
        <f t="shared" si="147"/>
        <v>1.3985662224947967E-12</v>
      </c>
      <c r="CB148" s="22">
        <f t="shared" si="118"/>
        <v>2.5964574826517121E-12</v>
      </c>
      <c r="CC148" s="62">
        <f t="shared" si="119"/>
        <v>293.33333333333593</v>
      </c>
      <c r="CD148" s="62">
        <f ca="1">AVERAGE(OFFSET($CC$3,0,0,'Données projet'!$E$12+1,1))-AVERAGE(OFFSET($H$3,0,0,'Données projet'!$E$12+1,1))</f>
        <v>280.22219394281689</v>
      </c>
      <c r="CE148" s="62">
        <f t="shared" si="148"/>
        <v>296.25239639555008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>
        <f>VLOOKUP(A148,'Données projet'!$A$139:$I$159,2,0)</f>
        <v>295</v>
      </c>
      <c r="CR148" s="13">
        <f>VLOOKUP(A148,'Données projet'!$A$139:$I$159,9,0)</f>
        <v>2.6</v>
      </c>
      <c r="CS148" s="13">
        <f t="array" ref="CS148">INDEX(CR:CR,MIN(IF(ISNUMBER(CR148:CR344),ROW(CR148:CR344),"")))</f>
        <v>2.6</v>
      </c>
      <c r="CT148" s="13">
        <f>IF('Données projet'!$A$140&gt;35,CT147+CS148-DB147,IF(A148&lt;'Données projet'!$A$140,$CQ$205^A148,IF(A148='Données projet'!$A$140,'Données projet'!$B$140,CT147+CS148-DB147)))</f>
        <v>294.99999999999955</v>
      </c>
      <c r="CU148" s="18">
        <f>CT148*VLOOKUP('Données projet'!$B$13,Paramètres!$A$1:$I$89,3,0)*VLOOKUP('Données projet'!$B$13,Paramètres!$A$1:$I$89,5,0)</f>
        <v>317.5379999999995</v>
      </c>
      <c r="CV148" s="14">
        <f t="shared" si="149"/>
        <v>74.84085664192699</v>
      </c>
      <c r="CW148" s="22">
        <f t="shared" si="121"/>
        <v>683.39317531802192</v>
      </c>
      <c r="CX148" s="62">
        <f t="shared" si="122"/>
        <v>976.72650865135529</v>
      </c>
      <c r="CY148" s="62">
        <f ca="1">AVERAGE(OFFSET($CX$3,0,0,'Données projet'!$E$13+1,1))-AVERAGE(OFFSET($H$3,0,0,'Données projet'!$E$13+1,1))</f>
        <v>502.3600084639375</v>
      </c>
      <c r="CZ148" s="62">
        <f t="shared" si="150"/>
        <v>267.29983095356357</v>
      </c>
      <c r="DA148" s="16">
        <f>IF(ISNA(VLOOKUP(A148,'Données projet'!$A$139:$I$159,3,0)),0,VLOOKUP(A148,'Données projet'!$A$139:$I$159,3,0))</f>
        <v>13</v>
      </c>
      <c r="DB148" s="16">
        <f>IF(ISNA(VLOOKUP(A148,'Données projet'!$A$139:$I$159,4,0)),0,VLOOKUP(A148,'Données projet'!$A$139:$I$159,4,0))</f>
        <v>26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2.8421709430404007E-14</v>
      </c>
      <c r="DP148" s="18">
        <f>DO148*VLOOKUP('Données projet'!$B$14,Paramètres!$A$1:$I$89,3,0)*VLOOKUP('Données projet'!$B$14,Paramètres!$A$1:$I$89,5,0)</f>
        <v>2.4829205358400945E-14</v>
      </c>
      <c r="DQ148" s="14">
        <f t="shared" si="151"/>
        <v>4.3867331143352915E-13</v>
      </c>
      <c r="DR148" s="22">
        <f t="shared" si="124"/>
        <v>8.0726688341261168E-13</v>
      </c>
      <c r="DS148" s="62">
        <f t="shared" si="125"/>
        <v>293.33333333333411</v>
      </c>
      <c r="DT148" s="62">
        <f ca="1">AVERAGE(OFFSET($DS$3,0,0,'Données projet'!$E$14+1,1))-AVERAGE(OFFSET($H$3,0,0,'Données projet'!$E$14+1,1))</f>
        <v>344.39903186387789</v>
      </c>
      <c r="DU148" s="62">
        <f t="shared" si="152"/>
        <v>417.85733543972361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-6.8212102632969618E-13</v>
      </c>
      <c r="EK148" s="18">
        <f>EJ148*VLOOKUP('Données projet'!$B$15,Paramètres!$A$1:$I$89,3,0)*VLOOKUP('Données projet'!$B$15,Paramètres!$A$1:$I$89,5,0)</f>
        <v>-3.0149749363772573E-13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622.05788186755217</v>
      </c>
      <c r="EP148" s="62">
        <f t="shared" si="154"/>
        <v>427.1830590194549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1.8515725846715048E-16</v>
      </c>
      <c r="EY148" s="24">
        <f t="shared" si="129"/>
        <v>1.8515725846715048E-16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4.5999999999999996</v>
      </c>
      <c r="N149" s="14">
        <f>IF('Données projet'!$A$36&gt;35,N148+M149-V148,IF(A149&lt;'Données projet'!$A$36,$K$205^A149,IF(A149='Données projet'!$A$36,'Données projet'!$B$36,N148+M149-V148)))</f>
        <v>273.59999999999957</v>
      </c>
      <c r="O149" s="14">
        <f>N149*VLOOKUP('Données projet'!$B$9,Paramètres!$A$1:$I$89,3,0)*VLOOKUP('Données projet'!$B$9,Paramètres!$A$1:$I$89,5,0)</f>
        <v>277.43039999999957</v>
      </c>
      <c r="P149" s="14">
        <f t="shared" si="141"/>
        <v>66.423687500715616</v>
      </c>
      <c r="Q149" s="22">
        <f t="shared" si="108"/>
        <v>598.87920239707898</v>
      </c>
      <c r="R149" s="62">
        <f t="shared" si="109"/>
        <v>892.21253573041236</v>
      </c>
      <c r="S149" s="62">
        <f ca="1">AVERAGE(OFFSET($R$3,0,0,'Données projet'!$E$9+1,1))-AVERAGE(OFFSET($H$3,0,0,'Données projet'!$E$9+1,1))</f>
        <v>475.74538416323395</v>
      </c>
      <c r="T149" s="62">
        <f t="shared" si="142"/>
        <v>254.25036207346585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1.2</v>
      </c>
      <c r="AI149" s="14">
        <f>IF('Données projet'!$A$62&gt;35,AI148+AH149-AQ148,IF(A149&lt;'Données projet'!$A$62,$AF$205^A149,IF(A149='Données projet'!$A$62,'Données projet'!$B$62,AI148+AH149-AQ148)))</f>
        <v>212.2000000000001</v>
      </c>
      <c r="AJ149" s="14">
        <f>AI149*VLOOKUP('Données projet'!$B$10,Paramètres!$A$1:$I$89,3,0)*VLOOKUP('Données projet'!$B$10,Paramètres!$A$1:$I$89,5,0)</f>
        <v>221.79144000000011</v>
      </c>
      <c r="AK149" s="14">
        <f t="shared" si="143"/>
        <v>54.504062385454226</v>
      </c>
      <c r="AL149" s="22">
        <f t="shared" si="112"/>
        <v>481.21466665466625</v>
      </c>
      <c r="AM149" s="62">
        <f t="shared" si="113"/>
        <v>774.54799998799956</v>
      </c>
      <c r="AN149" s="62">
        <f ca="1">AVERAGE(OFFSET($AM$3,0,0,'Données projet'!$E$10+1,1))-AVERAGE(OFFSET($H$3,0,0,'Données projet'!$E$10+1,1))</f>
        <v>367.53254281980077</v>
      </c>
      <c r="AO149" s="62">
        <f t="shared" si="144"/>
        <v>163.29630772916113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-7.4487616075202823E-14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212.76380112303843</v>
      </c>
      <c r="BJ149" s="62">
        <f t="shared" si="146"/>
        <v>232.85411068442733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9.2222762759774927E-14</v>
      </c>
      <c r="CA149" s="14">
        <f t="shared" si="147"/>
        <v>1.3985662224947967E-12</v>
      </c>
      <c r="CB149" s="22">
        <f t="shared" si="118"/>
        <v>2.5964574826517121E-12</v>
      </c>
      <c r="CC149" s="62">
        <f t="shared" si="119"/>
        <v>293.33333333333593</v>
      </c>
      <c r="CD149" s="62">
        <f ca="1">AVERAGE(OFFSET($CC$3,0,0,'Données projet'!$E$12+1,1))-AVERAGE(OFFSET($H$3,0,0,'Données projet'!$E$12+1,1))</f>
        <v>280.22219394281689</v>
      </c>
      <c r="CE149" s="62">
        <f t="shared" si="148"/>
        <v>296.25239639555008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4.5999999999999996</v>
      </c>
      <c r="CT149" s="13">
        <f>IF('Données projet'!$A$140&gt;35,CT148+CS149-DB148,IF(A149&lt;'Données projet'!$A$140,$CQ$205^A149,IF(A149='Données projet'!$A$140,'Données projet'!$B$140,CT148+CS149-DB148)))</f>
        <v>273.59999999999957</v>
      </c>
      <c r="CU149" s="18">
        <f>CT149*VLOOKUP('Données projet'!$B$13,Paramètres!$A$1:$I$89,3,0)*VLOOKUP('Données projet'!$B$13,Paramètres!$A$1:$I$89,5,0)</f>
        <v>294.50303999999949</v>
      </c>
      <c r="CV149" s="14">
        <f t="shared" si="149"/>
        <v>70.02285215406971</v>
      </c>
      <c r="CW149" s="22">
        <f t="shared" si="121"/>
        <v>634.88259550167049</v>
      </c>
      <c r="CX149" s="62">
        <f t="shared" si="122"/>
        <v>928.21592883500375</v>
      </c>
      <c r="CY149" s="62">
        <f ca="1">AVERAGE(OFFSET($CX$3,0,0,'Données projet'!$E$13+1,1))-AVERAGE(OFFSET($H$3,0,0,'Données projet'!$E$13+1,1))</f>
        <v>502.3600084639375</v>
      </c>
      <c r="CZ149" s="62">
        <f t="shared" si="150"/>
        <v>267.29983095356357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2.8421709430404007E-14</v>
      </c>
      <c r="DP149" s="18">
        <f>DO149*VLOOKUP('Données projet'!$B$14,Paramètres!$A$1:$I$89,3,0)*VLOOKUP('Données projet'!$B$14,Paramètres!$A$1:$I$89,5,0)</f>
        <v>2.4829205358400945E-14</v>
      </c>
      <c r="DQ149" s="14">
        <f t="shared" si="151"/>
        <v>4.3867331143352915E-13</v>
      </c>
      <c r="DR149" s="22">
        <f t="shared" si="124"/>
        <v>8.0726688341261168E-13</v>
      </c>
      <c r="DS149" s="62">
        <f t="shared" si="125"/>
        <v>293.33333333333411</v>
      </c>
      <c r="DT149" s="62">
        <f ca="1">AVERAGE(OFFSET($DS$3,0,0,'Données projet'!$E$14+1,1))-AVERAGE(OFFSET($H$3,0,0,'Données projet'!$E$14+1,1))</f>
        <v>344.39903186387789</v>
      </c>
      <c r="DU149" s="62">
        <f t="shared" si="152"/>
        <v>417.85733543972361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-6.8212102632969618E-13</v>
      </c>
      <c r="EK149" s="18">
        <f>EJ149*VLOOKUP('Données projet'!$B$15,Paramètres!$A$1:$I$89,3,0)*VLOOKUP('Données projet'!$B$15,Paramètres!$A$1:$I$89,5,0)</f>
        <v>-3.0149749363772573E-13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622.05788186755217</v>
      </c>
      <c r="EP149" s="62">
        <f t="shared" si="154"/>
        <v>427.1830590194549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1.309259530480324E-16</v>
      </c>
      <c r="EY149" s="24">
        <f t="shared" si="129"/>
        <v>1.309259530480324E-16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4.5999999999999996</v>
      </c>
      <c r="N150" s="14">
        <f>IF('Données projet'!$A$36&gt;35,N149+M150-V149,IF(A150&lt;'Données projet'!$A$36,$K$205^A150,IF(A150='Données projet'!$A$36,'Données projet'!$B$36,N149+M150-V149)))</f>
        <v>278.19999999999959</v>
      </c>
      <c r="O150" s="14">
        <f>N150*VLOOKUP('Données projet'!$B$9,Paramètres!$A$1:$I$89,3,0)*VLOOKUP('Données projet'!$B$9,Paramètres!$A$1:$I$89,5,0)</f>
        <v>282.09479999999957</v>
      </c>
      <c r="P150" s="14">
        <f t="shared" si="141"/>
        <v>67.409508117681739</v>
      </c>
      <c r="Q150" s="22">
        <f t="shared" si="108"/>
        <v>608.72000330496166</v>
      </c>
      <c r="R150" s="62">
        <f t="shared" si="109"/>
        <v>902.05333663829492</v>
      </c>
      <c r="S150" s="62">
        <f ca="1">AVERAGE(OFFSET($R$3,0,0,'Données projet'!$E$9+1,1))-AVERAGE(OFFSET($H$3,0,0,'Données projet'!$E$9+1,1))</f>
        <v>475.74538416323395</v>
      </c>
      <c r="T150" s="62">
        <f t="shared" si="142"/>
        <v>254.25036207346585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1.2</v>
      </c>
      <c r="AI150" s="14">
        <f>IF('Données projet'!$A$62&gt;35,AI149+AH150-AQ149,IF(A150&lt;'Données projet'!$A$62,$AF$205^A150,IF(A150='Données projet'!$A$62,'Données projet'!$B$62,AI149+AH150-AQ149)))</f>
        <v>213.40000000000009</v>
      </c>
      <c r="AJ150" s="14">
        <f>AI150*VLOOKUP('Données projet'!$B$10,Paramètres!$A$1:$I$89,3,0)*VLOOKUP('Données projet'!$B$10,Paramètres!$A$1:$I$89,5,0)</f>
        <v>223.04568000000012</v>
      </c>
      <c r="AK150" s="14">
        <f t="shared" si="143"/>
        <v>54.776318590526813</v>
      </c>
      <c r="AL150" s="22">
        <f t="shared" si="112"/>
        <v>483.87331421183444</v>
      </c>
      <c r="AM150" s="62">
        <f t="shared" si="113"/>
        <v>777.2066475451677</v>
      </c>
      <c r="AN150" s="62">
        <f ca="1">AVERAGE(OFFSET($AM$3,0,0,'Données projet'!$E$10+1,1))-AVERAGE(OFFSET($H$3,0,0,'Données projet'!$E$10+1,1))</f>
        <v>367.53254281980077</v>
      </c>
      <c r="AO150" s="62">
        <f t="shared" si="144"/>
        <v>163.29630772916113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-7.4487616075202823E-14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212.76380112303843</v>
      </c>
      <c r="BJ150" s="62">
        <f t="shared" si="146"/>
        <v>232.85411068442733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9.2222762759774927E-14</v>
      </c>
      <c r="CA150" s="14">
        <f t="shared" si="147"/>
        <v>1.3985662224947967E-12</v>
      </c>
      <c r="CB150" s="22">
        <f t="shared" si="118"/>
        <v>2.5964574826517121E-12</v>
      </c>
      <c r="CC150" s="62">
        <f t="shared" si="119"/>
        <v>293.33333333333593</v>
      </c>
      <c r="CD150" s="62">
        <f ca="1">AVERAGE(OFFSET($CC$3,0,0,'Données projet'!$E$12+1,1))-AVERAGE(OFFSET($H$3,0,0,'Données projet'!$E$12+1,1))</f>
        <v>280.22219394281689</v>
      </c>
      <c r="CE150" s="62">
        <f t="shared" si="148"/>
        <v>296.25239639555008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4.5999999999999996</v>
      </c>
      <c r="CT150" s="13">
        <f>IF('Données projet'!$A$140&gt;35,CT149+CS150-DB149,IF(A150&lt;'Données projet'!$A$140,$CQ$205^A150,IF(A150='Données projet'!$A$140,'Données projet'!$B$140,CT149+CS150-DB149)))</f>
        <v>278.19999999999959</v>
      </c>
      <c r="CU150" s="18">
        <f>CT150*VLOOKUP('Données projet'!$B$13,Paramètres!$A$1:$I$89,3,0)*VLOOKUP('Données projet'!$B$13,Paramètres!$A$1:$I$89,5,0)</f>
        <v>299.45447999999959</v>
      </c>
      <c r="CV150" s="14">
        <f t="shared" si="149"/>
        <v>71.062089418810615</v>
      </c>
      <c r="CW150" s="22">
        <f t="shared" si="121"/>
        <v>645.31635840442766</v>
      </c>
      <c r="CX150" s="62">
        <f t="shared" si="122"/>
        <v>938.64969173776103</v>
      </c>
      <c r="CY150" s="62">
        <f ca="1">AVERAGE(OFFSET($CX$3,0,0,'Données projet'!$E$13+1,1))-AVERAGE(OFFSET($H$3,0,0,'Données projet'!$E$13+1,1))</f>
        <v>502.3600084639375</v>
      </c>
      <c r="CZ150" s="62">
        <f t="shared" si="150"/>
        <v>267.29983095356357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2.8421709430404007E-14</v>
      </c>
      <c r="DP150" s="18">
        <f>DO150*VLOOKUP('Données projet'!$B$14,Paramètres!$A$1:$I$89,3,0)*VLOOKUP('Données projet'!$B$14,Paramètres!$A$1:$I$89,5,0)</f>
        <v>2.4829205358400945E-14</v>
      </c>
      <c r="DQ150" s="14">
        <f t="shared" si="151"/>
        <v>4.3867331143352915E-13</v>
      </c>
      <c r="DR150" s="22">
        <f t="shared" si="124"/>
        <v>8.0726688341261168E-13</v>
      </c>
      <c r="DS150" s="62">
        <f t="shared" si="125"/>
        <v>293.33333333333411</v>
      </c>
      <c r="DT150" s="62">
        <f ca="1">AVERAGE(OFFSET($DS$3,0,0,'Données projet'!$E$14+1,1))-AVERAGE(OFFSET($H$3,0,0,'Données projet'!$E$14+1,1))</f>
        <v>344.39903186387789</v>
      </c>
      <c r="DU150" s="62">
        <f t="shared" si="152"/>
        <v>417.85733543972361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-6.8212102632969618E-13</v>
      </c>
      <c r="EK150" s="18">
        <f>EJ150*VLOOKUP('Données projet'!$B$15,Paramètres!$A$1:$I$89,3,0)*VLOOKUP('Données projet'!$B$15,Paramètres!$A$1:$I$89,5,0)</f>
        <v>-3.0149749363772573E-13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622.05788186755217</v>
      </c>
      <c r="EP150" s="62">
        <f t="shared" si="154"/>
        <v>427.1830590194549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9.2578629233575241E-17</v>
      </c>
      <c r="EY150" s="24">
        <f t="shared" si="129"/>
        <v>9.2578629233575241E-17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4.5999999999999996</v>
      </c>
      <c r="N151" s="14">
        <f>IF('Données projet'!$A$36&gt;35,N150+M151-V150,IF(A151&lt;'Données projet'!$A$36,$K$205^A151,IF(A151='Données projet'!$A$36,'Données projet'!$B$36,N150+M151-V150)))</f>
        <v>282.79999999999961</v>
      </c>
      <c r="O151" s="14">
        <f>N151*VLOOKUP('Données projet'!$B$9,Paramètres!$A$1:$I$89,3,0)*VLOOKUP('Données projet'!$B$9,Paramètres!$A$1:$I$89,5,0)</f>
        <v>286.75919999999962</v>
      </c>
      <c r="P151" s="14">
        <f t="shared" si="141"/>
        <v>68.393433099997381</v>
      </c>
      <c r="Q151" s="22">
        <f t="shared" si="108"/>
        <v>618.55750264916139</v>
      </c>
      <c r="R151" s="62">
        <f t="shared" si="109"/>
        <v>911.89083598249476</v>
      </c>
      <c r="S151" s="62">
        <f ca="1">AVERAGE(OFFSET($R$3,0,0,'Données projet'!$E$9+1,1))-AVERAGE(OFFSET($H$3,0,0,'Données projet'!$E$9+1,1))</f>
        <v>475.74538416323395</v>
      </c>
      <c r="T151" s="62">
        <f t="shared" si="142"/>
        <v>254.25036207346585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1.2</v>
      </c>
      <c r="AI151" s="14">
        <f>IF('Données projet'!$A$62&gt;35,AI150+AH151-AQ150,IF(A151&lt;'Données projet'!$A$62,$AF$205^A151,IF(A151='Données projet'!$A$62,'Données projet'!$B$62,AI150+AH151-AQ150)))</f>
        <v>214.60000000000008</v>
      </c>
      <c r="AJ151" s="14">
        <f>AI151*VLOOKUP('Données projet'!$B$10,Paramètres!$A$1:$I$89,3,0)*VLOOKUP('Données projet'!$B$10,Paramètres!$A$1:$I$89,5,0)</f>
        <v>224.2999200000001</v>
      </c>
      <c r="AK151" s="14">
        <f t="shared" si="143"/>
        <v>55.048396648853299</v>
      </c>
      <c r="AL151" s="22">
        <f t="shared" si="112"/>
        <v>486.531651496753</v>
      </c>
      <c r="AM151" s="62">
        <f t="shared" si="113"/>
        <v>779.86498483008631</v>
      </c>
      <c r="AN151" s="62">
        <f ca="1">AVERAGE(OFFSET($AM$3,0,0,'Données projet'!$E$10+1,1))-AVERAGE(OFFSET($H$3,0,0,'Données projet'!$E$10+1,1))</f>
        <v>367.53254281980077</v>
      </c>
      <c r="AO151" s="62">
        <f t="shared" si="144"/>
        <v>163.29630772916113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-7.4487616075202823E-14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212.76380112303843</v>
      </c>
      <c r="BJ151" s="62">
        <f t="shared" si="146"/>
        <v>232.85411068442733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9.2222762759774927E-14</v>
      </c>
      <c r="CA151" s="14">
        <f t="shared" si="147"/>
        <v>1.3985662224947967E-12</v>
      </c>
      <c r="CB151" s="22">
        <f t="shared" si="118"/>
        <v>2.5964574826517121E-12</v>
      </c>
      <c r="CC151" s="62">
        <f t="shared" si="119"/>
        <v>293.33333333333593</v>
      </c>
      <c r="CD151" s="62">
        <f ca="1">AVERAGE(OFFSET($CC$3,0,0,'Données projet'!$E$12+1,1))-AVERAGE(OFFSET($H$3,0,0,'Données projet'!$E$12+1,1))</f>
        <v>280.22219394281689</v>
      </c>
      <c r="CE151" s="62">
        <f t="shared" si="148"/>
        <v>296.25239639555008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4.5999999999999996</v>
      </c>
      <c r="CT151" s="13">
        <f>IF('Données projet'!$A$140&gt;35,CT150+CS151-DB150,IF(A151&lt;'Données projet'!$A$140,$CQ$205^A151,IF(A151='Données projet'!$A$140,'Données projet'!$B$140,CT150+CS151-DB150)))</f>
        <v>282.79999999999961</v>
      </c>
      <c r="CU151" s="18">
        <f>CT151*VLOOKUP('Données projet'!$B$13,Paramètres!$A$1:$I$89,3,0)*VLOOKUP('Données projet'!$B$13,Paramètres!$A$1:$I$89,5,0)</f>
        <v>304.40591999999958</v>
      </c>
      <c r="CV151" s="14">
        <f t="shared" si="149"/>
        <v>72.099328334019077</v>
      </c>
      <c r="CW151" s="22">
        <f t="shared" si="121"/>
        <v>655.74664084841595</v>
      </c>
      <c r="CX151" s="62">
        <f t="shared" si="122"/>
        <v>949.07997418174932</v>
      </c>
      <c r="CY151" s="62">
        <f ca="1">AVERAGE(OFFSET($CX$3,0,0,'Données projet'!$E$13+1,1))-AVERAGE(OFFSET($H$3,0,0,'Données projet'!$E$13+1,1))</f>
        <v>502.3600084639375</v>
      </c>
      <c r="CZ151" s="62">
        <f t="shared" si="150"/>
        <v>267.29983095356357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2.8421709430404007E-14</v>
      </c>
      <c r="DP151" s="18">
        <f>DO151*VLOOKUP('Données projet'!$B$14,Paramètres!$A$1:$I$89,3,0)*VLOOKUP('Données projet'!$B$14,Paramètres!$A$1:$I$89,5,0)</f>
        <v>2.4829205358400945E-14</v>
      </c>
      <c r="DQ151" s="14">
        <f t="shared" si="151"/>
        <v>4.3867331143352915E-13</v>
      </c>
      <c r="DR151" s="22">
        <f t="shared" si="124"/>
        <v>8.0726688341261168E-13</v>
      </c>
      <c r="DS151" s="62">
        <f t="shared" si="125"/>
        <v>293.33333333333411</v>
      </c>
      <c r="DT151" s="62">
        <f ca="1">AVERAGE(OFFSET($DS$3,0,0,'Données projet'!$E$14+1,1))-AVERAGE(OFFSET($H$3,0,0,'Données projet'!$E$14+1,1))</f>
        <v>344.39903186387789</v>
      </c>
      <c r="DU151" s="62">
        <f t="shared" si="152"/>
        <v>417.85733543972361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-6.8212102632969618E-13</v>
      </c>
      <c r="EK151" s="18">
        <f>EJ151*VLOOKUP('Données projet'!$B$15,Paramètres!$A$1:$I$89,3,0)*VLOOKUP('Données projet'!$B$15,Paramètres!$A$1:$I$89,5,0)</f>
        <v>-3.0149749363772573E-13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622.05788186755217</v>
      </c>
      <c r="EP151" s="62">
        <f t="shared" si="154"/>
        <v>427.1830590194549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6.5462976524016199E-17</v>
      </c>
      <c r="EY151" s="24">
        <f t="shared" si="129"/>
        <v>6.5462976524016199E-17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4.5999999999999996</v>
      </c>
      <c r="N152" s="14">
        <f>IF('Données projet'!$A$36&gt;35,N151+M152-V151,IF(A152&lt;'Données projet'!$A$36,$K$205^A152,IF(A152='Données projet'!$A$36,'Données projet'!$B$36,N151+M152-V151)))</f>
        <v>287.39999999999964</v>
      </c>
      <c r="O152" s="14">
        <f>N152*VLOOKUP('Données projet'!$B$9,Paramètres!$A$1:$I$89,3,0)*VLOOKUP('Données projet'!$B$9,Paramètres!$A$1:$I$89,5,0)</f>
        <v>291.42359999999968</v>
      </c>
      <c r="P152" s="14">
        <f t="shared" si="141"/>
        <v>69.375496841482104</v>
      </c>
      <c r="Q152" s="22">
        <f t="shared" si="108"/>
        <v>628.39176033224737</v>
      </c>
      <c r="R152" s="62">
        <f t="shared" si="109"/>
        <v>921.72509366558074</v>
      </c>
      <c r="S152" s="62">
        <f ca="1">AVERAGE(OFFSET($R$3,0,0,'Données projet'!$E$9+1,1))-AVERAGE(OFFSET($H$3,0,0,'Données projet'!$E$9+1,1))</f>
        <v>475.74538416323395</v>
      </c>
      <c r="T152" s="62">
        <f t="shared" si="142"/>
        <v>254.25036207346585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1.2</v>
      </c>
      <c r="AI152" s="14">
        <f>IF('Données projet'!$A$62&gt;35,AI151+AH152-AQ151,IF(A152&lt;'Données projet'!$A$62,$AF$205^A152,IF(A152='Données projet'!$A$62,'Données projet'!$B$62,AI151+AH152-AQ151)))</f>
        <v>215.80000000000007</v>
      </c>
      <c r="AJ152" s="14">
        <f>AI152*VLOOKUP('Données projet'!$B$10,Paramètres!$A$1:$I$89,3,0)*VLOOKUP('Données projet'!$B$10,Paramètres!$A$1:$I$89,5,0)</f>
        <v>225.55416000000008</v>
      </c>
      <c r="AK152" s="14">
        <f t="shared" si="143"/>
        <v>55.320297672197341</v>
      </c>
      <c r="AL152" s="22">
        <f t="shared" si="112"/>
        <v>489.18968044574382</v>
      </c>
      <c r="AM152" s="62">
        <f t="shared" si="113"/>
        <v>782.52301377907713</v>
      </c>
      <c r="AN152" s="62">
        <f ca="1">AVERAGE(OFFSET($AM$3,0,0,'Données projet'!$E$10+1,1))-AVERAGE(OFFSET($H$3,0,0,'Données projet'!$E$10+1,1))</f>
        <v>367.53254281980077</v>
      </c>
      <c r="AO152" s="62">
        <f t="shared" si="144"/>
        <v>163.29630772916113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-7.4487616075202823E-14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212.76380112303843</v>
      </c>
      <c r="BJ152" s="62">
        <f t="shared" si="146"/>
        <v>232.85411068442733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9.2222762759774927E-14</v>
      </c>
      <c r="CA152" s="14">
        <f t="shared" si="147"/>
        <v>1.3985662224947967E-12</v>
      </c>
      <c r="CB152" s="22">
        <f t="shared" si="118"/>
        <v>2.5964574826517121E-12</v>
      </c>
      <c r="CC152" s="62">
        <f t="shared" si="119"/>
        <v>293.33333333333593</v>
      </c>
      <c r="CD152" s="62">
        <f ca="1">AVERAGE(OFFSET($CC$3,0,0,'Données projet'!$E$12+1,1))-AVERAGE(OFFSET($H$3,0,0,'Données projet'!$E$12+1,1))</f>
        <v>280.22219394281689</v>
      </c>
      <c r="CE152" s="62">
        <f t="shared" si="148"/>
        <v>296.25239639555008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4.5999999999999996</v>
      </c>
      <c r="CT152" s="13">
        <f>IF('Données projet'!$A$140&gt;35,CT151+CS152-DB151,IF(A152&lt;'Données projet'!$A$140,$CQ$205^A152,IF(A152='Données projet'!$A$140,'Données projet'!$B$140,CT151+CS152-DB151)))</f>
        <v>287.39999999999964</v>
      </c>
      <c r="CU152" s="18">
        <f>CT152*VLOOKUP('Données projet'!$B$13,Paramètres!$A$1:$I$89,3,0)*VLOOKUP('Données projet'!$B$13,Paramètres!$A$1:$I$89,5,0)</f>
        <v>309.35735999999957</v>
      </c>
      <c r="CV152" s="14">
        <f t="shared" si="149"/>
        <v>73.134605157142104</v>
      </c>
      <c r="CW152" s="22">
        <f t="shared" si="121"/>
        <v>666.17350598202177</v>
      </c>
      <c r="CX152" s="62">
        <f t="shared" si="122"/>
        <v>959.50683931535514</v>
      </c>
      <c r="CY152" s="62">
        <f ca="1">AVERAGE(OFFSET($CX$3,0,0,'Données projet'!$E$13+1,1))-AVERAGE(OFFSET($H$3,0,0,'Données projet'!$E$13+1,1))</f>
        <v>502.3600084639375</v>
      </c>
      <c r="CZ152" s="62">
        <f t="shared" si="150"/>
        <v>267.29983095356357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2.8421709430404007E-14</v>
      </c>
      <c r="DP152" s="18">
        <f>DO152*VLOOKUP('Données projet'!$B$14,Paramètres!$A$1:$I$89,3,0)*VLOOKUP('Données projet'!$B$14,Paramètres!$A$1:$I$89,5,0)</f>
        <v>2.4829205358400945E-14</v>
      </c>
      <c r="DQ152" s="14">
        <f t="shared" si="151"/>
        <v>4.3867331143352915E-13</v>
      </c>
      <c r="DR152" s="22">
        <f t="shared" si="124"/>
        <v>8.0726688341261168E-13</v>
      </c>
      <c r="DS152" s="62">
        <f t="shared" si="125"/>
        <v>293.33333333333411</v>
      </c>
      <c r="DT152" s="62">
        <f ca="1">AVERAGE(OFFSET($DS$3,0,0,'Données projet'!$E$14+1,1))-AVERAGE(OFFSET($H$3,0,0,'Données projet'!$E$14+1,1))</f>
        <v>344.39903186387789</v>
      </c>
      <c r="DU152" s="62">
        <f t="shared" si="152"/>
        <v>417.85733543972361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-6.8212102632969618E-13</v>
      </c>
      <c r="EK152" s="18">
        <f>EJ152*VLOOKUP('Données projet'!$B$15,Paramètres!$A$1:$I$89,3,0)*VLOOKUP('Données projet'!$B$15,Paramètres!$A$1:$I$89,5,0)</f>
        <v>-3.0149749363772573E-13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622.05788186755217</v>
      </c>
      <c r="EP152" s="62">
        <f t="shared" si="154"/>
        <v>427.1830590194549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4.628931461678762E-17</v>
      </c>
      <c r="EY152" s="24">
        <f t="shared" si="129"/>
        <v>4.628931461678762E-17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292</v>
      </c>
      <c r="L153" s="13">
        <f>VLOOKUP(A153,'Données projet'!$A$35:$I$55,9,0)</f>
        <v>4.5999999999999996</v>
      </c>
      <c r="M153" s="13">
        <f t="array" ref="M153">INDEX(L:L,MIN(IF(ISNUMBER(L153:L349),ROW(L153:L349),"")))</f>
        <v>4.5999999999999996</v>
      </c>
      <c r="N153" s="14">
        <f>IF('Données projet'!$A$36&gt;35,N152+M153-V152,IF(A153&lt;'Données projet'!$A$36,$K$205^A153,IF(A153='Données projet'!$A$36,'Données projet'!$B$36,N152+M153-V152)))</f>
        <v>291.99999999999966</v>
      </c>
      <c r="O153" s="14">
        <f>N153*VLOOKUP('Données projet'!$B$9,Paramètres!$A$1:$I$89,3,0)*VLOOKUP('Données projet'!$B$9,Paramètres!$A$1:$I$89,5,0)</f>
        <v>296.08799999999968</v>
      </c>
      <c r="P153" s="14">
        <f t="shared" si="141"/>
        <v>70.35573257182898</v>
      </c>
      <c r="Q153" s="22">
        <f t="shared" si="108"/>
        <v>638.22283422926819</v>
      </c>
      <c r="R153" s="62">
        <f t="shared" si="109"/>
        <v>931.55616756260156</v>
      </c>
      <c r="S153" s="62">
        <f ca="1">AVERAGE(OFFSET($R$3,0,0,'Données projet'!$E$9+1,1))-AVERAGE(OFFSET($H$3,0,0,'Données projet'!$E$9+1,1))</f>
        <v>475.74538416323395</v>
      </c>
      <c r="T153" s="62">
        <f t="shared" si="142"/>
        <v>254.25036207346585</v>
      </c>
      <c r="U153" s="16">
        <f>IF(ISNA(VLOOKUP(A153,'Données projet'!$A$35:$I$55,3,0)),0,VLOOKUP(A153,'Données projet'!$A$35:$I$55,3,0))</f>
        <v>14</v>
      </c>
      <c r="V153" s="16">
        <f>IF(ISNA(VLOOKUP(A153,'Données projet'!$A$35:$I$55,4,0)),0,VLOOKUP(A153,'Données projet'!$A$35:$I$55,4,0))</f>
        <v>292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217</v>
      </c>
      <c r="AG153" s="13">
        <f>VLOOKUP(A153,'Données projet'!$A$61:$I$81,9,0)</f>
        <v>1.2</v>
      </c>
      <c r="AH153" s="13">
        <f t="array" ref="AH153">INDEX(AG:AG,MIN(IF(ISNUMBER(AG153:AG349),ROW(AG153:AG349),"")))</f>
        <v>1.2</v>
      </c>
      <c r="AI153" s="14">
        <f>IF('Données projet'!$A$62&gt;35,AI152+AH153-AQ152,IF(A153&lt;'Données projet'!$A$62,$AF$205^A153,IF(A153='Données projet'!$A$62,'Données projet'!$B$62,AI152+AH153-AQ152)))</f>
        <v>217.00000000000006</v>
      </c>
      <c r="AJ153" s="14">
        <f>AI153*VLOOKUP('Données projet'!$B$10,Paramètres!$A$1:$I$89,3,0)*VLOOKUP('Données projet'!$B$10,Paramètres!$A$1:$I$89,5,0)</f>
        <v>226.80840000000006</v>
      </c>
      <c r="AK153" s="14">
        <f t="shared" si="143"/>
        <v>55.592022759242575</v>
      </c>
      <c r="AL153" s="22">
        <f t="shared" si="112"/>
        <v>491.84740297234754</v>
      </c>
      <c r="AM153" s="62">
        <f t="shared" si="113"/>
        <v>785.18073630568085</v>
      </c>
      <c r="AN153" s="62">
        <f ca="1">AVERAGE(OFFSET($AM$3,0,0,'Données projet'!$E$10+1,1))-AVERAGE(OFFSET($H$3,0,0,'Données projet'!$E$10+1,1))</f>
        <v>367.53254281980077</v>
      </c>
      <c r="AO153" s="62">
        <f t="shared" si="144"/>
        <v>163.29630772916113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217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-7.4487616075202823E-14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212.76380112303843</v>
      </c>
      <c r="BJ153" s="62">
        <f t="shared" si="146"/>
        <v>232.85411068442733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9.2222762759774927E-14</v>
      </c>
      <c r="CA153" s="14">
        <f t="shared" si="147"/>
        <v>1.3985662224947967E-12</v>
      </c>
      <c r="CB153" s="22">
        <f t="shared" si="118"/>
        <v>2.5964574826517121E-12</v>
      </c>
      <c r="CC153" s="62">
        <f t="shared" si="119"/>
        <v>293.33333333333593</v>
      </c>
      <c r="CD153" s="62">
        <f ca="1">AVERAGE(OFFSET($CC$3,0,0,'Données projet'!$E$12+1,1))-AVERAGE(OFFSET($H$3,0,0,'Données projet'!$E$12+1,1))</f>
        <v>280.22219394281689</v>
      </c>
      <c r="CE153" s="62">
        <f t="shared" si="148"/>
        <v>296.25239639555008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292</v>
      </c>
      <c r="CR153" s="13">
        <f>VLOOKUP(A153,'Données projet'!$A$139:$I$159,9,0)</f>
        <v>4.5999999999999996</v>
      </c>
      <c r="CS153" s="13">
        <f t="array" ref="CS153">INDEX(CR:CR,MIN(IF(ISNUMBER(CR153:CR349),ROW(CR153:CR349),"")))</f>
        <v>4.5999999999999996</v>
      </c>
      <c r="CT153" s="13">
        <f>IF('Données projet'!$A$140&gt;35,CT152+CS153-DB152,IF(A153&lt;'Données projet'!$A$140,$CQ$205^A153,IF(A153='Données projet'!$A$140,'Données projet'!$B$140,CT152+CS153-DB152)))</f>
        <v>291.99999999999966</v>
      </c>
      <c r="CU153" s="18">
        <f>CT153*VLOOKUP('Données projet'!$B$13,Paramètres!$A$1:$I$89,3,0)*VLOOKUP('Données projet'!$B$13,Paramètres!$A$1:$I$89,5,0)</f>
        <v>314.30879999999962</v>
      </c>
      <c r="CV153" s="14">
        <f t="shared" si="149"/>
        <v>74.167954918422311</v>
      </c>
      <c r="CW153" s="22">
        <f t="shared" si="121"/>
        <v>676.59701481625154</v>
      </c>
      <c r="CX153" s="62">
        <f t="shared" si="122"/>
        <v>969.93034814958492</v>
      </c>
      <c r="CY153" s="62">
        <f ca="1">AVERAGE(OFFSET($CX$3,0,0,'Données projet'!$E$13+1,1))-AVERAGE(OFFSET($H$3,0,0,'Données projet'!$E$13+1,1))</f>
        <v>502.3600084639375</v>
      </c>
      <c r="CZ153" s="62">
        <f t="shared" si="150"/>
        <v>267.29983095356357</v>
      </c>
      <c r="DA153" s="16">
        <f>IF(ISNA(VLOOKUP(A153,'Données projet'!$A$139:$I$159,3,0)),0,VLOOKUP(A153,'Données projet'!$A$139:$I$159,3,0))</f>
        <v>14</v>
      </c>
      <c r="DB153" s="16">
        <f>IF(ISNA(VLOOKUP(A153,'Données projet'!$A$139:$I$159,4,0)),0,VLOOKUP(A153,'Données projet'!$A$139:$I$159,4,0))</f>
        <v>292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2.8421709430404007E-14</v>
      </c>
      <c r="DP153" s="18">
        <f>DO153*VLOOKUP('Données projet'!$B$14,Paramètres!$A$1:$I$89,3,0)*VLOOKUP('Données projet'!$B$14,Paramètres!$A$1:$I$89,5,0)</f>
        <v>2.4829205358400945E-14</v>
      </c>
      <c r="DQ153" s="14">
        <f t="shared" si="151"/>
        <v>4.3867331143352915E-13</v>
      </c>
      <c r="DR153" s="22">
        <f t="shared" si="124"/>
        <v>8.0726688341261168E-13</v>
      </c>
      <c r="DS153" s="62">
        <f t="shared" si="125"/>
        <v>293.33333333333411</v>
      </c>
      <c r="DT153" s="62">
        <f ca="1">AVERAGE(OFFSET($DS$3,0,0,'Données projet'!$E$14+1,1))-AVERAGE(OFFSET($H$3,0,0,'Données projet'!$E$14+1,1))</f>
        <v>344.39903186387789</v>
      </c>
      <c r="DU153" s="62">
        <f t="shared" si="152"/>
        <v>417.85733543972361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-6.8212102632969618E-13</v>
      </c>
      <c r="EK153" s="18">
        <f>EJ153*VLOOKUP('Données projet'!$B$15,Paramètres!$A$1:$I$89,3,0)*VLOOKUP('Données projet'!$B$15,Paramètres!$A$1:$I$89,5,0)</f>
        <v>-3.0149749363772573E-13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622.05788186755217</v>
      </c>
      <c r="EP153" s="62">
        <f t="shared" si="154"/>
        <v>427.1830590194549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3.2731488262008099E-17</v>
      </c>
      <c r="EY153" s="24">
        <f t="shared" si="129"/>
        <v>3.2731488262008099E-17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-3.4583536034915599E-13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475.74538416323395</v>
      </c>
      <c r="T154" s="62">
        <f t="shared" si="142"/>
        <v>254.25036207346585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5.9412741393316544E-14</v>
      </c>
      <c r="AK154" s="14">
        <f t="shared" ref="AK154:AK203" si="164">EXP(-1.0587+0.8836*LN(AJ154)+0.284)</f>
        <v>9.483138037075782E-13</v>
      </c>
      <c r="AL154" s="22">
        <f t="shared" ref="AL154:AL203" si="165">(AJ154+AK154)*0.475*44/12</f>
        <v>1.7551237327173916E-12</v>
      </c>
      <c r="AM154" s="62">
        <f t="shared" si="113"/>
        <v>293.33333333333508</v>
      </c>
      <c r="AN154" s="62">
        <f ca="1">AVERAGE(OFFSET($AM$3,0,0,'Données projet'!$E$10+1,1))-AVERAGE(OFFSET($H$3,0,0,'Données projet'!$E$10+1,1))</f>
        <v>367.53254281980077</v>
      </c>
      <c r="AO154" s="62">
        <f t="shared" si="144"/>
        <v>163.29630772916113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-7.4487616075202823E-14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212.76380112303843</v>
      </c>
      <c r="BJ154" s="62">
        <f t="shared" si="146"/>
        <v>232.85411068442733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9.2222762759774927E-14</v>
      </c>
      <c r="CA154" s="14">
        <f t="shared" ref="CA154:CA203" si="170">EXP(-1.0587+0.8836*LN(BZ154)+0.284)</f>
        <v>1.3985662224947967E-12</v>
      </c>
      <c r="CB154" s="22">
        <f t="shared" ref="CB154:CB203" si="171">(BZ154+CA154)*0.475*44/12</f>
        <v>2.5964574826517121E-12</v>
      </c>
      <c r="CC154" s="62">
        <f t="shared" si="119"/>
        <v>293.33333333333593</v>
      </c>
      <c r="CD154" s="62">
        <f ca="1">AVERAGE(OFFSET($CC$3,0,0,'Données projet'!$E$12+1,1))-AVERAGE(OFFSET($H$3,0,0,'Données projet'!$E$12+1,1))</f>
        <v>280.22219394281689</v>
      </c>
      <c r="CE154" s="62">
        <f t="shared" si="148"/>
        <v>296.25239639555008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-3.4106051316484809E-13</v>
      </c>
      <c r="CU154" s="18">
        <f>CT154*VLOOKUP('Données projet'!$B$13,Paramètres!$A$1:$I$89,3,0)*VLOOKUP('Données projet'!$B$13,Paramètres!$A$1:$I$89,5,0)</f>
        <v>-3.6711753637064249E-13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502.3600084639375</v>
      </c>
      <c r="CZ154" s="62">
        <f t="shared" si="150"/>
        <v>267.29983095356357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2.8421709430404007E-14</v>
      </c>
      <c r="DP154" s="18">
        <f>DO154*VLOOKUP('Données projet'!$B$14,Paramètres!$A$1:$I$89,3,0)*VLOOKUP('Données projet'!$B$14,Paramètres!$A$1:$I$89,5,0)</f>
        <v>2.4829205358400945E-14</v>
      </c>
      <c r="DQ154" s="14">
        <f t="shared" ref="DQ154:DQ203" si="176">EXP(-1.0587+0.8836*LN(DP154)+0.284)</f>
        <v>4.3867331143352915E-13</v>
      </c>
      <c r="DR154" s="22">
        <f t="shared" ref="DR154:DR203" si="177">(DP154+DQ154)*0.475*44/12</f>
        <v>8.0726688341261168E-13</v>
      </c>
      <c r="DS154" s="62">
        <f t="shared" si="125"/>
        <v>293.33333333333411</v>
      </c>
      <c r="DT154" s="62">
        <f ca="1">AVERAGE(OFFSET($DS$3,0,0,'Données projet'!$E$14+1,1))-AVERAGE(OFFSET($H$3,0,0,'Données projet'!$E$14+1,1))</f>
        <v>344.39903186387789</v>
      </c>
      <c r="DU154" s="62">
        <f t="shared" si="152"/>
        <v>417.85733543972361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-6.8212102632969618E-13</v>
      </c>
      <c r="EK154" s="18">
        <f>EJ154*VLOOKUP('Données projet'!$B$15,Paramètres!$A$1:$I$89,3,0)*VLOOKUP('Données projet'!$B$15,Paramètres!$A$1:$I$89,5,0)</f>
        <v>-3.0149749363772573E-13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622.05788186755217</v>
      </c>
      <c r="EP154" s="62">
        <f t="shared" si="154"/>
        <v>427.1830590194549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2.314465730839381E-17</v>
      </c>
      <c r="EY154" s="24">
        <f t="shared" ref="EY154:EY203" si="181">SUM(EV154:EX154)</f>
        <v>2.314465730839381E-17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-3.4583536034915599E-13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475.74538416323395</v>
      </c>
      <c r="T155" s="62">
        <f t="shared" si="142"/>
        <v>254.25036207346585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5.9412741393316544E-14</v>
      </c>
      <c r="AK155" s="14">
        <f t="shared" si="164"/>
        <v>9.483138037075782E-13</v>
      </c>
      <c r="AL155" s="22">
        <f t="shared" si="165"/>
        <v>1.7551237327173916E-12</v>
      </c>
      <c r="AM155" s="62">
        <f t="shared" si="113"/>
        <v>293.33333333333508</v>
      </c>
      <c r="AN155" s="62">
        <f ca="1">AVERAGE(OFFSET($AM$3,0,0,'Données projet'!$E$10+1,1))-AVERAGE(OFFSET($H$3,0,0,'Données projet'!$E$10+1,1))</f>
        <v>367.53254281980077</v>
      </c>
      <c r="AO155" s="62">
        <f t="shared" si="144"/>
        <v>163.29630772916113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-7.4487616075202823E-14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212.76380112303843</v>
      </c>
      <c r="BJ155" s="62">
        <f t="shared" si="146"/>
        <v>232.85411068442733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9.2222762759774927E-14</v>
      </c>
      <c r="CA155" s="14">
        <f t="shared" si="170"/>
        <v>1.3985662224947967E-12</v>
      </c>
      <c r="CB155" s="22">
        <f t="shared" si="171"/>
        <v>2.5964574826517121E-12</v>
      </c>
      <c r="CC155" s="62">
        <f t="shared" si="119"/>
        <v>293.33333333333593</v>
      </c>
      <c r="CD155" s="62">
        <f ca="1">AVERAGE(OFFSET($CC$3,0,0,'Données projet'!$E$12+1,1))-AVERAGE(OFFSET($H$3,0,0,'Données projet'!$E$12+1,1))</f>
        <v>280.22219394281689</v>
      </c>
      <c r="CE155" s="62">
        <f t="shared" si="148"/>
        <v>296.25239639555008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-3.4106051316484809E-13</v>
      </c>
      <c r="CU155" s="18">
        <f>CT155*VLOOKUP('Données projet'!$B$13,Paramètres!$A$1:$I$89,3,0)*VLOOKUP('Données projet'!$B$13,Paramètres!$A$1:$I$89,5,0)</f>
        <v>-3.6711753637064249E-13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502.3600084639375</v>
      </c>
      <c r="CZ155" s="62">
        <f t="shared" si="150"/>
        <v>267.29983095356357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2.8421709430404007E-14</v>
      </c>
      <c r="DP155" s="18">
        <f>DO155*VLOOKUP('Données projet'!$B$14,Paramètres!$A$1:$I$89,3,0)*VLOOKUP('Données projet'!$B$14,Paramètres!$A$1:$I$89,5,0)</f>
        <v>2.4829205358400945E-14</v>
      </c>
      <c r="DQ155" s="14">
        <f t="shared" si="176"/>
        <v>4.3867331143352915E-13</v>
      </c>
      <c r="DR155" s="22">
        <f t="shared" si="177"/>
        <v>8.0726688341261168E-13</v>
      </c>
      <c r="DS155" s="62">
        <f t="shared" si="125"/>
        <v>293.33333333333411</v>
      </c>
      <c r="DT155" s="62">
        <f ca="1">AVERAGE(OFFSET($DS$3,0,0,'Données projet'!$E$14+1,1))-AVERAGE(OFFSET($H$3,0,0,'Données projet'!$E$14+1,1))</f>
        <v>344.39903186387789</v>
      </c>
      <c r="DU155" s="62">
        <f t="shared" si="152"/>
        <v>417.85733543972361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-6.8212102632969618E-13</v>
      </c>
      <c r="EK155" s="18">
        <f>EJ155*VLOOKUP('Données projet'!$B$15,Paramètres!$A$1:$I$89,3,0)*VLOOKUP('Données projet'!$B$15,Paramètres!$A$1:$I$89,5,0)</f>
        <v>-3.0149749363772573E-13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622.05788186755217</v>
      </c>
      <c r="EP155" s="62">
        <f t="shared" si="154"/>
        <v>427.1830590194549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1.636574413100405E-17</v>
      </c>
      <c r="EY155" s="24">
        <f t="shared" si="181"/>
        <v>1.636574413100405E-17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-3.4583536034915599E-13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475.74538416323395</v>
      </c>
      <c r="T156" s="62">
        <f t="shared" si="142"/>
        <v>254.25036207346585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5.9412741393316544E-14</v>
      </c>
      <c r="AK156" s="14">
        <f t="shared" si="164"/>
        <v>9.483138037075782E-13</v>
      </c>
      <c r="AL156" s="22">
        <f t="shared" si="165"/>
        <v>1.7551237327173916E-12</v>
      </c>
      <c r="AM156" s="62">
        <f t="shared" si="113"/>
        <v>293.33333333333508</v>
      </c>
      <c r="AN156" s="62">
        <f ca="1">AVERAGE(OFFSET($AM$3,0,0,'Données projet'!$E$10+1,1))-AVERAGE(OFFSET($H$3,0,0,'Données projet'!$E$10+1,1))</f>
        <v>367.53254281980077</v>
      </c>
      <c r="AO156" s="62">
        <f t="shared" si="144"/>
        <v>163.29630772916113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-7.4487616075202823E-14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212.76380112303843</v>
      </c>
      <c r="BJ156" s="62">
        <f t="shared" si="146"/>
        <v>232.85411068442733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9.2222762759774927E-14</v>
      </c>
      <c r="CA156" s="14">
        <f t="shared" si="170"/>
        <v>1.3985662224947967E-12</v>
      </c>
      <c r="CB156" s="22">
        <f t="shared" si="171"/>
        <v>2.5964574826517121E-12</v>
      </c>
      <c r="CC156" s="62">
        <f t="shared" si="119"/>
        <v>293.33333333333593</v>
      </c>
      <c r="CD156" s="62">
        <f ca="1">AVERAGE(OFFSET($CC$3,0,0,'Données projet'!$E$12+1,1))-AVERAGE(OFFSET($H$3,0,0,'Données projet'!$E$12+1,1))</f>
        <v>280.22219394281689</v>
      </c>
      <c r="CE156" s="62">
        <f t="shared" si="148"/>
        <v>296.25239639555008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-3.4106051316484809E-13</v>
      </c>
      <c r="CU156" s="18">
        <f>CT156*VLOOKUP('Données projet'!$B$13,Paramètres!$A$1:$I$89,3,0)*VLOOKUP('Données projet'!$B$13,Paramètres!$A$1:$I$89,5,0)</f>
        <v>-3.6711753637064249E-13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502.3600084639375</v>
      </c>
      <c r="CZ156" s="62">
        <f t="shared" si="150"/>
        <v>267.29983095356357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2.8421709430404007E-14</v>
      </c>
      <c r="DP156" s="18">
        <f>DO156*VLOOKUP('Données projet'!$B$14,Paramètres!$A$1:$I$89,3,0)*VLOOKUP('Données projet'!$B$14,Paramètres!$A$1:$I$89,5,0)</f>
        <v>2.4829205358400945E-14</v>
      </c>
      <c r="DQ156" s="14">
        <f t="shared" si="176"/>
        <v>4.3867331143352915E-13</v>
      </c>
      <c r="DR156" s="22">
        <f t="shared" si="177"/>
        <v>8.0726688341261168E-13</v>
      </c>
      <c r="DS156" s="62">
        <f t="shared" si="125"/>
        <v>293.33333333333411</v>
      </c>
      <c r="DT156" s="62">
        <f ca="1">AVERAGE(OFFSET($DS$3,0,0,'Données projet'!$E$14+1,1))-AVERAGE(OFFSET($H$3,0,0,'Données projet'!$E$14+1,1))</f>
        <v>344.39903186387789</v>
      </c>
      <c r="DU156" s="62">
        <f t="shared" si="152"/>
        <v>417.85733543972361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-6.8212102632969618E-13</v>
      </c>
      <c r="EK156" s="18">
        <f>EJ156*VLOOKUP('Données projet'!$B$15,Paramètres!$A$1:$I$89,3,0)*VLOOKUP('Données projet'!$B$15,Paramètres!$A$1:$I$89,5,0)</f>
        <v>-3.0149749363772573E-13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622.05788186755217</v>
      </c>
      <c r="EP156" s="62">
        <f t="shared" si="154"/>
        <v>427.1830590194549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1.1572328654196905E-17</v>
      </c>
      <c r="EY156" s="24">
        <f t="shared" si="181"/>
        <v>1.1572328654196905E-17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-3.4583536034915599E-13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475.74538416323395</v>
      </c>
      <c r="T157" s="62">
        <f t="shared" si="142"/>
        <v>254.25036207346585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5.9412741393316544E-14</v>
      </c>
      <c r="AK157" s="14">
        <f t="shared" si="164"/>
        <v>9.483138037075782E-13</v>
      </c>
      <c r="AL157" s="22">
        <f t="shared" si="165"/>
        <v>1.7551237327173916E-12</v>
      </c>
      <c r="AM157" s="62">
        <f t="shared" si="113"/>
        <v>293.33333333333508</v>
      </c>
      <c r="AN157" s="62">
        <f ca="1">AVERAGE(OFFSET($AM$3,0,0,'Données projet'!$E$10+1,1))-AVERAGE(OFFSET($H$3,0,0,'Données projet'!$E$10+1,1))</f>
        <v>367.53254281980077</v>
      </c>
      <c r="AO157" s="62">
        <f t="shared" si="144"/>
        <v>163.29630772916113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-7.4487616075202823E-14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212.76380112303843</v>
      </c>
      <c r="BJ157" s="62">
        <f t="shared" si="146"/>
        <v>232.85411068442733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9.2222762759774927E-14</v>
      </c>
      <c r="CA157" s="14">
        <f t="shared" si="170"/>
        <v>1.3985662224947967E-12</v>
      </c>
      <c r="CB157" s="22">
        <f t="shared" si="171"/>
        <v>2.5964574826517121E-12</v>
      </c>
      <c r="CC157" s="62">
        <f t="shared" si="119"/>
        <v>293.33333333333593</v>
      </c>
      <c r="CD157" s="62">
        <f ca="1">AVERAGE(OFFSET($CC$3,0,0,'Données projet'!$E$12+1,1))-AVERAGE(OFFSET($H$3,0,0,'Données projet'!$E$12+1,1))</f>
        <v>280.22219394281689</v>
      </c>
      <c r="CE157" s="62">
        <f t="shared" si="148"/>
        <v>296.25239639555008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-3.4106051316484809E-13</v>
      </c>
      <c r="CU157" s="18">
        <f>CT157*VLOOKUP('Données projet'!$B$13,Paramètres!$A$1:$I$89,3,0)*VLOOKUP('Données projet'!$B$13,Paramètres!$A$1:$I$89,5,0)</f>
        <v>-3.6711753637064249E-13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502.3600084639375</v>
      </c>
      <c r="CZ157" s="62">
        <f t="shared" si="150"/>
        <v>267.29983095356357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2.8421709430404007E-14</v>
      </c>
      <c r="DP157" s="18">
        <f>DO157*VLOOKUP('Données projet'!$B$14,Paramètres!$A$1:$I$89,3,0)*VLOOKUP('Données projet'!$B$14,Paramètres!$A$1:$I$89,5,0)</f>
        <v>2.4829205358400945E-14</v>
      </c>
      <c r="DQ157" s="14">
        <f t="shared" si="176"/>
        <v>4.3867331143352915E-13</v>
      </c>
      <c r="DR157" s="22">
        <f t="shared" si="177"/>
        <v>8.0726688341261168E-13</v>
      </c>
      <c r="DS157" s="62">
        <f t="shared" si="125"/>
        <v>293.33333333333411</v>
      </c>
      <c r="DT157" s="62">
        <f ca="1">AVERAGE(OFFSET($DS$3,0,0,'Données projet'!$E$14+1,1))-AVERAGE(OFFSET($H$3,0,0,'Données projet'!$E$14+1,1))</f>
        <v>344.39903186387789</v>
      </c>
      <c r="DU157" s="62">
        <f t="shared" si="152"/>
        <v>417.85733543972361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-6.8212102632969618E-13</v>
      </c>
      <c r="EK157" s="18">
        <f>EJ157*VLOOKUP('Données projet'!$B$15,Paramètres!$A$1:$I$89,3,0)*VLOOKUP('Données projet'!$B$15,Paramètres!$A$1:$I$89,5,0)</f>
        <v>-3.0149749363772573E-13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622.05788186755217</v>
      </c>
      <c r="EP157" s="62">
        <f t="shared" si="154"/>
        <v>427.1830590194549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8.1828720655020249E-18</v>
      </c>
      <c r="EY157" s="24">
        <f t="shared" si="181"/>
        <v>8.1828720655020249E-18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-3.4583536034915599E-13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475.74538416323395</v>
      </c>
      <c r="T158" s="62">
        <f t="shared" si="142"/>
        <v>254.25036207346585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5.9412741393316544E-14</v>
      </c>
      <c r="AK158" s="14">
        <f t="shared" si="164"/>
        <v>9.483138037075782E-13</v>
      </c>
      <c r="AL158" s="22">
        <f t="shared" si="165"/>
        <v>1.7551237327173916E-12</v>
      </c>
      <c r="AM158" s="62">
        <f t="shared" si="113"/>
        <v>293.33333333333508</v>
      </c>
      <c r="AN158" s="62">
        <f ca="1">AVERAGE(OFFSET($AM$3,0,0,'Données projet'!$E$10+1,1))-AVERAGE(OFFSET($H$3,0,0,'Données projet'!$E$10+1,1))</f>
        <v>367.53254281980077</v>
      </c>
      <c r="AO158" s="62">
        <f t="shared" si="144"/>
        <v>163.29630772916113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-7.4487616075202823E-14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212.76380112303843</v>
      </c>
      <c r="BJ158" s="62">
        <f t="shared" si="146"/>
        <v>232.85411068442733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9.2222762759774927E-14</v>
      </c>
      <c r="CA158" s="14">
        <f t="shared" si="170"/>
        <v>1.3985662224947967E-12</v>
      </c>
      <c r="CB158" s="22">
        <f t="shared" si="171"/>
        <v>2.5964574826517121E-12</v>
      </c>
      <c r="CC158" s="62">
        <f t="shared" si="119"/>
        <v>293.33333333333593</v>
      </c>
      <c r="CD158" s="62">
        <f ca="1">AVERAGE(OFFSET($CC$3,0,0,'Données projet'!$E$12+1,1))-AVERAGE(OFFSET($H$3,0,0,'Données projet'!$E$12+1,1))</f>
        <v>280.22219394281689</v>
      </c>
      <c r="CE158" s="62">
        <f t="shared" si="148"/>
        <v>296.25239639555008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-3.4106051316484809E-13</v>
      </c>
      <c r="CU158" s="18">
        <f>CT158*VLOOKUP('Données projet'!$B$13,Paramètres!$A$1:$I$89,3,0)*VLOOKUP('Données projet'!$B$13,Paramètres!$A$1:$I$89,5,0)</f>
        <v>-3.6711753637064249E-13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502.3600084639375</v>
      </c>
      <c r="CZ158" s="62">
        <f t="shared" si="150"/>
        <v>267.29983095356357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2.8421709430404007E-14</v>
      </c>
      <c r="DP158" s="18">
        <f>DO158*VLOOKUP('Données projet'!$B$14,Paramètres!$A$1:$I$89,3,0)*VLOOKUP('Données projet'!$B$14,Paramètres!$A$1:$I$89,5,0)</f>
        <v>2.4829205358400945E-14</v>
      </c>
      <c r="DQ158" s="14">
        <f t="shared" si="176"/>
        <v>4.3867331143352915E-13</v>
      </c>
      <c r="DR158" s="22">
        <f t="shared" si="177"/>
        <v>8.0726688341261168E-13</v>
      </c>
      <c r="DS158" s="62">
        <f t="shared" si="125"/>
        <v>293.33333333333411</v>
      </c>
      <c r="DT158" s="62">
        <f ca="1">AVERAGE(OFFSET($DS$3,0,0,'Données projet'!$E$14+1,1))-AVERAGE(OFFSET($H$3,0,0,'Données projet'!$E$14+1,1))</f>
        <v>344.39903186387789</v>
      </c>
      <c r="DU158" s="62">
        <f t="shared" si="152"/>
        <v>417.85733543972361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-6.8212102632969618E-13</v>
      </c>
      <c r="EK158" s="18">
        <f>EJ158*VLOOKUP('Données projet'!$B$15,Paramètres!$A$1:$I$89,3,0)*VLOOKUP('Données projet'!$B$15,Paramètres!$A$1:$I$89,5,0)</f>
        <v>-3.0149749363772573E-13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622.05788186755217</v>
      </c>
      <c r="EP158" s="62">
        <f t="shared" si="154"/>
        <v>427.1830590194549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5.7861643270984526E-18</v>
      </c>
      <c r="EY158" s="24">
        <f t="shared" si="181"/>
        <v>5.7861643270984526E-18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-3.4583536034915599E-13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475.74538416323395</v>
      </c>
      <c r="T159" s="62">
        <f t="shared" si="142"/>
        <v>254.25036207346585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5.9412741393316544E-14</v>
      </c>
      <c r="AK159" s="14">
        <f t="shared" si="164"/>
        <v>9.483138037075782E-13</v>
      </c>
      <c r="AL159" s="22">
        <f t="shared" si="165"/>
        <v>1.7551237327173916E-12</v>
      </c>
      <c r="AM159" s="62">
        <f t="shared" si="113"/>
        <v>293.33333333333508</v>
      </c>
      <c r="AN159" s="62">
        <f ca="1">AVERAGE(OFFSET($AM$3,0,0,'Données projet'!$E$10+1,1))-AVERAGE(OFFSET($H$3,0,0,'Données projet'!$E$10+1,1))</f>
        <v>367.53254281980077</v>
      </c>
      <c r="AO159" s="62">
        <f t="shared" si="144"/>
        <v>163.29630772916113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-7.4487616075202823E-14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212.76380112303843</v>
      </c>
      <c r="BJ159" s="62">
        <f t="shared" si="146"/>
        <v>232.85411068442733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9.2222762759774927E-14</v>
      </c>
      <c r="CA159" s="14">
        <f t="shared" si="170"/>
        <v>1.3985662224947967E-12</v>
      </c>
      <c r="CB159" s="22">
        <f t="shared" si="171"/>
        <v>2.5964574826517121E-12</v>
      </c>
      <c r="CC159" s="62">
        <f t="shared" si="119"/>
        <v>293.33333333333593</v>
      </c>
      <c r="CD159" s="62">
        <f ca="1">AVERAGE(OFFSET($CC$3,0,0,'Données projet'!$E$12+1,1))-AVERAGE(OFFSET($H$3,0,0,'Données projet'!$E$12+1,1))</f>
        <v>280.22219394281689</v>
      </c>
      <c r="CE159" s="62">
        <f t="shared" si="148"/>
        <v>296.25239639555008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-3.4106051316484809E-13</v>
      </c>
      <c r="CU159" s="18">
        <f>CT159*VLOOKUP('Données projet'!$B$13,Paramètres!$A$1:$I$89,3,0)*VLOOKUP('Données projet'!$B$13,Paramètres!$A$1:$I$89,5,0)</f>
        <v>-3.6711753637064249E-13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502.3600084639375</v>
      </c>
      <c r="CZ159" s="62">
        <f t="shared" si="150"/>
        <v>267.29983095356357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2.8421709430404007E-14</v>
      </c>
      <c r="DP159" s="18">
        <f>DO159*VLOOKUP('Données projet'!$B$14,Paramètres!$A$1:$I$89,3,0)*VLOOKUP('Données projet'!$B$14,Paramètres!$A$1:$I$89,5,0)</f>
        <v>2.4829205358400945E-14</v>
      </c>
      <c r="DQ159" s="14">
        <f t="shared" si="176"/>
        <v>4.3867331143352915E-13</v>
      </c>
      <c r="DR159" s="22">
        <f t="shared" si="177"/>
        <v>8.0726688341261168E-13</v>
      </c>
      <c r="DS159" s="62">
        <f t="shared" si="125"/>
        <v>293.33333333333411</v>
      </c>
      <c r="DT159" s="62">
        <f ca="1">AVERAGE(OFFSET($DS$3,0,0,'Données projet'!$E$14+1,1))-AVERAGE(OFFSET($H$3,0,0,'Données projet'!$E$14+1,1))</f>
        <v>344.39903186387789</v>
      </c>
      <c r="DU159" s="62">
        <f t="shared" si="152"/>
        <v>417.85733543972361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-6.8212102632969618E-13</v>
      </c>
      <c r="EK159" s="18">
        <f>EJ159*VLOOKUP('Données projet'!$B$15,Paramètres!$A$1:$I$89,3,0)*VLOOKUP('Données projet'!$B$15,Paramètres!$A$1:$I$89,5,0)</f>
        <v>-3.0149749363772573E-13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622.05788186755217</v>
      </c>
      <c r="EP159" s="62">
        <f t="shared" si="154"/>
        <v>427.1830590194549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4.0914360327510124E-18</v>
      </c>
      <c r="EY159" s="24">
        <f t="shared" si="181"/>
        <v>4.0914360327510124E-18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-3.4583536034915599E-13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475.74538416323395</v>
      </c>
      <c r="T160" s="62">
        <f t="shared" si="142"/>
        <v>254.25036207346585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5.9412741393316544E-14</v>
      </c>
      <c r="AK160" s="14">
        <f t="shared" si="164"/>
        <v>9.483138037075782E-13</v>
      </c>
      <c r="AL160" s="22">
        <f t="shared" si="165"/>
        <v>1.7551237327173916E-12</v>
      </c>
      <c r="AM160" s="62">
        <f t="shared" si="113"/>
        <v>293.33333333333508</v>
      </c>
      <c r="AN160" s="62">
        <f ca="1">AVERAGE(OFFSET($AM$3,0,0,'Données projet'!$E$10+1,1))-AVERAGE(OFFSET($H$3,0,0,'Données projet'!$E$10+1,1))</f>
        <v>367.53254281980077</v>
      </c>
      <c r="AO160" s="62">
        <f t="shared" si="144"/>
        <v>163.29630772916113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-7.4487616075202823E-14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212.76380112303843</v>
      </c>
      <c r="BJ160" s="62">
        <f t="shared" si="146"/>
        <v>232.85411068442733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9.2222762759774927E-14</v>
      </c>
      <c r="CA160" s="14">
        <f t="shared" si="170"/>
        <v>1.3985662224947967E-12</v>
      </c>
      <c r="CB160" s="22">
        <f t="shared" si="171"/>
        <v>2.5964574826517121E-12</v>
      </c>
      <c r="CC160" s="62">
        <f t="shared" si="119"/>
        <v>293.33333333333593</v>
      </c>
      <c r="CD160" s="62">
        <f ca="1">AVERAGE(OFFSET($CC$3,0,0,'Données projet'!$E$12+1,1))-AVERAGE(OFFSET($H$3,0,0,'Données projet'!$E$12+1,1))</f>
        <v>280.22219394281689</v>
      </c>
      <c r="CE160" s="62">
        <f t="shared" si="148"/>
        <v>296.25239639555008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-3.4106051316484809E-13</v>
      </c>
      <c r="CU160" s="18">
        <f>CT160*VLOOKUP('Données projet'!$B$13,Paramètres!$A$1:$I$89,3,0)*VLOOKUP('Données projet'!$B$13,Paramètres!$A$1:$I$89,5,0)</f>
        <v>-3.6711753637064249E-13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502.3600084639375</v>
      </c>
      <c r="CZ160" s="62">
        <f t="shared" si="150"/>
        <v>267.29983095356357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2.8421709430404007E-14</v>
      </c>
      <c r="DP160" s="18">
        <f>DO160*VLOOKUP('Données projet'!$B$14,Paramètres!$A$1:$I$89,3,0)*VLOOKUP('Données projet'!$B$14,Paramètres!$A$1:$I$89,5,0)</f>
        <v>2.4829205358400945E-14</v>
      </c>
      <c r="DQ160" s="14">
        <f t="shared" si="176"/>
        <v>4.3867331143352915E-13</v>
      </c>
      <c r="DR160" s="22">
        <f t="shared" si="177"/>
        <v>8.0726688341261168E-13</v>
      </c>
      <c r="DS160" s="62">
        <f t="shared" si="125"/>
        <v>293.33333333333411</v>
      </c>
      <c r="DT160" s="62">
        <f ca="1">AVERAGE(OFFSET($DS$3,0,0,'Données projet'!$E$14+1,1))-AVERAGE(OFFSET($H$3,0,0,'Données projet'!$E$14+1,1))</f>
        <v>344.39903186387789</v>
      </c>
      <c r="DU160" s="62">
        <f t="shared" si="152"/>
        <v>417.85733543972361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-6.8212102632969618E-13</v>
      </c>
      <c r="EK160" s="18">
        <f>EJ160*VLOOKUP('Données projet'!$B$15,Paramètres!$A$1:$I$89,3,0)*VLOOKUP('Données projet'!$B$15,Paramètres!$A$1:$I$89,5,0)</f>
        <v>-3.0149749363772573E-13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622.05788186755217</v>
      </c>
      <c r="EP160" s="62">
        <f t="shared" si="154"/>
        <v>427.1830590194549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2.8930821635492263E-18</v>
      </c>
      <c r="EY160" s="24">
        <f t="shared" si="181"/>
        <v>2.8930821635492263E-18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-3.4583536034915599E-13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475.74538416323395</v>
      </c>
      <c r="T161" s="62">
        <f t="shared" si="142"/>
        <v>254.25036207346585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5.9412741393316544E-14</v>
      </c>
      <c r="AK161" s="14">
        <f t="shared" si="164"/>
        <v>9.483138037075782E-13</v>
      </c>
      <c r="AL161" s="22">
        <f t="shared" si="165"/>
        <v>1.7551237327173916E-12</v>
      </c>
      <c r="AM161" s="62">
        <f t="shared" si="113"/>
        <v>293.33333333333508</v>
      </c>
      <c r="AN161" s="62">
        <f ca="1">AVERAGE(OFFSET($AM$3,0,0,'Données projet'!$E$10+1,1))-AVERAGE(OFFSET($H$3,0,0,'Données projet'!$E$10+1,1))</f>
        <v>367.53254281980077</v>
      </c>
      <c r="AO161" s="62">
        <f t="shared" si="144"/>
        <v>163.29630772916113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-7.4487616075202823E-14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212.76380112303843</v>
      </c>
      <c r="BJ161" s="62">
        <f t="shared" si="146"/>
        <v>232.85411068442733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9.2222762759774927E-14</v>
      </c>
      <c r="CA161" s="14">
        <f t="shared" si="170"/>
        <v>1.3985662224947967E-12</v>
      </c>
      <c r="CB161" s="22">
        <f t="shared" si="171"/>
        <v>2.5964574826517121E-12</v>
      </c>
      <c r="CC161" s="62">
        <f t="shared" si="119"/>
        <v>293.33333333333593</v>
      </c>
      <c r="CD161" s="62">
        <f ca="1">AVERAGE(OFFSET($CC$3,0,0,'Données projet'!$E$12+1,1))-AVERAGE(OFFSET($H$3,0,0,'Données projet'!$E$12+1,1))</f>
        <v>280.22219394281689</v>
      </c>
      <c r="CE161" s="62">
        <f t="shared" si="148"/>
        <v>296.25239639555008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-3.4106051316484809E-13</v>
      </c>
      <c r="CU161" s="18">
        <f>CT161*VLOOKUP('Données projet'!$B$13,Paramètres!$A$1:$I$89,3,0)*VLOOKUP('Données projet'!$B$13,Paramètres!$A$1:$I$89,5,0)</f>
        <v>-3.6711753637064249E-13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502.3600084639375</v>
      </c>
      <c r="CZ161" s="62">
        <f t="shared" si="150"/>
        <v>267.29983095356357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2.8421709430404007E-14</v>
      </c>
      <c r="DP161" s="18">
        <f>DO161*VLOOKUP('Données projet'!$B$14,Paramètres!$A$1:$I$89,3,0)*VLOOKUP('Données projet'!$B$14,Paramètres!$A$1:$I$89,5,0)</f>
        <v>2.4829205358400945E-14</v>
      </c>
      <c r="DQ161" s="14">
        <f t="shared" si="176"/>
        <v>4.3867331143352915E-13</v>
      </c>
      <c r="DR161" s="22">
        <f t="shared" si="177"/>
        <v>8.0726688341261168E-13</v>
      </c>
      <c r="DS161" s="62">
        <f t="shared" si="125"/>
        <v>293.33333333333411</v>
      </c>
      <c r="DT161" s="62">
        <f ca="1">AVERAGE(OFFSET($DS$3,0,0,'Données projet'!$E$14+1,1))-AVERAGE(OFFSET($H$3,0,0,'Données projet'!$E$14+1,1))</f>
        <v>344.39903186387789</v>
      </c>
      <c r="DU161" s="62">
        <f t="shared" si="152"/>
        <v>417.85733543972361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-6.8212102632969618E-13</v>
      </c>
      <c r="EK161" s="18">
        <f>EJ161*VLOOKUP('Données projet'!$B$15,Paramètres!$A$1:$I$89,3,0)*VLOOKUP('Données projet'!$B$15,Paramètres!$A$1:$I$89,5,0)</f>
        <v>-3.0149749363772573E-13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622.05788186755217</v>
      </c>
      <c r="EP161" s="62">
        <f t="shared" si="154"/>
        <v>427.1830590194549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2.0457180163755062E-18</v>
      </c>
      <c r="EY161" s="24">
        <f t="shared" si="181"/>
        <v>2.0457180163755062E-18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-3.4583536034915599E-13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475.74538416323395</v>
      </c>
      <c r="T162" s="62">
        <f t="shared" si="142"/>
        <v>254.25036207346585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5.9412741393316544E-14</v>
      </c>
      <c r="AK162" s="14">
        <f t="shared" si="164"/>
        <v>9.483138037075782E-13</v>
      </c>
      <c r="AL162" s="22">
        <f t="shared" si="165"/>
        <v>1.7551237327173916E-12</v>
      </c>
      <c r="AM162" s="62">
        <f t="shared" si="113"/>
        <v>293.33333333333508</v>
      </c>
      <c r="AN162" s="62">
        <f ca="1">AVERAGE(OFFSET($AM$3,0,0,'Données projet'!$E$10+1,1))-AVERAGE(OFFSET($H$3,0,0,'Données projet'!$E$10+1,1))</f>
        <v>367.53254281980077</v>
      </c>
      <c r="AO162" s="62">
        <f t="shared" si="144"/>
        <v>163.29630772916113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-7.4487616075202823E-14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212.76380112303843</v>
      </c>
      <c r="BJ162" s="62">
        <f t="shared" si="146"/>
        <v>232.85411068442733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9.2222762759774927E-14</v>
      </c>
      <c r="CA162" s="14">
        <f t="shared" si="170"/>
        <v>1.3985662224947967E-12</v>
      </c>
      <c r="CB162" s="22">
        <f t="shared" si="171"/>
        <v>2.5964574826517121E-12</v>
      </c>
      <c r="CC162" s="62">
        <f t="shared" si="119"/>
        <v>293.33333333333593</v>
      </c>
      <c r="CD162" s="62">
        <f ca="1">AVERAGE(OFFSET($CC$3,0,0,'Données projet'!$E$12+1,1))-AVERAGE(OFFSET($H$3,0,0,'Données projet'!$E$12+1,1))</f>
        <v>280.22219394281689</v>
      </c>
      <c r="CE162" s="62">
        <f t="shared" si="148"/>
        <v>296.25239639555008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-3.4106051316484809E-13</v>
      </c>
      <c r="CU162" s="18">
        <f>CT162*VLOOKUP('Données projet'!$B$13,Paramètres!$A$1:$I$89,3,0)*VLOOKUP('Données projet'!$B$13,Paramètres!$A$1:$I$89,5,0)</f>
        <v>-3.6711753637064249E-13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502.3600084639375</v>
      </c>
      <c r="CZ162" s="62">
        <f t="shared" si="150"/>
        <v>267.29983095356357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2.8421709430404007E-14</v>
      </c>
      <c r="DP162" s="18">
        <f>DO162*VLOOKUP('Données projet'!$B$14,Paramètres!$A$1:$I$89,3,0)*VLOOKUP('Données projet'!$B$14,Paramètres!$A$1:$I$89,5,0)</f>
        <v>2.4829205358400945E-14</v>
      </c>
      <c r="DQ162" s="14">
        <f t="shared" si="176"/>
        <v>4.3867331143352915E-13</v>
      </c>
      <c r="DR162" s="22">
        <f t="shared" si="177"/>
        <v>8.0726688341261168E-13</v>
      </c>
      <c r="DS162" s="62">
        <f t="shared" si="125"/>
        <v>293.33333333333411</v>
      </c>
      <c r="DT162" s="62">
        <f ca="1">AVERAGE(OFFSET($DS$3,0,0,'Données projet'!$E$14+1,1))-AVERAGE(OFFSET($H$3,0,0,'Données projet'!$E$14+1,1))</f>
        <v>344.39903186387789</v>
      </c>
      <c r="DU162" s="62">
        <f t="shared" si="152"/>
        <v>417.85733543972361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-6.8212102632969618E-13</v>
      </c>
      <c r="EK162" s="18">
        <f>EJ162*VLOOKUP('Données projet'!$B$15,Paramètres!$A$1:$I$89,3,0)*VLOOKUP('Données projet'!$B$15,Paramètres!$A$1:$I$89,5,0)</f>
        <v>-3.0149749363772573E-13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622.05788186755217</v>
      </c>
      <c r="EP162" s="62">
        <f t="shared" si="154"/>
        <v>427.1830590194549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1.4465410817746131E-18</v>
      </c>
      <c r="EY162" s="24">
        <f t="shared" si="181"/>
        <v>1.4465410817746131E-18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-3.4583536034915599E-13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475.74538416323395</v>
      </c>
      <c r="T163" s="62">
        <f t="shared" si="142"/>
        <v>254.25036207346585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5.9412741393316544E-14</v>
      </c>
      <c r="AK163" s="14">
        <f t="shared" si="164"/>
        <v>9.483138037075782E-13</v>
      </c>
      <c r="AL163" s="22">
        <f t="shared" si="165"/>
        <v>1.7551237327173916E-12</v>
      </c>
      <c r="AM163" s="62">
        <f t="shared" si="113"/>
        <v>293.33333333333508</v>
      </c>
      <c r="AN163" s="62">
        <f ca="1">AVERAGE(OFFSET($AM$3,0,0,'Données projet'!$E$10+1,1))-AVERAGE(OFFSET($H$3,0,0,'Données projet'!$E$10+1,1))</f>
        <v>367.53254281980077</v>
      </c>
      <c r="AO163" s="62">
        <f t="shared" si="144"/>
        <v>163.29630772916113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-7.4487616075202823E-14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212.76380112303843</v>
      </c>
      <c r="BJ163" s="62">
        <f t="shared" si="146"/>
        <v>232.85411068442733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9.2222762759774927E-14</v>
      </c>
      <c r="CA163" s="14">
        <f t="shared" si="170"/>
        <v>1.3985662224947967E-12</v>
      </c>
      <c r="CB163" s="22">
        <f t="shared" si="171"/>
        <v>2.5964574826517121E-12</v>
      </c>
      <c r="CC163" s="62">
        <f t="shared" si="119"/>
        <v>293.33333333333593</v>
      </c>
      <c r="CD163" s="62">
        <f ca="1">AVERAGE(OFFSET($CC$3,0,0,'Données projet'!$E$12+1,1))-AVERAGE(OFFSET($H$3,0,0,'Données projet'!$E$12+1,1))</f>
        <v>280.22219394281689</v>
      </c>
      <c r="CE163" s="62">
        <f t="shared" si="148"/>
        <v>296.25239639555008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-3.4106051316484809E-13</v>
      </c>
      <c r="CU163" s="18">
        <f>CT163*VLOOKUP('Données projet'!$B$13,Paramètres!$A$1:$I$89,3,0)*VLOOKUP('Données projet'!$B$13,Paramètres!$A$1:$I$89,5,0)</f>
        <v>-3.6711753637064249E-13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502.3600084639375</v>
      </c>
      <c r="CZ163" s="62">
        <f t="shared" si="150"/>
        <v>267.29983095356357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2.8421709430404007E-14</v>
      </c>
      <c r="DP163" s="18">
        <f>DO163*VLOOKUP('Données projet'!$B$14,Paramètres!$A$1:$I$89,3,0)*VLOOKUP('Données projet'!$B$14,Paramètres!$A$1:$I$89,5,0)</f>
        <v>2.4829205358400945E-14</v>
      </c>
      <c r="DQ163" s="14">
        <f t="shared" si="176"/>
        <v>4.3867331143352915E-13</v>
      </c>
      <c r="DR163" s="22">
        <f t="shared" si="177"/>
        <v>8.0726688341261168E-13</v>
      </c>
      <c r="DS163" s="62">
        <f t="shared" si="125"/>
        <v>293.33333333333411</v>
      </c>
      <c r="DT163" s="62">
        <f ca="1">AVERAGE(OFFSET($DS$3,0,0,'Données projet'!$E$14+1,1))-AVERAGE(OFFSET($H$3,0,0,'Données projet'!$E$14+1,1))</f>
        <v>344.39903186387789</v>
      </c>
      <c r="DU163" s="62">
        <f t="shared" si="152"/>
        <v>417.85733543972361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-6.8212102632969618E-13</v>
      </c>
      <c r="EK163" s="18">
        <f>EJ163*VLOOKUP('Données projet'!$B$15,Paramètres!$A$1:$I$89,3,0)*VLOOKUP('Données projet'!$B$15,Paramètres!$A$1:$I$89,5,0)</f>
        <v>-3.0149749363772573E-13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622.05788186755217</v>
      </c>
      <c r="EP163" s="62">
        <f t="shared" si="154"/>
        <v>427.1830590194549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1.0228590081877531E-18</v>
      </c>
      <c r="EY163" s="24">
        <f t="shared" si="181"/>
        <v>1.0228590081877531E-18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-3.4583536034915599E-13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475.74538416323395</v>
      </c>
      <c r="T164" s="62">
        <f t="shared" si="142"/>
        <v>254.25036207346585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5.9412741393316544E-14</v>
      </c>
      <c r="AK164" s="14">
        <f t="shared" si="164"/>
        <v>9.483138037075782E-13</v>
      </c>
      <c r="AL164" s="22">
        <f t="shared" si="165"/>
        <v>1.7551237327173916E-12</v>
      </c>
      <c r="AM164" s="62">
        <f t="shared" si="113"/>
        <v>293.33333333333508</v>
      </c>
      <c r="AN164" s="62">
        <f ca="1">AVERAGE(OFFSET($AM$3,0,0,'Données projet'!$E$10+1,1))-AVERAGE(OFFSET($H$3,0,0,'Données projet'!$E$10+1,1))</f>
        <v>367.53254281980077</v>
      </c>
      <c r="AO164" s="62">
        <f t="shared" si="144"/>
        <v>163.29630772916113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-7.4487616075202823E-14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212.76380112303843</v>
      </c>
      <c r="BJ164" s="62">
        <f t="shared" si="146"/>
        <v>232.85411068442733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9.2222762759774927E-14</v>
      </c>
      <c r="CA164" s="14">
        <f t="shared" si="170"/>
        <v>1.3985662224947967E-12</v>
      </c>
      <c r="CB164" s="22">
        <f t="shared" si="171"/>
        <v>2.5964574826517121E-12</v>
      </c>
      <c r="CC164" s="62">
        <f t="shared" si="119"/>
        <v>293.33333333333593</v>
      </c>
      <c r="CD164" s="62">
        <f ca="1">AVERAGE(OFFSET($CC$3,0,0,'Données projet'!$E$12+1,1))-AVERAGE(OFFSET($H$3,0,0,'Données projet'!$E$12+1,1))</f>
        <v>280.22219394281689</v>
      </c>
      <c r="CE164" s="62">
        <f t="shared" si="148"/>
        <v>296.25239639555008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-3.4106051316484809E-13</v>
      </c>
      <c r="CU164" s="18">
        <f>CT164*VLOOKUP('Données projet'!$B$13,Paramètres!$A$1:$I$89,3,0)*VLOOKUP('Données projet'!$B$13,Paramètres!$A$1:$I$89,5,0)</f>
        <v>-3.6711753637064249E-13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502.3600084639375</v>
      </c>
      <c r="CZ164" s="62">
        <f t="shared" si="150"/>
        <v>267.29983095356357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2.8421709430404007E-14</v>
      </c>
      <c r="DP164" s="18">
        <f>DO164*VLOOKUP('Données projet'!$B$14,Paramètres!$A$1:$I$89,3,0)*VLOOKUP('Données projet'!$B$14,Paramètres!$A$1:$I$89,5,0)</f>
        <v>2.4829205358400945E-14</v>
      </c>
      <c r="DQ164" s="14">
        <f t="shared" si="176"/>
        <v>4.3867331143352915E-13</v>
      </c>
      <c r="DR164" s="22">
        <f t="shared" si="177"/>
        <v>8.0726688341261168E-13</v>
      </c>
      <c r="DS164" s="62">
        <f t="shared" si="125"/>
        <v>293.33333333333411</v>
      </c>
      <c r="DT164" s="62">
        <f ca="1">AVERAGE(OFFSET($DS$3,0,0,'Données projet'!$E$14+1,1))-AVERAGE(OFFSET($H$3,0,0,'Données projet'!$E$14+1,1))</f>
        <v>344.39903186387789</v>
      </c>
      <c r="DU164" s="62">
        <f t="shared" si="152"/>
        <v>417.85733543972361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-6.8212102632969618E-13</v>
      </c>
      <c r="EK164" s="18">
        <f>EJ164*VLOOKUP('Données projet'!$B$15,Paramètres!$A$1:$I$89,3,0)*VLOOKUP('Données projet'!$B$15,Paramètres!$A$1:$I$89,5,0)</f>
        <v>-3.0149749363772573E-13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622.05788186755217</v>
      </c>
      <c r="EP164" s="62">
        <f t="shared" si="154"/>
        <v>427.1830590194549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7.2327054088730657E-19</v>
      </c>
      <c r="EY164" s="24">
        <f t="shared" si="181"/>
        <v>7.2327054088730657E-19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-3.4583536034915599E-13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475.74538416323395</v>
      </c>
      <c r="T165" s="62">
        <f t="shared" si="142"/>
        <v>254.25036207346585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5.9412741393316544E-14</v>
      </c>
      <c r="AK165" s="14">
        <f t="shared" si="164"/>
        <v>9.483138037075782E-13</v>
      </c>
      <c r="AL165" s="22">
        <f t="shared" si="165"/>
        <v>1.7551237327173916E-12</v>
      </c>
      <c r="AM165" s="62">
        <f t="shared" si="113"/>
        <v>293.33333333333508</v>
      </c>
      <c r="AN165" s="62">
        <f ca="1">AVERAGE(OFFSET($AM$3,0,0,'Données projet'!$E$10+1,1))-AVERAGE(OFFSET($H$3,0,0,'Données projet'!$E$10+1,1))</f>
        <v>367.53254281980077</v>
      </c>
      <c r="AO165" s="62">
        <f t="shared" si="144"/>
        <v>163.29630772916113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-7.4487616075202823E-14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212.76380112303843</v>
      </c>
      <c r="BJ165" s="62">
        <f t="shared" si="146"/>
        <v>232.85411068442733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9.2222762759774927E-14</v>
      </c>
      <c r="CA165" s="14">
        <f t="shared" si="170"/>
        <v>1.3985662224947967E-12</v>
      </c>
      <c r="CB165" s="22">
        <f t="shared" si="171"/>
        <v>2.5964574826517121E-12</v>
      </c>
      <c r="CC165" s="62">
        <f t="shared" si="119"/>
        <v>293.33333333333593</v>
      </c>
      <c r="CD165" s="62">
        <f ca="1">AVERAGE(OFFSET($CC$3,0,0,'Données projet'!$E$12+1,1))-AVERAGE(OFFSET($H$3,0,0,'Données projet'!$E$12+1,1))</f>
        <v>280.22219394281689</v>
      </c>
      <c r="CE165" s="62">
        <f t="shared" si="148"/>
        <v>296.25239639555008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-3.4106051316484809E-13</v>
      </c>
      <c r="CU165" s="18">
        <f>CT165*VLOOKUP('Données projet'!$B$13,Paramètres!$A$1:$I$89,3,0)*VLOOKUP('Données projet'!$B$13,Paramètres!$A$1:$I$89,5,0)</f>
        <v>-3.6711753637064249E-13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502.3600084639375</v>
      </c>
      <c r="CZ165" s="62">
        <f t="shared" si="150"/>
        <v>267.29983095356357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2.8421709430404007E-14</v>
      </c>
      <c r="DP165" s="18">
        <f>DO165*VLOOKUP('Données projet'!$B$14,Paramètres!$A$1:$I$89,3,0)*VLOOKUP('Données projet'!$B$14,Paramètres!$A$1:$I$89,5,0)</f>
        <v>2.4829205358400945E-14</v>
      </c>
      <c r="DQ165" s="14">
        <f t="shared" si="176"/>
        <v>4.3867331143352915E-13</v>
      </c>
      <c r="DR165" s="22">
        <f t="shared" si="177"/>
        <v>8.0726688341261168E-13</v>
      </c>
      <c r="DS165" s="62">
        <f t="shared" si="125"/>
        <v>293.33333333333411</v>
      </c>
      <c r="DT165" s="62">
        <f ca="1">AVERAGE(OFFSET($DS$3,0,0,'Données projet'!$E$14+1,1))-AVERAGE(OFFSET($H$3,0,0,'Données projet'!$E$14+1,1))</f>
        <v>344.39903186387789</v>
      </c>
      <c r="DU165" s="62">
        <f t="shared" si="152"/>
        <v>417.85733543972361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-6.8212102632969618E-13</v>
      </c>
      <c r="EK165" s="18">
        <f>EJ165*VLOOKUP('Données projet'!$B$15,Paramètres!$A$1:$I$89,3,0)*VLOOKUP('Données projet'!$B$15,Paramètres!$A$1:$I$89,5,0)</f>
        <v>-3.0149749363772573E-13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622.05788186755217</v>
      </c>
      <c r="EP165" s="62">
        <f t="shared" si="154"/>
        <v>427.1830590194549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5.1142950409387655E-19</v>
      </c>
      <c r="EY165" s="24">
        <f t="shared" si="181"/>
        <v>5.1142950409387655E-19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-3.4583536034915599E-13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475.74538416323395</v>
      </c>
      <c r="T166" s="62">
        <f t="shared" si="142"/>
        <v>254.25036207346585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5.9412741393316544E-14</v>
      </c>
      <c r="AK166" s="14">
        <f t="shared" si="164"/>
        <v>9.483138037075782E-13</v>
      </c>
      <c r="AL166" s="22">
        <f t="shared" si="165"/>
        <v>1.7551237327173916E-12</v>
      </c>
      <c r="AM166" s="62">
        <f t="shared" si="113"/>
        <v>293.33333333333508</v>
      </c>
      <c r="AN166" s="62">
        <f ca="1">AVERAGE(OFFSET($AM$3,0,0,'Données projet'!$E$10+1,1))-AVERAGE(OFFSET($H$3,0,0,'Données projet'!$E$10+1,1))</f>
        <v>367.53254281980077</v>
      </c>
      <c r="AO166" s="62">
        <f t="shared" si="144"/>
        <v>163.29630772916113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-7.4487616075202823E-14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212.76380112303843</v>
      </c>
      <c r="BJ166" s="62">
        <f t="shared" si="146"/>
        <v>232.85411068442733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9.2222762759774927E-14</v>
      </c>
      <c r="CA166" s="14">
        <f t="shared" si="170"/>
        <v>1.3985662224947967E-12</v>
      </c>
      <c r="CB166" s="22">
        <f t="shared" si="171"/>
        <v>2.5964574826517121E-12</v>
      </c>
      <c r="CC166" s="62">
        <f t="shared" si="119"/>
        <v>293.33333333333593</v>
      </c>
      <c r="CD166" s="62">
        <f ca="1">AVERAGE(OFFSET($CC$3,0,0,'Données projet'!$E$12+1,1))-AVERAGE(OFFSET($H$3,0,0,'Données projet'!$E$12+1,1))</f>
        <v>280.22219394281689</v>
      </c>
      <c r="CE166" s="62">
        <f t="shared" si="148"/>
        <v>296.25239639555008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-3.4106051316484809E-13</v>
      </c>
      <c r="CU166" s="18">
        <f>CT166*VLOOKUP('Données projet'!$B$13,Paramètres!$A$1:$I$89,3,0)*VLOOKUP('Données projet'!$B$13,Paramètres!$A$1:$I$89,5,0)</f>
        <v>-3.6711753637064249E-13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502.3600084639375</v>
      </c>
      <c r="CZ166" s="62">
        <f t="shared" si="150"/>
        <v>267.29983095356357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2.8421709430404007E-14</v>
      </c>
      <c r="DP166" s="18">
        <f>DO166*VLOOKUP('Données projet'!$B$14,Paramètres!$A$1:$I$89,3,0)*VLOOKUP('Données projet'!$B$14,Paramètres!$A$1:$I$89,5,0)</f>
        <v>2.4829205358400945E-14</v>
      </c>
      <c r="DQ166" s="14">
        <f t="shared" si="176"/>
        <v>4.3867331143352915E-13</v>
      </c>
      <c r="DR166" s="22">
        <f t="shared" si="177"/>
        <v>8.0726688341261168E-13</v>
      </c>
      <c r="DS166" s="62">
        <f t="shared" si="125"/>
        <v>293.33333333333411</v>
      </c>
      <c r="DT166" s="62">
        <f ca="1">AVERAGE(OFFSET($DS$3,0,0,'Données projet'!$E$14+1,1))-AVERAGE(OFFSET($H$3,0,0,'Données projet'!$E$14+1,1))</f>
        <v>344.39903186387789</v>
      </c>
      <c r="DU166" s="62">
        <f t="shared" si="152"/>
        <v>417.85733543972361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-6.8212102632969618E-13</v>
      </c>
      <c r="EK166" s="18">
        <f>EJ166*VLOOKUP('Données projet'!$B$15,Paramètres!$A$1:$I$89,3,0)*VLOOKUP('Données projet'!$B$15,Paramètres!$A$1:$I$89,5,0)</f>
        <v>-3.0149749363772573E-13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622.05788186755217</v>
      </c>
      <c r="EP166" s="62">
        <f t="shared" si="154"/>
        <v>427.1830590194549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3.6163527044365328E-19</v>
      </c>
      <c r="EY166" s="24">
        <f t="shared" si="181"/>
        <v>3.6163527044365328E-19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-3.4583536034915599E-13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475.74538416323395</v>
      </c>
      <c r="T167" s="62">
        <f t="shared" si="142"/>
        <v>254.25036207346585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5.9412741393316544E-14</v>
      </c>
      <c r="AK167" s="14">
        <f t="shared" si="164"/>
        <v>9.483138037075782E-13</v>
      </c>
      <c r="AL167" s="22">
        <f t="shared" si="165"/>
        <v>1.7551237327173916E-12</v>
      </c>
      <c r="AM167" s="62">
        <f t="shared" si="113"/>
        <v>293.33333333333508</v>
      </c>
      <c r="AN167" s="62">
        <f ca="1">AVERAGE(OFFSET($AM$3,0,0,'Données projet'!$E$10+1,1))-AVERAGE(OFFSET($H$3,0,0,'Données projet'!$E$10+1,1))</f>
        <v>367.53254281980077</v>
      </c>
      <c r="AO167" s="62">
        <f t="shared" si="144"/>
        <v>163.29630772916113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-7.4487616075202823E-14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212.76380112303843</v>
      </c>
      <c r="BJ167" s="62">
        <f t="shared" si="146"/>
        <v>232.85411068442733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9.2222762759774927E-14</v>
      </c>
      <c r="CA167" s="14">
        <f t="shared" si="170"/>
        <v>1.3985662224947967E-12</v>
      </c>
      <c r="CB167" s="22">
        <f t="shared" si="171"/>
        <v>2.5964574826517121E-12</v>
      </c>
      <c r="CC167" s="62">
        <f t="shared" si="119"/>
        <v>293.33333333333593</v>
      </c>
      <c r="CD167" s="62">
        <f ca="1">AVERAGE(OFFSET($CC$3,0,0,'Données projet'!$E$12+1,1))-AVERAGE(OFFSET($H$3,0,0,'Données projet'!$E$12+1,1))</f>
        <v>280.22219394281689</v>
      </c>
      <c r="CE167" s="62">
        <f t="shared" si="148"/>
        <v>296.25239639555008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-3.4106051316484809E-13</v>
      </c>
      <c r="CU167" s="18">
        <f>CT167*VLOOKUP('Données projet'!$B$13,Paramètres!$A$1:$I$89,3,0)*VLOOKUP('Données projet'!$B$13,Paramètres!$A$1:$I$89,5,0)</f>
        <v>-3.6711753637064249E-13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502.3600084639375</v>
      </c>
      <c r="CZ167" s="62">
        <f t="shared" si="150"/>
        <v>267.29983095356357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2.8421709430404007E-14</v>
      </c>
      <c r="DP167" s="18">
        <f>DO167*VLOOKUP('Données projet'!$B$14,Paramètres!$A$1:$I$89,3,0)*VLOOKUP('Données projet'!$B$14,Paramètres!$A$1:$I$89,5,0)</f>
        <v>2.4829205358400945E-14</v>
      </c>
      <c r="DQ167" s="14">
        <f t="shared" si="176"/>
        <v>4.3867331143352915E-13</v>
      </c>
      <c r="DR167" s="22">
        <f t="shared" si="177"/>
        <v>8.0726688341261168E-13</v>
      </c>
      <c r="DS167" s="62">
        <f t="shared" si="125"/>
        <v>293.33333333333411</v>
      </c>
      <c r="DT167" s="62">
        <f ca="1">AVERAGE(OFFSET($DS$3,0,0,'Données projet'!$E$14+1,1))-AVERAGE(OFFSET($H$3,0,0,'Données projet'!$E$14+1,1))</f>
        <v>344.39903186387789</v>
      </c>
      <c r="DU167" s="62">
        <f t="shared" si="152"/>
        <v>417.85733543972361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-6.8212102632969618E-13</v>
      </c>
      <c r="EK167" s="18">
        <f>EJ167*VLOOKUP('Données projet'!$B$15,Paramètres!$A$1:$I$89,3,0)*VLOOKUP('Données projet'!$B$15,Paramètres!$A$1:$I$89,5,0)</f>
        <v>-3.0149749363772573E-13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622.05788186755217</v>
      </c>
      <c r="EP167" s="62">
        <f t="shared" si="154"/>
        <v>427.1830590194549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2.5571475204693828E-19</v>
      </c>
      <c r="EY167" s="24">
        <f t="shared" si="181"/>
        <v>2.5571475204693828E-19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-3.4583536034915599E-13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475.74538416323395</v>
      </c>
      <c r="T168" s="62">
        <f t="shared" si="142"/>
        <v>254.25036207346585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5.9412741393316544E-14</v>
      </c>
      <c r="AK168" s="14">
        <f t="shared" si="164"/>
        <v>9.483138037075782E-13</v>
      </c>
      <c r="AL168" s="22">
        <f t="shared" si="165"/>
        <v>1.7551237327173916E-12</v>
      </c>
      <c r="AM168" s="62">
        <f t="shared" si="113"/>
        <v>293.33333333333508</v>
      </c>
      <c r="AN168" s="62">
        <f ca="1">AVERAGE(OFFSET($AM$3,0,0,'Données projet'!$E$10+1,1))-AVERAGE(OFFSET($H$3,0,0,'Données projet'!$E$10+1,1))</f>
        <v>367.53254281980077</v>
      </c>
      <c r="AO168" s="62">
        <f t="shared" si="144"/>
        <v>163.29630772916113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-7.4487616075202823E-14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212.76380112303843</v>
      </c>
      <c r="BJ168" s="62">
        <f t="shared" si="146"/>
        <v>232.85411068442733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9.2222762759774927E-14</v>
      </c>
      <c r="CA168" s="14">
        <f t="shared" si="170"/>
        <v>1.3985662224947967E-12</v>
      </c>
      <c r="CB168" s="22">
        <f t="shared" si="171"/>
        <v>2.5964574826517121E-12</v>
      </c>
      <c r="CC168" s="62">
        <f t="shared" si="119"/>
        <v>293.33333333333593</v>
      </c>
      <c r="CD168" s="62">
        <f ca="1">AVERAGE(OFFSET($CC$3,0,0,'Données projet'!$E$12+1,1))-AVERAGE(OFFSET($H$3,0,0,'Données projet'!$E$12+1,1))</f>
        <v>280.22219394281689</v>
      </c>
      <c r="CE168" s="62">
        <f t="shared" si="148"/>
        <v>296.25239639555008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-3.4106051316484809E-13</v>
      </c>
      <c r="CU168" s="18">
        <f>CT168*VLOOKUP('Données projet'!$B$13,Paramètres!$A$1:$I$89,3,0)*VLOOKUP('Données projet'!$B$13,Paramètres!$A$1:$I$89,5,0)</f>
        <v>-3.6711753637064249E-13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502.3600084639375</v>
      </c>
      <c r="CZ168" s="62">
        <f t="shared" si="150"/>
        <v>267.29983095356357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2.8421709430404007E-14</v>
      </c>
      <c r="DP168" s="18">
        <f>DO168*VLOOKUP('Données projet'!$B$14,Paramètres!$A$1:$I$89,3,0)*VLOOKUP('Données projet'!$B$14,Paramètres!$A$1:$I$89,5,0)</f>
        <v>2.4829205358400945E-14</v>
      </c>
      <c r="DQ168" s="14">
        <f t="shared" si="176"/>
        <v>4.3867331143352915E-13</v>
      </c>
      <c r="DR168" s="22">
        <f t="shared" si="177"/>
        <v>8.0726688341261168E-13</v>
      </c>
      <c r="DS168" s="62">
        <f t="shared" si="125"/>
        <v>293.33333333333411</v>
      </c>
      <c r="DT168" s="62">
        <f ca="1">AVERAGE(OFFSET($DS$3,0,0,'Données projet'!$E$14+1,1))-AVERAGE(OFFSET($H$3,0,0,'Données projet'!$E$14+1,1))</f>
        <v>344.39903186387789</v>
      </c>
      <c r="DU168" s="62">
        <f t="shared" si="152"/>
        <v>417.85733543972361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-6.8212102632969618E-13</v>
      </c>
      <c r="EK168" s="18">
        <f>EJ168*VLOOKUP('Données projet'!$B$15,Paramètres!$A$1:$I$89,3,0)*VLOOKUP('Données projet'!$B$15,Paramètres!$A$1:$I$89,5,0)</f>
        <v>-3.0149749363772573E-13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622.05788186755217</v>
      </c>
      <c r="EP168" s="62">
        <f t="shared" si="154"/>
        <v>427.1830590194549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1.8081763522182664E-19</v>
      </c>
      <c r="EY168" s="24">
        <f t="shared" si="181"/>
        <v>1.8081763522182664E-19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-3.4583536034915599E-13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475.74538416323395</v>
      </c>
      <c r="T169" s="62">
        <f t="shared" si="142"/>
        <v>254.25036207346585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5.9412741393316544E-14</v>
      </c>
      <c r="AK169" s="14">
        <f t="shared" si="164"/>
        <v>9.483138037075782E-13</v>
      </c>
      <c r="AL169" s="22">
        <f t="shared" si="165"/>
        <v>1.7551237327173916E-12</v>
      </c>
      <c r="AM169" s="62">
        <f t="shared" si="113"/>
        <v>293.33333333333508</v>
      </c>
      <c r="AN169" s="62">
        <f ca="1">AVERAGE(OFFSET($AM$3,0,0,'Données projet'!$E$10+1,1))-AVERAGE(OFFSET($H$3,0,0,'Données projet'!$E$10+1,1))</f>
        <v>367.53254281980077</v>
      </c>
      <c r="AO169" s="62">
        <f t="shared" si="144"/>
        <v>163.29630772916113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-7.4487616075202823E-14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212.76380112303843</v>
      </c>
      <c r="BJ169" s="62">
        <f t="shared" si="146"/>
        <v>232.85411068442733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9.2222762759774927E-14</v>
      </c>
      <c r="CA169" s="14">
        <f t="shared" si="170"/>
        <v>1.3985662224947967E-12</v>
      </c>
      <c r="CB169" s="22">
        <f t="shared" si="171"/>
        <v>2.5964574826517121E-12</v>
      </c>
      <c r="CC169" s="62">
        <f t="shared" si="119"/>
        <v>293.33333333333593</v>
      </c>
      <c r="CD169" s="62">
        <f ca="1">AVERAGE(OFFSET($CC$3,0,0,'Données projet'!$E$12+1,1))-AVERAGE(OFFSET($H$3,0,0,'Données projet'!$E$12+1,1))</f>
        <v>280.22219394281689</v>
      </c>
      <c r="CE169" s="62">
        <f t="shared" si="148"/>
        <v>296.25239639555008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-3.4106051316484809E-13</v>
      </c>
      <c r="CU169" s="18">
        <f>CT169*VLOOKUP('Données projet'!$B$13,Paramètres!$A$1:$I$89,3,0)*VLOOKUP('Données projet'!$B$13,Paramètres!$A$1:$I$89,5,0)</f>
        <v>-3.6711753637064249E-13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502.3600084639375</v>
      </c>
      <c r="CZ169" s="62">
        <f t="shared" si="150"/>
        <v>267.29983095356357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2.8421709430404007E-14</v>
      </c>
      <c r="DP169" s="18">
        <f>DO169*VLOOKUP('Données projet'!$B$14,Paramètres!$A$1:$I$89,3,0)*VLOOKUP('Données projet'!$B$14,Paramètres!$A$1:$I$89,5,0)</f>
        <v>2.4829205358400945E-14</v>
      </c>
      <c r="DQ169" s="14">
        <f t="shared" si="176"/>
        <v>4.3867331143352915E-13</v>
      </c>
      <c r="DR169" s="22">
        <f t="shared" si="177"/>
        <v>8.0726688341261168E-13</v>
      </c>
      <c r="DS169" s="62">
        <f t="shared" si="125"/>
        <v>293.33333333333411</v>
      </c>
      <c r="DT169" s="62">
        <f ca="1">AVERAGE(OFFSET($DS$3,0,0,'Données projet'!$E$14+1,1))-AVERAGE(OFFSET($H$3,0,0,'Données projet'!$E$14+1,1))</f>
        <v>344.39903186387789</v>
      </c>
      <c r="DU169" s="62">
        <f t="shared" si="152"/>
        <v>417.85733543972361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-6.8212102632969618E-13</v>
      </c>
      <c r="EK169" s="18">
        <f>EJ169*VLOOKUP('Données projet'!$B$15,Paramètres!$A$1:$I$89,3,0)*VLOOKUP('Données projet'!$B$15,Paramètres!$A$1:$I$89,5,0)</f>
        <v>-3.0149749363772573E-13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622.05788186755217</v>
      </c>
      <c r="EP169" s="62">
        <f t="shared" si="154"/>
        <v>427.1830590194549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1.2785737602346914E-19</v>
      </c>
      <c r="EY169" s="24">
        <f t="shared" si="181"/>
        <v>1.2785737602346914E-19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-3.4583536034915599E-13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475.74538416323395</v>
      </c>
      <c r="T170" s="62">
        <f t="shared" si="142"/>
        <v>254.25036207346585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5.9412741393316544E-14</v>
      </c>
      <c r="AK170" s="14">
        <f t="shared" si="164"/>
        <v>9.483138037075782E-13</v>
      </c>
      <c r="AL170" s="22">
        <f t="shared" si="165"/>
        <v>1.7551237327173916E-12</v>
      </c>
      <c r="AM170" s="62">
        <f t="shared" si="113"/>
        <v>293.33333333333508</v>
      </c>
      <c r="AN170" s="62">
        <f ca="1">AVERAGE(OFFSET($AM$3,0,0,'Données projet'!$E$10+1,1))-AVERAGE(OFFSET($H$3,0,0,'Données projet'!$E$10+1,1))</f>
        <v>367.53254281980077</v>
      </c>
      <c r="AO170" s="62">
        <f t="shared" si="144"/>
        <v>163.29630772916113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-7.4487616075202823E-14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212.76380112303843</v>
      </c>
      <c r="BJ170" s="62">
        <f t="shared" si="146"/>
        <v>232.85411068442733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9.2222762759774927E-14</v>
      </c>
      <c r="CA170" s="14">
        <f t="shared" si="170"/>
        <v>1.3985662224947967E-12</v>
      </c>
      <c r="CB170" s="22">
        <f t="shared" si="171"/>
        <v>2.5964574826517121E-12</v>
      </c>
      <c r="CC170" s="62">
        <f t="shared" si="119"/>
        <v>293.33333333333593</v>
      </c>
      <c r="CD170" s="62">
        <f ca="1">AVERAGE(OFFSET($CC$3,0,0,'Données projet'!$E$12+1,1))-AVERAGE(OFFSET($H$3,0,0,'Données projet'!$E$12+1,1))</f>
        <v>280.22219394281689</v>
      </c>
      <c r="CE170" s="62">
        <f t="shared" si="148"/>
        <v>296.25239639555008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-3.4106051316484809E-13</v>
      </c>
      <c r="CU170" s="18">
        <f>CT170*VLOOKUP('Données projet'!$B$13,Paramètres!$A$1:$I$89,3,0)*VLOOKUP('Données projet'!$B$13,Paramètres!$A$1:$I$89,5,0)</f>
        <v>-3.6711753637064249E-13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502.3600084639375</v>
      </c>
      <c r="CZ170" s="62">
        <f t="shared" si="150"/>
        <v>267.29983095356357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2.8421709430404007E-14</v>
      </c>
      <c r="DP170" s="18">
        <f>DO170*VLOOKUP('Données projet'!$B$14,Paramètres!$A$1:$I$89,3,0)*VLOOKUP('Données projet'!$B$14,Paramètres!$A$1:$I$89,5,0)</f>
        <v>2.4829205358400945E-14</v>
      </c>
      <c r="DQ170" s="14">
        <f t="shared" si="176"/>
        <v>4.3867331143352915E-13</v>
      </c>
      <c r="DR170" s="22">
        <f t="shared" si="177"/>
        <v>8.0726688341261168E-13</v>
      </c>
      <c r="DS170" s="62">
        <f t="shared" si="125"/>
        <v>293.33333333333411</v>
      </c>
      <c r="DT170" s="62">
        <f ca="1">AVERAGE(OFFSET($DS$3,0,0,'Données projet'!$E$14+1,1))-AVERAGE(OFFSET($H$3,0,0,'Données projet'!$E$14+1,1))</f>
        <v>344.39903186387789</v>
      </c>
      <c r="DU170" s="62">
        <f t="shared" si="152"/>
        <v>417.85733543972361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-6.8212102632969618E-13</v>
      </c>
      <c r="EK170" s="18">
        <f>EJ170*VLOOKUP('Données projet'!$B$15,Paramètres!$A$1:$I$89,3,0)*VLOOKUP('Données projet'!$B$15,Paramètres!$A$1:$I$89,5,0)</f>
        <v>-3.0149749363772573E-13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622.05788186755217</v>
      </c>
      <c r="EP170" s="62">
        <f t="shared" si="154"/>
        <v>427.1830590194549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9.0408817610913321E-20</v>
      </c>
      <c r="EY170" s="24">
        <f t="shared" si="181"/>
        <v>9.0408817610913321E-20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-3.4583536034915599E-13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475.74538416323395</v>
      </c>
      <c r="T171" s="62">
        <f t="shared" si="142"/>
        <v>254.25036207346585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5.9412741393316544E-14</v>
      </c>
      <c r="AK171" s="14">
        <f t="shared" si="164"/>
        <v>9.483138037075782E-13</v>
      </c>
      <c r="AL171" s="22">
        <f t="shared" si="165"/>
        <v>1.7551237327173916E-12</v>
      </c>
      <c r="AM171" s="62">
        <f t="shared" si="113"/>
        <v>293.33333333333508</v>
      </c>
      <c r="AN171" s="62">
        <f ca="1">AVERAGE(OFFSET($AM$3,0,0,'Données projet'!$E$10+1,1))-AVERAGE(OFFSET($H$3,0,0,'Données projet'!$E$10+1,1))</f>
        <v>367.53254281980077</v>
      </c>
      <c r="AO171" s="62">
        <f t="shared" si="144"/>
        <v>163.29630772916113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-7.4487616075202823E-14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212.76380112303843</v>
      </c>
      <c r="BJ171" s="62">
        <f t="shared" si="146"/>
        <v>232.85411068442733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9.2222762759774927E-14</v>
      </c>
      <c r="CA171" s="14">
        <f t="shared" si="170"/>
        <v>1.3985662224947967E-12</v>
      </c>
      <c r="CB171" s="22">
        <f t="shared" si="171"/>
        <v>2.5964574826517121E-12</v>
      </c>
      <c r="CC171" s="62">
        <f t="shared" si="119"/>
        <v>293.33333333333593</v>
      </c>
      <c r="CD171" s="62">
        <f ca="1">AVERAGE(OFFSET($CC$3,0,0,'Données projet'!$E$12+1,1))-AVERAGE(OFFSET($H$3,0,0,'Données projet'!$E$12+1,1))</f>
        <v>280.22219394281689</v>
      </c>
      <c r="CE171" s="62">
        <f t="shared" si="148"/>
        <v>296.25239639555008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-3.4106051316484809E-13</v>
      </c>
      <c r="CU171" s="18">
        <f>CT171*VLOOKUP('Données projet'!$B$13,Paramètres!$A$1:$I$89,3,0)*VLOOKUP('Données projet'!$B$13,Paramètres!$A$1:$I$89,5,0)</f>
        <v>-3.6711753637064249E-13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502.3600084639375</v>
      </c>
      <c r="CZ171" s="62">
        <f t="shared" si="150"/>
        <v>267.29983095356357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2.8421709430404007E-14</v>
      </c>
      <c r="DP171" s="18">
        <f>DO171*VLOOKUP('Données projet'!$B$14,Paramètres!$A$1:$I$89,3,0)*VLOOKUP('Données projet'!$B$14,Paramètres!$A$1:$I$89,5,0)</f>
        <v>2.4829205358400945E-14</v>
      </c>
      <c r="DQ171" s="14">
        <f t="shared" si="176"/>
        <v>4.3867331143352915E-13</v>
      </c>
      <c r="DR171" s="22">
        <f t="shared" si="177"/>
        <v>8.0726688341261168E-13</v>
      </c>
      <c r="DS171" s="62">
        <f t="shared" si="125"/>
        <v>293.33333333333411</v>
      </c>
      <c r="DT171" s="62">
        <f ca="1">AVERAGE(OFFSET($DS$3,0,0,'Données projet'!$E$14+1,1))-AVERAGE(OFFSET($H$3,0,0,'Données projet'!$E$14+1,1))</f>
        <v>344.39903186387789</v>
      </c>
      <c r="DU171" s="62">
        <f t="shared" si="152"/>
        <v>417.85733543972361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-6.8212102632969618E-13</v>
      </c>
      <c r="EK171" s="18">
        <f>EJ171*VLOOKUP('Données projet'!$B$15,Paramètres!$A$1:$I$89,3,0)*VLOOKUP('Données projet'!$B$15,Paramètres!$A$1:$I$89,5,0)</f>
        <v>-3.0149749363772573E-13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622.05788186755217</v>
      </c>
      <c r="EP171" s="62">
        <f t="shared" si="154"/>
        <v>427.1830590194549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6.3928688011734569E-20</v>
      </c>
      <c r="EY171" s="24">
        <f t="shared" si="181"/>
        <v>6.3928688011734569E-20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-3.4583536034915599E-13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475.74538416323395</v>
      </c>
      <c r="T172" s="62">
        <f t="shared" si="142"/>
        <v>254.25036207346585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5.9412741393316544E-14</v>
      </c>
      <c r="AK172" s="14">
        <f t="shared" si="164"/>
        <v>9.483138037075782E-13</v>
      </c>
      <c r="AL172" s="22">
        <f t="shared" si="165"/>
        <v>1.7551237327173916E-12</v>
      </c>
      <c r="AM172" s="62">
        <f t="shared" si="113"/>
        <v>293.33333333333508</v>
      </c>
      <c r="AN172" s="62">
        <f ca="1">AVERAGE(OFFSET($AM$3,0,0,'Données projet'!$E$10+1,1))-AVERAGE(OFFSET($H$3,0,0,'Données projet'!$E$10+1,1))</f>
        <v>367.53254281980077</v>
      </c>
      <c r="AO172" s="62">
        <f t="shared" si="144"/>
        <v>163.29630772916113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-7.4487616075202823E-14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212.76380112303843</v>
      </c>
      <c r="BJ172" s="62">
        <f t="shared" si="146"/>
        <v>232.85411068442733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9.2222762759774927E-14</v>
      </c>
      <c r="CA172" s="14">
        <f t="shared" si="170"/>
        <v>1.3985662224947967E-12</v>
      </c>
      <c r="CB172" s="22">
        <f t="shared" si="171"/>
        <v>2.5964574826517121E-12</v>
      </c>
      <c r="CC172" s="62">
        <f t="shared" si="119"/>
        <v>293.33333333333593</v>
      </c>
      <c r="CD172" s="62">
        <f ca="1">AVERAGE(OFFSET($CC$3,0,0,'Données projet'!$E$12+1,1))-AVERAGE(OFFSET($H$3,0,0,'Données projet'!$E$12+1,1))</f>
        <v>280.22219394281689</v>
      </c>
      <c r="CE172" s="62">
        <f t="shared" si="148"/>
        <v>296.25239639555008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-3.4106051316484809E-13</v>
      </c>
      <c r="CU172" s="18">
        <f>CT172*VLOOKUP('Données projet'!$B$13,Paramètres!$A$1:$I$89,3,0)*VLOOKUP('Données projet'!$B$13,Paramètres!$A$1:$I$89,5,0)</f>
        <v>-3.6711753637064249E-13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502.3600084639375</v>
      </c>
      <c r="CZ172" s="62">
        <f t="shared" si="150"/>
        <v>267.29983095356357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2.8421709430404007E-14</v>
      </c>
      <c r="DP172" s="18">
        <f>DO172*VLOOKUP('Données projet'!$B$14,Paramètres!$A$1:$I$89,3,0)*VLOOKUP('Données projet'!$B$14,Paramètres!$A$1:$I$89,5,0)</f>
        <v>2.4829205358400945E-14</v>
      </c>
      <c r="DQ172" s="14">
        <f t="shared" si="176"/>
        <v>4.3867331143352915E-13</v>
      </c>
      <c r="DR172" s="22">
        <f t="shared" si="177"/>
        <v>8.0726688341261168E-13</v>
      </c>
      <c r="DS172" s="62">
        <f t="shared" si="125"/>
        <v>293.33333333333411</v>
      </c>
      <c r="DT172" s="62">
        <f ca="1">AVERAGE(OFFSET($DS$3,0,0,'Données projet'!$E$14+1,1))-AVERAGE(OFFSET($H$3,0,0,'Données projet'!$E$14+1,1))</f>
        <v>344.39903186387789</v>
      </c>
      <c r="DU172" s="62">
        <f t="shared" si="152"/>
        <v>417.85733543972361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-6.8212102632969618E-13</v>
      </c>
      <c r="EK172" s="18">
        <f>EJ172*VLOOKUP('Données projet'!$B$15,Paramètres!$A$1:$I$89,3,0)*VLOOKUP('Données projet'!$B$15,Paramètres!$A$1:$I$89,5,0)</f>
        <v>-3.0149749363772573E-13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622.05788186755217</v>
      </c>
      <c r="EP172" s="62">
        <f t="shared" si="154"/>
        <v>427.1830590194549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4.5204408805456661E-20</v>
      </c>
      <c r="EY172" s="24">
        <f t="shared" si="181"/>
        <v>4.5204408805456661E-20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-3.4583536034915599E-13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475.74538416323395</v>
      </c>
      <c r="T173" s="62">
        <f t="shared" si="142"/>
        <v>254.25036207346585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5.9412741393316544E-14</v>
      </c>
      <c r="AK173" s="14">
        <f t="shared" si="164"/>
        <v>9.483138037075782E-13</v>
      </c>
      <c r="AL173" s="22">
        <f t="shared" si="165"/>
        <v>1.7551237327173916E-12</v>
      </c>
      <c r="AM173" s="62">
        <f t="shared" si="113"/>
        <v>293.33333333333508</v>
      </c>
      <c r="AN173" s="62">
        <f ca="1">AVERAGE(OFFSET($AM$3,0,0,'Données projet'!$E$10+1,1))-AVERAGE(OFFSET($H$3,0,0,'Données projet'!$E$10+1,1))</f>
        <v>367.53254281980077</v>
      </c>
      <c r="AO173" s="62">
        <f t="shared" si="144"/>
        <v>163.29630772916113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-7.4487616075202823E-14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212.76380112303843</v>
      </c>
      <c r="BJ173" s="62">
        <f t="shared" si="146"/>
        <v>232.85411068442733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9.2222762759774927E-14</v>
      </c>
      <c r="CA173" s="14">
        <f t="shared" si="170"/>
        <v>1.3985662224947967E-12</v>
      </c>
      <c r="CB173" s="22">
        <f t="shared" si="171"/>
        <v>2.5964574826517121E-12</v>
      </c>
      <c r="CC173" s="62">
        <f t="shared" si="119"/>
        <v>293.33333333333593</v>
      </c>
      <c r="CD173" s="62">
        <f ca="1">AVERAGE(OFFSET($CC$3,0,0,'Données projet'!$E$12+1,1))-AVERAGE(OFFSET($H$3,0,0,'Données projet'!$E$12+1,1))</f>
        <v>280.22219394281689</v>
      </c>
      <c r="CE173" s="62">
        <f t="shared" si="148"/>
        <v>296.25239639555008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-3.4106051316484809E-13</v>
      </c>
      <c r="CU173" s="18">
        <f>CT173*VLOOKUP('Données projet'!$B$13,Paramètres!$A$1:$I$89,3,0)*VLOOKUP('Données projet'!$B$13,Paramètres!$A$1:$I$89,5,0)</f>
        <v>-3.6711753637064249E-13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502.3600084639375</v>
      </c>
      <c r="CZ173" s="62">
        <f t="shared" si="150"/>
        <v>267.29983095356357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2.8421709430404007E-14</v>
      </c>
      <c r="DP173" s="18">
        <f>DO173*VLOOKUP('Données projet'!$B$14,Paramètres!$A$1:$I$89,3,0)*VLOOKUP('Données projet'!$B$14,Paramètres!$A$1:$I$89,5,0)</f>
        <v>2.4829205358400945E-14</v>
      </c>
      <c r="DQ173" s="14">
        <f t="shared" si="176"/>
        <v>4.3867331143352915E-13</v>
      </c>
      <c r="DR173" s="22">
        <f t="shared" si="177"/>
        <v>8.0726688341261168E-13</v>
      </c>
      <c r="DS173" s="62">
        <f t="shared" si="125"/>
        <v>293.33333333333411</v>
      </c>
      <c r="DT173" s="62">
        <f ca="1">AVERAGE(OFFSET($DS$3,0,0,'Données projet'!$E$14+1,1))-AVERAGE(OFFSET($H$3,0,0,'Données projet'!$E$14+1,1))</f>
        <v>344.39903186387789</v>
      </c>
      <c r="DU173" s="62">
        <f t="shared" si="152"/>
        <v>417.85733543972361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-6.8212102632969618E-13</v>
      </c>
      <c r="EK173" s="18">
        <f>EJ173*VLOOKUP('Données projet'!$B$15,Paramètres!$A$1:$I$89,3,0)*VLOOKUP('Données projet'!$B$15,Paramètres!$A$1:$I$89,5,0)</f>
        <v>-3.0149749363772573E-13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622.05788186755217</v>
      </c>
      <c r="EP173" s="62">
        <f t="shared" si="154"/>
        <v>427.1830590194549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3.1964344005867285E-20</v>
      </c>
      <c r="EY173" s="24">
        <f t="shared" si="181"/>
        <v>3.1964344005867285E-20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-3.4583536034915599E-13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475.74538416323395</v>
      </c>
      <c r="T174" s="62">
        <f t="shared" si="142"/>
        <v>254.25036207346585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5.9412741393316544E-14</v>
      </c>
      <c r="AK174" s="14">
        <f t="shared" si="164"/>
        <v>9.483138037075782E-13</v>
      </c>
      <c r="AL174" s="22">
        <f t="shared" si="165"/>
        <v>1.7551237327173916E-12</v>
      </c>
      <c r="AM174" s="62">
        <f t="shared" si="113"/>
        <v>293.33333333333508</v>
      </c>
      <c r="AN174" s="62">
        <f ca="1">AVERAGE(OFFSET($AM$3,0,0,'Données projet'!$E$10+1,1))-AVERAGE(OFFSET($H$3,0,0,'Données projet'!$E$10+1,1))</f>
        <v>367.53254281980077</v>
      </c>
      <c r="AO174" s="62">
        <f t="shared" si="144"/>
        <v>163.29630772916113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-7.4487616075202823E-14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212.76380112303843</v>
      </c>
      <c r="BJ174" s="62">
        <f t="shared" si="146"/>
        <v>232.85411068442733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9.2222762759774927E-14</v>
      </c>
      <c r="CA174" s="14">
        <f t="shared" si="170"/>
        <v>1.3985662224947967E-12</v>
      </c>
      <c r="CB174" s="22">
        <f t="shared" si="171"/>
        <v>2.5964574826517121E-12</v>
      </c>
      <c r="CC174" s="62">
        <f t="shared" si="119"/>
        <v>293.33333333333593</v>
      </c>
      <c r="CD174" s="62">
        <f ca="1">AVERAGE(OFFSET($CC$3,0,0,'Données projet'!$E$12+1,1))-AVERAGE(OFFSET($H$3,0,0,'Données projet'!$E$12+1,1))</f>
        <v>280.22219394281689</v>
      </c>
      <c r="CE174" s="62">
        <f t="shared" si="148"/>
        <v>296.25239639555008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-3.4106051316484809E-13</v>
      </c>
      <c r="CU174" s="18">
        <f>CT174*VLOOKUP('Données projet'!$B$13,Paramètres!$A$1:$I$89,3,0)*VLOOKUP('Données projet'!$B$13,Paramètres!$A$1:$I$89,5,0)</f>
        <v>-3.6711753637064249E-13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502.3600084639375</v>
      </c>
      <c r="CZ174" s="62">
        <f t="shared" si="150"/>
        <v>267.29983095356357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2.8421709430404007E-14</v>
      </c>
      <c r="DP174" s="18">
        <f>DO174*VLOOKUP('Données projet'!$B$14,Paramètres!$A$1:$I$89,3,0)*VLOOKUP('Données projet'!$B$14,Paramètres!$A$1:$I$89,5,0)</f>
        <v>2.4829205358400945E-14</v>
      </c>
      <c r="DQ174" s="14">
        <f t="shared" si="176"/>
        <v>4.3867331143352915E-13</v>
      </c>
      <c r="DR174" s="22">
        <f t="shared" si="177"/>
        <v>8.0726688341261168E-13</v>
      </c>
      <c r="DS174" s="62">
        <f t="shared" si="125"/>
        <v>293.33333333333411</v>
      </c>
      <c r="DT174" s="62">
        <f ca="1">AVERAGE(OFFSET($DS$3,0,0,'Données projet'!$E$14+1,1))-AVERAGE(OFFSET($H$3,0,0,'Données projet'!$E$14+1,1))</f>
        <v>344.39903186387789</v>
      </c>
      <c r="DU174" s="62">
        <f t="shared" si="152"/>
        <v>417.85733543972361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-6.8212102632969618E-13</v>
      </c>
      <c r="EK174" s="18">
        <f>EJ174*VLOOKUP('Données projet'!$B$15,Paramètres!$A$1:$I$89,3,0)*VLOOKUP('Données projet'!$B$15,Paramètres!$A$1:$I$89,5,0)</f>
        <v>-3.0149749363772573E-13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622.05788186755217</v>
      </c>
      <c r="EP174" s="62">
        <f t="shared" si="154"/>
        <v>427.1830590194549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2.260220440272833E-20</v>
      </c>
      <c r="EY174" s="24">
        <f t="shared" si="181"/>
        <v>2.260220440272833E-20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-3.4583536034915599E-13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475.74538416323395</v>
      </c>
      <c r="T175" s="62">
        <f t="shared" si="142"/>
        <v>254.25036207346585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5.9412741393316544E-14</v>
      </c>
      <c r="AK175" s="14">
        <f t="shared" si="164"/>
        <v>9.483138037075782E-13</v>
      </c>
      <c r="AL175" s="22">
        <f t="shared" si="165"/>
        <v>1.7551237327173916E-12</v>
      </c>
      <c r="AM175" s="62">
        <f t="shared" si="113"/>
        <v>293.33333333333508</v>
      </c>
      <c r="AN175" s="62">
        <f ca="1">AVERAGE(OFFSET($AM$3,0,0,'Données projet'!$E$10+1,1))-AVERAGE(OFFSET($H$3,0,0,'Données projet'!$E$10+1,1))</f>
        <v>367.53254281980077</v>
      </c>
      <c r="AO175" s="62">
        <f t="shared" si="144"/>
        <v>163.29630772916113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-7.4487616075202823E-14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212.76380112303843</v>
      </c>
      <c r="BJ175" s="62">
        <f t="shared" si="146"/>
        <v>232.85411068442733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9.2222762759774927E-14</v>
      </c>
      <c r="CA175" s="14">
        <f t="shared" si="170"/>
        <v>1.3985662224947967E-12</v>
      </c>
      <c r="CB175" s="22">
        <f t="shared" si="171"/>
        <v>2.5964574826517121E-12</v>
      </c>
      <c r="CC175" s="62">
        <f t="shared" si="119"/>
        <v>293.33333333333593</v>
      </c>
      <c r="CD175" s="62">
        <f ca="1">AVERAGE(OFFSET($CC$3,0,0,'Données projet'!$E$12+1,1))-AVERAGE(OFFSET($H$3,0,0,'Données projet'!$E$12+1,1))</f>
        <v>280.22219394281689</v>
      </c>
      <c r="CE175" s="62">
        <f t="shared" si="148"/>
        <v>296.25239639555008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-3.4106051316484809E-13</v>
      </c>
      <c r="CU175" s="18">
        <f>CT175*VLOOKUP('Données projet'!$B$13,Paramètres!$A$1:$I$89,3,0)*VLOOKUP('Données projet'!$B$13,Paramètres!$A$1:$I$89,5,0)</f>
        <v>-3.6711753637064249E-13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502.3600084639375</v>
      </c>
      <c r="CZ175" s="62">
        <f t="shared" si="150"/>
        <v>267.29983095356357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2.8421709430404007E-14</v>
      </c>
      <c r="DP175" s="18">
        <f>DO175*VLOOKUP('Données projet'!$B$14,Paramètres!$A$1:$I$89,3,0)*VLOOKUP('Données projet'!$B$14,Paramètres!$A$1:$I$89,5,0)</f>
        <v>2.4829205358400945E-14</v>
      </c>
      <c r="DQ175" s="14">
        <f t="shared" si="176"/>
        <v>4.3867331143352915E-13</v>
      </c>
      <c r="DR175" s="22">
        <f t="shared" si="177"/>
        <v>8.0726688341261168E-13</v>
      </c>
      <c r="DS175" s="62">
        <f t="shared" si="125"/>
        <v>293.33333333333411</v>
      </c>
      <c r="DT175" s="62">
        <f ca="1">AVERAGE(OFFSET($DS$3,0,0,'Données projet'!$E$14+1,1))-AVERAGE(OFFSET($H$3,0,0,'Données projet'!$E$14+1,1))</f>
        <v>344.39903186387789</v>
      </c>
      <c r="DU175" s="62">
        <f t="shared" si="152"/>
        <v>417.85733543972361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-6.8212102632969618E-13</v>
      </c>
      <c r="EK175" s="18">
        <f>EJ175*VLOOKUP('Données projet'!$B$15,Paramètres!$A$1:$I$89,3,0)*VLOOKUP('Données projet'!$B$15,Paramètres!$A$1:$I$89,5,0)</f>
        <v>-3.0149749363772573E-13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622.05788186755217</v>
      </c>
      <c r="EP175" s="62">
        <f t="shared" si="154"/>
        <v>427.1830590194549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1.5982172002933642E-20</v>
      </c>
      <c r="EY175" s="24">
        <f t="shared" si="181"/>
        <v>1.5982172002933642E-20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-3.4583536034915599E-13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475.74538416323395</v>
      </c>
      <c r="T176" s="62">
        <f t="shared" si="142"/>
        <v>254.25036207346585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5.9412741393316544E-14</v>
      </c>
      <c r="AK176" s="14">
        <f t="shared" si="164"/>
        <v>9.483138037075782E-13</v>
      </c>
      <c r="AL176" s="22">
        <f t="shared" si="165"/>
        <v>1.7551237327173916E-12</v>
      </c>
      <c r="AM176" s="62">
        <f t="shared" si="113"/>
        <v>293.33333333333508</v>
      </c>
      <c r="AN176" s="62">
        <f ca="1">AVERAGE(OFFSET($AM$3,0,0,'Données projet'!$E$10+1,1))-AVERAGE(OFFSET($H$3,0,0,'Données projet'!$E$10+1,1))</f>
        <v>367.53254281980077</v>
      </c>
      <c r="AO176" s="62">
        <f t="shared" si="144"/>
        <v>163.29630772916113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-7.4487616075202823E-14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212.76380112303843</v>
      </c>
      <c r="BJ176" s="62">
        <f t="shared" si="146"/>
        <v>232.85411068442733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9.2222762759774927E-14</v>
      </c>
      <c r="CA176" s="14">
        <f t="shared" si="170"/>
        <v>1.3985662224947967E-12</v>
      </c>
      <c r="CB176" s="22">
        <f t="shared" si="171"/>
        <v>2.5964574826517121E-12</v>
      </c>
      <c r="CC176" s="62">
        <f t="shared" si="119"/>
        <v>293.33333333333593</v>
      </c>
      <c r="CD176" s="62">
        <f ca="1">AVERAGE(OFFSET($CC$3,0,0,'Données projet'!$E$12+1,1))-AVERAGE(OFFSET($H$3,0,0,'Données projet'!$E$12+1,1))</f>
        <v>280.22219394281689</v>
      </c>
      <c r="CE176" s="62">
        <f t="shared" si="148"/>
        <v>296.25239639555008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-3.4106051316484809E-13</v>
      </c>
      <c r="CU176" s="18">
        <f>CT176*VLOOKUP('Données projet'!$B$13,Paramètres!$A$1:$I$89,3,0)*VLOOKUP('Données projet'!$B$13,Paramètres!$A$1:$I$89,5,0)</f>
        <v>-3.6711753637064249E-13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502.3600084639375</v>
      </c>
      <c r="CZ176" s="62">
        <f t="shared" si="150"/>
        <v>267.29983095356357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2.8421709430404007E-14</v>
      </c>
      <c r="DP176" s="18">
        <f>DO176*VLOOKUP('Données projet'!$B$14,Paramètres!$A$1:$I$89,3,0)*VLOOKUP('Données projet'!$B$14,Paramètres!$A$1:$I$89,5,0)</f>
        <v>2.4829205358400945E-14</v>
      </c>
      <c r="DQ176" s="14">
        <f t="shared" si="176"/>
        <v>4.3867331143352915E-13</v>
      </c>
      <c r="DR176" s="22">
        <f t="shared" si="177"/>
        <v>8.0726688341261168E-13</v>
      </c>
      <c r="DS176" s="62">
        <f t="shared" si="125"/>
        <v>293.33333333333411</v>
      </c>
      <c r="DT176" s="62">
        <f ca="1">AVERAGE(OFFSET($DS$3,0,0,'Données projet'!$E$14+1,1))-AVERAGE(OFFSET($H$3,0,0,'Données projet'!$E$14+1,1))</f>
        <v>344.39903186387789</v>
      </c>
      <c r="DU176" s="62">
        <f t="shared" si="152"/>
        <v>417.85733543972361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-6.8212102632969618E-13</v>
      </c>
      <c r="EK176" s="18">
        <f>EJ176*VLOOKUP('Données projet'!$B$15,Paramètres!$A$1:$I$89,3,0)*VLOOKUP('Données projet'!$B$15,Paramètres!$A$1:$I$89,5,0)</f>
        <v>-3.0149749363772573E-13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622.05788186755217</v>
      </c>
      <c r="EP176" s="62">
        <f t="shared" si="154"/>
        <v>427.1830590194549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1.1301102201364165E-20</v>
      </c>
      <c r="EY176" s="24">
        <f t="shared" si="181"/>
        <v>1.1301102201364165E-20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-3.4583536034915599E-13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475.74538416323395</v>
      </c>
      <c r="T177" s="62">
        <f t="shared" si="142"/>
        <v>254.25036207346585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5.9412741393316544E-14</v>
      </c>
      <c r="AK177" s="14">
        <f t="shared" si="164"/>
        <v>9.483138037075782E-13</v>
      </c>
      <c r="AL177" s="22">
        <f t="shared" si="165"/>
        <v>1.7551237327173916E-12</v>
      </c>
      <c r="AM177" s="62">
        <f t="shared" si="113"/>
        <v>293.33333333333508</v>
      </c>
      <c r="AN177" s="62">
        <f ca="1">AVERAGE(OFFSET($AM$3,0,0,'Données projet'!$E$10+1,1))-AVERAGE(OFFSET($H$3,0,0,'Données projet'!$E$10+1,1))</f>
        <v>367.53254281980077</v>
      </c>
      <c r="AO177" s="62">
        <f t="shared" si="144"/>
        <v>163.29630772916113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-7.4487616075202823E-14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212.76380112303843</v>
      </c>
      <c r="BJ177" s="62">
        <f t="shared" si="146"/>
        <v>232.85411068442733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9.2222762759774927E-14</v>
      </c>
      <c r="CA177" s="14">
        <f t="shared" si="170"/>
        <v>1.3985662224947967E-12</v>
      </c>
      <c r="CB177" s="22">
        <f t="shared" si="171"/>
        <v>2.5964574826517121E-12</v>
      </c>
      <c r="CC177" s="62">
        <f t="shared" si="119"/>
        <v>293.33333333333593</v>
      </c>
      <c r="CD177" s="62">
        <f ca="1">AVERAGE(OFFSET($CC$3,0,0,'Données projet'!$E$12+1,1))-AVERAGE(OFFSET($H$3,0,0,'Données projet'!$E$12+1,1))</f>
        <v>280.22219394281689</v>
      </c>
      <c r="CE177" s="62">
        <f t="shared" si="148"/>
        <v>296.25239639555008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-3.4106051316484809E-13</v>
      </c>
      <c r="CU177" s="18">
        <f>CT177*VLOOKUP('Données projet'!$B$13,Paramètres!$A$1:$I$89,3,0)*VLOOKUP('Données projet'!$B$13,Paramètres!$A$1:$I$89,5,0)</f>
        <v>-3.6711753637064249E-13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502.3600084639375</v>
      </c>
      <c r="CZ177" s="62">
        <f t="shared" si="150"/>
        <v>267.29983095356357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2.8421709430404007E-14</v>
      </c>
      <c r="DP177" s="18">
        <f>DO177*VLOOKUP('Données projet'!$B$14,Paramètres!$A$1:$I$89,3,0)*VLOOKUP('Données projet'!$B$14,Paramètres!$A$1:$I$89,5,0)</f>
        <v>2.4829205358400945E-14</v>
      </c>
      <c r="DQ177" s="14">
        <f t="shared" si="176"/>
        <v>4.3867331143352915E-13</v>
      </c>
      <c r="DR177" s="22">
        <f t="shared" si="177"/>
        <v>8.0726688341261168E-13</v>
      </c>
      <c r="DS177" s="62">
        <f t="shared" si="125"/>
        <v>293.33333333333411</v>
      </c>
      <c r="DT177" s="62">
        <f ca="1">AVERAGE(OFFSET($DS$3,0,0,'Données projet'!$E$14+1,1))-AVERAGE(OFFSET($H$3,0,0,'Données projet'!$E$14+1,1))</f>
        <v>344.39903186387789</v>
      </c>
      <c r="DU177" s="62">
        <f t="shared" si="152"/>
        <v>417.85733543972361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-6.8212102632969618E-13</v>
      </c>
      <c r="EK177" s="18">
        <f>EJ177*VLOOKUP('Données projet'!$B$15,Paramètres!$A$1:$I$89,3,0)*VLOOKUP('Données projet'!$B$15,Paramètres!$A$1:$I$89,5,0)</f>
        <v>-3.0149749363772573E-13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622.05788186755217</v>
      </c>
      <c r="EP177" s="62">
        <f t="shared" si="154"/>
        <v>427.1830590194549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7.9910860014668212E-21</v>
      </c>
      <c r="EY177" s="24">
        <f t="shared" si="181"/>
        <v>7.9910860014668212E-21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-3.4583536034915599E-13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475.74538416323395</v>
      </c>
      <c r="T178" s="62">
        <f t="shared" si="142"/>
        <v>254.25036207346585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5.9412741393316544E-14</v>
      </c>
      <c r="AK178" s="14">
        <f t="shared" si="164"/>
        <v>9.483138037075782E-13</v>
      </c>
      <c r="AL178" s="22">
        <f t="shared" si="165"/>
        <v>1.7551237327173916E-12</v>
      </c>
      <c r="AM178" s="62">
        <f t="shared" si="113"/>
        <v>293.33333333333508</v>
      </c>
      <c r="AN178" s="62">
        <f ca="1">AVERAGE(OFFSET($AM$3,0,0,'Données projet'!$E$10+1,1))-AVERAGE(OFFSET($H$3,0,0,'Données projet'!$E$10+1,1))</f>
        <v>367.53254281980077</v>
      </c>
      <c r="AO178" s="62">
        <f t="shared" si="144"/>
        <v>163.29630772916113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-7.4487616075202823E-14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212.76380112303843</v>
      </c>
      <c r="BJ178" s="62">
        <f t="shared" si="146"/>
        <v>232.85411068442733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9.2222762759774927E-14</v>
      </c>
      <c r="CA178" s="14">
        <f t="shared" si="170"/>
        <v>1.3985662224947967E-12</v>
      </c>
      <c r="CB178" s="22">
        <f t="shared" si="171"/>
        <v>2.5964574826517121E-12</v>
      </c>
      <c r="CC178" s="62">
        <f t="shared" si="119"/>
        <v>293.33333333333593</v>
      </c>
      <c r="CD178" s="62">
        <f ca="1">AVERAGE(OFFSET($CC$3,0,0,'Données projet'!$E$12+1,1))-AVERAGE(OFFSET($H$3,0,0,'Données projet'!$E$12+1,1))</f>
        <v>280.22219394281689</v>
      </c>
      <c r="CE178" s="62">
        <f t="shared" si="148"/>
        <v>296.25239639555008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-3.4106051316484809E-13</v>
      </c>
      <c r="CU178" s="18">
        <f>CT178*VLOOKUP('Données projet'!$B$13,Paramètres!$A$1:$I$89,3,0)*VLOOKUP('Données projet'!$B$13,Paramètres!$A$1:$I$89,5,0)</f>
        <v>-3.6711753637064249E-13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502.3600084639375</v>
      </c>
      <c r="CZ178" s="62">
        <f t="shared" si="150"/>
        <v>267.29983095356357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2.8421709430404007E-14</v>
      </c>
      <c r="DP178" s="18">
        <f>DO178*VLOOKUP('Données projet'!$B$14,Paramètres!$A$1:$I$89,3,0)*VLOOKUP('Données projet'!$B$14,Paramètres!$A$1:$I$89,5,0)</f>
        <v>2.4829205358400945E-14</v>
      </c>
      <c r="DQ178" s="14">
        <f t="shared" si="176"/>
        <v>4.3867331143352915E-13</v>
      </c>
      <c r="DR178" s="22">
        <f t="shared" si="177"/>
        <v>8.0726688341261168E-13</v>
      </c>
      <c r="DS178" s="62">
        <f t="shared" si="125"/>
        <v>293.33333333333411</v>
      </c>
      <c r="DT178" s="62">
        <f ca="1">AVERAGE(OFFSET($DS$3,0,0,'Données projet'!$E$14+1,1))-AVERAGE(OFFSET($H$3,0,0,'Données projet'!$E$14+1,1))</f>
        <v>344.39903186387789</v>
      </c>
      <c r="DU178" s="62">
        <f t="shared" si="152"/>
        <v>417.85733543972361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-6.8212102632969618E-13</v>
      </c>
      <c r="EK178" s="18">
        <f>EJ178*VLOOKUP('Données projet'!$B$15,Paramètres!$A$1:$I$89,3,0)*VLOOKUP('Données projet'!$B$15,Paramètres!$A$1:$I$89,5,0)</f>
        <v>-3.0149749363772573E-13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622.05788186755217</v>
      </c>
      <c r="EP178" s="62">
        <f t="shared" si="154"/>
        <v>427.1830590194549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5.6505511006820826E-21</v>
      </c>
      <c r="EY178" s="24">
        <f t="shared" si="181"/>
        <v>5.6505511006820826E-21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-3.4583536034915599E-13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475.74538416323395</v>
      </c>
      <c r="T179" s="62">
        <f t="shared" si="142"/>
        <v>254.25036207346585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5.9412741393316544E-14</v>
      </c>
      <c r="AK179" s="14">
        <f t="shared" si="164"/>
        <v>9.483138037075782E-13</v>
      </c>
      <c r="AL179" s="22">
        <f t="shared" si="165"/>
        <v>1.7551237327173916E-12</v>
      </c>
      <c r="AM179" s="62">
        <f t="shared" si="113"/>
        <v>293.33333333333508</v>
      </c>
      <c r="AN179" s="62">
        <f ca="1">AVERAGE(OFFSET($AM$3,0,0,'Données projet'!$E$10+1,1))-AVERAGE(OFFSET($H$3,0,0,'Données projet'!$E$10+1,1))</f>
        <v>367.53254281980077</v>
      </c>
      <c r="AO179" s="62">
        <f t="shared" si="144"/>
        <v>163.29630772916113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-7.4487616075202823E-14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212.76380112303843</v>
      </c>
      <c r="BJ179" s="62">
        <f t="shared" si="146"/>
        <v>232.85411068442733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9.2222762759774927E-14</v>
      </c>
      <c r="CA179" s="14">
        <f t="shared" si="170"/>
        <v>1.3985662224947967E-12</v>
      </c>
      <c r="CB179" s="22">
        <f t="shared" si="171"/>
        <v>2.5964574826517121E-12</v>
      </c>
      <c r="CC179" s="62">
        <f t="shared" si="119"/>
        <v>293.33333333333593</v>
      </c>
      <c r="CD179" s="62">
        <f ca="1">AVERAGE(OFFSET($CC$3,0,0,'Données projet'!$E$12+1,1))-AVERAGE(OFFSET($H$3,0,0,'Données projet'!$E$12+1,1))</f>
        <v>280.22219394281689</v>
      </c>
      <c r="CE179" s="62">
        <f t="shared" si="148"/>
        <v>296.25239639555008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-3.4106051316484809E-13</v>
      </c>
      <c r="CU179" s="18">
        <f>CT179*VLOOKUP('Données projet'!$B$13,Paramètres!$A$1:$I$89,3,0)*VLOOKUP('Données projet'!$B$13,Paramètres!$A$1:$I$89,5,0)</f>
        <v>-3.6711753637064249E-13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502.3600084639375</v>
      </c>
      <c r="CZ179" s="62">
        <f t="shared" si="150"/>
        <v>267.29983095356357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2.8421709430404007E-14</v>
      </c>
      <c r="DP179" s="18">
        <f>DO179*VLOOKUP('Données projet'!$B$14,Paramètres!$A$1:$I$89,3,0)*VLOOKUP('Données projet'!$B$14,Paramètres!$A$1:$I$89,5,0)</f>
        <v>2.4829205358400945E-14</v>
      </c>
      <c r="DQ179" s="14">
        <f t="shared" si="176"/>
        <v>4.3867331143352915E-13</v>
      </c>
      <c r="DR179" s="22">
        <f t="shared" si="177"/>
        <v>8.0726688341261168E-13</v>
      </c>
      <c r="DS179" s="62">
        <f t="shared" si="125"/>
        <v>293.33333333333411</v>
      </c>
      <c r="DT179" s="62">
        <f ca="1">AVERAGE(OFFSET($DS$3,0,0,'Données projet'!$E$14+1,1))-AVERAGE(OFFSET($H$3,0,0,'Données projet'!$E$14+1,1))</f>
        <v>344.39903186387789</v>
      </c>
      <c r="DU179" s="62">
        <f t="shared" si="152"/>
        <v>417.85733543972361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-6.8212102632969618E-13</v>
      </c>
      <c r="EK179" s="18">
        <f>EJ179*VLOOKUP('Données projet'!$B$15,Paramètres!$A$1:$I$89,3,0)*VLOOKUP('Données projet'!$B$15,Paramètres!$A$1:$I$89,5,0)</f>
        <v>-3.0149749363772573E-13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622.05788186755217</v>
      </c>
      <c r="EP179" s="62">
        <f t="shared" si="154"/>
        <v>427.1830590194549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3.9955430007334106E-21</v>
      </c>
      <c r="EY179" s="24">
        <f t="shared" si="181"/>
        <v>3.9955430007334106E-21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-3.4583536034915599E-13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475.74538416323395</v>
      </c>
      <c r="T180" s="62">
        <f t="shared" si="142"/>
        <v>254.25036207346585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5.9412741393316544E-14</v>
      </c>
      <c r="AK180" s="14">
        <f t="shared" si="164"/>
        <v>9.483138037075782E-13</v>
      </c>
      <c r="AL180" s="22">
        <f t="shared" si="165"/>
        <v>1.7551237327173916E-12</v>
      </c>
      <c r="AM180" s="62">
        <f t="shared" si="113"/>
        <v>293.33333333333508</v>
      </c>
      <c r="AN180" s="62">
        <f ca="1">AVERAGE(OFFSET($AM$3,0,0,'Données projet'!$E$10+1,1))-AVERAGE(OFFSET($H$3,0,0,'Données projet'!$E$10+1,1))</f>
        <v>367.53254281980077</v>
      </c>
      <c r="AO180" s="62">
        <f t="shared" si="144"/>
        <v>163.29630772916113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-7.4487616075202823E-14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212.76380112303843</v>
      </c>
      <c r="BJ180" s="62">
        <f t="shared" si="146"/>
        <v>232.85411068442733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9.2222762759774927E-14</v>
      </c>
      <c r="CA180" s="14">
        <f t="shared" si="170"/>
        <v>1.3985662224947967E-12</v>
      </c>
      <c r="CB180" s="22">
        <f t="shared" si="171"/>
        <v>2.5964574826517121E-12</v>
      </c>
      <c r="CC180" s="62">
        <f t="shared" si="119"/>
        <v>293.33333333333593</v>
      </c>
      <c r="CD180" s="62">
        <f ca="1">AVERAGE(OFFSET($CC$3,0,0,'Données projet'!$E$12+1,1))-AVERAGE(OFFSET($H$3,0,0,'Données projet'!$E$12+1,1))</f>
        <v>280.22219394281689</v>
      </c>
      <c r="CE180" s="62">
        <f t="shared" si="148"/>
        <v>296.25239639555008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-3.4106051316484809E-13</v>
      </c>
      <c r="CU180" s="18">
        <f>CT180*VLOOKUP('Données projet'!$B$13,Paramètres!$A$1:$I$89,3,0)*VLOOKUP('Données projet'!$B$13,Paramètres!$A$1:$I$89,5,0)</f>
        <v>-3.6711753637064249E-13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502.3600084639375</v>
      </c>
      <c r="CZ180" s="62">
        <f t="shared" si="150"/>
        <v>267.29983095356357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2.8421709430404007E-14</v>
      </c>
      <c r="DP180" s="18">
        <f>DO180*VLOOKUP('Données projet'!$B$14,Paramètres!$A$1:$I$89,3,0)*VLOOKUP('Données projet'!$B$14,Paramètres!$A$1:$I$89,5,0)</f>
        <v>2.4829205358400945E-14</v>
      </c>
      <c r="DQ180" s="14">
        <f t="shared" si="176"/>
        <v>4.3867331143352915E-13</v>
      </c>
      <c r="DR180" s="22">
        <f t="shared" si="177"/>
        <v>8.0726688341261168E-13</v>
      </c>
      <c r="DS180" s="62">
        <f t="shared" si="125"/>
        <v>293.33333333333411</v>
      </c>
      <c r="DT180" s="62">
        <f ca="1">AVERAGE(OFFSET($DS$3,0,0,'Données projet'!$E$14+1,1))-AVERAGE(OFFSET($H$3,0,0,'Données projet'!$E$14+1,1))</f>
        <v>344.39903186387789</v>
      </c>
      <c r="DU180" s="62">
        <f t="shared" si="152"/>
        <v>417.85733543972361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-6.8212102632969618E-13</v>
      </c>
      <c r="EK180" s="18">
        <f>EJ180*VLOOKUP('Données projet'!$B$15,Paramètres!$A$1:$I$89,3,0)*VLOOKUP('Données projet'!$B$15,Paramètres!$A$1:$I$89,5,0)</f>
        <v>-3.0149749363772573E-13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622.05788186755217</v>
      </c>
      <c r="EP180" s="62">
        <f t="shared" si="154"/>
        <v>427.1830590194549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2.8252755503410413E-21</v>
      </c>
      <c r="EY180" s="24">
        <f t="shared" si="181"/>
        <v>2.8252755503410413E-21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-3.4583536034915599E-13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475.74538416323395</v>
      </c>
      <c r="T181" s="62">
        <f t="shared" si="142"/>
        <v>254.25036207346585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5.9412741393316544E-14</v>
      </c>
      <c r="AK181" s="14">
        <f t="shared" si="164"/>
        <v>9.483138037075782E-13</v>
      </c>
      <c r="AL181" s="22">
        <f t="shared" si="165"/>
        <v>1.7551237327173916E-12</v>
      </c>
      <c r="AM181" s="62">
        <f t="shared" si="113"/>
        <v>293.33333333333508</v>
      </c>
      <c r="AN181" s="62">
        <f ca="1">AVERAGE(OFFSET($AM$3,0,0,'Données projet'!$E$10+1,1))-AVERAGE(OFFSET($H$3,0,0,'Données projet'!$E$10+1,1))</f>
        <v>367.53254281980077</v>
      </c>
      <c r="AO181" s="62">
        <f t="shared" si="144"/>
        <v>163.29630772916113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-7.4487616075202823E-14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212.76380112303843</v>
      </c>
      <c r="BJ181" s="62">
        <f t="shared" si="146"/>
        <v>232.85411068442733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9.2222762759774927E-14</v>
      </c>
      <c r="CA181" s="14">
        <f t="shared" si="170"/>
        <v>1.3985662224947967E-12</v>
      </c>
      <c r="CB181" s="22">
        <f t="shared" si="171"/>
        <v>2.5964574826517121E-12</v>
      </c>
      <c r="CC181" s="62">
        <f t="shared" si="119"/>
        <v>293.33333333333593</v>
      </c>
      <c r="CD181" s="62">
        <f ca="1">AVERAGE(OFFSET($CC$3,0,0,'Données projet'!$E$12+1,1))-AVERAGE(OFFSET($H$3,0,0,'Données projet'!$E$12+1,1))</f>
        <v>280.22219394281689</v>
      </c>
      <c r="CE181" s="62">
        <f t="shared" si="148"/>
        <v>296.25239639555008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-3.4106051316484809E-13</v>
      </c>
      <c r="CU181" s="18">
        <f>CT181*VLOOKUP('Données projet'!$B$13,Paramètres!$A$1:$I$89,3,0)*VLOOKUP('Données projet'!$B$13,Paramètres!$A$1:$I$89,5,0)</f>
        <v>-3.6711753637064249E-13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502.3600084639375</v>
      </c>
      <c r="CZ181" s="62">
        <f t="shared" si="150"/>
        <v>267.29983095356357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2.8421709430404007E-14</v>
      </c>
      <c r="DP181" s="18">
        <f>DO181*VLOOKUP('Données projet'!$B$14,Paramètres!$A$1:$I$89,3,0)*VLOOKUP('Données projet'!$B$14,Paramètres!$A$1:$I$89,5,0)</f>
        <v>2.4829205358400945E-14</v>
      </c>
      <c r="DQ181" s="14">
        <f t="shared" si="176"/>
        <v>4.3867331143352915E-13</v>
      </c>
      <c r="DR181" s="22">
        <f t="shared" si="177"/>
        <v>8.0726688341261168E-13</v>
      </c>
      <c r="DS181" s="62">
        <f t="shared" si="125"/>
        <v>293.33333333333411</v>
      </c>
      <c r="DT181" s="62">
        <f ca="1">AVERAGE(OFFSET($DS$3,0,0,'Données projet'!$E$14+1,1))-AVERAGE(OFFSET($H$3,0,0,'Données projet'!$E$14+1,1))</f>
        <v>344.39903186387789</v>
      </c>
      <c r="DU181" s="62">
        <f t="shared" si="152"/>
        <v>417.85733543972361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-6.8212102632969618E-13</v>
      </c>
      <c r="EK181" s="18">
        <f>EJ181*VLOOKUP('Données projet'!$B$15,Paramètres!$A$1:$I$89,3,0)*VLOOKUP('Données projet'!$B$15,Paramètres!$A$1:$I$89,5,0)</f>
        <v>-3.0149749363772573E-13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622.05788186755217</v>
      </c>
      <c r="EP181" s="62">
        <f t="shared" si="154"/>
        <v>427.1830590194549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1.9977715003667053E-21</v>
      </c>
      <c r="EY181" s="24">
        <f t="shared" si="181"/>
        <v>1.9977715003667053E-21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-3.4583536034915599E-13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475.74538416323395</v>
      </c>
      <c r="T182" s="62">
        <f t="shared" si="142"/>
        <v>254.25036207346585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5.9412741393316544E-14</v>
      </c>
      <c r="AK182" s="14">
        <f t="shared" si="164"/>
        <v>9.483138037075782E-13</v>
      </c>
      <c r="AL182" s="22">
        <f t="shared" si="165"/>
        <v>1.7551237327173916E-12</v>
      </c>
      <c r="AM182" s="62">
        <f t="shared" si="113"/>
        <v>293.33333333333508</v>
      </c>
      <c r="AN182" s="62">
        <f ca="1">AVERAGE(OFFSET($AM$3,0,0,'Données projet'!$E$10+1,1))-AVERAGE(OFFSET($H$3,0,0,'Données projet'!$E$10+1,1))</f>
        <v>367.53254281980077</v>
      </c>
      <c r="AO182" s="62">
        <f t="shared" si="144"/>
        <v>163.29630772916113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-7.4487616075202823E-14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212.76380112303843</v>
      </c>
      <c r="BJ182" s="62">
        <f t="shared" si="146"/>
        <v>232.85411068442733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9.2222762759774927E-14</v>
      </c>
      <c r="CA182" s="14">
        <f t="shared" si="170"/>
        <v>1.3985662224947967E-12</v>
      </c>
      <c r="CB182" s="22">
        <f t="shared" si="171"/>
        <v>2.5964574826517121E-12</v>
      </c>
      <c r="CC182" s="62">
        <f t="shared" si="119"/>
        <v>293.33333333333593</v>
      </c>
      <c r="CD182" s="62">
        <f ca="1">AVERAGE(OFFSET($CC$3,0,0,'Données projet'!$E$12+1,1))-AVERAGE(OFFSET($H$3,0,0,'Données projet'!$E$12+1,1))</f>
        <v>280.22219394281689</v>
      </c>
      <c r="CE182" s="62">
        <f t="shared" si="148"/>
        <v>296.25239639555008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-3.4106051316484809E-13</v>
      </c>
      <c r="CU182" s="18">
        <f>CT182*VLOOKUP('Données projet'!$B$13,Paramètres!$A$1:$I$89,3,0)*VLOOKUP('Données projet'!$B$13,Paramètres!$A$1:$I$89,5,0)</f>
        <v>-3.6711753637064249E-13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502.3600084639375</v>
      </c>
      <c r="CZ182" s="62">
        <f t="shared" si="150"/>
        <v>267.29983095356357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2.8421709430404007E-14</v>
      </c>
      <c r="DP182" s="18">
        <f>DO182*VLOOKUP('Données projet'!$B$14,Paramètres!$A$1:$I$89,3,0)*VLOOKUP('Données projet'!$B$14,Paramètres!$A$1:$I$89,5,0)</f>
        <v>2.4829205358400945E-14</v>
      </c>
      <c r="DQ182" s="14">
        <f t="shared" si="176"/>
        <v>4.3867331143352915E-13</v>
      </c>
      <c r="DR182" s="22">
        <f t="shared" si="177"/>
        <v>8.0726688341261168E-13</v>
      </c>
      <c r="DS182" s="62">
        <f t="shared" si="125"/>
        <v>293.33333333333411</v>
      </c>
      <c r="DT182" s="62">
        <f ca="1">AVERAGE(OFFSET($DS$3,0,0,'Données projet'!$E$14+1,1))-AVERAGE(OFFSET($H$3,0,0,'Données projet'!$E$14+1,1))</f>
        <v>344.39903186387789</v>
      </c>
      <c r="DU182" s="62">
        <f t="shared" si="152"/>
        <v>417.85733543972361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-6.8212102632969618E-13</v>
      </c>
      <c r="EK182" s="18">
        <f>EJ182*VLOOKUP('Données projet'!$B$15,Paramètres!$A$1:$I$89,3,0)*VLOOKUP('Données projet'!$B$15,Paramètres!$A$1:$I$89,5,0)</f>
        <v>-3.0149749363772573E-13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622.05788186755217</v>
      </c>
      <c r="EP182" s="62">
        <f t="shared" si="154"/>
        <v>427.1830590194549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1.4126377751705206E-21</v>
      </c>
      <c r="EY182" s="24">
        <f t="shared" si="181"/>
        <v>1.4126377751705206E-21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-3.4583536034915599E-13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475.74538416323395</v>
      </c>
      <c r="T183" s="62">
        <f t="shared" si="142"/>
        <v>254.25036207346585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5.9412741393316544E-14</v>
      </c>
      <c r="AK183" s="14">
        <f t="shared" si="164"/>
        <v>9.483138037075782E-13</v>
      </c>
      <c r="AL183" s="22">
        <f t="shared" si="165"/>
        <v>1.7551237327173916E-12</v>
      </c>
      <c r="AM183" s="62">
        <f t="shared" si="113"/>
        <v>293.33333333333508</v>
      </c>
      <c r="AN183" s="62">
        <f ca="1">AVERAGE(OFFSET($AM$3,0,0,'Données projet'!$E$10+1,1))-AVERAGE(OFFSET($H$3,0,0,'Données projet'!$E$10+1,1))</f>
        <v>367.53254281980077</v>
      </c>
      <c r="AO183" s="62">
        <f t="shared" si="144"/>
        <v>163.29630772916113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-7.4487616075202823E-14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212.76380112303843</v>
      </c>
      <c r="BJ183" s="62">
        <f t="shared" si="146"/>
        <v>232.85411068442733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9.2222762759774927E-14</v>
      </c>
      <c r="CA183" s="14">
        <f t="shared" si="170"/>
        <v>1.3985662224947967E-12</v>
      </c>
      <c r="CB183" s="22">
        <f t="shared" si="171"/>
        <v>2.5964574826517121E-12</v>
      </c>
      <c r="CC183" s="62">
        <f t="shared" si="119"/>
        <v>293.33333333333593</v>
      </c>
      <c r="CD183" s="62">
        <f ca="1">AVERAGE(OFFSET($CC$3,0,0,'Données projet'!$E$12+1,1))-AVERAGE(OFFSET($H$3,0,0,'Données projet'!$E$12+1,1))</f>
        <v>280.22219394281689</v>
      </c>
      <c r="CE183" s="62">
        <f t="shared" si="148"/>
        <v>296.25239639555008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-3.4106051316484809E-13</v>
      </c>
      <c r="CU183" s="18">
        <f>CT183*VLOOKUP('Données projet'!$B$13,Paramètres!$A$1:$I$89,3,0)*VLOOKUP('Données projet'!$B$13,Paramètres!$A$1:$I$89,5,0)</f>
        <v>-3.6711753637064249E-13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502.3600084639375</v>
      </c>
      <c r="CZ183" s="62">
        <f t="shared" si="150"/>
        <v>267.29983095356357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2.8421709430404007E-14</v>
      </c>
      <c r="DP183" s="18">
        <f>DO183*VLOOKUP('Données projet'!$B$14,Paramètres!$A$1:$I$89,3,0)*VLOOKUP('Données projet'!$B$14,Paramètres!$A$1:$I$89,5,0)</f>
        <v>2.4829205358400945E-14</v>
      </c>
      <c r="DQ183" s="14">
        <f t="shared" si="176"/>
        <v>4.3867331143352915E-13</v>
      </c>
      <c r="DR183" s="22">
        <f t="shared" si="177"/>
        <v>8.0726688341261168E-13</v>
      </c>
      <c r="DS183" s="62">
        <f t="shared" si="125"/>
        <v>293.33333333333411</v>
      </c>
      <c r="DT183" s="62">
        <f ca="1">AVERAGE(OFFSET($DS$3,0,0,'Données projet'!$E$14+1,1))-AVERAGE(OFFSET($H$3,0,0,'Données projet'!$E$14+1,1))</f>
        <v>344.39903186387789</v>
      </c>
      <c r="DU183" s="62">
        <f t="shared" si="152"/>
        <v>417.85733543972361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-6.8212102632969618E-13</v>
      </c>
      <c r="EK183" s="18">
        <f>EJ183*VLOOKUP('Données projet'!$B$15,Paramètres!$A$1:$I$89,3,0)*VLOOKUP('Données projet'!$B$15,Paramètres!$A$1:$I$89,5,0)</f>
        <v>-3.0149749363772573E-13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622.05788186755217</v>
      </c>
      <c r="EP183" s="62">
        <f t="shared" si="154"/>
        <v>427.1830590194549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9.9888575018335265E-22</v>
      </c>
      <c r="EY183" s="24">
        <f t="shared" si="181"/>
        <v>9.9888575018335265E-22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-3.4583536034915599E-13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475.74538416323395</v>
      </c>
      <c r="T184" s="62">
        <f t="shared" si="142"/>
        <v>254.25036207346585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5.9412741393316544E-14</v>
      </c>
      <c r="AK184" s="14">
        <f t="shared" si="164"/>
        <v>9.483138037075782E-13</v>
      </c>
      <c r="AL184" s="22">
        <f t="shared" si="165"/>
        <v>1.7551237327173916E-12</v>
      </c>
      <c r="AM184" s="62">
        <f t="shared" si="113"/>
        <v>293.33333333333508</v>
      </c>
      <c r="AN184" s="62">
        <f ca="1">AVERAGE(OFFSET($AM$3,0,0,'Données projet'!$E$10+1,1))-AVERAGE(OFFSET($H$3,0,0,'Données projet'!$E$10+1,1))</f>
        <v>367.53254281980077</v>
      </c>
      <c r="AO184" s="62">
        <f t="shared" si="144"/>
        <v>163.29630772916113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-7.4487616075202823E-14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212.76380112303843</v>
      </c>
      <c r="BJ184" s="62">
        <f t="shared" si="146"/>
        <v>232.85411068442733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9.2222762759774927E-14</v>
      </c>
      <c r="CA184" s="14">
        <f t="shared" si="170"/>
        <v>1.3985662224947967E-12</v>
      </c>
      <c r="CB184" s="22">
        <f t="shared" si="171"/>
        <v>2.5964574826517121E-12</v>
      </c>
      <c r="CC184" s="62">
        <f t="shared" si="119"/>
        <v>293.33333333333593</v>
      </c>
      <c r="CD184" s="62">
        <f ca="1">AVERAGE(OFFSET($CC$3,0,0,'Données projet'!$E$12+1,1))-AVERAGE(OFFSET($H$3,0,0,'Données projet'!$E$12+1,1))</f>
        <v>280.22219394281689</v>
      </c>
      <c r="CE184" s="62">
        <f t="shared" si="148"/>
        <v>296.25239639555008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-3.4106051316484809E-13</v>
      </c>
      <c r="CU184" s="18">
        <f>CT184*VLOOKUP('Données projet'!$B$13,Paramètres!$A$1:$I$89,3,0)*VLOOKUP('Données projet'!$B$13,Paramètres!$A$1:$I$89,5,0)</f>
        <v>-3.6711753637064249E-13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502.3600084639375</v>
      </c>
      <c r="CZ184" s="62">
        <f t="shared" si="150"/>
        <v>267.29983095356357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2.8421709430404007E-14</v>
      </c>
      <c r="DP184" s="18">
        <f>DO184*VLOOKUP('Données projet'!$B$14,Paramètres!$A$1:$I$89,3,0)*VLOOKUP('Données projet'!$B$14,Paramètres!$A$1:$I$89,5,0)</f>
        <v>2.4829205358400945E-14</v>
      </c>
      <c r="DQ184" s="14">
        <f t="shared" si="176"/>
        <v>4.3867331143352915E-13</v>
      </c>
      <c r="DR184" s="22">
        <f t="shared" si="177"/>
        <v>8.0726688341261168E-13</v>
      </c>
      <c r="DS184" s="62">
        <f t="shared" si="125"/>
        <v>293.33333333333411</v>
      </c>
      <c r="DT184" s="62">
        <f ca="1">AVERAGE(OFFSET($DS$3,0,0,'Données projet'!$E$14+1,1))-AVERAGE(OFFSET($H$3,0,0,'Données projet'!$E$14+1,1))</f>
        <v>344.39903186387789</v>
      </c>
      <c r="DU184" s="62">
        <f t="shared" si="152"/>
        <v>417.85733543972361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-6.8212102632969618E-13</v>
      </c>
      <c r="EK184" s="18">
        <f>EJ184*VLOOKUP('Données projet'!$B$15,Paramètres!$A$1:$I$89,3,0)*VLOOKUP('Données projet'!$B$15,Paramètres!$A$1:$I$89,5,0)</f>
        <v>-3.0149749363772573E-13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622.05788186755217</v>
      </c>
      <c r="EP184" s="62">
        <f t="shared" si="154"/>
        <v>427.1830590194549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7.0631888758526032E-22</v>
      </c>
      <c r="EY184" s="24">
        <f t="shared" si="181"/>
        <v>7.0631888758526032E-22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-3.4583536034915599E-13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475.74538416323395</v>
      </c>
      <c r="T185" s="62">
        <f t="shared" si="142"/>
        <v>254.25036207346585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5.9412741393316544E-14</v>
      </c>
      <c r="AK185" s="14">
        <f t="shared" si="164"/>
        <v>9.483138037075782E-13</v>
      </c>
      <c r="AL185" s="22">
        <f t="shared" si="165"/>
        <v>1.7551237327173916E-12</v>
      </c>
      <c r="AM185" s="62">
        <f t="shared" si="113"/>
        <v>293.33333333333508</v>
      </c>
      <c r="AN185" s="62">
        <f ca="1">AVERAGE(OFFSET($AM$3,0,0,'Données projet'!$E$10+1,1))-AVERAGE(OFFSET($H$3,0,0,'Données projet'!$E$10+1,1))</f>
        <v>367.53254281980077</v>
      </c>
      <c r="AO185" s="62">
        <f t="shared" si="144"/>
        <v>163.29630772916113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-7.4487616075202823E-14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212.76380112303843</v>
      </c>
      <c r="BJ185" s="62">
        <f t="shared" si="146"/>
        <v>232.85411068442733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9.2222762759774927E-14</v>
      </c>
      <c r="CA185" s="14">
        <f t="shared" si="170"/>
        <v>1.3985662224947967E-12</v>
      </c>
      <c r="CB185" s="22">
        <f t="shared" si="171"/>
        <v>2.5964574826517121E-12</v>
      </c>
      <c r="CC185" s="62">
        <f t="shared" si="119"/>
        <v>293.33333333333593</v>
      </c>
      <c r="CD185" s="62">
        <f ca="1">AVERAGE(OFFSET($CC$3,0,0,'Données projet'!$E$12+1,1))-AVERAGE(OFFSET($H$3,0,0,'Données projet'!$E$12+1,1))</f>
        <v>280.22219394281689</v>
      </c>
      <c r="CE185" s="62">
        <f t="shared" si="148"/>
        <v>296.25239639555008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-3.4106051316484809E-13</v>
      </c>
      <c r="CU185" s="18">
        <f>CT185*VLOOKUP('Données projet'!$B$13,Paramètres!$A$1:$I$89,3,0)*VLOOKUP('Données projet'!$B$13,Paramètres!$A$1:$I$89,5,0)</f>
        <v>-3.6711753637064249E-13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502.3600084639375</v>
      </c>
      <c r="CZ185" s="62">
        <f t="shared" si="150"/>
        <v>267.29983095356357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2.8421709430404007E-14</v>
      </c>
      <c r="DP185" s="18">
        <f>DO185*VLOOKUP('Données projet'!$B$14,Paramètres!$A$1:$I$89,3,0)*VLOOKUP('Données projet'!$B$14,Paramètres!$A$1:$I$89,5,0)</f>
        <v>2.4829205358400945E-14</v>
      </c>
      <c r="DQ185" s="14">
        <f t="shared" si="176"/>
        <v>4.3867331143352915E-13</v>
      </c>
      <c r="DR185" s="22">
        <f t="shared" si="177"/>
        <v>8.0726688341261168E-13</v>
      </c>
      <c r="DS185" s="62">
        <f t="shared" si="125"/>
        <v>293.33333333333411</v>
      </c>
      <c r="DT185" s="62">
        <f ca="1">AVERAGE(OFFSET($DS$3,0,0,'Données projet'!$E$14+1,1))-AVERAGE(OFFSET($H$3,0,0,'Données projet'!$E$14+1,1))</f>
        <v>344.39903186387789</v>
      </c>
      <c r="DU185" s="62">
        <f t="shared" si="152"/>
        <v>417.85733543972361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-6.8212102632969618E-13</v>
      </c>
      <c r="EK185" s="18">
        <f>EJ185*VLOOKUP('Données projet'!$B$15,Paramètres!$A$1:$I$89,3,0)*VLOOKUP('Données projet'!$B$15,Paramètres!$A$1:$I$89,5,0)</f>
        <v>-3.0149749363772573E-13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622.05788186755217</v>
      </c>
      <c r="EP185" s="62">
        <f t="shared" si="154"/>
        <v>427.1830590194549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4.9944287509167632E-22</v>
      </c>
      <c r="EY185" s="24">
        <f t="shared" si="181"/>
        <v>4.9944287509167632E-22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-3.4583536034915599E-13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475.74538416323395</v>
      </c>
      <c r="T186" s="62">
        <f t="shared" si="142"/>
        <v>254.25036207346585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5.9412741393316544E-14</v>
      </c>
      <c r="AK186" s="14">
        <f t="shared" si="164"/>
        <v>9.483138037075782E-13</v>
      </c>
      <c r="AL186" s="22">
        <f t="shared" si="165"/>
        <v>1.7551237327173916E-12</v>
      </c>
      <c r="AM186" s="62">
        <f t="shared" si="113"/>
        <v>293.33333333333508</v>
      </c>
      <c r="AN186" s="62">
        <f ca="1">AVERAGE(OFFSET($AM$3,0,0,'Données projet'!$E$10+1,1))-AVERAGE(OFFSET($H$3,0,0,'Données projet'!$E$10+1,1))</f>
        <v>367.53254281980077</v>
      </c>
      <c r="AO186" s="62">
        <f t="shared" si="144"/>
        <v>163.29630772916113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-7.4487616075202823E-14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212.76380112303843</v>
      </c>
      <c r="BJ186" s="62">
        <f t="shared" si="146"/>
        <v>232.85411068442733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9.2222762759774927E-14</v>
      </c>
      <c r="CA186" s="14">
        <f t="shared" si="170"/>
        <v>1.3985662224947967E-12</v>
      </c>
      <c r="CB186" s="22">
        <f t="shared" si="171"/>
        <v>2.5964574826517121E-12</v>
      </c>
      <c r="CC186" s="62">
        <f t="shared" si="119"/>
        <v>293.33333333333593</v>
      </c>
      <c r="CD186" s="62">
        <f ca="1">AVERAGE(OFFSET($CC$3,0,0,'Données projet'!$E$12+1,1))-AVERAGE(OFFSET($H$3,0,0,'Données projet'!$E$12+1,1))</f>
        <v>280.22219394281689</v>
      </c>
      <c r="CE186" s="62">
        <f t="shared" si="148"/>
        <v>296.25239639555008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-3.4106051316484809E-13</v>
      </c>
      <c r="CU186" s="18">
        <f>CT186*VLOOKUP('Données projet'!$B$13,Paramètres!$A$1:$I$89,3,0)*VLOOKUP('Données projet'!$B$13,Paramètres!$A$1:$I$89,5,0)</f>
        <v>-3.6711753637064249E-13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502.3600084639375</v>
      </c>
      <c r="CZ186" s="62">
        <f t="shared" si="150"/>
        <v>267.29983095356357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2.8421709430404007E-14</v>
      </c>
      <c r="DP186" s="18">
        <f>DO186*VLOOKUP('Données projet'!$B$14,Paramètres!$A$1:$I$89,3,0)*VLOOKUP('Données projet'!$B$14,Paramètres!$A$1:$I$89,5,0)</f>
        <v>2.4829205358400945E-14</v>
      </c>
      <c r="DQ186" s="14">
        <f t="shared" si="176"/>
        <v>4.3867331143352915E-13</v>
      </c>
      <c r="DR186" s="22">
        <f t="shared" si="177"/>
        <v>8.0726688341261168E-13</v>
      </c>
      <c r="DS186" s="62">
        <f t="shared" si="125"/>
        <v>293.33333333333411</v>
      </c>
      <c r="DT186" s="62">
        <f ca="1">AVERAGE(OFFSET($DS$3,0,0,'Données projet'!$E$14+1,1))-AVERAGE(OFFSET($H$3,0,0,'Données projet'!$E$14+1,1))</f>
        <v>344.39903186387789</v>
      </c>
      <c r="DU186" s="62">
        <f t="shared" si="152"/>
        <v>417.85733543972361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-6.8212102632969618E-13</v>
      </c>
      <c r="EK186" s="18">
        <f>EJ186*VLOOKUP('Données projet'!$B$15,Paramètres!$A$1:$I$89,3,0)*VLOOKUP('Données projet'!$B$15,Paramètres!$A$1:$I$89,5,0)</f>
        <v>-3.0149749363772573E-13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622.05788186755217</v>
      </c>
      <c r="EP186" s="62">
        <f t="shared" si="154"/>
        <v>427.1830590194549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3.5315944379263016E-22</v>
      </c>
      <c r="EY186" s="24">
        <f t="shared" si="181"/>
        <v>3.5315944379263016E-22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-3.4583536034915599E-13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475.74538416323395</v>
      </c>
      <c r="T187" s="62">
        <f t="shared" si="142"/>
        <v>254.25036207346585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5.9412741393316544E-14</v>
      </c>
      <c r="AK187" s="14">
        <f t="shared" si="164"/>
        <v>9.483138037075782E-13</v>
      </c>
      <c r="AL187" s="22">
        <f t="shared" si="165"/>
        <v>1.7551237327173916E-12</v>
      </c>
      <c r="AM187" s="62">
        <f t="shared" si="113"/>
        <v>293.33333333333508</v>
      </c>
      <c r="AN187" s="62">
        <f ca="1">AVERAGE(OFFSET($AM$3,0,0,'Données projet'!$E$10+1,1))-AVERAGE(OFFSET($H$3,0,0,'Données projet'!$E$10+1,1))</f>
        <v>367.53254281980077</v>
      </c>
      <c r="AO187" s="62">
        <f t="shared" si="144"/>
        <v>163.29630772916113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-7.4487616075202823E-14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212.76380112303843</v>
      </c>
      <c r="BJ187" s="62">
        <f t="shared" si="146"/>
        <v>232.85411068442733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9.2222762759774927E-14</v>
      </c>
      <c r="CA187" s="14">
        <f t="shared" si="170"/>
        <v>1.3985662224947967E-12</v>
      </c>
      <c r="CB187" s="22">
        <f t="shared" si="171"/>
        <v>2.5964574826517121E-12</v>
      </c>
      <c r="CC187" s="62">
        <f t="shared" si="119"/>
        <v>293.33333333333593</v>
      </c>
      <c r="CD187" s="62">
        <f ca="1">AVERAGE(OFFSET($CC$3,0,0,'Données projet'!$E$12+1,1))-AVERAGE(OFFSET($H$3,0,0,'Données projet'!$E$12+1,1))</f>
        <v>280.22219394281689</v>
      </c>
      <c r="CE187" s="62">
        <f t="shared" si="148"/>
        <v>296.25239639555008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-3.4106051316484809E-13</v>
      </c>
      <c r="CU187" s="18">
        <f>CT187*VLOOKUP('Données projet'!$B$13,Paramètres!$A$1:$I$89,3,0)*VLOOKUP('Données projet'!$B$13,Paramètres!$A$1:$I$89,5,0)</f>
        <v>-3.6711753637064249E-13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502.3600084639375</v>
      </c>
      <c r="CZ187" s="62">
        <f t="shared" si="150"/>
        <v>267.29983095356357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2.8421709430404007E-14</v>
      </c>
      <c r="DP187" s="18">
        <f>DO187*VLOOKUP('Données projet'!$B$14,Paramètres!$A$1:$I$89,3,0)*VLOOKUP('Données projet'!$B$14,Paramètres!$A$1:$I$89,5,0)</f>
        <v>2.4829205358400945E-14</v>
      </c>
      <c r="DQ187" s="14">
        <f t="shared" si="176"/>
        <v>4.3867331143352915E-13</v>
      </c>
      <c r="DR187" s="22">
        <f t="shared" si="177"/>
        <v>8.0726688341261168E-13</v>
      </c>
      <c r="DS187" s="62">
        <f t="shared" si="125"/>
        <v>293.33333333333411</v>
      </c>
      <c r="DT187" s="62">
        <f ca="1">AVERAGE(OFFSET($DS$3,0,0,'Données projet'!$E$14+1,1))-AVERAGE(OFFSET($H$3,0,0,'Données projet'!$E$14+1,1))</f>
        <v>344.39903186387789</v>
      </c>
      <c r="DU187" s="62">
        <f t="shared" si="152"/>
        <v>417.85733543972361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-6.8212102632969618E-13</v>
      </c>
      <c r="EK187" s="18">
        <f>EJ187*VLOOKUP('Données projet'!$B$15,Paramètres!$A$1:$I$89,3,0)*VLOOKUP('Données projet'!$B$15,Paramètres!$A$1:$I$89,5,0)</f>
        <v>-3.0149749363772573E-13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622.05788186755217</v>
      </c>
      <c r="EP187" s="62">
        <f t="shared" si="154"/>
        <v>427.1830590194549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2.4972143754583816E-22</v>
      </c>
      <c r="EY187" s="24">
        <f t="shared" si="181"/>
        <v>2.4972143754583816E-22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-3.4583536034915599E-13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475.74538416323395</v>
      </c>
      <c r="T188" s="62">
        <f t="shared" si="142"/>
        <v>254.25036207346585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5.9412741393316544E-14</v>
      </c>
      <c r="AK188" s="14">
        <f t="shared" si="164"/>
        <v>9.483138037075782E-13</v>
      </c>
      <c r="AL188" s="22">
        <f t="shared" si="165"/>
        <v>1.7551237327173916E-12</v>
      </c>
      <c r="AM188" s="62">
        <f t="shared" si="113"/>
        <v>293.33333333333508</v>
      </c>
      <c r="AN188" s="62">
        <f ca="1">AVERAGE(OFFSET($AM$3,0,0,'Données projet'!$E$10+1,1))-AVERAGE(OFFSET($H$3,0,0,'Données projet'!$E$10+1,1))</f>
        <v>367.53254281980077</v>
      </c>
      <c r="AO188" s="62">
        <f t="shared" si="144"/>
        <v>163.29630772916113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-7.4487616075202823E-14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212.76380112303843</v>
      </c>
      <c r="BJ188" s="62">
        <f t="shared" si="146"/>
        <v>232.85411068442733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9.2222762759774927E-14</v>
      </c>
      <c r="CA188" s="14">
        <f t="shared" si="170"/>
        <v>1.3985662224947967E-12</v>
      </c>
      <c r="CB188" s="22">
        <f t="shared" si="171"/>
        <v>2.5964574826517121E-12</v>
      </c>
      <c r="CC188" s="62">
        <f t="shared" si="119"/>
        <v>293.33333333333593</v>
      </c>
      <c r="CD188" s="62">
        <f ca="1">AVERAGE(OFFSET($CC$3,0,0,'Données projet'!$E$12+1,1))-AVERAGE(OFFSET($H$3,0,0,'Données projet'!$E$12+1,1))</f>
        <v>280.22219394281689</v>
      </c>
      <c r="CE188" s="62">
        <f t="shared" si="148"/>
        <v>296.25239639555008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-3.4106051316484809E-13</v>
      </c>
      <c r="CU188" s="18">
        <f>CT188*VLOOKUP('Données projet'!$B$13,Paramètres!$A$1:$I$89,3,0)*VLOOKUP('Données projet'!$B$13,Paramètres!$A$1:$I$89,5,0)</f>
        <v>-3.6711753637064249E-13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502.3600084639375</v>
      </c>
      <c r="CZ188" s="62">
        <f t="shared" si="150"/>
        <v>267.29983095356357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2.8421709430404007E-14</v>
      </c>
      <c r="DP188" s="18">
        <f>DO188*VLOOKUP('Données projet'!$B$14,Paramètres!$A$1:$I$89,3,0)*VLOOKUP('Données projet'!$B$14,Paramètres!$A$1:$I$89,5,0)</f>
        <v>2.4829205358400945E-14</v>
      </c>
      <c r="DQ188" s="14">
        <f t="shared" si="176"/>
        <v>4.3867331143352915E-13</v>
      </c>
      <c r="DR188" s="22">
        <f t="shared" si="177"/>
        <v>8.0726688341261168E-13</v>
      </c>
      <c r="DS188" s="62">
        <f t="shared" si="125"/>
        <v>293.33333333333411</v>
      </c>
      <c r="DT188" s="62">
        <f ca="1">AVERAGE(OFFSET($DS$3,0,0,'Données projet'!$E$14+1,1))-AVERAGE(OFFSET($H$3,0,0,'Données projet'!$E$14+1,1))</f>
        <v>344.39903186387789</v>
      </c>
      <c r="DU188" s="62">
        <f t="shared" si="152"/>
        <v>417.85733543972361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-6.8212102632969618E-13</v>
      </c>
      <c r="EK188" s="18">
        <f>EJ188*VLOOKUP('Données projet'!$B$15,Paramètres!$A$1:$I$89,3,0)*VLOOKUP('Données projet'!$B$15,Paramètres!$A$1:$I$89,5,0)</f>
        <v>-3.0149749363772573E-13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622.05788186755217</v>
      </c>
      <c r="EP188" s="62">
        <f t="shared" si="154"/>
        <v>427.1830590194549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1.7657972189631508E-22</v>
      </c>
      <c r="EY188" s="24">
        <f t="shared" si="181"/>
        <v>1.7657972189631508E-22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-3.4583536034915599E-13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475.74538416323395</v>
      </c>
      <c r="T189" s="62">
        <f t="shared" si="142"/>
        <v>254.25036207346585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5.9412741393316544E-14</v>
      </c>
      <c r="AK189" s="14">
        <f t="shared" si="164"/>
        <v>9.483138037075782E-13</v>
      </c>
      <c r="AL189" s="22">
        <f t="shared" si="165"/>
        <v>1.7551237327173916E-12</v>
      </c>
      <c r="AM189" s="62">
        <f t="shared" si="113"/>
        <v>293.33333333333508</v>
      </c>
      <c r="AN189" s="62">
        <f ca="1">AVERAGE(OFFSET($AM$3,0,0,'Données projet'!$E$10+1,1))-AVERAGE(OFFSET($H$3,0,0,'Données projet'!$E$10+1,1))</f>
        <v>367.53254281980077</v>
      </c>
      <c r="AO189" s="62">
        <f t="shared" si="144"/>
        <v>163.29630772916113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-7.4487616075202823E-14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212.76380112303843</v>
      </c>
      <c r="BJ189" s="62">
        <f t="shared" si="146"/>
        <v>232.85411068442733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9.2222762759774927E-14</v>
      </c>
      <c r="CA189" s="14">
        <f t="shared" si="170"/>
        <v>1.3985662224947967E-12</v>
      </c>
      <c r="CB189" s="22">
        <f t="shared" si="171"/>
        <v>2.5964574826517121E-12</v>
      </c>
      <c r="CC189" s="62">
        <f t="shared" si="119"/>
        <v>293.33333333333593</v>
      </c>
      <c r="CD189" s="62">
        <f ca="1">AVERAGE(OFFSET($CC$3,0,0,'Données projet'!$E$12+1,1))-AVERAGE(OFFSET($H$3,0,0,'Données projet'!$E$12+1,1))</f>
        <v>280.22219394281689</v>
      </c>
      <c r="CE189" s="62">
        <f t="shared" si="148"/>
        <v>296.25239639555008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-3.4106051316484809E-13</v>
      </c>
      <c r="CU189" s="18">
        <f>CT189*VLOOKUP('Données projet'!$B$13,Paramètres!$A$1:$I$89,3,0)*VLOOKUP('Données projet'!$B$13,Paramètres!$A$1:$I$89,5,0)</f>
        <v>-3.6711753637064249E-13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502.3600084639375</v>
      </c>
      <c r="CZ189" s="62">
        <f t="shared" si="150"/>
        <v>267.29983095356357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2.8421709430404007E-14</v>
      </c>
      <c r="DP189" s="18">
        <f>DO189*VLOOKUP('Données projet'!$B$14,Paramètres!$A$1:$I$89,3,0)*VLOOKUP('Données projet'!$B$14,Paramètres!$A$1:$I$89,5,0)</f>
        <v>2.4829205358400945E-14</v>
      </c>
      <c r="DQ189" s="14">
        <f t="shared" si="176"/>
        <v>4.3867331143352915E-13</v>
      </c>
      <c r="DR189" s="22">
        <f t="shared" si="177"/>
        <v>8.0726688341261168E-13</v>
      </c>
      <c r="DS189" s="62">
        <f t="shared" si="125"/>
        <v>293.33333333333411</v>
      </c>
      <c r="DT189" s="62">
        <f ca="1">AVERAGE(OFFSET($DS$3,0,0,'Données projet'!$E$14+1,1))-AVERAGE(OFFSET($H$3,0,0,'Données projet'!$E$14+1,1))</f>
        <v>344.39903186387789</v>
      </c>
      <c r="DU189" s="62">
        <f t="shared" si="152"/>
        <v>417.85733543972361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-6.8212102632969618E-13</v>
      </c>
      <c r="EK189" s="18">
        <f>EJ189*VLOOKUP('Données projet'!$B$15,Paramètres!$A$1:$I$89,3,0)*VLOOKUP('Données projet'!$B$15,Paramètres!$A$1:$I$89,5,0)</f>
        <v>-3.0149749363772573E-13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622.05788186755217</v>
      </c>
      <c r="EP189" s="62">
        <f t="shared" si="154"/>
        <v>427.1830590194549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1.2486071877291908E-22</v>
      </c>
      <c r="EY189" s="24">
        <f t="shared" si="181"/>
        <v>1.2486071877291908E-22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-3.4583536034915599E-13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475.74538416323395</v>
      </c>
      <c r="T190" s="62">
        <f t="shared" si="142"/>
        <v>254.25036207346585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5.9412741393316544E-14</v>
      </c>
      <c r="AK190" s="14">
        <f t="shared" si="164"/>
        <v>9.483138037075782E-13</v>
      </c>
      <c r="AL190" s="22">
        <f t="shared" si="165"/>
        <v>1.7551237327173916E-12</v>
      </c>
      <c r="AM190" s="62">
        <f t="shared" si="113"/>
        <v>293.33333333333508</v>
      </c>
      <c r="AN190" s="62">
        <f ca="1">AVERAGE(OFFSET($AM$3,0,0,'Données projet'!$E$10+1,1))-AVERAGE(OFFSET($H$3,0,0,'Données projet'!$E$10+1,1))</f>
        <v>367.53254281980077</v>
      </c>
      <c r="AO190" s="62">
        <f t="shared" si="144"/>
        <v>163.29630772916113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-7.4487616075202823E-14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212.76380112303843</v>
      </c>
      <c r="BJ190" s="62">
        <f t="shared" si="146"/>
        <v>232.85411068442733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9.2222762759774927E-14</v>
      </c>
      <c r="CA190" s="14">
        <f t="shared" si="170"/>
        <v>1.3985662224947967E-12</v>
      </c>
      <c r="CB190" s="22">
        <f t="shared" si="171"/>
        <v>2.5964574826517121E-12</v>
      </c>
      <c r="CC190" s="62">
        <f t="shared" si="119"/>
        <v>293.33333333333593</v>
      </c>
      <c r="CD190" s="62">
        <f ca="1">AVERAGE(OFFSET($CC$3,0,0,'Données projet'!$E$12+1,1))-AVERAGE(OFFSET($H$3,0,0,'Données projet'!$E$12+1,1))</f>
        <v>280.22219394281689</v>
      </c>
      <c r="CE190" s="62">
        <f t="shared" si="148"/>
        <v>296.25239639555008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-3.4106051316484809E-13</v>
      </c>
      <c r="CU190" s="18">
        <f>CT190*VLOOKUP('Données projet'!$B$13,Paramètres!$A$1:$I$89,3,0)*VLOOKUP('Données projet'!$B$13,Paramètres!$A$1:$I$89,5,0)</f>
        <v>-3.6711753637064249E-13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502.3600084639375</v>
      </c>
      <c r="CZ190" s="62">
        <f t="shared" si="150"/>
        <v>267.29983095356357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2.8421709430404007E-14</v>
      </c>
      <c r="DP190" s="18">
        <f>DO190*VLOOKUP('Données projet'!$B$14,Paramètres!$A$1:$I$89,3,0)*VLOOKUP('Données projet'!$B$14,Paramètres!$A$1:$I$89,5,0)</f>
        <v>2.4829205358400945E-14</v>
      </c>
      <c r="DQ190" s="14">
        <f t="shared" si="176"/>
        <v>4.3867331143352915E-13</v>
      </c>
      <c r="DR190" s="22">
        <f t="shared" si="177"/>
        <v>8.0726688341261168E-13</v>
      </c>
      <c r="DS190" s="62">
        <f t="shared" si="125"/>
        <v>293.33333333333411</v>
      </c>
      <c r="DT190" s="62">
        <f ca="1">AVERAGE(OFFSET($DS$3,0,0,'Données projet'!$E$14+1,1))-AVERAGE(OFFSET($H$3,0,0,'Données projet'!$E$14+1,1))</f>
        <v>344.39903186387789</v>
      </c>
      <c r="DU190" s="62">
        <f t="shared" si="152"/>
        <v>417.85733543972361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-6.8212102632969618E-13</v>
      </c>
      <c r="EK190" s="18">
        <f>EJ190*VLOOKUP('Données projet'!$B$15,Paramètres!$A$1:$I$89,3,0)*VLOOKUP('Données projet'!$B$15,Paramètres!$A$1:$I$89,5,0)</f>
        <v>-3.0149749363772573E-13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622.05788186755217</v>
      </c>
      <c r="EP190" s="62">
        <f t="shared" si="154"/>
        <v>427.1830590194549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8.828986094815754E-23</v>
      </c>
      <c r="EY190" s="24">
        <f t="shared" si="181"/>
        <v>8.828986094815754E-23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-3.4583536034915599E-13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475.74538416323395</v>
      </c>
      <c r="T191" s="62">
        <f t="shared" si="142"/>
        <v>254.25036207346585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5.9412741393316544E-14</v>
      </c>
      <c r="AK191" s="14">
        <f t="shared" si="164"/>
        <v>9.483138037075782E-13</v>
      </c>
      <c r="AL191" s="22">
        <f t="shared" si="165"/>
        <v>1.7551237327173916E-12</v>
      </c>
      <c r="AM191" s="62">
        <f t="shared" si="113"/>
        <v>293.33333333333508</v>
      </c>
      <c r="AN191" s="62">
        <f ca="1">AVERAGE(OFFSET($AM$3,0,0,'Données projet'!$E$10+1,1))-AVERAGE(OFFSET($H$3,0,0,'Données projet'!$E$10+1,1))</f>
        <v>367.53254281980077</v>
      </c>
      <c r="AO191" s="62">
        <f t="shared" si="144"/>
        <v>163.29630772916113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-7.4487616075202823E-14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212.76380112303843</v>
      </c>
      <c r="BJ191" s="62">
        <f t="shared" si="146"/>
        <v>232.85411068442733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9.2222762759774927E-14</v>
      </c>
      <c r="CA191" s="14">
        <f t="shared" si="170"/>
        <v>1.3985662224947967E-12</v>
      </c>
      <c r="CB191" s="22">
        <f t="shared" si="171"/>
        <v>2.5964574826517121E-12</v>
      </c>
      <c r="CC191" s="62">
        <f t="shared" si="119"/>
        <v>293.33333333333593</v>
      </c>
      <c r="CD191" s="62">
        <f ca="1">AVERAGE(OFFSET($CC$3,0,0,'Données projet'!$E$12+1,1))-AVERAGE(OFFSET($H$3,0,0,'Données projet'!$E$12+1,1))</f>
        <v>280.22219394281689</v>
      </c>
      <c r="CE191" s="62">
        <f t="shared" si="148"/>
        <v>296.25239639555008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-3.4106051316484809E-13</v>
      </c>
      <c r="CU191" s="18">
        <f>CT191*VLOOKUP('Données projet'!$B$13,Paramètres!$A$1:$I$89,3,0)*VLOOKUP('Données projet'!$B$13,Paramètres!$A$1:$I$89,5,0)</f>
        <v>-3.6711753637064249E-13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502.3600084639375</v>
      </c>
      <c r="CZ191" s="62">
        <f t="shared" si="150"/>
        <v>267.29983095356357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2.8421709430404007E-14</v>
      </c>
      <c r="DP191" s="18">
        <f>DO191*VLOOKUP('Données projet'!$B$14,Paramètres!$A$1:$I$89,3,0)*VLOOKUP('Données projet'!$B$14,Paramètres!$A$1:$I$89,5,0)</f>
        <v>2.4829205358400945E-14</v>
      </c>
      <c r="DQ191" s="14">
        <f t="shared" si="176"/>
        <v>4.3867331143352915E-13</v>
      </c>
      <c r="DR191" s="22">
        <f t="shared" si="177"/>
        <v>8.0726688341261168E-13</v>
      </c>
      <c r="DS191" s="62">
        <f t="shared" si="125"/>
        <v>293.33333333333411</v>
      </c>
      <c r="DT191" s="62">
        <f ca="1">AVERAGE(OFFSET($DS$3,0,0,'Données projet'!$E$14+1,1))-AVERAGE(OFFSET($H$3,0,0,'Données projet'!$E$14+1,1))</f>
        <v>344.39903186387789</v>
      </c>
      <c r="DU191" s="62">
        <f t="shared" si="152"/>
        <v>417.85733543972361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-6.8212102632969618E-13</v>
      </c>
      <c r="EK191" s="18">
        <f>EJ191*VLOOKUP('Données projet'!$B$15,Paramètres!$A$1:$I$89,3,0)*VLOOKUP('Données projet'!$B$15,Paramètres!$A$1:$I$89,5,0)</f>
        <v>-3.0149749363772573E-13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622.05788186755217</v>
      </c>
      <c r="EP191" s="62">
        <f t="shared" si="154"/>
        <v>427.1830590194549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6.243035938645954E-23</v>
      </c>
      <c r="EY191" s="24">
        <f t="shared" si="181"/>
        <v>6.243035938645954E-23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-3.4583536034915599E-13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475.74538416323395</v>
      </c>
      <c r="T192" s="62">
        <f t="shared" si="142"/>
        <v>254.25036207346585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5.9412741393316544E-14</v>
      </c>
      <c r="AK192" s="14">
        <f t="shared" si="164"/>
        <v>9.483138037075782E-13</v>
      </c>
      <c r="AL192" s="22">
        <f t="shared" si="165"/>
        <v>1.7551237327173916E-12</v>
      </c>
      <c r="AM192" s="62">
        <f t="shared" si="113"/>
        <v>293.33333333333508</v>
      </c>
      <c r="AN192" s="62">
        <f ca="1">AVERAGE(OFFSET($AM$3,0,0,'Données projet'!$E$10+1,1))-AVERAGE(OFFSET($H$3,0,0,'Données projet'!$E$10+1,1))</f>
        <v>367.53254281980077</v>
      </c>
      <c r="AO192" s="62">
        <f t="shared" si="144"/>
        <v>163.29630772916113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-7.4487616075202823E-14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212.76380112303843</v>
      </c>
      <c r="BJ192" s="62">
        <f t="shared" si="146"/>
        <v>232.85411068442733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9.2222762759774927E-14</v>
      </c>
      <c r="CA192" s="14">
        <f t="shared" si="170"/>
        <v>1.3985662224947967E-12</v>
      </c>
      <c r="CB192" s="22">
        <f t="shared" si="171"/>
        <v>2.5964574826517121E-12</v>
      </c>
      <c r="CC192" s="62">
        <f t="shared" si="119"/>
        <v>293.33333333333593</v>
      </c>
      <c r="CD192" s="62">
        <f ca="1">AVERAGE(OFFSET($CC$3,0,0,'Données projet'!$E$12+1,1))-AVERAGE(OFFSET($H$3,0,0,'Données projet'!$E$12+1,1))</f>
        <v>280.22219394281689</v>
      </c>
      <c r="CE192" s="62">
        <f t="shared" si="148"/>
        <v>296.25239639555008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-3.4106051316484809E-13</v>
      </c>
      <c r="CU192" s="18">
        <f>CT192*VLOOKUP('Données projet'!$B$13,Paramètres!$A$1:$I$89,3,0)*VLOOKUP('Données projet'!$B$13,Paramètres!$A$1:$I$89,5,0)</f>
        <v>-3.6711753637064249E-13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502.3600084639375</v>
      </c>
      <c r="CZ192" s="62">
        <f t="shared" si="150"/>
        <v>267.29983095356357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2.8421709430404007E-14</v>
      </c>
      <c r="DP192" s="18">
        <f>DO192*VLOOKUP('Données projet'!$B$14,Paramètres!$A$1:$I$89,3,0)*VLOOKUP('Données projet'!$B$14,Paramètres!$A$1:$I$89,5,0)</f>
        <v>2.4829205358400945E-14</v>
      </c>
      <c r="DQ192" s="14">
        <f t="shared" si="176"/>
        <v>4.3867331143352915E-13</v>
      </c>
      <c r="DR192" s="22">
        <f t="shared" si="177"/>
        <v>8.0726688341261168E-13</v>
      </c>
      <c r="DS192" s="62">
        <f t="shared" si="125"/>
        <v>293.33333333333411</v>
      </c>
      <c r="DT192" s="62">
        <f ca="1">AVERAGE(OFFSET($DS$3,0,0,'Données projet'!$E$14+1,1))-AVERAGE(OFFSET($H$3,0,0,'Données projet'!$E$14+1,1))</f>
        <v>344.39903186387789</v>
      </c>
      <c r="DU192" s="62">
        <f t="shared" si="152"/>
        <v>417.85733543972361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-6.8212102632969618E-13</v>
      </c>
      <c r="EK192" s="18">
        <f>EJ192*VLOOKUP('Données projet'!$B$15,Paramètres!$A$1:$I$89,3,0)*VLOOKUP('Données projet'!$B$15,Paramètres!$A$1:$I$89,5,0)</f>
        <v>-3.0149749363772573E-13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622.05788186755217</v>
      </c>
      <c r="EP192" s="62">
        <f t="shared" si="154"/>
        <v>427.1830590194549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4.414493047407877E-23</v>
      </c>
      <c r="EY192" s="24">
        <f t="shared" si="181"/>
        <v>4.414493047407877E-23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-3.4583536034915599E-13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475.74538416323395</v>
      </c>
      <c r="T193" s="62">
        <f t="shared" si="142"/>
        <v>254.25036207346585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5.9412741393316544E-14</v>
      </c>
      <c r="AK193" s="14">
        <f t="shared" si="164"/>
        <v>9.483138037075782E-13</v>
      </c>
      <c r="AL193" s="22">
        <f t="shared" si="165"/>
        <v>1.7551237327173916E-12</v>
      </c>
      <c r="AM193" s="62">
        <f t="shared" si="113"/>
        <v>293.33333333333508</v>
      </c>
      <c r="AN193" s="62">
        <f ca="1">AVERAGE(OFFSET($AM$3,0,0,'Données projet'!$E$10+1,1))-AVERAGE(OFFSET($H$3,0,0,'Données projet'!$E$10+1,1))</f>
        <v>367.53254281980077</v>
      </c>
      <c r="AO193" s="62">
        <f t="shared" si="144"/>
        <v>163.29630772916113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-7.4487616075202823E-14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212.76380112303843</v>
      </c>
      <c r="BJ193" s="62">
        <f t="shared" si="146"/>
        <v>232.85411068442733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9.2222762759774927E-14</v>
      </c>
      <c r="CA193" s="14">
        <f t="shared" si="170"/>
        <v>1.3985662224947967E-12</v>
      </c>
      <c r="CB193" s="22">
        <f t="shared" si="171"/>
        <v>2.5964574826517121E-12</v>
      </c>
      <c r="CC193" s="62">
        <f t="shared" si="119"/>
        <v>293.33333333333593</v>
      </c>
      <c r="CD193" s="62">
        <f ca="1">AVERAGE(OFFSET($CC$3,0,0,'Données projet'!$E$12+1,1))-AVERAGE(OFFSET($H$3,0,0,'Données projet'!$E$12+1,1))</f>
        <v>280.22219394281689</v>
      </c>
      <c r="CE193" s="62">
        <f t="shared" si="148"/>
        <v>296.25239639555008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-3.4106051316484809E-13</v>
      </c>
      <c r="CU193" s="18">
        <f>CT193*VLOOKUP('Données projet'!$B$13,Paramètres!$A$1:$I$89,3,0)*VLOOKUP('Données projet'!$B$13,Paramètres!$A$1:$I$89,5,0)</f>
        <v>-3.6711753637064249E-13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502.3600084639375</v>
      </c>
      <c r="CZ193" s="62">
        <f t="shared" si="150"/>
        <v>267.29983095356357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2.8421709430404007E-14</v>
      </c>
      <c r="DP193" s="18">
        <f>DO193*VLOOKUP('Données projet'!$B$14,Paramètres!$A$1:$I$89,3,0)*VLOOKUP('Données projet'!$B$14,Paramètres!$A$1:$I$89,5,0)</f>
        <v>2.4829205358400945E-14</v>
      </c>
      <c r="DQ193" s="14">
        <f t="shared" si="176"/>
        <v>4.3867331143352915E-13</v>
      </c>
      <c r="DR193" s="22">
        <f t="shared" si="177"/>
        <v>8.0726688341261168E-13</v>
      </c>
      <c r="DS193" s="62">
        <f t="shared" si="125"/>
        <v>293.33333333333411</v>
      </c>
      <c r="DT193" s="62">
        <f ca="1">AVERAGE(OFFSET($DS$3,0,0,'Données projet'!$E$14+1,1))-AVERAGE(OFFSET($H$3,0,0,'Données projet'!$E$14+1,1))</f>
        <v>344.39903186387789</v>
      </c>
      <c r="DU193" s="62">
        <f t="shared" si="152"/>
        <v>417.85733543972361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-6.8212102632969618E-13</v>
      </c>
      <c r="EK193" s="18">
        <f>EJ193*VLOOKUP('Données projet'!$B$15,Paramètres!$A$1:$I$89,3,0)*VLOOKUP('Données projet'!$B$15,Paramètres!$A$1:$I$89,5,0)</f>
        <v>-3.0149749363772573E-13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622.05788186755217</v>
      </c>
      <c r="EP193" s="62">
        <f t="shared" si="154"/>
        <v>427.1830590194549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3.121517969322977E-23</v>
      </c>
      <c r="EY193" s="24">
        <f t="shared" si="181"/>
        <v>3.121517969322977E-23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-3.4583536034915599E-13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475.74538416323395</v>
      </c>
      <c r="T194" s="62">
        <f t="shared" si="142"/>
        <v>254.25036207346585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5.9412741393316544E-14</v>
      </c>
      <c r="AK194" s="14">
        <f t="shared" si="164"/>
        <v>9.483138037075782E-13</v>
      </c>
      <c r="AL194" s="22">
        <f t="shared" si="165"/>
        <v>1.7551237327173916E-12</v>
      </c>
      <c r="AM194" s="62">
        <f t="shared" si="113"/>
        <v>293.33333333333508</v>
      </c>
      <c r="AN194" s="62">
        <f ca="1">AVERAGE(OFFSET($AM$3,0,0,'Données projet'!$E$10+1,1))-AVERAGE(OFFSET($H$3,0,0,'Données projet'!$E$10+1,1))</f>
        <v>367.53254281980077</v>
      </c>
      <c r="AO194" s="62">
        <f t="shared" si="144"/>
        <v>163.29630772916113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-7.4487616075202823E-14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212.76380112303843</v>
      </c>
      <c r="BJ194" s="62">
        <f t="shared" si="146"/>
        <v>232.85411068442733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9.2222762759774927E-14</v>
      </c>
      <c r="CA194" s="14">
        <f t="shared" si="170"/>
        <v>1.3985662224947967E-12</v>
      </c>
      <c r="CB194" s="22">
        <f t="shared" si="171"/>
        <v>2.5964574826517121E-12</v>
      </c>
      <c r="CC194" s="62">
        <f t="shared" si="119"/>
        <v>293.33333333333593</v>
      </c>
      <c r="CD194" s="62">
        <f ca="1">AVERAGE(OFFSET($CC$3,0,0,'Données projet'!$E$12+1,1))-AVERAGE(OFFSET($H$3,0,0,'Données projet'!$E$12+1,1))</f>
        <v>280.22219394281689</v>
      </c>
      <c r="CE194" s="62">
        <f t="shared" si="148"/>
        <v>296.25239639555008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-3.4106051316484809E-13</v>
      </c>
      <c r="CU194" s="18">
        <f>CT194*VLOOKUP('Données projet'!$B$13,Paramètres!$A$1:$I$89,3,0)*VLOOKUP('Données projet'!$B$13,Paramètres!$A$1:$I$89,5,0)</f>
        <v>-3.6711753637064249E-13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502.3600084639375</v>
      </c>
      <c r="CZ194" s="62">
        <f t="shared" si="150"/>
        <v>267.29983095356357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2.8421709430404007E-14</v>
      </c>
      <c r="DP194" s="18">
        <f>DO194*VLOOKUP('Données projet'!$B$14,Paramètres!$A$1:$I$89,3,0)*VLOOKUP('Données projet'!$B$14,Paramètres!$A$1:$I$89,5,0)</f>
        <v>2.4829205358400945E-14</v>
      </c>
      <c r="DQ194" s="14">
        <f t="shared" si="176"/>
        <v>4.3867331143352915E-13</v>
      </c>
      <c r="DR194" s="22">
        <f t="shared" si="177"/>
        <v>8.0726688341261168E-13</v>
      </c>
      <c r="DS194" s="62">
        <f t="shared" si="125"/>
        <v>293.33333333333411</v>
      </c>
      <c r="DT194" s="62">
        <f ca="1">AVERAGE(OFFSET($DS$3,0,0,'Données projet'!$E$14+1,1))-AVERAGE(OFFSET($H$3,0,0,'Données projet'!$E$14+1,1))</f>
        <v>344.39903186387789</v>
      </c>
      <c r="DU194" s="62">
        <f t="shared" si="152"/>
        <v>417.85733543972361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-6.8212102632969618E-13</v>
      </c>
      <c r="EK194" s="18">
        <f>EJ194*VLOOKUP('Données projet'!$B$15,Paramètres!$A$1:$I$89,3,0)*VLOOKUP('Données projet'!$B$15,Paramètres!$A$1:$I$89,5,0)</f>
        <v>-3.0149749363772573E-13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622.05788186755217</v>
      </c>
      <c r="EP194" s="62">
        <f t="shared" si="154"/>
        <v>427.1830590194549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2.2072465237039385E-23</v>
      </c>
      <c r="EY194" s="24">
        <f t="shared" si="181"/>
        <v>2.2072465237039385E-23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-3.4583536034915599E-13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475.74538416323395</v>
      </c>
      <c r="T195" s="62">
        <f t="shared" si="142"/>
        <v>254.25036207346585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5.9412741393316544E-14</v>
      </c>
      <c r="AK195" s="14">
        <f t="shared" si="164"/>
        <v>9.483138037075782E-13</v>
      </c>
      <c r="AL195" s="22">
        <f t="shared" si="165"/>
        <v>1.7551237327173916E-12</v>
      </c>
      <c r="AM195" s="62">
        <f t="shared" si="113"/>
        <v>293.33333333333508</v>
      </c>
      <c r="AN195" s="62">
        <f ca="1">AVERAGE(OFFSET($AM$3,0,0,'Données projet'!$E$10+1,1))-AVERAGE(OFFSET($H$3,0,0,'Données projet'!$E$10+1,1))</f>
        <v>367.53254281980077</v>
      </c>
      <c r="AO195" s="62">
        <f t="shared" si="144"/>
        <v>163.29630772916113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-7.4487616075202823E-14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212.76380112303843</v>
      </c>
      <c r="BJ195" s="62">
        <f t="shared" si="146"/>
        <v>232.85411068442733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9.2222762759774927E-14</v>
      </c>
      <c r="CA195" s="14">
        <f t="shared" si="170"/>
        <v>1.3985662224947967E-12</v>
      </c>
      <c r="CB195" s="22">
        <f t="shared" si="171"/>
        <v>2.5964574826517121E-12</v>
      </c>
      <c r="CC195" s="62">
        <f t="shared" si="119"/>
        <v>293.33333333333593</v>
      </c>
      <c r="CD195" s="62">
        <f ca="1">AVERAGE(OFFSET($CC$3,0,0,'Données projet'!$E$12+1,1))-AVERAGE(OFFSET($H$3,0,0,'Données projet'!$E$12+1,1))</f>
        <v>280.22219394281689</v>
      </c>
      <c r="CE195" s="62">
        <f t="shared" si="148"/>
        <v>296.25239639555008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-3.4106051316484809E-13</v>
      </c>
      <c r="CU195" s="18">
        <f>CT195*VLOOKUP('Données projet'!$B$13,Paramètres!$A$1:$I$89,3,0)*VLOOKUP('Données projet'!$B$13,Paramètres!$A$1:$I$89,5,0)</f>
        <v>-3.6711753637064249E-13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502.3600084639375</v>
      </c>
      <c r="CZ195" s="62">
        <f t="shared" si="150"/>
        <v>267.29983095356357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2.8421709430404007E-14</v>
      </c>
      <c r="DP195" s="18">
        <f>DO195*VLOOKUP('Données projet'!$B$14,Paramètres!$A$1:$I$89,3,0)*VLOOKUP('Données projet'!$B$14,Paramètres!$A$1:$I$89,5,0)</f>
        <v>2.4829205358400945E-14</v>
      </c>
      <c r="DQ195" s="14">
        <f t="shared" si="176"/>
        <v>4.3867331143352915E-13</v>
      </c>
      <c r="DR195" s="22">
        <f t="shared" si="177"/>
        <v>8.0726688341261168E-13</v>
      </c>
      <c r="DS195" s="62">
        <f t="shared" si="125"/>
        <v>293.33333333333411</v>
      </c>
      <c r="DT195" s="62">
        <f ca="1">AVERAGE(OFFSET($DS$3,0,0,'Données projet'!$E$14+1,1))-AVERAGE(OFFSET($H$3,0,0,'Données projet'!$E$14+1,1))</f>
        <v>344.39903186387789</v>
      </c>
      <c r="DU195" s="62">
        <f t="shared" si="152"/>
        <v>417.85733543972361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-6.8212102632969618E-13</v>
      </c>
      <c r="EK195" s="18">
        <f>EJ195*VLOOKUP('Données projet'!$B$15,Paramètres!$A$1:$I$89,3,0)*VLOOKUP('Données projet'!$B$15,Paramètres!$A$1:$I$89,5,0)</f>
        <v>-3.0149749363772573E-13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622.05788186755217</v>
      </c>
      <c r="EP195" s="62">
        <f t="shared" si="154"/>
        <v>427.1830590194549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1.5607589846614885E-23</v>
      </c>
      <c r="EY195" s="24">
        <f t="shared" si="181"/>
        <v>1.5607589846614885E-23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-3.4583536034915599E-13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475.74538416323395</v>
      </c>
      <c r="T196" s="62">
        <f t="shared" si="142"/>
        <v>254.25036207346585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5.9412741393316544E-14</v>
      </c>
      <c r="AK196" s="14">
        <f t="shared" si="164"/>
        <v>9.483138037075782E-13</v>
      </c>
      <c r="AL196" s="22">
        <f t="shared" si="165"/>
        <v>1.7551237327173916E-12</v>
      </c>
      <c r="AM196" s="62">
        <f t="shared" ref="AM196:AM203" si="193">AL196+(AD196+AE196)*44/12</f>
        <v>293.33333333333508</v>
      </c>
      <c r="AN196" s="62">
        <f ca="1">AVERAGE(OFFSET($AM$3,0,0,'Données projet'!$E$10+1,1))-AVERAGE(OFFSET($H$3,0,0,'Données projet'!$E$10+1,1))</f>
        <v>367.53254281980077</v>
      </c>
      <c r="AO196" s="62">
        <f t="shared" si="144"/>
        <v>163.29630772916113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-7.4487616075202823E-14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212.76380112303843</v>
      </c>
      <c r="BJ196" s="62">
        <f t="shared" si="146"/>
        <v>232.85411068442733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9.2222762759774927E-14</v>
      </c>
      <c r="CA196" s="14">
        <f t="shared" si="170"/>
        <v>1.3985662224947967E-12</v>
      </c>
      <c r="CB196" s="22">
        <f t="shared" si="171"/>
        <v>2.5964574826517121E-12</v>
      </c>
      <c r="CC196" s="62">
        <f t="shared" ref="CC196:CC203" si="195">CB196+(BT196+BU196)*44/12</f>
        <v>293.33333333333593</v>
      </c>
      <c r="CD196" s="62">
        <f ca="1">AVERAGE(OFFSET($CC$3,0,0,'Données projet'!$E$12+1,1))-AVERAGE(OFFSET($H$3,0,0,'Données projet'!$E$12+1,1))</f>
        <v>280.22219394281689</v>
      </c>
      <c r="CE196" s="62">
        <f t="shared" si="148"/>
        <v>296.25239639555008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-3.4106051316484809E-13</v>
      </c>
      <c r="CU196" s="18">
        <f>CT196*VLOOKUP('Données projet'!$B$13,Paramètres!$A$1:$I$89,3,0)*VLOOKUP('Données projet'!$B$13,Paramètres!$A$1:$I$89,5,0)</f>
        <v>-3.6711753637064249E-13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502.3600084639375</v>
      </c>
      <c r="CZ196" s="62">
        <f t="shared" si="150"/>
        <v>267.29983095356357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2.8421709430404007E-14</v>
      </c>
      <c r="DP196" s="18">
        <f>DO196*VLOOKUP('Données projet'!$B$14,Paramètres!$A$1:$I$89,3,0)*VLOOKUP('Données projet'!$B$14,Paramètres!$A$1:$I$89,5,0)</f>
        <v>2.4829205358400945E-14</v>
      </c>
      <c r="DQ196" s="14">
        <f t="shared" si="176"/>
        <v>4.3867331143352915E-13</v>
      </c>
      <c r="DR196" s="22">
        <f t="shared" si="177"/>
        <v>8.0726688341261168E-13</v>
      </c>
      <c r="DS196" s="62">
        <f t="shared" ref="DS196:DS203" si="197">DR196+(DJ196+DK196)*44/12</f>
        <v>293.33333333333411</v>
      </c>
      <c r="DT196" s="62">
        <f ca="1">AVERAGE(OFFSET($DS$3,0,0,'Données projet'!$E$14+1,1))-AVERAGE(OFFSET($H$3,0,0,'Données projet'!$E$14+1,1))</f>
        <v>344.39903186387789</v>
      </c>
      <c r="DU196" s="62">
        <f t="shared" si="152"/>
        <v>417.85733543972361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-6.8212102632969618E-13</v>
      </c>
      <c r="EK196" s="18">
        <f>EJ196*VLOOKUP('Données projet'!$B$15,Paramètres!$A$1:$I$89,3,0)*VLOOKUP('Données projet'!$B$15,Paramètres!$A$1:$I$89,5,0)</f>
        <v>-3.0149749363772573E-13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622.05788186755217</v>
      </c>
      <c r="EP196" s="62">
        <f t="shared" si="154"/>
        <v>427.1830590194549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1.1036232618519693E-23</v>
      </c>
      <c r="EY196" s="24">
        <f t="shared" si="181"/>
        <v>1.1036232618519693E-23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-3.4583536034915599E-13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475.74538416323395</v>
      </c>
      <c r="T197" s="62">
        <f t="shared" ref="T197:T203" si="204">$T$3</f>
        <v>254.25036207346585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5.9412741393316544E-14</v>
      </c>
      <c r="AK197" s="14">
        <f t="shared" si="164"/>
        <v>9.483138037075782E-13</v>
      </c>
      <c r="AL197" s="22">
        <f t="shared" si="165"/>
        <v>1.7551237327173916E-12</v>
      </c>
      <c r="AM197" s="62">
        <f t="shared" si="193"/>
        <v>293.33333333333508</v>
      </c>
      <c r="AN197" s="62">
        <f ca="1">AVERAGE(OFFSET($AM$3,0,0,'Données projet'!$E$10+1,1))-AVERAGE(OFFSET($H$3,0,0,'Données projet'!$E$10+1,1))</f>
        <v>367.53254281980077</v>
      </c>
      <c r="AO197" s="62">
        <f t="shared" ref="AO197:AO203" si="205">$AO$3</f>
        <v>163.29630772916113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-7.4487616075202823E-14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212.76380112303843</v>
      </c>
      <c r="BJ197" s="62">
        <f t="shared" ref="BJ197:BJ203" si="206">$BJ$3</f>
        <v>232.85411068442733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9.2222762759774927E-14</v>
      </c>
      <c r="CA197" s="14">
        <f t="shared" si="170"/>
        <v>1.3985662224947967E-12</v>
      </c>
      <c r="CB197" s="22">
        <f t="shared" si="171"/>
        <v>2.5964574826517121E-12</v>
      </c>
      <c r="CC197" s="62">
        <f t="shared" si="195"/>
        <v>293.33333333333593</v>
      </c>
      <c r="CD197" s="62">
        <f ca="1">AVERAGE(OFFSET($CC$3,0,0,'Données projet'!$E$12+1,1))-AVERAGE(OFFSET($H$3,0,0,'Données projet'!$E$12+1,1))</f>
        <v>280.22219394281689</v>
      </c>
      <c r="CE197" s="62">
        <f t="shared" ref="CE197:CE203" si="207">$CE$3</f>
        <v>296.25239639555008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-3.4106051316484809E-13</v>
      </c>
      <c r="CU197" s="18">
        <f>CT197*VLOOKUP('Données projet'!$B$13,Paramètres!$A$1:$I$89,3,0)*VLOOKUP('Données projet'!$B$13,Paramètres!$A$1:$I$89,5,0)</f>
        <v>-3.6711753637064249E-13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502.3600084639375</v>
      </c>
      <c r="CZ197" s="62">
        <f t="shared" ref="CZ197:CZ203" si="208">$CZ$3</f>
        <v>267.29983095356357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2.8421709430404007E-14</v>
      </c>
      <c r="DP197" s="18">
        <f>DO197*VLOOKUP('Données projet'!$B$14,Paramètres!$A$1:$I$89,3,0)*VLOOKUP('Données projet'!$B$14,Paramètres!$A$1:$I$89,5,0)</f>
        <v>2.4829205358400945E-14</v>
      </c>
      <c r="DQ197" s="14">
        <f t="shared" si="176"/>
        <v>4.3867331143352915E-13</v>
      </c>
      <c r="DR197" s="22">
        <f t="shared" si="177"/>
        <v>8.0726688341261168E-13</v>
      </c>
      <c r="DS197" s="62">
        <f t="shared" si="197"/>
        <v>293.33333333333411</v>
      </c>
      <c r="DT197" s="62">
        <f ca="1">AVERAGE(OFFSET($DS$3,0,0,'Données projet'!$E$14+1,1))-AVERAGE(OFFSET($H$3,0,0,'Données projet'!$E$14+1,1))</f>
        <v>344.39903186387789</v>
      </c>
      <c r="DU197" s="62">
        <f t="shared" ref="DU197:DU203" si="209">$DU$3</f>
        <v>417.85733543972361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-6.8212102632969618E-13</v>
      </c>
      <c r="EK197" s="18">
        <f>EJ197*VLOOKUP('Données projet'!$B$15,Paramètres!$A$1:$I$89,3,0)*VLOOKUP('Données projet'!$B$15,Paramètres!$A$1:$I$89,5,0)</f>
        <v>-3.0149749363772573E-13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622.05788186755217</v>
      </c>
      <c r="EP197" s="62">
        <f t="shared" ref="EP197:EP203" si="210">$EP$3</f>
        <v>427.1830590194549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7.8037949233074425E-24</v>
      </c>
      <c r="EY197" s="24">
        <f t="shared" si="181"/>
        <v>7.8037949233074425E-24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-3.4583536034915599E-13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475.74538416323395</v>
      </c>
      <c r="T198" s="62">
        <f t="shared" si="204"/>
        <v>254.25036207346585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5.9412741393316544E-14</v>
      </c>
      <c r="AK198" s="14">
        <f t="shared" si="164"/>
        <v>9.483138037075782E-13</v>
      </c>
      <c r="AL198" s="22">
        <f t="shared" si="165"/>
        <v>1.7551237327173916E-12</v>
      </c>
      <c r="AM198" s="62">
        <f t="shared" si="193"/>
        <v>293.33333333333508</v>
      </c>
      <c r="AN198" s="62">
        <f ca="1">AVERAGE(OFFSET($AM$3,0,0,'Données projet'!$E$10+1,1))-AVERAGE(OFFSET($H$3,0,0,'Données projet'!$E$10+1,1))</f>
        <v>367.53254281980077</v>
      </c>
      <c r="AO198" s="62">
        <f t="shared" si="205"/>
        <v>163.29630772916113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-7.4487616075202823E-14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212.76380112303843</v>
      </c>
      <c r="BJ198" s="62">
        <f t="shared" si="206"/>
        <v>232.85411068442733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9.2222762759774927E-14</v>
      </c>
      <c r="CA198" s="14">
        <f t="shared" si="170"/>
        <v>1.3985662224947967E-12</v>
      </c>
      <c r="CB198" s="22">
        <f t="shared" si="171"/>
        <v>2.5964574826517121E-12</v>
      </c>
      <c r="CC198" s="62">
        <f t="shared" si="195"/>
        <v>293.33333333333593</v>
      </c>
      <c r="CD198" s="62">
        <f ca="1">AVERAGE(OFFSET($CC$3,0,0,'Données projet'!$E$12+1,1))-AVERAGE(OFFSET($H$3,0,0,'Données projet'!$E$12+1,1))</f>
        <v>280.22219394281689</v>
      </c>
      <c r="CE198" s="62">
        <f t="shared" si="207"/>
        <v>296.25239639555008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-3.4106051316484809E-13</v>
      </c>
      <c r="CU198" s="18">
        <f>CT198*VLOOKUP('Données projet'!$B$13,Paramètres!$A$1:$I$89,3,0)*VLOOKUP('Données projet'!$B$13,Paramètres!$A$1:$I$89,5,0)</f>
        <v>-3.6711753637064249E-13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502.3600084639375</v>
      </c>
      <c r="CZ198" s="62">
        <f t="shared" si="208"/>
        <v>267.29983095356357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2.8421709430404007E-14</v>
      </c>
      <c r="DP198" s="18">
        <f>DO198*VLOOKUP('Données projet'!$B$14,Paramètres!$A$1:$I$89,3,0)*VLOOKUP('Données projet'!$B$14,Paramètres!$A$1:$I$89,5,0)</f>
        <v>2.4829205358400945E-14</v>
      </c>
      <c r="DQ198" s="14">
        <f t="shared" si="176"/>
        <v>4.3867331143352915E-13</v>
      </c>
      <c r="DR198" s="22">
        <f t="shared" si="177"/>
        <v>8.0726688341261168E-13</v>
      </c>
      <c r="DS198" s="62">
        <f t="shared" si="197"/>
        <v>293.33333333333411</v>
      </c>
      <c r="DT198" s="62">
        <f ca="1">AVERAGE(OFFSET($DS$3,0,0,'Données projet'!$E$14+1,1))-AVERAGE(OFFSET($H$3,0,0,'Données projet'!$E$14+1,1))</f>
        <v>344.39903186387789</v>
      </c>
      <c r="DU198" s="62">
        <f t="shared" si="209"/>
        <v>417.85733543972361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-6.8212102632969618E-13</v>
      </c>
      <c r="EK198" s="18">
        <f>EJ198*VLOOKUP('Données projet'!$B$15,Paramètres!$A$1:$I$89,3,0)*VLOOKUP('Données projet'!$B$15,Paramètres!$A$1:$I$89,5,0)</f>
        <v>-3.0149749363772573E-13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622.05788186755217</v>
      </c>
      <c r="EP198" s="62">
        <f t="shared" si="210"/>
        <v>427.1830590194549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5.5181163092598463E-24</v>
      </c>
      <c r="EY198" s="24">
        <f t="shared" si="181"/>
        <v>5.5181163092598463E-24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-3.4583536034915599E-13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475.74538416323395</v>
      </c>
      <c r="T199" s="62">
        <f t="shared" si="204"/>
        <v>254.25036207346585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5.9412741393316544E-14</v>
      </c>
      <c r="AK199" s="14">
        <f t="shared" si="164"/>
        <v>9.483138037075782E-13</v>
      </c>
      <c r="AL199" s="22">
        <f t="shared" si="165"/>
        <v>1.7551237327173916E-12</v>
      </c>
      <c r="AM199" s="62">
        <f t="shared" si="193"/>
        <v>293.33333333333508</v>
      </c>
      <c r="AN199" s="62">
        <f ca="1">AVERAGE(OFFSET($AM$3,0,0,'Données projet'!$E$10+1,1))-AVERAGE(OFFSET($H$3,0,0,'Données projet'!$E$10+1,1))</f>
        <v>367.53254281980077</v>
      </c>
      <c r="AO199" s="62">
        <f t="shared" si="205"/>
        <v>163.29630772916113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-7.4487616075202823E-14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212.76380112303843</v>
      </c>
      <c r="BJ199" s="62">
        <f t="shared" si="206"/>
        <v>232.85411068442733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9.2222762759774927E-14</v>
      </c>
      <c r="CA199" s="14">
        <f t="shared" si="170"/>
        <v>1.3985662224947967E-12</v>
      </c>
      <c r="CB199" s="22">
        <f t="shared" si="171"/>
        <v>2.5964574826517121E-12</v>
      </c>
      <c r="CC199" s="62">
        <f t="shared" si="195"/>
        <v>293.33333333333593</v>
      </c>
      <c r="CD199" s="62">
        <f ca="1">AVERAGE(OFFSET($CC$3,0,0,'Données projet'!$E$12+1,1))-AVERAGE(OFFSET($H$3,0,0,'Données projet'!$E$12+1,1))</f>
        <v>280.22219394281689</v>
      </c>
      <c r="CE199" s="62">
        <f t="shared" si="207"/>
        <v>296.25239639555008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-3.4106051316484809E-13</v>
      </c>
      <c r="CU199" s="18">
        <f>CT199*VLOOKUP('Données projet'!$B$13,Paramètres!$A$1:$I$89,3,0)*VLOOKUP('Données projet'!$B$13,Paramètres!$A$1:$I$89,5,0)</f>
        <v>-3.6711753637064249E-13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502.3600084639375</v>
      </c>
      <c r="CZ199" s="62">
        <f t="shared" si="208"/>
        <v>267.29983095356357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2.8421709430404007E-14</v>
      </c>
      <c r="DP199" s="18">
        <f>DO199*VLOOKUP('Données projet'!$B$14,Paramètres!$A$1:$I$89,3,0)*VLOOKUP('Données projet'!$B$14,Paramètres!$A$1:$I$89,5,0)</f>
        <v>2.4829205358400945E-14</v>
      </c>
      <c r="DQ199" s="14">
        <f t="shared" si="176"/>
        <v>4.3867331143352915E-13</v>
      </c>
      <c r="DR199" s="22">
        <f t="shared" si="177"/>
        <v>8.0726688341261168E-13</v>
      </c>
      <c r="DS199" s="62">
        <f t="shared" si="197"/>
        <v>293.33333333333411</v>
      </c>
      <c r="DT199" s="62">
        <f ca="1">AVERAGE(OFFSET($DS$3,0,0,'Données projet'!$E$14+1,1))-AVERAGE(OFFSET($H$3,0,0,'Données projet'!$E$14+1,1))</f>
        <v>344.39903186387789</v>
      </c>
      <c r="DU199" s="62">
        <f t="shared" si="209"/>
        <v>417.85733543972361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-6.8212102632969618E-13</v>
      </c>
      <c r="EK199" s="18">
        <f>EJ199*VLOOKUP('Données projet'!$B$15,Paramètres!$A$1:$I$89,3,0)*VLOOKUP('Données projet'!$B$15,Paramètres!$A$1:$I$89,5,0)</f>
        <v>-3.0149749363772573E-13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622.05788186755217</v>
      </c>
      <c r="EP199" s="62">
        <f t="shared" si="210"/>
        <v>427.1830590194549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3.9018974616537213E-24</v>
      </c>
      <c r="EY199" s="24">
        <f t="shared" si="181"/>
        <v>3.9018974616537213E-24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-3.4583536034915599E-13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475.74538416323395</v>
      </c>
      <c r="T200" s="62">
        <f t="shared" si="204"/>
        <v>254.25036207346585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5.9412741393316544E-14</v>
      </c>
      <c r="AK200" s="14">
        <f t="shared" si="164"/>
        <v>9.483138037075782E-13</v>
      </c>
      <c r="AL200" s="22">
        <f t="shared" si="165"/>
        <v>1.7551237327173916E-12</v>
      </c>
      <c r="AM200" s="62">
        <f t="shared" si="193"/>
        <v>293.33333333333508</v>
      </c>
      <c r="AN200" s="62">
        <f ca="1">AVERAGE(OFFSET($AM$3,0,0,'Données projet'!$E$10+1,1))-AVERAGE(OFFSET($H$3,0,0,'Données projet'!$E$10+1,1))</f>
        <v>367.53254281980077</v>
      </c>
      <c r="AO200" s="62">
        <f t="shared" si="205"/>
        <v>163.29630772916113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-7.4487616075202823E-14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212.76380112303843</v>
      </c>
      <c r="BJ200" s="62">
        <f t="shared" si="206"/>
        <v>232.85411068442733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9.2222762759774927E-14</v>
      </c>
      <c r="CA200" s="14">
        <f t="shared" si="170"/>
        <v>1.3985662224947967E-12</v>
      </c>
      <c r="CB200" s="22">
        <f t="shared" si="171"/>
        <v>2.5964574826517121E-12</v>
      </c>
      <c r="CC200" s="62">
        <f t="shared" si="195"/>
        <v>293.33333333333593</v>
      </c>
      <c r="CD200" s="62">
        <f ca="1">AVERAGE(OFFSET($CC$3,0,0,'Données projet'!$E$12+1,1))-AVERAGE(OFFSET($H$3,0,0,'Données projet'!$E$12+1,1))</f>
        <v>280.22219394281689</v>
      </c>
      <c r="CE200" s="62">
        <f t="shared" si="207"/>
        <v>296.25239639555008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-3.4106051316484809E-13</v>
      </c>
      <c r="CU200" s="18">
        <f>CT200*VLOOKUP('Données projet'!$B$13,Paramètres!$A$1:$I$89,3,0)*VLOOKUP('Données projet'!$B$13,Paramètres!$A$1:$I$89,5,0)</f>
        <v>-3.6711753637064249E-13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502.3600084639375</v>
      </c>
      <c r="CZ200" s="62">
        <f t="shared" si="208"/>
        <v>267.29983095356357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2.8421709430404007E-14</v>
      </c>
      <c r="DP200" s="18">
        <f>DO200*VLOOKUP('Données projet'!$B$14,Paramètres!$A$1:$I$89,3,0)*VLOOKUP('Données projet'!$B$14,Paramètres!$A$1:$I$89,5,0)</f>
        <v>2.4829205358400945E-14</v>
      </c>
      <c r="DQ200" s="14">
        <f t="shared" si="176"/>
        <v>4.3867331143352915E-13</v>
      </c>
      <c r="DR200" s="22">
        <f t="shared" si="177"/>
        <v>8.0726688341261168E-13</v>
      </c>
      <c r="DS200" s="62">
        <f t="shared" si="197"/>
        <v>293.33333333333411</v>
      </c>
      <c r="DT200" s="62">
        <f ca="1">AVERAGE(OFFSET($DS$3,0,0,'Données projet'!$E$14+1,1))-AVERAGE(OFFSET($H$3,0,0,'Données projet'!$E$14+1,1))</f>
        <v>344.39903186387789</v>
      </c>
      <c r="DU200" s="62">
        <f t="shared" si="209"/>
        <v>417.85733543972361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-6.8212102632969618E-13</v>
      </c>
      <c r="EK200" s="18">
        <f>EJ200*VLOOKUP('Données projet'!$B$15,Paramètres!$A$1:$I$89,3,0)*VLOOKUP('Données projet'!$B$15,Paramètres!$A$1:$I$89,5,0)</f>
        <v>-3.0149749363772573E-13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622.05788186755217</v>
      </c>
      <c r="EP200" s="62">
        <f t="shared" si="210"/>
        <v>427.1830590194549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2.7590581546299231E-24</v>
      </c>
      <c r="EY200" s="24">
        <f t="shared" si="181"/>
        <v>2.7590581546299231E-24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-3.4583536034915599E-13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475.74538416323395</v>
      </c>
      <c r="T201" s="62">
        <f t="shared" si="204"/>
        <v>254.25036207346585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5.9412741393316544E-14</v>
      </c>
      <c r="AK201" s="14">
        <f t="shared" si="164"/>
        <v>9.483138037075782E-13</v>
      </c>
      <c r="AL201" s="22">
        <f t="shared" si="165"/>
        <v>1.7551237327173916E-12</v>
      </c>
      <c r="AM201" s="62">
        <f t="shared" si="193"/>
        <v>293.33333333333508</v>
      </c>
      <c r="AN201" s="62">
        <f ca="1">AVERAGE(OFFSET($AM$3,0,0,'Données projet'!$E$10+1,1))-AVERAGE(OFFSET($H$3,0,0,'Données projet'!$E$10+1,1))</f>
        <v>367.53254281980077</v>
      </c>
      <c r="AO201" s="62">
        <f t="shared" si="205"/>
        <v>163.29630772916113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-7.4487616075202823E-14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212.76380112303843</v>
      </c>
      <c r="BJ201" s="62">
        <f t="shared" si="206"/>
        <v>232.85411068442733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9.2222762759774927E-14</v>
      </c>
      <c r="CA201" s="14">
        <f t="shared" si="170"/>
        <v>1.3985662224947967E-12</v>
      </c>
      <c r="CB201" s="22">
        <f t="shared" si="171"/>
        <v>2.5964574826517121E-12</v>
      </c>
      <c r="CC201" s="62">
        <f t="shared" si="195"/>
        <v>293.33333333333593</v>
      </c>
      <c r="CD201" s="62">
        <f ca="1">AVERAGE(OFFSET($CC$3,0,0,'Données projet'!$E$12+1,1))-AVERAGE(OFFSET($H$3,0,0,'Données projet'!$E$12+1,1))</f>
        <v>280.22219394281689</v>
      </c>
      <c r="CE201" s="62">
        <f t="shared" si="207"/>
        <v>296.25239639555008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-3.4106051316484809E-13</v>
      </c>
      <c r="CU201" s="18">
        <f>CT201*VLOOKUP('Données projet'!$B$13,Paramètres!$A$1:$I$89,3,0)*VLOOKUP('Données projet'!$B$13,Paramètres!$A$1:$I$89,5,0)</f>
        <v>-3.6711753637064249E-13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502.3600084639375</v>
      </c>
      <c r="CZ201" s="62">
        <f t="shared" si="208"/>
        <v>267.29983095356357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2.8421709430404007E-14</v>
      </c>
      <c r="DP201" s="18">
        <f>DO201*VLOOKUP('Données projet'!$B$14,Paramètres!$A$1:$I$89,3,0)*VLOOKUP('Données projet'!$B$14,Paramètres!$A$1:$I$89,5,0)</f>
        <v>2.4829205358400945E-14</v>
      </c>
      <c r="DQ201" s="14">
        <f t="shared" si="176"/>
        <v>4.3867331143352915E-13</v>
      </c>
      <c r="DR201" s="22">
        <f t="shared" si="177"/>
        <v>8.0726688341261168E-13</v>
      </c>
      <c r="DS201" s="62">
        <f t="shared" si="197"/>
        <v>293.33333333333411</v>
      </c>
      <c r="DT201" s="62">
        <f ca="1">AVERAGE(OFFSET($DS$3,0,0,'Données projet'!$E$14+1,1))-AVERAGE(OFFSET($H$3,0,0,'Données projet'!$E$14+1,1))</f>
        <v>344.39903186387789</v>
      </c>
      <c r="DU201" s="62">
        <f t="shared" si="209"/>
        <v>417.85733543972361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-6.8212102632969618E-13</v>
      </c>
      <c r="EK201" s="18">
        <f>EJ201*VLOOKUP('Données projet'!$B$15,Paramètres!$A$1:$I$89,3,0)*VLOOKUP('Données projet'!$B$15,Paramètres!$A$1:$I$89,5,0)</f>
        <v>-3.0149749363772573E-13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622.05788186755217</v>
      </c>
      <c r="EP201" s="62">
        <f t="shared" si="210"/>
        <v>427.1830590194549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1.9509487308268606E-24</v>
      </c>
      <c r="EY201" s="24">
        <f t="shared" si="181"/>
        <v>1.9509487308268606E-24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-3.4583536034915599E-13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475.74538416323395</v>
      </c>
      <c r="T202" s="62">
        <f t="shared" si="204"/>
        <v>254.25036207346585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5.9412741393316544E-14</v>
      </c>
      <c r="AK202" s="14">
        <f t="shared" si="164"/>
        <v>9.483138037075782E-13</v>
      </c>
      <c r="AL202" s="22">
        <f t="shared" si="165"/>
        <v>1.7551237327173916E-12</v>
      </c>
      <c r="AM202" s="62">
        <f t="shared" si="193"/>
        <v>293.33333333333508</v>
      </c>
      <c r="AN202" s="62">
        <f ca="1">AVERAGE(OFFSET($AM$3,0,0,'Données projet'!$E$10+1,1))-AVERAGE(OFFSET($H$3,0,0,'Données projet'!$E$10+1,1))</f>
        <v>367.53254281980077</v>
      </c>
      <c r="AO202" s="62">
        <f t="shared" si="205"/>
        <v>163.29630772916113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-7.4487616075202823E-14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212.76380112303843</v>
      </c>
      <c r="BJ202" s="62">
        <f t="shared" si="206"/>
        <v>232.85411068442733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9.2222762759774927E-14</v>
      </c>
      <c r="CA202" s="14">
        <f t="shared" si="170"/>
        <v>1.3985662224947967E-12</v>
      </c>
      <c r="CB202" s="22">
        <f t="shared" si="171"/>
        <v>2.5964574826517121E-12</v>
      </c>
      <c r="CC202" s="62">
        <f t="shared" si="195"/>
        <v>293.33333333333593</v>
      </c>
      <c r="CD202" s="62">
        <f ca="1">AVERAGE(OFFSET($CC$3,0,0,'Données projet'!$E$12+1,1))-AVERAGE(OFFSET($H$3,0,0,'Données projet'!$E$12+1,1))</f>
        <v>280.22219394281689</v>
      </c>
      <c r="CE202" s="62">
        <f t="shared" si="207"/>
        <v>296.25239639555008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-3.4106051316484809E-13</v>
      </c>
      <c r="CU202" s="18">
        <f>CT202*VLOOKUP('Données projet'!$B$13,Paramètres!$A$1:$I$89,3,0)*VLOOKUP('Données projet'!$B$13,Paramètres!$A$1:$I$89,5,0)</f>
        <v>-3.6711753637064249E-13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502.3600084639375</v>
      </c>
      <c r="CZ202" s="62">
        <f t="shared" si="208"/>
        <v>267.29983095356357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2.8421709430404007E-14</v>
      </c>
      <c r="DP202" s="18">
        <f>DO202*VLOOKUP('Données projet'!$B$14,Paramètres!$A$1:$I$89,3,0)*VLOOKUP('Données projet'!$B$14,Paramètres!$A$1:$I$89,5,0)</f>
        <v>2.4829205358400945E-14</v>
      </c>
      <c r="DQ202" s="14">
        <f t="shared" si="176"/>
        <v>4.3867331143352915E-13</v>
      </c>
      <c r="DR202" s="22">
        <f t="shared" si="177"/>
        <v>8.0726688341261168E-13</v>
      </c>
      <c r="DS202" s="62">
        <f t="shared" si="197"/>
        <v>293.33333333333411</v>
      </c>
      <c r="DT202" s="62">
        <f ca="1">AVERAGE(OFFSET($DS$3,0,0,'Données projet'!$E$14+1,1))-AVERAGE(OFFSET($H$3,0,0,'Données projet'!$E$14+1,1))</f>
        <v>344.39903186387789</v>
      </c>
      <c r="DU202" s="62">
        <f t="shared" si="209"/>
        <v>417.85733543972361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-6.8212102632969618E-13</v>
      </c>
      <c r="EK202" s="18">
        <f>EJ202*VLOOKUP('Données projet'!$B$15,Paramètres!$A$1:$I$89,3,0)*VLOOKUP('Données projet'!$B$15,Paramètres!$A$1:$I$89,5,0)</f>
        <v>-3.0149749363772573E-13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622.05788186755217</v>
      </c>
      <c r="EP202" s="62">
        <f t="shared" si="210"/>
        <v>427.1830590194549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1.3795290773149616E-24</v>
      </c>
      <c r="EY202" s="24">
        <f t="shared" si="181"/>
        <v>1.3795290773149616E-24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-3.4583536034915599E-13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475.74538416323395</v>
      </c>
      <c r="T203" s="62">
        <f t="shared" si="204"/>
        <v>254.25036207346585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5.9412741393316544E-14</v>
      </c>
      <c r="AK203" s="14">
        <f t="shared" si="164"/>
        <v>9.483138037075782E-13</v>
      </c>
      <c r="AL203" s="22">
        <f t="shared" si="165"/>
        <v>1.7551237327173916E-12</v>
      </c>
      <c r="AM203" s="62">
        <f t="shared" si="193"/>
        <v>293.33333333333508</v>
      </c>
      <c r="AN203" s="62">
        <f ca="1">AVERAGE(OFFSET($AM$3,0,0,'Données projet'!$E$10+1,1))-AVERAGE(OFFSET($H$3,0,0,'Données projet'!$E$10+1,1))</f>
        <v>367.53254281980077</v>
      </c>
      <c r="AO203" s="62">
        <f t="shared" si="205"/>
        <v>163.29630772916113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-7.4487616075202823E-14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212.76380112303843</v>
      </c>
      <c r="BJ203" s="62">
        <f t="shared" si="206"/>
        <v>232.85411068442733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9.2222762759774927E-14</v>
      </c>
      <c r="CA203" s="14">
        <f t="shared" si="170"/>
        <v>1.3985662224947967E-12</v>
      </c>
      <c r="CB203" s="22">
        <f t="shared" si="171"/>
        <v>2.5964574826517121E-12</v>
      </c>
      <c r="CC203" s="62">
        <f t="shared" si="195"/>
        <v>293.33333333333593</v>
      </c>
      <c r="CD203" s="62">
        <f ca="1">AVERAGE(OFFSET($CC$3,0,0,'Données projet'!$E$12+1,1))-AVERAGE(OFFSET($H$3,0,0,'Données projet'!$E$12+1,1))</f>
        <v>280.22219394281689</v>
      </c>
      <c r="CE203" s="62">
        <f t="shared" si="207"/>
        <v>296.25239639555008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-3.4106051316484809E-13</v>
      </c>
      <c r="CU203" s="18">
        <f>CT203*VLOOKUP('Données projet'!$B$13,Paramètres!$A$1:$I$89,3,0)*VLOOKUP('Données projet'!$B$13,Paramètres!$A$1:$I$89,5,0)</f>
        <v>-3.6711753637064249E-13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502.3600084639375</v>
      </c>
      <c r="CZ203" s="62">
        <f t="shared" si="208"/>
        <v>267.29983095356357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2.8421709430404007E-14</v>
      </c>
      <c r="DP203" s="18">
        <f>DO203*VLOOKUP('Données projet'!$B$14,Paramètres!$A$1:$I$89,3,0)*VLOOKUP('Données projet'!$B$14,Paramètres!$A$1:$I$89,5,0)</f>
        <v>2.4829205358400945E-14</v>
      </c>
      <c r="DQ203" s="14">
        <f t="shared" si="176"/>
        <v>4.3867331143352915E-13</v>
      </c>
      <c r="DR203" s="22">
        <f t="shared" si="177"/>
        <v>8.0726688341261168E-13</v>
      </c>
      <c r="DS203" s="62">
        <f t="shared" si="197"/>
        <v>293.33333333333411</v>
      </c>
      <c r="DT203" s="62">
        <f ca="1">AVERAGE(OFFSET($DS$3,0,0,'Données projet'!$E$14+1,1))-AVERAGE(OFFSET($H$3,0,0,'Données projet'!$E$14+1,1))</f>
        <v>344.39903186387789</v>
      </c>
      <c r="DU203" s="62">
        <f t="shared" si="209"/>
        <v>417.85733543972361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-6.8212102632969618E-13</v>
      </c>
      <c r="EK203" s="18">
        <f>EJ203*VLOOKUP('Données projet'!$B$15,Paramètres!$A$1:$I$89,3,0)*VLOOKUP('Données projet'!$B$15,Paramètres!$A$1:$I$89,5,0)</f>
        <v>-3.0149749363772573E-13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622.05788186755217</v>
      </c>
      <c r="EP203" s="62">
        <f t="shared" si="210"/>
        <v>427.1830590194549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9.7547436541343032E-25</v>
      </c>
      <c r="EY203" s="24">
        <f t="shared" si="181"/>
        <v>9.7547436541343032E-25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>
        <f>EXP(LN('Données projet'!B88)/'Données projet'!A88)</f>
        <v>1.1577536725165907</v>
      </c>
      <c r="BV205" s="88">
        <f>EXP(LN('Données projet'!B114)/'Données projet'!A114)</f>
        <v>1.301201306051178</v>
      </c>
      <c r="CQ205" s="88">
        <f>EXP(LN('Données projet'!B140)/'Données projet'!A140)</f>
        <v>1.2054868146447177</v>
      </c>
      <c r="DL205" s="88">
        <f>EXP(LN('Données projet'!B166)/'Données projet'!A166)</f>
        <v>1.2765231539157764</v>
      </c>
      <c r="EG205" s="88">
        <f>EXP(LN('Données projet'!B192)/'Données projet'!A192)</f>
        <v>1.3812444916919526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H19" sqref="H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pubescent</v>
      </c>
      <c r="B6" s="155">
        <f>'Données projet'!D9</f>
        <v>0.96257999999999999</v>
      </c>
      <c r="C6" s="156">
        <f ca="1">IF(OR('Données projet'!B9="",'Données projet'!C9="",'Données projet'!C9=0%),0,Calculateur!S3)</f>
        <v>475.74538416323395</v>
      </c>
      <c r="D6" s="156">
        <f>IF(OR('Données projet'!B9="",'Données projet'!C9="",'Données projet'!C9=0%),0,Calculateur!T3)</f>
        <v>254.25036207346585</v>
      </c>
      <c r="E6" s="156">
        <f ca="1">MIN(C6,D6)</f>
        <v>254.25036207346585</v>
      </c>
      <c r="F6" s="156">
        <f ca="1">E6*B6</f>
        <v>244.73631352467675</v>
      </c>
      <c r="G6" s="156">
        <f ca="1">F6*(100%-'Données projet'!$C$24)*(100%-'Données projet'!$C$25)*(100%-'Données projet'!$C$26)*(100%-'Données projet'!$C$27)</f>
        <v>187.22327984637772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1.92516</v>
      </c>
      <c r="K6" s="160">
        <f>J6*(100%-'Données projet'!$C$24)*(100%-'Données projet'!$C$25)*(100%-'Données projet'!$C$26)*(100%-'Données projet'!$C$27)</f>
        <v>1.4727474</v>
      </c>
      <c r="L6" s="161">
        <f ca="1">G6+I6+K6</f>
        <v>188.69602724637772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chevelu</v>
      </c>
      <c r="B7" s="163">
        <f>'Données projet'!D10</f>
        <v>1.09934</v>
      </c>
      <c r="C7" s="156">
        <f ca="1">IF(OR('Données projet'!B10="",'Données projet'!C10="",'Données projet'!C10=0%),0,Calculateur!AN3)</f>
        <v>367.53254281980077</v>
      </c>
      <c r="D7" s="156">
        <f>IF(OR('Données projet'!B10="",'Données projet'!C10="",'Données projet'!C10=0%),0,Calculateur!AO3)</f>
        <v>163.29630772916113</v>
      </c>
      <c r="E7" s="156">
        <f t="shared" ref="E7:E15" ca="1" si="0">MIN(C7,D7)</f>
        <v>163.29630772916113</v>
      </c>
      <c r="F7" s="156">
        <f t="shared" ref="F7:F15" ca="1" si="1">E7*B7</f>
        <v>179.51816293897599</v>
      </c>
      <c r="G7" s="156">
        <f ca="1">F7*(100%-'Données projet'!$C$24)*(100%-'Données projet'!$C$25)*(100%-'Données projet'!$C$26)*(100%-'Données projet'!$C$27)</f>
        <v>137.33139464831663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137.33139464831663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Aulne glutineux</v>
      </c>
      <c r="B8" s="163">
        <f>'Données projet'!D11</f>
        <v>0.31033999999999995</v>
      </c>
      <c r="C8" s="156">
        <f ca="1">IF(OR('Données projet'!B11="",'Données projet'!C11="",'Données projet'!C11=0%),0,Calculateur!BI3)</f>
        <v>212.76380112303843</v>
      </c>
      <c r="D8" s="156">
        <f>IF(OR('Données projet'!B11="",'Données projet'!C11="",'Données projet'!C11=0%),0,Calculateur!BJ3)</f>
        <v>232.85411068442733</v>
      </c>
      <c r="E8" s="156">
        <f t="shared" ca="1" si="0"/>
        <v>212.76380112303843</v>
      </c>
      <c r="F8" s="156">
        <f t="shared" ca="1" si="1"/>
        <v>66.029118040523741</v>
      </c>
      <c r="G8" s="156">
        <f ca="1">F8*(100%-'Données projet'!$C$24)*(100%-'Données projet'!$C$25)*(100%-'Données projet'!$C$26)*(100%-'Données projet'!$C$27)</f>
        <v>50.512275301000656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4.8878549999999992</v>
      </c>
      <c r="K8" s="160">
        <f>J8*(100%-'Données projet'!$C$24)*(100%-'Données projet'!$C$25)*(100%-'Données projet'!$C$26)*(100%-'Données projet'!$C$27)</f>
        <v>3.7392090749999993</v>
      </c>
      <c r="L8" s="161">
        <f t="shared" ca="1" si="2"/>
        <v>54.251484376000654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Bouleau verruqueux</v>
      </c>
      <c r="B9" s="163">
        <f>'Données projet'!D12</f>
        <v>0.17884</v>
      </c>
      <c r="C9" s="156">
        <f ca="1">IF(OR('Données projet'!B12="",'Données projet'!C12="",'Données projet'!C12=0%),0,Calculateur!CD3)</f>
        <v>280.22219394281689</v>
      </c>
      <c r="D9" s="156">
        <f>IF(OR('Données projet'!B12="",'Données projet'!C12="",'Données projet'!C12=0%),0,Calculateur!CE3)</f>
        <v>296.25239639555008</v>
      </c>
      <c r="E9" s="156">
        <f t="shared" ca="1" si="0"/>
        <v>280.22219394281689</v>
      </c>
      <c r="F9" s="156">
        <f t="shared" ca="1" si="1"/>
        <v>50.114937164733369</v>
      </c>
      <c r="G9" s="156">
        <f ca="1">F9*(100%-'Données projet'!$C$24)*(100%-'Données projet'!$C$25)*(100%-'Données projet'!$C$26)*(100%-'Données projet'!$C$27)</f>
        <v>38.337926931021023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1.7794580000000002</v>
      </c>
      <c r="K9" s="160">
        <f>J9*(100%-'Données projet'!$C$24)*(100%-'Données projet'!$C$25)*(100%-'Données projet'!$C$26)*(100%-'Données projet'!$C$27)</f>
        <v>1.3612853700000001</v>
      </c>
      <c r="L9" s="161">
        <f t="shared" ca="1" si="2"/>
        <v>39.699212301021021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Cormier</v>
      </c>
      <c r="B10" s="163">
        <f>'Données projet'!D13</f>
        <v>0.36294000000000004</v>
      </c>
      <c r="C10" s="156">
        <f ca="1">IF(OR('Données projet'!B13="",'Données projet'!C13="",'Données projet'!C13=0%),0,Calculateur!CY3)</f>
        <v>502.3600084639375</v>
      </c>
      <c r="D10" s="156">
        <f>IF(OR('Données projet'!B13="",'Données projet'!C13="",'Données projet'!C13=0%),0,Calculateur!CZ3)</f>
        <v>267.29983095356357</v>
      </c>
      <c r="E10" s="156">
        <f t="shared" ca="1" si="0"/>
        <v>267.29983095356357</v>
      </c>
      <c r="F10" s="156">
        <f t="shared" ca="1" si="1"/>
        <v>97.01380064628637</v>
      </c>
      <c r="G10" s="156">
        <f ca="1">F10*(100%-'Données projet'!$C$24)*(100%-'Données projet'!$C$25)*(100%-'Données projet'!$C$26)*(100%-'Données projet'!$C$27)</f>
        <v>74.215557494409069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0.72588000000000008</v>
      </c>
      <c r="K10" s="160">
        <f>J10*(100%-'Données projet'!$C$24)*(100%-'Données projet'!$C$25)*(100%-'Données projet'!$C$26)*(100%-'Données projet'!$C$27)</f>
        <v>0.55529820000000008</v>
      </c>
      <c r="L10" s="161">
        <f t="shared" ca="1" si="2"/>
        <v>74.770855694409065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Chêne rouge d'Amérique</v>
      </c>
      <c r="B11" s="163">
        <f>'Données projet'!D14</f>
        <v>0.17884</v>
      </c>
      <c r="C11" s="156">
        <f ca="1">IF(OR('Données projet'!B14="",'Données projet'!C14="",'Données projet'!C14=0%),0,Calculateur!DT3)</f>
        <v>344.39903186387789</v>
      </c>
      <c r="D11" s="156">
        <f>IF(OR('Données projet'!B14="",'Données projet'!C14="",'Données projet'!C14=0%),0,Calculateur!DU3)</f>
        <v>417.85733543972361</v>
      </c>
      <c r="E11" s="156">
        <f t="shared" ca="1" si="0"/>
        <v>344.39903186387789</v>
      </c>
      <c r="F11" s="156">
        <f t="shared" ca="1" si="1"/>
        <v>61.592322858535923</v>
      </c>
      <c r="G11" s="156">
        <f ca="1">F11*(100%-'Données projet'!$C$24)*(100%-'Données projet'!$C$25)*(100%-'Données projet'!$C$26)*(100%-'Données projet'!$C$27)</f>
        <v>47.118126986779984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5.5440399999999999</v>
      </c>
      <c r="K11" s="160">
        <f>J11*(100%-'Données projet'!$C$24)*(100%-'Données projet'!$C$25)*(100%-'Données projet'!$C$26)*(100%-'Données projet'!$C$27)</f>
        <v>4.2411905999999995</v>
      </c>
      <c r="L11" s="161">
        <f t="shared" ca="1" si="2"/>
        <v>51.35931758677998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Séquoia toujours vert</v>
      </c>
      <c r="B12" s="163">
        <f>'Données projet'!D15</f>
        <v>1.7621</v>
      </c>
      <c r="C12" s="156">
        <f ca="1">IF(OR('Données projet'!B15="",'Données projet'!C15="",'Données projet'!C15=0%),0,Calculateur!EO3)</f>
        <v>622.05788186755217</v>
      </c>
      <c r="D12" s="156">
        <f>IF(OR('Données projet'!B15="",'Données projet'!C15="",'Données projet'!C15=0%),0,Calculateur!EP3)</f>
        <v>427.1830590194549</v>
      </c>
      <c r="E12" s="156">
        <f t="shared" ca="1" si="0"/>
        <v>427.1830590194549</v>
      </c>
      <c r="F12" s="156">
        <f t="shared" ca="1" si="1"/>
        <v>752.73926829818151</v>
      </c>
      <c r="G12" s="156">
        <f ca="1">F12*(100%-'Données projet'!$C$24)*(100%-'Données projet'!$C$25)*(100%-'Données projet'!$C$26)*(100%-'Données projet'!$C$27)</f>
        <v>575.84554024810882</v>
      </c>
      <c r="H12" s="164">
        <f>IF(OR('Données projet'!B15="",'Données projet'!C15="",'Données projet'!C15=0%),0,AVERAGE(Calculateur!$EY$3:$EY$33)*B12)</f>
        <v>10.118133365089545</v>
      </c>
      <c r="I12" s="158">
        <f>H12*(100%-'Données projet'!$C$24)*(100%-'Données projet'!$C$25)*(100%-'Données projet'!$C$26)*(100%-'Données projet'!$C$27)</f>
        <v>7.7403720242935021</v>
      </c>
      <c r="J12" s="159">
        <f>IF(OR('Données projet'!B15="",'Données projet'!C15="",'Données projet'!C15=0%),0,SUM(Calculateur!$ER$3:$ER$33)*VLOOKUP('Données projet'!$B$15,Paramètres!$A$1:$I$89,9,0)*B12)</f>
        <v>238.67644499999997</v>
      </c>
      <c r="K12" s="160">
        <f>J12*(100%-'Données projet'!$C$24)*(100%-'Données projet'!$C$25)*(100%-'Données projet'!$C$26)*(100%-'Données projet'!$C$27)</f>
        <v>182.587480425</v>
      </c>
      <c r="L12" s="161">
        <f t="shared" ca="1" si="2"/>
        <v>766.17339269740228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1451.7439234719136</v>
      </c>
      <c r="G16" s="175">
        <f t="shared" ca="1" si="3"/>
        <v>1110.584101456014</v>
      </c>
      <c r="H16" s="176">
        <f t="shared" si="3"/>
        <v>10.118133365089545</v>
      </c>
      <c r="I16" s="176">
        <f t="shared" si="3"/>
        <v>7.7403720242935021</v>
      </c>
      <c r="J16" s="177">
        <f t="shared" si="3"/>
        <v>253.53883799999997</v>
      </c>
      <c r="K16" s="177">
        <f t="shared" si="3"/>
        <v>193.95721107</v>
      </c>
      <c r="L16" s="178">
        <f t="shared" ca="1" si="3"/>
        <v>1312.2816845503073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chevelu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Aulne glutineux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Bouleau verruqueux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Cormier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Chêne rouge d'Amérique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Séquoia toujours vert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F32" sqref="F3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-1840.2858282070006</v>
      </c>
      <c r="U10" s="190">
        <f>'Données projet'!D9</f>
        <v>0.96257999999999999</v>
      </c>
      <c r="V10" s="189">
        <f>U10*T10</f>
        <v>-1771.4223325154946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chevelu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-2141.2125407353096</v>
      </c>
      <c r="U11" s="190">
        <f>'Données projet'!D10</f>
        <v>1.09934</v>
      </c>
      <c r="V11" s="189">
        <f t="shared" ref="V11" si="0">U11*T11</f>
        <v>-2353.9205945319554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Aulne glutineux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-1908.9717060079381</v>
      </c>
      <c r="U12" s="190">
        <f>'Données projet'!D11</f>
        <v>0.31033999999999995</v>
      </c>
      <c r="V12" s="189">
        <f t="shared" ref="V12:V19" si="1">U12*T12</f>
        <v>-592.43027924250339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Bouleau verruqueux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-1947.0422059146558</v>
      </c>
      <c r="U13" s="190">
        <f>'Données projet'!D12</f>
        <v>0.17884</v>
      </c>
      <c r="V13" s="189">
        <f t="shared" si="1"/>
        <v>-348.20902810577707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Cormier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-1940.9557991722381</v>
      </c>
      <c r="U14" s="190">
        <f>'Données projet'!D13</f>
        <v>0.36294000000000004</v>
      </c>
      <c r="V14" s="189">
        <f t="shared" si="1"/>
        <v>-704.45049775157213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Chêne rouge d'Amérique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871.94814992546151</v>
      </c>
      <c r="U15" s="190">
        <f>'Données projet'!D14</f>
        <v>0.17884</v>
      </c>
      <c r="V15" s="189">
        <f t="shared" si="1"/>
        <v>155.93920713266954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>Séquoia toujours vert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2328.075102596762</v>
      </c>
      <c r="U16" s="190">
        <f>'Données projet'!D15</f>
        <v>1.7621</v>
      </c>
      <c r="V16" s="189">
        <f t="shared" si="1"/>
        <v>4102.301138285754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2500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2500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600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-19508.016126922626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8</v>
      </c>
      <c r="C24" s="204">
        <v>10</v>
      </c>
      <c r="D24" s="194">
        <f t="shared" ref="D24:D42" si="2">B24*C24</f>
        <v>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58391.554217723926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0</v>
      </c>
      <c r="C25" s="204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500</v>
      </c>
      <c r="Q25" s="265"/>
      <c r="R25" s="25"/>
      <c r="S25" s="198" t="s">
        <v>266</v>
      </c>
      <c r="T25" s="336">
        <f ca="1">T23-T24</f>
        <v>-77899.570344646549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42</v>
      </c>
      <c r="C26" s="204">
        <v>10</v>
      </c>
      <c r="D26" s="194">
        <f t="shared" si="2"/>
        <v>420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0</v>
      </c>
      <c r="C27" s="204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42</v>
      </c>
      <c r="C28" s="204">
        <v>10</v>
      </c>
      <c r="D28" s="194">
        <f t="shared" si="2"/>
        <v>420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0</v>
      </c>
      <c r="C29" s="204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42</v>
      </c>
      <c r="C30" s="204">
        <v>20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11101.055934928503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0</v>
      </c>
      <c r="C31" s="204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42</v>
      </c>
      <c r="C32" s="204">
        <v>30</v>
      </c>
      <c r="D32" s="194">
        <f t="shared" si="2"/>
        <v>1260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0</v>
      </c>
      <c r="C33" s="204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500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42</v>
      </c>
      <c r="C34" s="204">
        <v>40</v>
      </c>
      <c r="D34" s="194">
        <f t="shared" si="2"/>
        <v>1680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478.46889952153111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85</v>
      </c>
      <c r="B35" s="193">
        <f>'Données projet'!D48</f>
        <v>42</v>
      </c>
      <c r="C35" s="204">
        <v>50</v>
      </c>
      <c r="D35" s="194">
        <f t="shared" si="2"/>
        <v>2100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457.86497561869015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95</v>
      </c>
      <c r="B36" s="193">
        <f>'Données projet'!D49</f>
        <v>42</v>
      </c>
      <c r="C36" s="204">
        <v>70</v>
      </c>
      <c r="D36" s="194">
        <f t="shared" si="2"/>
        <v>2940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438.14830202745469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105</v>
      </c>
      <c r="B37" s="193">
        <f>'Données projet'!D50</f>
        <v>41</v>
      </c>
      <c r="C37" s="204">
        <v>100</v>
      </c>
      <c r="D37" s="194">
        <f t="shared" si="2"/>
        <v>4100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419.28067179660746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115</v>
      </c>
      <c r="B38" s="193">
        <f>'Données projet'!D51</f>
        <v>37</v>
      </c>
      <c r="C38" s="204">
        <v>120</v>
      </c>
      <c r="D38" s="194">
        <f t="shared" si="2"/>
        <v>4440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401.22552325034206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125</v>
      </c>
      <c r="B39" s="193">
        <f>'Données projet'!D52</f>
        <v>33</v>
      </c>
      <c r="C39" s="204">
        <v>120</v>
      </c>
      <c r="D39" s="194">
        <f t="shared" si="2"/>
        <v>3960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383.94786913908342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135</v>
      </c>
      <c r="B40" s="193">
        <f>'Données projet'!D53</f>
        <v>29</v>
      </c>
      <c r="C40" s="204">
        <v>150</v>
      </c>
      <c r="D40" s="194">
        <f t="shared" si="2"/>
        <v>4350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367.41422884122812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145</v>
      </c>
      <c r="B41" s="193">
        <f>'Données projet'!D54</f>
        <v>26</v>
      </c>
      <c r="C41" s="204">
        <v>150</v>
      </c>
      <c r="D41" s="194">
        <f t="shared" si="2"/>
        <v>3900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351.59256348442892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150</v>
      </c>
      <c r="B42" s="193">
        <f>'Données projet'!D55</f>
        <v>292</v>
      </c>
      <c r="C42" s="204">
        <v>200</v>
      </c>
      <c r="D42" s="194">
        <f t="shared" si="2"/>
        <v>58400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336.45221386069755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321.96384101502161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308.09936939236519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chevelu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294.83193243288542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282.13582050993818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269.98643110998876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2500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258.36022115788398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247.23466139510438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236.58819272258791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226.40018442352914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216.65089418519537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207.32142984229228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25</v>
      </c>
      <c r="B54" s="193">
        <f>'Données projet'!D62</f>
        <v>0</v>
      </c>
      <c r="C54" s="206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198.39371276774378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0</v>
      </c>
      <c r="C55" s="206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189.85044283994625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35</v>
      </c>
      <c r="B56" s="193">
        <f>'Données projet'!D64</f>
        <v>13</v>
      </c>
      <c r="C56" s="206">
        <v>10</v>
      </c>
      <c r="D56" s="191">
        <f t="shared" si="4"/>
        <v>130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181.67506491860885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40</v>
      </c>
      <c r="B57" s="193">
        <f>'Données projet'!D65</f>
        <v>0</v>
      </c>
      <c r="C57" s="206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173.85173676421903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45</v>
      </c>
      <c r="B58" s="193">
        <f>'Données projet'!D66</f>
        <v>27</v>
      </c>
      <c r="C58" s="206">
        <v>10</v>
      </c>
      <c r="D58" s="191">
        <f t="shared" si="4"/>
        <v>270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166.3652983389656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50</v>
      </c>
      <c r="B59" s="193">
        <f>'Données projet'!D67</f>
        <v>0</v>
      </c>
      <c r="C59" s="206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159.2012424296322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55</v>
      </c>
      <c r="B60" s="193">
        <f>'Données projet'!D68</f>
        <v>28</v>
      </c>
      <c r="C60" s="206">
        <v>20</v>
      </c>
      <c r="D60" s="191">
        <f t="shared" si="4"/>
        <v>560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152.34568653553319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60</v>
      </c>
      <c r="B61" s="193">
        <f>'Données projet'!D69</f>
        <v>0</v>
      </c>
      <c r="C61" s="206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145.78534596701746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65</v>
      </c>
      <c r="B62" s="193">
        <f>'Données projet'!D70</f>
        <v>28</v>
      </c>
      <c r="C62" s="206">
        <v>30</v>
      </c>
      <c r="D62" s="191">
        <f t="shared" si="4"/>
        <v>840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139.50750810240902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70</v>
      </c>
      <c r="B63" s="193">
        <f>'Données projet'!D71</f>
        <v>0</v>
      </c>
      <c r="C63" s="206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133.50000775350151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75</v>
      </c>
      <c r="B64" s="193">
        <f>'Données projet'!D72</f>
        <v>28</v>
      </c>
      <c r="C64" s="206">
        <v>40</v>
      </c>
      <c r="D64" s="191">
        <f t="shared" si="4"/>
        <v>1120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127.75120359186744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85</v>
      </c>
      <c r="B65" s="193">
        <f>'Données projet'!D73</f>
        <v>28</v>
      </c>
      <c r="C65" s="206">
        <v>50</v>
      </c>
      <c r="D65" s="191">
        <f t="shared" si="4"/>
        <v>1400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122.24995559030384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95</v>
      </c>
      <c r="B66" s="193">
        <f>'Données projet'!D74</f>
        <v>28</v>
      </c>
      <c r="C66" s="206">
        <v>50</v>
      </c>
      <c r="D66" s="191">
        <f t="shared" si="4"/>
        <v>1400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116.98560343569747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105</v>
      </c>
      <c r="B67" s="193">
        <f>'Données projet'!D75</f>
        <v>28</v>
      </c>
      <c r="C67" s="206">
        <v>70</v>
      </c>
      <c r="D67" s="191">
        <f t="shared" si="4"/>
        <v>1960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111.94794587148084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115</v>
      </c>
      <c r="B68" s="193">
        <f>'Données projet'!D76</f>
        <v>26</v>
      </c>
      <c r="C68" s="206">
        <v>70</v>
      </c>
      <c r="D68" s="191">
        <f t="shared" si="4"/>
        <v>1820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107.12722092964674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125</v>
      </c>
      <c r="B69" s="193">
        <f>'Données projet'!D77</f>
        <v>23</v>
      </c>
      <c r="C69" s="206">
        <v>100</v>
      </c>
      <c r="D69" s="191">
        <f t="shared" si="4"/>
        <v>2300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102.51408701401604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135</v>
      </c>
      <c r="B70" s="193">
        <f>'Données projet'!D78</f>
        <v>19</v>
      </c>
      <c r="C70" s="206">
        <v>120</v>
      </c>
      <c r="D70" s="191">
        <f t="shared" si="4"/>
        <v>2280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98.099604798101481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145</v>
      </c>
      <c r="B71" s="193">
        <f>'Données projet'!D79</f>
        <v>15</v>
      </c>
      <c r="C71" s="206">
        <v>150</v>
      </c>
      <c r="D71" s="191">
        <f t="shared" si="4"/>
        <v>2250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93.875219902489462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150</v>
      </c>
      <c r="B72" s="193">
        <f>'Données projet'!D80</f>
        <v>217</v>
      </c>
      <c r="C72" s="206">
        <v>170</v>
      </c>
      <c r="D72" s="191">
        <f t="shared" si="4"/>
        <v>36890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89.832746318171743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85.964350543705038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82.262536405459372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78.720130531540079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Aulne glutineux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75.330268451234531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72.08638129304741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68.98218305554775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2500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66.011658426361507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63.169051125704783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60.448852751870632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57.845792107053235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55.354824982826074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52.971124385479499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50.690071182277045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21</v>
      </c>
      <c r="C86" s="204">
        <v>10</v>
      </c>
      <c r="D86" s="191">
        <f t="shared" ref="D86:D104" si="6">B86*C86</f>
        <v>210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48.507245150504346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25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46.4184164119659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42</v>
      </c>
      <c r="C88" s="204">
        <v>10</v>
      </c>
      <c r="D88" s="191">
        <f t="shared" si="6"/>
        <v>420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44.419537236330996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35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42.506734197445944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40</v>
      </c>
      <c r="B90" s="193">
        <f>'Données projet'!D93</f>
        <v>42</v>
      </c>
      <c r="C90" s="204">
        <v>10</v>
      </c>
      <c r="D90" s="191">
        <f t="shared" si="6"/>
        <v>420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40.676300667412391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45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38.924689633887461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50</v>
      </c>
      <c r="B92" s="193">
        <f>'Données projet'!D95</f>
        <v>31</v>
      </c>
      <c r="C92" s="204">
        <v>20</v>
      </c>
      <c r="D92" s="191">
        <f t="shared" si="6"/>
        <v>620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37.248506826686565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55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35.644504140369925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60</v>
      </c>
      <c r="B94" s="193">
        <f>'Données projet'!D97</f>
        <v>20</v>
      </c>
      <c r="C94" s="204">
        <v>20</v>
      </c>
      <c r="D94" s="191">
        <f t="shared" si="6"/>
        <v>400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34.109573340066909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65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32.640740038341555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70</v>
      </c>
      <c r="B96" s="193">
        <f>'Données projet'!D99</f>
        <v>16</v>
      </c>
      <c r="C96" s="204">
        <v>30</v>
      </c>
      <c r="D96" s="191">
        <f t="shared" si="6"/>
        <v>480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31.235157931427317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75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29.890103283662523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80</v>
      </c>
      <c r="B98" s="193">
        <f>'Données projet'!D101</f>
        <v>226</v>
      </c>
      <c r="C98" s="204">
        <v>30</v>
      </c>
      <c r="D98" s="191">
        <f t="shared" si="6"/>
        <v>6780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28.602969649437821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27.371262822428545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26.192596002323963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25.064685169688008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23.985344659988524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22.952482928218689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Bouleau verruqueux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2500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20</v>
      </c>
      <c r="B117" s="193">
        <f>'Données projet'!D115</f>
        <v>19.600000000000001</v>
      </c>
      <c r="C117" s="204">
        <v>10</v>
      </c>
      <c r="D117" s="191">
        <f t="shared" ref="D117:D135" si="8">B117*C117</f>
        <v>196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25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30</v>
      </c>
      <c r="B119" s="193">
        <f>'Données projet'!D117</f>
        <v>20.200000000000003</v>
      </c>
      <c r="C119" s="204">
        <v>10</v>
      </c>
      <c r="D119" s="191">
        <f t="shared" si="8"/>
        <v>202.00000000000003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35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40</v>
      </c>
      <c r="B121" s="193">
        <f>'Données projet'!D119</f>
        <v>16.5</v>
      </c>
      <c r="C121" s="204">
        <v>10</v>
      </c>
      <c r="D121" s="191">
        <f t="shared" si="8"/>
        <v>165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45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50</v>
      </c>
      <c r="B123" s="193">
        <f>'Données projet'!D121</f>
        <v>12.1</v>
      </c>
      <c r="C123" s="204">
        <v>20</v>
      </c>
      <c r="D123" s="191">
        <f t="shared" si="8"/>
        <v>242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55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60</v>
      </c>
      <c r="B125" s="193">
        <f>'Données projet'!D123</f>
        <v>8.3000000000000007</v>
      </c>
      <c r="C125" s="204">
        <v>20</v>
      </c>
      <c r="D125" s="191">
        <f t="shared" si="8"/>
        <v>166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65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70</v>
      </c>
      <c r="B127" s="193">
        <f>'Données projet'!D125</f>
        <v>254.7</v>
      </c>
      <c r="C127" s="204">
        <v>30</v>
      </c>
      <c r="D127" s="191">
        <f t="shared" si="8"/>
        <v>7641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Cormier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v>2500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7">
        <f>'Données projet'!D140</f>
        <v>0</v>
      </c>
      <c r="C147" s="206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7">
        <f>'Données projet'!D141</f>
        <v>8</v>
      </c>
      <c r="C148" s="204">
        <v>10</v>
      </c>
      <c r="D148" s="194">
        <f t="shared" ref="D148:D166" si="10">B148*C148</f>
        <v>80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7">
        <f>'Données projet'!D143</f>
        <v>42</v>
      </c>
      <c r="C150" s="204">
        <v>10</v>
      </c>
      <c r="D150" s="194">
        <f t="shared" si="10"/>
        <v>420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7">
        <f>'Données projet'!D145</f>
        <v>42</v>
      </c>
      <c r="C152" s="204">
        <v>10</v>
      </c>
      <c r="D152" s="194">
        <f t="shared" si="10"/>
        <v>420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7">
        <f>'Données projet'!D147</f>
        <v>42</v>
      </c>
      <c r="C154" s="204">
        <v>20</v>
      </c>
      <c r="D154" s="194">
        <f t="shared" si="10"/>
        <v>840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7">
        <f>'Données projet'!D149</f>
        <v>42</v>
      </c>
      <c r="C156" s="204">
        <v>30</v>
      </c>
      <c r="D156" s="194">
        <f t="shared" si="10"/>
        <v>1260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7">
        <f>'Données projet'!D151</f>
        <v>42</v>
      </c>
      <c r="C158" s="204">
        <v>40</v>
      </c>
      <c r="D158" s="194">
        <f t="shared" si="10"/>
        <v>1680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85</v>
      </c>
      <c r="B159" s="187">
        <f>'Données projet'!D152</f>
        <v>42</v>
      </c>
      <c r="C159" s="204">
        <v>50</v>
      </c>
      <c r="D159" s="194">
        <f t="shared" si="10"/>
        <v>2100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95</v>
      </c>
      <c r="B160" s="187">
        <f>'Données projet'!D153</f>
        <v>42</v>
      </c>
      <c r="C160" s="204">
        <v>50</v>
      </c>
      <c r="D160" s="194">
        <f t="shared" si="10"/>
        <v>2100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105</v>
      </c>
      <c r="B161" s="187">
        <f>'Données projet'!D154</f>
        <v>41</v>
      </c>
      <c r="C161" s="204">
        <v>50</v>
      </c>
      <c r="D161" s="194">
        <f t="shared" si="10"/>
        <v>2050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115</v>
      </c>
      <c r="B162" s="187">
        <f>'Données projet'!D155</f>
        <v>37</v>
      </c>
      <c r="C162" s="204">
        <v>70</v>
      </c>
      <c r="D162" s="194">
        <f t="shared" si="10"/>
        <v>2590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125</v>
      </c>
      <c r="B163" s="187">
        <f>'Données projet'!D156</f>
        <v>33</v>
      </c>
      <c r="C163" s="204">
        <v>70</v>
      </c>
      <c r="D163" s="194">
        <f t="shared" si="10"/>
        <v>2310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135</v>
      </c>
      <c r="B164" s="187">
        <f>'Données projet'!D157</f>
        <v>29</v>
      </c>
      <c r="C164" s="204">
        <v>70</v>
      </c>
      <c r="D164" s="194">
        <f t="shared" si="10"/>
        <v>2030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145</v>
      </c>
      <c r="B165" s="187">
        <f>'Données projet'!D158</f>
        <v>26</v>
      </c>
      <c r="C165" s="204">
        <v>70</v>
      </c>
      <c r="D165" s="194">
        <f t="shared" si="10"/>
        <v>1820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7">
        <f>'Données projet'!D159</f>
        <v>292</v>
      </c>
      <c r="C166" s="204">
        <v>100</v>
      </c>
      <c r="D166" s="194">
        <f t="shared" si="10"/>
        <v>29200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Chêne rouge d'Amérique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>
        <v>2500</v>
      </c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20</v>
      </c>
      <c r="B178" s="193">
        <f>'Données projet'!D166</f>
        <v>50</v>
      </c>
      <c r="C178" s="206">
        <v>20</v>
      </c>
      <c r="D178" s="191">
        <f>B178*C178</f>
        <v>1000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25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30</v>
      </c>
      <c r="B180" s="193">
        <f>'Données projet'!D168</f>
        <v>74</v>
      </c>
      <c r="C180" s="206">
        <v>30</v>
      </c>
      <c r="D180" s="191">
        <f t="shared" si="11"/>
        <v>2220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35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40</v>
      </c>
      <c r="B182" s="193">
        <f>'Données projet'!D170</f>
        <v>69</v>
      </c>
      <c r="C182" s="206">
        <v>50</v>
      </c>
      <c r="D182" s="191">
        <f t="shared" si="11"/>
        <v>3450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45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50</v>
      </c>
      <c r="B184" s="193">
        <f>'Données projet'!D172</f>
        <v>59</v>
      </c>
      <c r="C184" s="206">
        <v>50</v>
      </c>
      <c r="D184" s="191">
        <f t="shared" si="11"/>
        <v>2950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55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60</v>
      </c>
      <c r="B186" s="193">
        <f>'Données projet'!D174</f>
        <v>47</v>
      </c>
      <c r="C186" s="206">
        <v>70</v>
      </c>
      <c r="D186" s="191">
        <f t="shared" si="11"/>
        <v>3290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65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70</v>
      </c>
      <c r="B188" s="193">
        <f>'Données projet'!D176</f>
        <v>37</v>
      </c>
      <c r="C188" s="206">
        <v>100</v>
      </c>
      <c r="D188" s="191">
        <f t="shared" si="11"/>
        <v>3700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75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80</v>
      </c>
      <c r="B190" s="193">
        <f>'Données projet'!D178</f>
        <v>28</v>
      </c>
      <c r="C190" s="206">
        <v>120</v>
      </c>
      <c r="D190" s="191">
        <f t="shared" si="11"/>
        <v>3360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85</v>
      </c>
      <c r="B191" s="193">
        <f>'Données projet'!D179</f>
        <v>12</v>
      </c>
      <c r="C191" s="206">
        <v>150</v>
      </c>
      <c r="D191" s="191">
        <f t="shared" si="11"/>
        <v>1800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90</v>
      </c>
      <c r="B192" s="193">
        <f>'Données projet'!D180</f>
        <v>236</v>
      </c>
      <c r="C192" s="206">
        <v>200</v>
      </c>
      <c r="D192" s="191">
        <f t="shared" si="11"/>
        <v>47200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Séquoia toujours vert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>
        <v>2500</v>
      </c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14</v>
      </c>
      <c r="B209" s="193">
        <f>'Données projet'!D192</f>
        <v>0</v>
      </c>
      <c r="C209" s="206"/>
      <c r="D209" s="191">
        <f t="shared" ref="D209:D222" si="12"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19</v>
      </c>
      <c r="B210" s="193">
        <f>'Données projet'!D193</f>
        <v>105</v>
      </c>
      <c r="C210" s="204">
        <v>10</v>
      </c>
      <c r="D210" s="191">
        <f t="shared" si="12"/>
        <v>1050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24</v>
      </c>
      <c r="B211" s="193">
        <f>'Données projet'!D194</f>
        <v>0</v>
      </c>
      <c r="C211" s="204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29</v>
      </c>
      <c r="B212" s="193">
        <f>'Données projet'!D195</f>
        <v>210</v>
      </c>
      <c r="C212" s="204">
        <v>20</v>
      </c>
      <c r="D212" s="191">
        <f t="shared" si="12"/>
        <v>4200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34</v>
      </c>
      <c r="B213" s="193">
        <f>'Données projet'!D196</f>
        <v>0</v>
      </c>
      <c r="C213" s="204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39</v>
      </c>
      <c r="B214" s="193">
        <f>'Données projet'!D197</f>
        <v>210</v>
      </c>
      <c r="C214" s="204">
        <v>20</v>
      </c>
      <c r="D214" s="191">
        <f t="shared" si="12"/>
        <v>4200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44</v>
      </c>
      <c r="B215" s="193">
        <f>'Données projet'!D198</f>
        <v>0</v>
      </c>
      <c r="C215" s="204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49</v>
      </c>
      <c r="B216" s="193">
        <f>'Données projet'!D199</f>
        <v>159</v>
      </c>
      <c r="C216" s="204">
        <v>30</v>
      </c>
      <c r="D216" s="191">
        <f t="shared" si="12"/>
        <v>4770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54</v>
      </c>
      <c r="B217" s="193">
        <f>'Données projet'!D200</f>
        <v>0</v>
      </c>
      <c r="C217" s="204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59</v>
      </c>
      <c r="B218" s="193">
        <f>'Données projet'!D201</f>
        <v>121</v>
      </c>
      <c r="C218" s="204">
        <v>30</v>
      </c>
      <c r="D218" s="191">
        <f t="shared" si="12"/>
        <v>3630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64</v>
      </c>
      <c r="B219" s="193">
        <f>'Données projet'!D202</f>
        <v>0</v>
      </c>
      <c r="C219" s="204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69</v>
      </c>
      <c r="B220" s="193">
        <f>'Données projet'!D203</f>
        <v>96</v>
      </c>
      <c r="C220" s="204">
        <v>30</v>
      </c>
      <c r="D220" s="191">
        <f t="shared" si="12"/>
        <v>2880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74</v>
      </c>
      <c r="B221" s="193">
        <f>'Données projet'!D204</f>
        <v>40</v>
      </c>
      <c r="C221" s="204">
        <v>40</v>
      </c>
      <c r="D221" s="191">
        <f t="shared" si="12"/>
        <v>1600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79</v>
      </c>
      <c r="B222" s="193">
        <f>'Données projet'!D205</f>
        <v>1153</v>
      </c>
      <c r="C222" s="204">
        <v>40</v>
      </c>
      <c r="D222" s="191">
        <f t="shared" si="12"/>
        <v>46120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ref="D223:D228" si="13">B223*C223</f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3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3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3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3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3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4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4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4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4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4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4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4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4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4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4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4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4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4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4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4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4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4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4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4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5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5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5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5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5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5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5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5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5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5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5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5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5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5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5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5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5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5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5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6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6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6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6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6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6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6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6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6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6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6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6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6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6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6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6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6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6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6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PC</cp:lastModifiedBy>
  <dcterms:created xsi:type="dcterms:W3CDTF">2021-02-01T08:22:39Z</dcterms:created>
  <dcterms:modified xsi:type="dcterms:W3CDTF">2022-05-20T14:25:44Z</dcterms:modified>
</cp:coreProperties>
</file>