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Gascogne-Pyrénées\Projet Fourcès_102021\"/>
    </mc:Choice>
  </mc:AlternateContent>
  <bookViews>
    <workbookView xWindow="0" yWindow="0" windowWidth="28800" windowHeight="12708" tabRatio="866" firstSheet="1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3" i="6"/>
  <c r="I22" i="6"/>
  <c r="I21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51" i="2" a="1"/>
  <c r="AH151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<sst xmlns="http://schemas.openxmlformats.org/spreadsheetml/2006/main" count="1176" uniqueCount="329">
  <si>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</si>
  <si>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</si>
  <si>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</si>
  <si>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</si>
  <si>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</si>
  <si>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</si>
  <si>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</si>
  <si>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</si>
  <si>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</si>
  <si>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</si>
  <si>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</si>
  <si>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</si>
  <si>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</si>
  <si>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</si>
  <si>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</si>
  <si>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</si>
  <si>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</si>
  <si>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</si>
  <si>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</si>
  <si>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</si>
  <si>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</si>
  <si>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</si>
  <si>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</si>
  <si>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</si>
  <si>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</si>
  <si>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</si>
  <si>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</si>
  <si>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</si>
  <si>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</si>
  <si>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</si>
  <si>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</si>
  <si>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</si>
  <si>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</si>
  <si>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</si>
  <si>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</si>
  <si>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</si>
  <si>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</si>
  <si>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</si>
  <si>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</si>
  <si>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</si>
  <si>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</si>
  <si>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</si>
  <si>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</si>
  <si>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</si>
  <si>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</si>
  <si>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</si>
  <si>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</si>
  <si>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</si>
  <si>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</si>
  <si>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</si>
  <si>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</si>
  <si>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</si>
  <si>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</si>
  <si>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</si>
  <si>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</si>
  <si>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</si>
  <si>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</si>
  <si>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</si>
  <si>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</si>
  <si>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</si>
  <si>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</si>
  <si>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</si>
  <si>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</si>
  <si>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</si>
  <si>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</si>
  <si>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</si>
  <si>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</si>
  <si>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</si>
  <si>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</si>
  <si>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</si>
  <si>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</si>
  <si>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</si>
  <si>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</si>
  <si>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</si>
  <si>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</si>
  <si>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</si>
  <si>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</si>
  <si>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</si>
  <si>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</si>
  <si>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</si>
  <si>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</si>
  <si>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</si>
  <si>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</si>
  <si>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</si>
  <si>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</si>
  <si>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</si>
  <si>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</si>
  <si>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</si>
  <si>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</si>
  <si>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</si>
  <si>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</si>
  <si>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</si>
  <si>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</si>
  <si>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</si>
  <si>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</si>
  <si>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</si>
  <si>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</si>
  <si>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</si>
  <si>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</si>
  <si>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</si>
  <si>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</si>
  <si>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</si>
  <si>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</si>
  <si>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</si>
  <si>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</si>
  <si>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</si>
  <si>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</si>
  <si>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</si>
  <si>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</si>
  <si>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</si>
  <si>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</si>
  <si>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</si>
  <si>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</si>
  <si>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</si>
  <si>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</si>
  <si>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</si>
  <si>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</si>
  <si>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</si>
  <si>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</si>
  <si>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</si>
  <si>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</si>
  <si>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</si>
  <si>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</si>
  <si>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</si>
  <si>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</si>
  <si>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</si>
  <si>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</si>
  <si>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</si>
  <si>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</si>
  <si>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</si>
  <si>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</si>
  <si>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</si>
  <si>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</si>
  <si>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</si>
  <si>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</si>
  <si>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</si>
  <si>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</si>
  <si>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</si>
  <si>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</si>
  <si>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</si>
  <si>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</si>
  <si>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</si>
  <si>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</si>
  <si>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</si>
  <si>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</si>
  <si>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</si>
  <si>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</si>
  <si>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</si>
  <si>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</si>
  <si>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</si>
  <si>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</si>
  <si>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</si>
  <si>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</si>
  <si>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</si>
  <si>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</si>
  <si>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</si>
  <si>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</si>
  <si>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</si>
  <si>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</si>
  <si>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</si>
  <si>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</si>
  <si>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</si>
  <si>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</si>
  <si>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</si>
  <si>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</si>
  <si>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</si>
  <si>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</si>
  <si>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</si>
  <si>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</si>
  <si>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</si>
  <si>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</si>
  <si>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</si>
  <si>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</si>
  <si>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</si>
  <si>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</si>
  <si>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</si>
  <si>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</si>
  <si>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</si>
  <si>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</si>
  <si>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</si>
  <si>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</si>
  <si>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</si>
  <si>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</si>
  <si>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</si>
  <si>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</si>
  <si>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</si>
  <si>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</si>
  <si>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</si>
  <si>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</si>
  <si>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</si>
  <si>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</si>
  <si>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</si>
  <si>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</si>
  <si>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</si>
  <si>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</si>
  <si>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</si>
  <si>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</si>
  <si>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</si>
  <si>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</si>
  <si>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</si>
  <si>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</si>
  <si>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</si>
  <si>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</si>
  <si>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</si>
  <si>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</si>
  <si>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</si>
  <si>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</si>
  <si>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</si>
  <si>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</si>
  <si>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</si>
  <si>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</si>
  <si>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</si>
  <si>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</si>
  <si>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</si>
  <si>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</si>
  <si>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</si>
  <si>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</si>
  <si>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</si>
  <si>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</si>
  <si>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</si>
  <si>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</si>
  <si>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</si>
  <si>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</si>
  <si>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</si>
  <si>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</si>
  <si>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</si>
  <si>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</si>
  <si>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</si>
  <si>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</si>
  <si>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</si>
  <si>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</si>
  <si>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</si>
  <si>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</si>
  <si>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</si>
  <si>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</si>
  <si>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</si>
  <si>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</si>
  <si>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</si>
  <si>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</si>
  <si>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</si>
  <si>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</si>
  <si>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</si>
  <si>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</si>
  <si>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</si>
  <si>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</si>
  <si>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</si>
  <si>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</si>
  <si>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</si>
  <si>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</si>
  <si>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</si>
  <si>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</si>
  <si>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</si>
  <si>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</si>
  <si>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</si>
  <si>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</si>
  <si>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</si>
  <si>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</si>
  <si>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</si>
  <si>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</si>
  <si>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</si>
  <si>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</si>
  <si>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</si>
  <si>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</si>
  <si>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</si>
  <si>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</si>
  <si>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</si>
  <si>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</si>
  <si>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</si>
  <si>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</si>
  <si>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</si>
  <si>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</si>
  <si>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</si>
  <si>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</si>
  <si>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</si>
  <si>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</si>
  <si>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</si>
  <si>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</si>
  <si>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</si>
  <si>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</si>
  <si>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</si>
  <si>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</si>
  <si>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</si>
  <si>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</si>
  <si>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</si>
  <si>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</si>
  <si>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</si>
  <si>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</si>
  <si>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</si>
  <si>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</si>
  <si>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</si>
  <si>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</si>
  <si>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</si>
  <si>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</si>
  <si>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</si>
  <si>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</si>
  <si>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</si>
  <si>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</si>
  <si>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</si>
  <si>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</si>
  <si>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</si>
  <si>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</si>
  <si>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</si>
  <si>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</si>
  <si>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</si>
  <si>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</si>
  <si>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</si>
  <si>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</si>
  <si>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</si>
  <si>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</si>
  <si>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</si>
  <si>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</si>
  <si>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</si>
  <si>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</si>
  <si>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</si>
  <si>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</si>
  <si>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</si>
  <si>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</si>
  <si>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</si>
  <si>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</si>
  <si>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</si>
  <si>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</si>
  <si>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</si>
  <si>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</si>
  <si>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</si>
  <si>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sur 8,3 ha</t>
  </si>
  <si>
    <t>sur 4,2 ha</t>
  </si>
  <si>
    <t xml:space="preserve">Chêne Sessile sur 4,2 ha </t>
  </si>
  <si>
    <t>Cèdre de l'Atlas sur 8,3 ha</t>
  </si>
  <si>
    <t xml:space="preserve">Le propriétaire a un chiffre d'affaire d'environ 800 €/ha soit 50000€ sur 5 ans car 12,5*800*5.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</si>
</sst>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41376"/>
        <c:axId val="-1557939200"/>
      </c:scatterChart>
      <c:valAx>
        <c:axId val="-1557941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39200"/>
        <c:crosses val="autoZero"/>
        <c:crossBetween val="midCat"/>
      </c:valAx>
      <c:valAx>
        <c:axId val="-155793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1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9589104"/>
        <c:axId val="-1459590192"/>
      </c:scatterChart>
      <c:valAx>
        <c:axId val="-1459589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9590192"/>
        <c:crosses val="autoZero"/>
        <c:crossBetween val="midCat"/>
      </c:valAx>
      <c:valAx>
        <c:axId val="-145959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9589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46816"/>
        <c:axId val="-1557937568"/>
      </c:scatterChart>
      <c:valAx>
        <c:axId val="-1557946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37568"/>
        <c:crosses val="autoZero"/>
        <c:crossBetween val="midCat"/>
      </c:valAx>
      <c:valAx>
        <c:axId val="-155793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48448"/>
        <c:axId val="-1557938656"/>
      </c:scatterChart>
      <c:valAx>
        <c:axId val="-1557948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38656"/>
        <c:crosses val="autoZero"/>
        <c:crossBetween val="midCat"/>
      </c:valAx>
      <c:valAx>
        <c:axId val="-155793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8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47904"/>
        <c:axId val="-1557943552"/>
      </c:scatterChart>
      <c:valAx>
        <c:axId val="-1557947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3552"/>
        <c:crosses val="autoZero"/>
        <c:crossBetween val="midCat"/>
      </c:valAx>
      <c:valAx>
        <c:axId val="-155794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7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37024"/>
        <c:axId val="-1557949536"/>
      </c:scatterChart>
      <c:valAx>
        <c:axId val="-1557937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9536"/>
        <c:crosses val="autoZero"/>
        <c:crossBetween val="midCat"/>
      </c:valAx>
      <c:valAx>
        <c:axId val="-155794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37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51168"/>
        <c:axId val="-1557943008"/>
      </c:scatterChart>
      <c:valAx>
        <c:axId val="-1557951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3008"/>
        <c:crosses val="autoZero"/>
        <c:crossBetween val="midCat"/>
      </c:valAx>
      <c:valAx>
        <c:axId val="-155794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51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50624"/>
        <c:axId val="-1557945184"/>
      </c:scatterChart>
      <c:valAx>
        <c:axId val="-1557950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5184"/>
        <c:crosses val="autoZero"/>
        <c:crossBetween val="midCat"/>
      </c:valAx>
      <c:valAx>
        <c:axId val="-155794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5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42464"/>
        <c:axId val="-1557941920"/>
      </c:scatterChart>
      <c:valAx>
        <c:axId val="-155794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1920"/>
        <c:crosses val="autoZero"/>
        <c:crossBetween val="midCat"/>
      </c:valAx>
      <c:valAx>
        <c:axId val="-155794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7940832"/>
        <c:axId val="-1759117360"/>
      </c:scatterChart>
      <c:valAx>
        <c:axId val="-1557940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59117360"/>
        <c:crosses val="autoZero"/>
        <c:crossBetween val="midCat"/>
      </c:valAx>
      <c:valAx>
        <c:axId val="-17591173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940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90" zoomScaleNormal="90" workbookViewId="0">
      <selection activeCell="H65" sqref="H65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12.5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0.66400000000000003</v>
      </c>
      <c r="D9" s="36">
        <f t="shared" ref="D9:D18" si="0">C9*$C$5</f>
        <v>8.3000000000000007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0.33600000000000002</v>
      </c>
      <c r="D10" s="36">
        <f t="shared" si="0"/>
        <v>4.2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12.5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158</v>
      </c>
      <c r="C36" s="63">
        <v>1</v>
      </c>
      <c r="D36" s="63">
        <v>35</v>
      </c>
      <c r="E36" s="54">
        <v>0.2</v>
      </c>
      <c r="F36" s="54"/>
      <c r="G36" s="54">
        <v>0.8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169</v>
      </c>
      <c r="C37" s="63">
        <v>2</v>
      </c>
      <c r="D37" s="63">
        <v>35</v>
      </c>
      <c r="E37" s="54">
        <v>0.45</v>
      </c>
      <c r="F37" s="54"/>
      <c r="G37" s="54">
        <v>0.55000000000000004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180</v>
      </c>
      <c r="C38" s="63">
        <v>3</v>
      </c>
      <c r="D38" s="63">
        <v>50</v>
      </c>
      <c r="E38" s="54">
        <v>0.5</v>
      </c>
      <c r="F38" s="54"/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37</v>
      </c>
      <c r="B39" s="63">
        <v>200</v>
      </c>
      <c r="C39" s="63">
        <v>4</v>
      </c>
      <c r="D39" s="63">
        <v>50</v>
      </c>
      <c r="E39" s="54"/>
      <c r="F39" s="54"/>
      <c r="G39" s="54"/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44</v>
      </c>
      <c r="B40" s="63">
        <v>226</v>
      </c>
      <c r="C40" s="63">
        <v>5</v>
      </c>
      <c r="D40" s="63">
        <v>60</v>
      </c>
      <c r="E40" s="54"/>
      <c r="F40" s="54"/>
      <c r="G40" s="54"/>
      <c r="H40" s="54"/>
      <c r="I40" s="52">
        <f t="shared" si="1"/>
        <v>10.857142857142858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51</v>
      </c>
      <c r="B41" s="63">
        <v>249</v>
      </c>
      <c r="C41" s="63">
        <v>6</v>
      </c>
      <c r="D41" s="63">
        <v>70</v>
      </c>
      <c r="E41" s="54"/>
      <c r="F41" s="54"/>
      <c r="G41" s="54"/>
      <c r="H41" s="54"/>
      <c r="I41" s="56">
        <f t="shared" si="1"/>
        <v>11.857142857142858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60</v>
      </c>
      <c r="B42" s="63">
        <v>300</v>
      </c>
      <c r="C42" s="63"/>
      <c r="D42" s="63">
        <v>300</v>
      </c>
      <c r="E42" s="54"/>
      <c r="F42" s="54"/>
      <c r="G42" s="54"/>
      <c r="H42" s="54"/>
      <c r="I42" s="56">
        <f t="shared" si="1"/>
        <v>13.444444444444445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>
        <v>0</v>
      </c>
      <c r="E62" s="54"/>
      <c r="F62" s="54"/>
      <c r="G62" s="54"/>
      <c r="H62" s="54">
        <v>1</v>
      </c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70</v>
      </c>
      <c r="C63" s="63">
        <v>1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97</v>
      </c>
      <c r="C64" s="63">
        <v>2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116</v>
      </c>
      <c r="C65" s="63">
        <v>3</v>
      </c>
      <c r="D65" s="63">
        <v>21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137</v>
      </c>
      <c r="C66" s="63">
        <v>4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158</v>
      </c>
      <c r="C67" s="63">
        <v>5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178</v>
      </c>
      <c r="C68" s="63">
        <v>6</v>
      </c>
      <c r="D68" s="63">
        <v>21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>
        <v>7</v>
      </c>
      <c r="D69" s="5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>
        <v>8</v>
      </c>
      <c r="D70" s="53">
        <v>21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>
        <v>9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>
        <v>10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>
        <v>11</v>
      </c>
      <c r="D73" s="53">
        <v>21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261</v>
      </c>
      <c r="C74" s="53">
        <v>12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269</v>
      </c>
      <c r="C75" s="53">
        <v>13</v>
      </c>
      <c r="D75" s="53">
        <v>21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275</v>
      </c>
      <c r="C76" s="53">
        <v>14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279</v>
      </c>
      <c r="C77" s="53">
        <v>15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282</v>
      </c>
      <c r="C78" s="53">
        <v>16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284</v>
      </c>
      <c r="C79" s="53">
        <v>17</v>
      </c>
      <c r="D79" s="53">
        <v>20</v>
      </c>
      <c r="E79" s="54"/>
      <c r="F79" s="54"/>
      <c r="G79" s="54"/>
      <c r="H79" s="54"/>
      <c r="I79" s="52">
        <f t="shared" si="2"/>
        <v>4.5999999999999996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285</v>
      </c>
      <c r="C80" s="53">
        <v>18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115</v>
      </c>
      <c r="B81" s="53">
        <v>285</v>
      </c>
      <c r="C81" s="53"/>
      <c r="D81" s="53">
        <v>285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5"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188.94867378904664</v>
      </c>
      <c r="T3" s="62">
        <f>IF('Données projet'!E9&gt;30,$R$33-$H$33,LOOKUP('Données projet'!$E$9,$A$3:$A$203,R3:R203)-LOOKUP('Données projet'!$E$9,$A$3:$A$203,$H$3:$H$203))</f>
        <v>242.84781402593833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398.11190027805549</v>
      </c>
      <c r="AO3" s="62">
        <f>IF('Données projet'!E10&gt;30,$AM$33-$H$33,LOOKUP('Données projet'!$E$10,$A$3:$A$203,AM3:AM203)-LOOKUP('Données projet'!$E$10,$A$3:$A$203,$H$3:$H$203))</f>
        <v>250.47702091764884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169.37551953033068</v>
      </c>
      <c r="S4" s="62">
        <f ca="1">AVERAGE(OFFSET($R$3,0,0,'Données projet'!$E$9+1,1))-AVERAGE(OFFSET($H$3,0,0,'Données projet'!$E$9+1,1))</f>
        <v>188.94867378904664</v>
      </c>
      <c r="T4" s="62">
        <f>$T$3</f>
        <v>242.84781402593833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170.57875918674947</v>
      </c>
      <c r="AN4" s="62">
        <f ca="1">AVERAGE(OFFSET($AM$3,0,0,'Données projet'!$E$10+1,1))-AVERAGE(OFFSET($H$3,0,0,'Données projet'!$E$10+1,1))</f>
        <v>398.11190027805549</v>
      </c>
      <c r="AO4" s="62">
        <f>$AO$3</f>
        <v>250.47702091764884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172.59142186291126</v>
      </c>
      <c r="S5" s="62">
        <f ca="1">AVERAGE(OFFSET($R$3,0,0,'Données projet'!$E$9+1,1))-AVERAGE(OFFSET($H$3,0,0,'Données projet'!$E$9+1,1))</f>
        <v>188.94867378904664</v>
      </c>
      <c r="T5" s="62">
        <f t="shared" ref="T5:T68" si="34">$T$3</f>
        <v>242.84781402593833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173.90956899732174</v>
      </c>
      <c r="AN5" s="62">
        <f ca="1">AVERAGE(OFFSET($AM$3,0,0,'Données projet'!$E$10+1,1))-AVERAGE(OFFSET($H$3,0,0,'Données projet'!$E$10+1,1))</f>
        <v>398.11190027805549</v>
      </c>
      <c r="AO5" s="62">
        <f t="shared" ref="AO5:AO68" si="36">$AO$3</f>
        <v>250.47702091764884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175.8995710767951</v>
      </c>
      <c r="S6" s="62">
        <f ca="1">AVERAGE(OFFSET($R$3,0,0,'Données projet'!$E$9+1,1))-AVERAGE(OFFSET($H$3,0,0,'Données projet'!$E$9+1,1))</f>
        <v>188.94867378904664</v>
      </c>
      <c r="T6" s="62">
        <f t="shared" si="34"/>
        <v>242.84781402593833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177.32142247633229</v>
      </c>
      <c r="AN6" s="62">
        <f ca="1">AVERAGE(OFFSET($AM$3,0,0,'Données projet'!$E$10+1,1))-AVERAGE(OFFSET($H$3,0,0,'Données projet'!$E$10+1,1))</f>
        <v>398.11190027805549</v>
      </c>
      <c r="AO6" s="62">
        <f t="shared" si="36"/>
        <v>250.47702091764884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179.33361187542249</v>
      </c>
      <c r="S7" s="62">
        <f ca="1">AVERAGE(OFFSET($R$3,0,0,'Données projet'!$E$9+1,1))-AVERAGE(OFFSET($H$3,0,0,'Données projet'!$E$9+1,1))</f>
        <v>188.94867378904664</v>
      </c>
      <c r="T7" s="62">
        <f t="shared" si="34"/>
        <v>242.84781402593833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180.83628892348293</v>
      </c>
      <c r="AN7" s="62">
        <f ca="1">AVERAGE(OFFSET($AM$3,0,0,'Données projet'!$E$10+1,1))-AVERAGE(OFFSET($H$3,0,0,'Données projet'!$E$10+1,1))</f>
        <v>398.11190027805549</v>
      </c>
      <c r="AO7" s="62">
        <f t="shared" si="36"/>
        <v>250.47702091764884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182.93643447861868</v>
      </c>
      <c r="S8" s="62">
        <f ca="1">AVERAGE(OFFSET($R$3,0,0,'Données projet'!$E$9+1,1))-AVERAGE(OFFSET($H$3,0,0,'Données projet'!$E$9+1,1))</f>
        <v>188.94867378904664</v>
      </c>
      <c r="T8" s="62">
        <f t="shared" si="34"/>
        <v>242.84781402593833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184.48041712822103</v>
      </c>
      <c r="AN8" s="62">
        <f ca="1">AVERAGE(OFFSET($AM$3,0,0,'Données projet'!$E$10+1,1))-AVERAGE(OFFSET($H$3,0,0,'Données projet'!$E$10+1,1))</f>
        <v>398.11190027805549</v>
      </c>
      <c r="AO8" s="62">
        <f t="shared" si="36"/>
        <v>250.47702091764884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186.76276453247874</v>
      </c>
      <c r="S9" s="62">
        <f ca="1">AVERAGE(OFFSET($R$3,0,0,'Données projet'!$E$9+1,1))-AVERAGE(OFFSET($H$3,0,0,'Données projet'!$E$9+1,1))</f>
        <v>188.94867378904664</v>
      </c>
      <c r="T9" s="62">
        <f t="shared" si="34"/>
        <v>242.84781402593833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188.28519320362309</v>
      </c>
      <c r="AN9" s="62">
        <f ca="1">AVERAGE(OFFSET($AM$3,0,0,'Données projet'!$E$10+1,1))-AVERAGE(OFFSET($H$3,0,0,'Données projet'!$E$10+1,1))</f>
        <v>398.11190027805549</v>
      </c>
      <c r="AO9" s="62">
        <f t="shared" si="36"/>
        <v>250.47702091764884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190.88248001211113</v>
      </c>
      <c r="S10" s="62">
        <f ca="1">AVERAGE(OFFSET($R$3,0,0,'Données projet'!$E$9+1,1))-AVERAGE(OFFSET($H$3,0,0,'Données projet'!$E$9+1,1))</f>
        <v>188.94867378904664</v>
      </c>
      <c r="T10" s="62">
        <f t="shared" si="34"/>
        <v>242.84781402593833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192.28817046759474</v>
      </c>
      <c r="AN10" s="62">
        <f ca="1">AVERAGE(OFFSET($AM$3,0,0,'Données projet'!$E$10+1,1))-AVERAGE(OFFSET($H$3,0,0,'Données projet'!$E$10+1,1))</f>
        <v>398.11190027805549</v>
      </c>
      <c r="AO10" s="62">
        <f t="shared" si="36"/>
        <v>250.47702091764884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195.38485976905437</v>
      </c>
      <c r="S11" s="62">
        <f ca="1">AVERAGE(OFFSET($R$3,0,0,'Données projet'!$E$9+1,1))-AVERAGE(OFFSET($H$3,0,0,'Données projet'!$E$9+1,1))</f>
        <v>188.94867378904664</v>
      </c>
      <c r="T11" s="62">
        <f t="shared" si="34"/>
        <v>242.84781402593833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196.53430597224175</v>
      </c>
      <c r="AN11" s="62">
        <f ca="1">AVERAGE(OFFSET($AM$3,0,0,'Données projet'!$E$10+1,1))-AVERAGE(OFFSET($H$3,0,0,'Données projet'!$E$10+1,1))</f>
        <v>398.11190027805549</v>
      </c>
      <c r="AO11" s="62">
        <f t="shared" si="36"/>
        <v>250.47702091764884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200.38402613222581</v>
      </c>
      <c r="S12" s="62">
        <f ca="1">AVERAGE(OFFSET($R$3,0,0,'Données projet'!$E$9+1,1))-AVERAGE(OFFSET($H$3,0,0,'Données projet'!$E$9+1,1))</f>
        <v>188.94867378904664</v>
      </c>
      <c r="T12" s="62">
        <f t="shared" si="34"/>
        <v>242.84781402593833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201.07744525705709</v>
      </c>
      <c r="AN12" s="62">
        <f ca="1">AVERAGE(OFFSET($AM$3,0,0,'Données projet'!$E$10+1,1))-AVERAGE(OFFSET($H$3,0,0,'Données projet'!$E$10+1,1))</f>
        <v>398.11190027805549</v>
      </c>
      <c r="AO12" s="62">
        <f t="shared" si="36"/>
        <v>250.47702091764884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206.02591806621032</v>
      </c>
      <c r="S13" s="62">
        <f ca="1">AVERAGE(OFFSET($R$3,0,0,'Données projet'!$E$9+1,1))-AVERAGE(OFFSET($H$3,0,0,'Données projet'!$E$9+1,1))</f>
        <v>188.94867378904664</v>
      </c>
      <c r="T13" s="62">
        <f t="shared" si="34"/>
        <v>242.84781402593833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205.9821052852981</v>
      </c>
      <c r="AN13" s="62">
        <f ca="1">AVERAGE(OFFSET($AM$3,0,0,'Données projet'!$E$10+1,1))-AVERAGE(OFFSET($H$3,0,0,'Données projet'!$E$10+1,1))</f>
        <v>398.11190027805549</v>
      </c>
      <c r="AO13" s="62">
        <f t="shared" si="36"/>
        <v>250.47702091764884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212.49722645475953</v>
      </c>
      <c r="S14" s="62">
        <f ca="1">AVERAGE(OFFSET($R$3,0,0,'Données projet'!$E$9+1,1))-AVERAGE(OFFSET($H$3,0,0,'Données projet'!$E$9+1,1))</f>
        <v>188.94867378904664</v>
      </c>
      <c r="T14" s="62">
        <f t="shared" si="34"/>
        <v>242.84781402593833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211.32561560077292</v>
      </c>
      <c r="AN14" s="62">
        <f ca="1">AVERAGE(OFFSET($AM$3,0,0,'Données projet'!$E$10+1,1))-AVERAGE(OFFSET($H$3,0,0,'Données projet'!$E$10+1,1))</f>
        <v>398.11190027805549</v>
      </c>
      <c r="AO14" s="62">
        <f t="shared" si="36"/>
        <v>250.47702091764884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220.03684505695335</v>
      </c>
      <c r="S15" s="62">
        <f ca="1">AVERAGE(OFFSET($R$3,0,0,'Données projet'!$E$9+1,1))-AVERAGE(OFFSET($H$3,0,0,'Données projet'!$E$9+1,1))</f>
        <v>188.94867378904664</v>
      </c>
      <c r="T15" s="62">
        <f t="shared" si="34"/>
        <v>242.84781402593833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217.20068985717762</v>
      </c>
      <c r="AN15" s="62">
        <f ca="1">AVERAGE(OFFSET($AM$3,0,0,'Données projet'!$E$10+1,1))-AVERAGE(OFFSET($H$3,0,0,'Données projet'!$E$10+1,1))</f>
        <v>398.11190027805549</v>
      </c>
      <c r="AO15" s="62">
        <f t="shared" si="36"/>
        <v>250.47702091764884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228.95054721438314</v>
      </c>
      <c r="S16" s="62">
        <f ca="1">AVERAGE(OFFSET($R$3,0,0,'Données projet'!$E$9+1,1))-AVERAGE(OFFSET($H$3,0,0,'Données projet'!$E$9+1,1))</f>
        <v>188.94867378904664</v>
      </c>
      <c r="T16" s="62">
        <f t="shared" si="34"/>
        <v>242.84781402593833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223.71851443666381</v>
      </c>
      <c r="AN16" s="62">
        <f ca="1">AVERAGE(OFFSET($AM$3,0,0,'Données projet'!$E$10+1,1))-AVERAGE(OFFSET($H$3,0,0,'Données projet'!$E$10+1,1))</f>
        <v>398.11190027805549</v>
      </c>
      <c r="AO16" s="62">
        <f t="shared" si="36"/>
        <v>250.47702091764884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239.62979927584371</v>
      </c>
      <c r="S17" s="62">
        <f ca="1">AVERAGE(OFFSET($R$3,0,0,'Données projet'!$E$9+1,1))-AVERAGE(OFFSET($H$3,0,0,'Données projet'!$E$9+1,1))</f>
        <v>188.94867378904664</v>
      </c>
      <c r="T17" s="62">
        <f t="shared" si="34"/>
        <v>242.84781402593833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231.01245838467531</v>
      </c>
      <c r="AN17" s="62">
        <f ca="1">AVERAGE(OFFSET($AM$3,0,0,'Données projet'!$E$10+1,1))-AVERAGE(OFFSET($H$3,0,0,'Données projet'!$E$10+1,1))</f>
        <v>398.11190027805549</v>
      </c>
      <c r="AO17" s="62">
        <f t="shared" si="36"/>
        <v>250.47702091764884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252.57587954511902</v>
      </c>
      <c r="S18" s="62">
        <f ca="1">AVERAGE(OFFSET($R$3,0,0,'Données projet'!$E$9+1,1))-AVERAGE(OFFSET($H$3,0,0,'Données projet'!$E$9+1,1))</f>
        <v>188.94867378904664</v>
      </c>
      <c r="T18" s="62">
        <f t="shared" si="34"/>
        <v>242.84781402593833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239.24252994115767</v>
      </c>
      <c r="AN18" s="62">
        <f ca="1">AVERAGE(OFFSET($AM$3,0,0,'Données projet'!$E$10+1,1))-AVERAGE(OFFSET($H$3,0,0,'Données projet'!$E$10+1,1))</f>
        <v>398.11190027805549</v>
      </c>
      <c r="AO18" s="62">
        <f t="shared" si="36"/>
        <v>250.47702091764884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268.43080252293612</v>
      </c>
      <c r="S19" s="62">
        <f ca="1">AVERAGE(OFFSET($R$3,0,0,'Données projet'!$E$9+1,1))-AVERAGE(OFFSET($H$3,0,0,'Données projet'!$E$9+1,1))</f>
        <v>188.94867378904664</v>
      </c>
      <c r="T19" s="62">
        <f t="shared" si="34"/>
        <v>242.84781402593833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248.60073026204975</v>
      </c>
      <c r="AN19" s="62">
        <f ca="1">AVERAGE(OFFSET($AM$3,0,0,'Données projet'!$E$10+1,1))-AVERAGE(OFFSET($H$3,0,0,'Données projet'!$E$10+1,1))</f>
        <v>398.11190027805549</v>
      </c>
      <c r="AO19" s="62">
        <f t="shared" si="36"/>
        <v>250.47702091764884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288.01697308330836</v>
      </c>
      <c r="S20" s="62">
        <f ca="1">AVERAGE(OFFSET($R$3,0,0,'Données projet'!$E$9+1,1))-AVERAGE(OFFSET($H$3,0,0,'Données projet'!$E$9+1,1))</f>
        <v>188.94867378904664</v>
      </c>
      <c r="T20" s="62">
        <f t="shared" si="34"/>
        <v>242.84781402593833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259.31748536328973</v>
      </c>
      <c r="AN20" s="62">
        <f ca="1">AVERAGE(OFFSET($AM$3,0,0,'Données projet'!$E$10+1,1))-AVERAGE(OFFSET($H$3,0,0,'Données projet'!$E$10+1,1))</f>
        <v>398.11190027805549</v>
      </c>
      <c r="AO20" s="62">
        <f t="shared" si="36"/>
        <v>250.47702091764884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312.38804068758367</v>
      </c>
      <c r="S21" s="62">
        <f ca="1">AVERAGE(OFFSET($R$3,0,0,'Données projet'!$E$9+1,1))-AVERAGE(OFFSET($H$3,0,0,'Données projet'!$E$9+1,1))</f>
        <v>188.94867378904664</v>
      </c>
      <c r="T21" s="62">
        <f t="shared" si="34"/>
        <v>242.84781402593833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271.66937392158366</v>
      </c>
      <c r="AN21" s="62">
        <f ca="1">AVERAGE(OFFSET($AM$3,0,0,'Données projet'!$E$10+1,1))-AVERAGE(OFFSET($H$3,0,0,'Données projet'!$E$10+1,1))</f>
        <v>398.11190027805549</v>
      </c>
      <c r="AO21" s="62">
        <f t="shared" si="36"/>
        <v>250.47702091764884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342.8941240850686</v>
      </c>
      <c r="S22" s="62">
        <f ca="1">AVERAGE(OFFSET($R$3,0,0,'Données projet'!$E$9+1,1))-AVERAGE(OFFSET($H$3,0,0,'Données projet'!$E$9+1,1))</f>
        <v>188.94867378904664</v>
      </c>
      <c r="T22" s="62">
        <f t="shared" si="34"/>
        <v>242.84781402593833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285.98841258211485</v>
      </c>
      <c r="AN22" s="62">
        <f ca="1">AVERAGE(OFFSET($AM$3,0,0,'Données projet'!$E$10+1,1))-AVERAGE(OFFSET($H$3,0,0,'Données projet'!$E$10+1,1))</f>
        <v>398.11190027805549</v>
      </c>
      <c r="AO22" s="62">
        <f t="shared" si="36"/>
        <v>250.47702091764884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381.26547623001761</v>
      </c>
      <c r="S23" s="62">
        <f ca="1">AVERAGE(OFFSET($R$3,0,0,'Données projet'!$E$9+1,1))-AVERAGE(OFFSET($H$3,0,0,'Données projet'!$E$9+1,1))</f>
        <v>188.94867378904664</v>
      </c>
      <c r="T23" s="62">
        <f t="shared" si="34"/>
        <v>242.84781402593833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0.11000000000000001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2.3902038358109636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14.836772026786809</v>
      </c>
      <c r="AC23" s="24">
        <f t="shared" si="3"/>
        <v>17.226975862597772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302.67321335741167</v>
      </c>
      <c r="AN23" s="62">
        <f ca="1">AVERAGE(OFFSET($AM$3,0,0,'Données projet'!$E$10+1,1))-AVERAGE(OFFSET($H$3,0,0,'Données projet'!$E$10+1,1))</f>
        <v>398.11190027805549</v>
      </c>
      <c r="AO23" s="62">
        <f t="shared" si="36"/>
        <v>250.47702091764884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132.19999999999999</v>
      </c>
      <c r="O24" s="14">
        <f>N24*VLOOKUP('Données projet'!$B$9,Paramètres!$A$1:$I$89,3,0)*VLOOKUP('Données projet'!$B$9,Paramètres!$A$1:$I$89,5,0)</f>
        <v>61.869599999999991</v>
      </c>
      <c r="P24" s="14">
        <f t="shared" si="33"/>
        <v>17.640115095232353</v>
      </c>
      <c r="Q24" s="22">
        <f t="shared" si="2"/>
        <v>138.47942045752964</v>
      </c>
      <c r="R24" s="62">
        <f t="shared" si="0"/>
        <v>357.33694883340399</v>
      </c>
      <c r="S24" s="62">
        <f ca="1">AVERAGE(OFFSET($R$3,0,0,'Données projet'!$E$9+1,1))-AVERAGE(OFFSET($H$3,0,0,'Données projet'!$E$9+1,1))</f>
        <v>188.94867378904664</v>
      </c>
      <c r="T24" s="62">
        <f t="shared" si="34"/>
        <v>242.84781402593833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2.3433333964710967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10.49118211105983</v>
      </c>
      <c r="AC24" s="24">
        <f t="shared" si="3"/>
        <v>12.834515507530927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316.17645629884402</v>
      </c>
      <c r="AN24" s="62">
        <f ca="1">AVERAGE(OFFSET($AM$3,0,0,'Données projet'!$E$10+1,1))-AVERAGE(OFFSET($H$3,0,0,'Données projet'!$E$10+1,1))</f>
        <v>398.11190027805549</v>
      </c>
      <c r="AO24" s="62">
        <f t="shared" si="36"/>
        <v>250.47702091764884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141.39999999999998</v>
      </c>
      <c r="O25" s="14">
        <f>N25*VLOOKUP('Données projet'!$B$9,Paramètres!$A$1:$I$89,3,0)*VLOOKUP('Données projet'!$B$9,Paramètres!$A$1:$I$89,5,0)</f>
        <v>66.17519999999999</v>
      </c>
      <c r="P25" s="14">
        <f t="shared" si="33"/>
        <v>18.720541159483023</v>
      </c>
      <c r="Q25" s="22">
        <f t="shared" si="2"/>
        <v>147.86008251943289</v>
      </c>
      <c r="R25" s="62">
        <f t="shared" si="0"/>
        <v>369.04099642290129</v>
      </c>
      <c r="S25" s="62">
        <f ca="1">AVERAGE(OFFSET($R$3,0,0,'Données projet'!$E$9+1,1))-AVERAGE(OFFSET($H$3,0,0,'Données projet'!$E$9+1,1))</f>
        <v>188.94867378904664</v>
      </c>
      <c r="T25" s="62">
        <f t="shared" si="34"/>
        <v>242.84781402593833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2.2973820578585396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7.4183860133934054</v>
      </c>
      <c r="AC25" s="24">
        <f t="shared" si="3"/>
        <v>9.7157680712519454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329.62841581638901</v>
      </c>
      <c r="AN25" s="62">
        <f ca="1">AVERAGE(OFFSET($AM$3,0,0,'Données projet'!$E$10+1,1))-AVERAGE(OFFSET($H$3,0,0,'Données projet'!$E$10+1,1))</f>
        <v>398.11190027805549</v>
      </c>
      <c r="AO25" s="62">
        <f t="shared" si="36"/>
        <v>250.47702091764884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150.59999999999997</v>
      </c>
      <c r="O26" s="14">
        <f>N26*VLOOKUP('Données projet'!$B$9,Paramètres!$A$1:$I$89,3,0)*VLOOKUP('Données projet'!$B$9,Paramètres!$A$1:$I$89,5,0)</f>
        <v>70.480799999999988</v>
      </c>
      <c r="P26" s="14">
        <f t="shared" si="33"/>
        <v>19.792809548371892</v>
      </c>
      <c r="Q26" s="22">
        <f t="shared" si="2"/>
        <v>157.226536630081</v>
      </c>
      <c r="R26" s="62">
        <f t="shared" si="0"/>
        <v>380.71173333962747</v>
      </c>
      <c r="S26" s="62">
        <f ca="1">AVERAGE(OFFSET($R$3,0,0,'Données projet'!$E$9+1,1))-AVERAGE(OFFSET($H$3,0,0,'Données projet'!$E$9+1,1))</f>
        <v>188.94867378904664</v>
      </c>
      <c r="T26" s="62">
        <f t="shared" si="34"/>
        <v>242.84781402593833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2.2523317969686256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5.2455910555299159</v>
      </c>
      <c r="AC26" s="24">
        <f t="shared" si="3"/>
        <v>7.497922852498542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343.03316299510493</v>
      </c>
      <c r="AN26" s="62">
        <f ca="1">AVERAGE(OFFSET($AM$3,0,0,'Données projet'!$E$10+1,1))-AVERAGE(OFFSET($H$3,0,0,'Données projet'!$E$10+1,1))</f>
        <v>398.11190027805549</v>
      </c>
      <c r="AO26" s="62">
        <f t="shared" si="36"/>
        <v>250.47702091764884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159.79999999999995</v>
      </c>
      <c r="O27" s="14">
        <f>N27*VLOOKUP('Données projet'!$B$9,Paramètres!$A$1:$I$89,3,0)*VLOOKUP('Données projet'!$B$9,Paramètres!$A$1:$I$89,5,0)</f>
        <v>74.786399999999986</v>
      </c>
      <c r="P27" s="14">
        <f t="shared" si="33"/>
        <v>20.857475351088951</v>
      </c>
      <c r="Q27" s="22">
        <f t="shared" si="2"/>
        <v>166.57974956981323</v>
      </c>
      <c r="R27" s="62">
        <f t="shared" si="0"/>
        <v>392.35045775343303</v>
      </c>
      <c r="S27" s="62">
        <f ca="1">AVERAGE(OFFSET($R$3,0,0,'Données projet'!$E$9+1,1))-AVERAGE(OFFSET($H$3,0,0,'Données projet'!$E$9+1,1))</f>
        <v>188.94867378904664</v>
      </c>
      <c r="T27" s="62">
        <f t="shared" si="34"/>
        <v>242.84781402593833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2.2081649442168167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3.7091930066967032</v>
      </c>
      <c r="AC27" s="24">
        <f t="shared" si="3"/>
        <v>5.9173579509135195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356.39401090659169</v>
      </c>
      <c r="AN27" s="62">
        <f ca="1">AVERAGE(OFFSET($AM$3,0,0,'Données projet'!$E$10+1,1))-AVERAGE(OFFSET($H$3,0,0,'Données projet'!$E$10+1,1))</f>
        <v>398.11190027805549</v>
      </c>
      <c r="AO27" s="62">
        <f t="shared" si="36"/>
        <v>250.47702091764884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169</v>
      </c>
      <c r="L28" s="13">
        <f>VLOOKUP(A28,'Données projet'!$A$35:$I$55,9,0)</f>
        <v>9.1999999999999993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168.99999999999994</v>
      </c>
      <c r="O28" s="14">
        <f>N28*VLOOKUP('Données projet'!$B$9,Paramètres!$A$1:$I$89,3,0)*VLOOKUP('Données projet'!$B$9,Paramètres!$A$1:$I$89,5,0)</f>
        <v>79.09199999999997</v>
      </c>
      <c r="P28" s="14">
        <f t="shared" si="33"/>
        <v>21.915026131449999</v>
      </c>
      <c r="Q28" s="22">
        <f t="shared" si="2"/>
        <v>175.92057051227536</v>
      </c>
      <c r="R28" s="62">
        <f t="shared" si="0"/>
        <v>403.9583444786075</v>
      </c>
      <c r="S28" s="62">
        <f ca="1">AVERAGE(OFFSET($R$3,0,0,'Données projet'!$E$9+1,1))-AVERAGE(OFFSET($H$3,0,0,'Données projet'!$E$9+1,1))</f>
        <v>188.94867378904664</v>
      </c>
      <c r="T28" s="62">
        <f t="shared" si="34"/>
        <v>242.84781402593833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35</v>
      </c>
      <c r="W28" s="17">
        <f>IF(ISNA(VLOOKUP(A28,'Données projet'!$A$35:$I$55,5,0)),0%,VLOOKUP(A28,'Données projet'!$A$35:$I$55,5,0)*VLOOKUP('Données projet'!$B$9,Paramètres!$A$1:$I$89,7,0))</f>
        <v>0.24750000000000003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0.55000000000000004</v>
      </c>
      <c r="Z28" s="23">
        <f>EXP(-LN(2)/35)*Z27+(1-EXP(-LN(2)/35))/(LN(2)/35)*V28*W28*VLOOKUP('Données projet'!$B$9,Paramètres!$A$1:$I$89,3,0)*0.475*44/12</f>
        <v>7.5428228070830192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12.82307629618089</v>
      </c>
      <c r="AC28" s="24">
        <f t="shared" si="3"/>
        <v>20.36589910326391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369.71371867296341</v>
      </c>
      <c r="AN28" s="62">
        <f ca="1">AVERAGE(OFFSET($AM$3,0,0,'Données projet'!$E$10+1,1))-AVERAGE(OFFSET($H$3,0,0,'Données projet'!$E$10+1,1))</f>
        <v>398.11190027805549</v>
      </c>
      <c r="AO28" s="62">
        <f t="shared" si="36"/>
        <v>250.47702091764884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143.19999999999993</v>
      </c>
      <c r="O29" s="14">
        <f>N29*VLOOKUP('Données projet'!$B$9,Paramètres!$A$1:$I$89,3,0)*VLOOKUP('Données projet'!$B$9,Paramètres!$A$1:$I$89,5,0)</f>
        <v>67.017599999999959</v>
      </c>
      <c r="P29" s="14">
        <f t="shared" si="33"/>
        <v>18.93095622847579</v>
      </c>
      <c r="Q29" s="22">
        <f t="shared" si="2"/>
        <v>149.69373543126193</v>
      </c>
      <c r="R29" s="62">
        <f t="shared" si="0"/>
        <v>379.98044948045208</v>
      </c>
      <c r="S29" s="62">
        <f ca="1">AVERAGE(OFFSET($R$3,0,0,'Données projet'!$E$9+1,1))-AVERAGE(OFFSET($H$3,0,0,'Données projet'!$E$9+1,1))</f>
        <v>188.94867378904664</v>
      </c>
      <c r="T29" s="62">
        <f t="shared" si="34"/>
        <v>242.84781402593833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7.3949126525037556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9.0672842047019859</v>
      </c>
      <c r="AC29" s="24">
        <f t="shared" si="3"/>
        <v>16.46219685720574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369.99054249424239</v>
      </c>
      <c r="AN29" s="62">
        <f ca="1">AVERAGE(OFFSET($AM$3,0,0,'Données projet'!$E$10+1,1))-AVERAGE(OFFSET($H$3,0,0,'Données projet'!$E$10+1,1))</f>
        <v>398.11190027805549</v>
      </c>
      <c r="AO29" s="62">
        <f t="shared" si="36"/>
        <v>250.47702091764884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152.39999999999992</v>
      </c>
      <c r="O30" s="14">
        <f>N30*VLOOKUP('Données projet'!$B$9,Paramètres!$A$1:$I$89,3,0)*VLOOKUP('Données projet'!$B$9,Paramètres!$A$1:$I$89,5,0)</f>
        <v>71.323199999999957</v>
      </c>
      <c r="P30" s="14">
        <f t="shared" si="33"/>
        <v>20.001695779651133</v>
      </c>
      <c r="Q30" s="22">
        <f t="shared" si="2"/>
        <v>159.05752681622565</v>
      </c>
      <c r="R30" s="62">
        <f t="shared" si="0"/>
        <v>391.57536968878912</v>
      </c>
      <c r="S30" s="62">
        <f ca="1">AVERAGE(OFFSET($R$3,0,0,'Données projet'!$E$9+1,1))-AVERAGE(OFFSET($H$3,0,0,'Données projet'!$E$9+1,1))</f>
        <v>188.94867378904664</v>
      </c>
      <c r="T30" s="62">
        <f t="shared" si="34"/>
        <v>242.84781402593833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7.2499029258395051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6.4115381480904459</v>
      </c>
      <c r="AC30" s="24">
        <f t="shared" si="3"/>
        <v>13.66144107392995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386.0130105794799</v>
      </c>
      <c r="AN30" s="62">
        <f ca="1">AVERAGE(OFFSET($AM$3,0,0,'Données projet'!$E$10+1,1))-AVERAGE(OFFSET($H$3,0,0,'Données projet'!$E$10+1,1))</f>
        <v>398.11190027805549</v>
      </c>
      <c r="AO30" s="62">
        <f t="shared" si="36"/>
        <v>250.47702091764884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161.59999999999991</v>
      </c>
      <c r="O31" s="14">
        <f>N31*VLOOKUP('Données projet'!$B$9,Paramètres!$A$1:$I$89,3,0)*VLOOKUP('Données projet'!$B$9,Paramètres!$A$1:$I$89,5,0)</f>
        <v>75.628799999999956</v>
      </c>
      <c r="P31" s="14">
        <f t="shared" si="33"/>
        <v>21.064933051654201</v>
      </c>
      <c r="Q31" s="22">
        <f t="shared" si="2"/>
        <v>168.408251731631</v>
      </c>
      <c r="R31" s="62">
        <f t="shared" si="0"/>
        <v>403.13972115361508</v>
      </c>
      <c r="S31" s="62">
        <f ca="1">AVERAGE(OFFSET($R$3,0,0,'Données projet'!$E$9+1,1))-AVERAGE(OFFSET($H$3,0,0,'Données projet'!$E$9+1,1))</f>
        <v>188.94867378904664</v>
      </c>
      <c r="T31" s="62">
        <f t="shared" si="34"/>
        <v>242.84781402593833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7.1077367514679404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4.533642102350993</v>
      </c>
      <c r="AC31" s="24">
        <f t="shared" si="3"/>
        <v>11.641378853818933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401.98849697292746</v>
      </c>
      <c r="AN31" s="62">
        <f ca="1">AVERAGE(OFFSET($AM$3,0,0,'Données projet'!$E$10+1,1))-AVERAGE(OFFSET($H$3,0,0,'Données projet'!$E$10+1,1))</f>
        <v>398.11190027805549</v>
      </c>
      <c r="AO31" s="62">
        <f t="shared" si="36"/>
        <v>250.47702091764884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170.7999999999999</v>
      </c>
      <c r="O32" s="14">
        <f>N32*VLOOKUP('Données projet'!$B$9,Paramètres!$A$1:$I$89,3,0)*VLOOKUP('Données projet'!$B$9,Paramètres!$A$1:$I$89,5,0)</f>
        <v>79.934399999999954</v>
      </c>
      <c r="P32" s="14">
        <f t="shared" si="33"/>
        <v>22.121143821921795</v>
      </c>
      <c r="Q32" s="22">
        <f t="shared" si="2"/>
        <v>177.74673882318038</v>
      </c>
      <c r="R32" s="62">
        <f t="shared" si="0"/>
        <v>414.67463614595624</v>
      </c>
      <c r="S32" s="62">
        <f ca="1">AVERAGE(OFFSET($R$3,0,0,'Données projet'!$E$9+1,1))-AVERAGE(OFFSET($H$3,0,0,'Données projet'!$E$9+1,1))</f>
        <v>188.94867378904664</v>
      </c>
      <c r="T32" s="62">
        <f t="shared" si="34"/>
        <v>242.84781402593833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6.9683583690629982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3.2057690740452229</v>
      </c>
      <c r="AC32" s="24">
        <f t="shared" si="3"/>
        <v>10.174127443108221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417.920074181362</v>
      </c>
      <c r="AN32" s="62">
        <f ca="1">AVERAGE(OFFSET($AM$3,0,0,'Données projet'!$E$10+1,1))-AVERAGE(OFFSET($H$3,0,0,'Données projet'!$E$10+1,1))</f>
        <v>398.11190027805549</v>
      </c>
      <c r="AO32" s="62">
        <f t="shared" si="36"/>
        <v>250.47702091764884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179.99999999999989</v>
      </c>
      <c r="O33" s="14">
        <f>N33*VLOOKUP('Données projet'!$B$9,Paramètres!$A$1:$I$89,3,0)*VLOOKUP('Données projet'!$B$9,Paramètres!$A$1:$I$89,5,0)</f>
        <v>84.239999999999938</v>
      </c>
      <c r="P33" s="14">
        <f t="shared" si="33"/>
        <v>23.170749718409446</v>
      </c>
      <c r="Q33" s="22">
        <f t="shared" si="2"/>
        <v>187.07372242622966</v>
      </c>
      <c r="R33" s="62">
        <f t="shared" si="0"/>
        <v>426.18114735927168</v>
      </c>
      <c r="S33" s="62">
        <f ca="1">AVERAGE(OFFSET($R$3,0,0,'Données projet'!$E$9+1,1))-AVERAGE(OFFSET($H$3,0,0,'Données projet'!$E$9+1,1))</f>
        <v>188.94867378904664</v>
      </c>
      <c r="T33" s="62">
        <f t="shared" si="34"/>
        <v>242.84781402593833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50</v>
      </c>
      <c r="W33" s="17">
        <f>IF(ISNA(VLOOKUP(A33,'Données projet'!$A$35:$I$55,5,0)),0%,VLOOKUP(A33,'Données projet'!$A$35:$I$55,5,0)*VLOOKUP('Données projet'!$B$9,Paramètres!$A$1:$I$89,7,0))</f>
        <v>0.27500000000000002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15.36815538247804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15.513938932235146</v>
      </c>
      <c r="AC33" s="24">
        <f t="shared" si="3"/>
        <v>30.882094314713186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433.81035425098219</v>
      </c>
      <c r="AN33" s="62">
        <f ca="1">AVERAGE(OFFSET($AM$3,0,0,'Données projet'!$E$10+1,1))-AVERAGE(OFFSET($H$3,0,0,'Données projet'!$E$10+1,1))</f>
        <v>398.11190027805549</v>
      </c>
      <c r="AO33" s="62">
        <f t="shared" si="36"/>
        <v>250.47702091764884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139.99999999999989</v>
      </c>
      <c r="O34" s="14">
        <f>N34*VLOOKUP('Données projet'!$B$9,Paramètres!$A$1:$I$89,3,0)*VLOOKUP('Données projet'!$B$9,Paramètres!$A$1:$I$89,5,0)</f>
        <v>65.519999999999939</v>
      </c>
      <c r="P34" s="14">
        <f t="shared" si="33"/>
        <v>18.556669503136707</v>
      </c>
      <c r="Q34" s="22">
        <f t="shared" si="2"/>
        <v>146.43353271796298</v>
      </c>
      <c r="R34" s="62">
        <f t="shared" si="0"/>
        <v>386.48165593078056</v>
      </c>
      <c r="S34" s="62">
        <f ca="1">AVERAGE(OFFSET($R$3,0,0,'Données projet'!$E$9+1,1))-AVERAGE(OFFSET($H$3,0,0,'Données projet'!$E$9+1,1))</f>
        <v>188.94867378904664</v>
      </c>
      <c r="T34" s="62">
        <f t="shared" si="34"/>
        <v>242.84781402593833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15.066795229076858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10.970011421897459</v>
      </c>
      <c r="AC34" s="24">
        <f t="shared" si="3"/>
        <v>26.036806650974317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409.26889194888503</v>
      </c>
      <c r="AN34" s="62">
        <f ca="1">AVERAGE(OFFSET($AM$3,0,0,'Données projet'!$E$10+1,1))-AVERAGE(OFFSET($H$3,0,0,'Données projet'!$E$10+1,1))</f>
        <v>398.11190027805549</v>
      </c>
      <c r="AO34" s="62">
        <f t="shared" si="36"/>
        <v>250.47702091764884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149.99999999999989</v>
      </c>
      <c r="O35" s="14">
        <f>N35*VLOOKUP('Données projet'!$B$9,Paramètres!$A$1:$I$89,3,0)*VLOOKUP('Données projet'!$B$9,Paramètres!$A$1:$I$89,5,0)</f>
        <v>70.199999999999946</v>
      </c>
      <c r="P35" s="14">
        <f t="shared" si="33"/>
        <v>19.723116370112184</v>
      </c>
      <c r="Q35" s="22">
        <f t="shared" ref="Q35:Q66" si="53">(O35+P35)*0.475*44/12</f>
        <v>156.61609434461192</v>
      </c>
      <c r="R35" s="62">
        <f t="shared" si="0"/>
        <v>397.58859682513724</v>
      </c>
      <c r="S35" s="62">
        <f ca="1">AVERAGE(OFFSET($R$3,0,0,'Données projet'!$E$9+1,1))-AVERAGE(OFFSET($H$3,0,0,'Données projet'!$E$9+1,1))</f>
        <v>188.94867378904664</v>
      </c>
      <c r="T35" s="62">
        <f t="shared" si="34"/>
        <v>242.84781402593833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14.771344564472329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7.7569694661175737</v>
      </c>
      <c r="AC35" s="24">
        <f t="shared" si="3"/>
        <v>22.528314030589904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425.88443501855801</v>
      </c>
      <c r="AN35" s="62">
        <f ca="1">AVERAGE(OFFSET($AM$3,0,0,'Données projet'!$E$10+1,1))-AVERAGE(OFFSET($H$3,0,0,'Données projet'!$E$10+1,1))</f>
        <v>398.11190027805549</v>
      </c>
      <c r="AO35" s="62">
        <f t="shared" si="36"/>
        <v>250.47702091764884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159.99999999999989</v>
      </c>
      <c r="O36" s="14">
        <f>N36*VLOOKUP('Données projet'!$B$9,Paramètres!$A$1:$I$89,3,0)*VLOOKUP('Données projet'!$B$9,Paramètres!$A$1:$I$89,5,0)</f>
        <v>74.879999999999953</v>
      </c>
      <c r="P36" s="14">
        <f t="shared" si="33"/>
        <v>20.880539585643213</v>
      </c>
      <c r="Q36" s="22">
        <f t="shared" si="53"/>
        <v>166.78293977832848</v>
      </c>
      <c r="R36" s="62">
        <f t="shared" si="0"/>
        <v>408.66378561286922</v>
      </c>
      <c r="S36" s="62">
        <f ca="1">AVERAGE(OFFSET($R$3,0,0,'Données projet'!$E$9+1,1))-AVERAGE(OFFSET($H$3,0,0,'Données projet'!$E$9+1,1))</f>
        <v>188.94867378904664</v>
      </c>
      <c r="T36" s="62">
        <f t="shared" si="34"/>
        <v>242.84781402593833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14.481687507193584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5.4850057109487302</v>
      </c>
      <c r="AC36" s="24">
        <f t="shared" si="3"/>
        <v>19.966693218142314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442.45283997482329</v>
      </c>
      <c r="AN36" s="62">
        <f ca="1">AVERAGE(OFFSET($AM$3,0,0,'Données projet'!$E$10+1,1))-AVERAGE(OFFSET($H$3,0,0,'Données projet'!$E$10+1,1))</f>
        <v>398.11190027805549</v>
      </c>
      <c r="AO36" s="62">
        <f t="shared" si="36"/>
        <v>250.47702091764884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169.99999999999989</v>
      </c>
      <c r="O37" s="14">
        <f>N37*VLOOKUP('Données projet'!$B$9,Paramètres!$A$1:$I$89,3,0)*VLOOKUP('Données projet'!$B$9,Paramètres!$A$1:$I$89,5,0)</f>
        <v>79.559999999999945</v>
      </c>
      <c r="P37" s="14">
        <f t="shared" si="33"/>
        <v>22.029567333453301</v>
      </c>
      <c r="Q37" s="22">
        <f t="shared" si="53"/>
        <v>176.93516310576442</v>
      </c>
      <c r="R37" s="62">
        <f t="shared" si="0"/>
        <v>419.70859456788003</v>
      </c>
      <c r="S37" s="62">
        <f ca="1">AVERAGE(OFFSET($R$3,0,0,'Données projet'!$E$9+1,1))-AVERAGE(OFFSET($H$3,0,0,'Données projet'!$E$9+1,1))</f>
        <v>188.94867378904664</v>
      </c>
      <c r="T37" s="62">
        <f t="shared" si="34"/>
        <v>242.84781402593833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14.197710448134716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3.8784847330587877</v>
      </c>
      <c r="AC37" s="24">
        <f t="shared" si="3"/>
        <v>18.076195181193505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458.97715606387533</v>
      </c>
      <c r="AN37" s="62">
        <f ca="1">AVERAGE(OFFSET($AM$3,0,0,'Données projet'!$E$10+1,1))-AVERAGE(OFFSET($H$3,0,0,'Données projet'!$E$10+1,1))</f>
        <v>398.11190027805549</v>
      </c>
      <c r="AO37" s="62">
        <f t="shared" si="36"/>
        <v>250.47702091764884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179.99999999999989</v>
      </c>
      <c r="O38" s="14">
        <f>N38*VLOOKUP('Données projet'!$B$9,Paramètres!$A$1:$I$89,3,0)*VLOOKUP('Données projet'!$B$9,Paramètres!$A$1:$I$89,5,0)</f>
        <v>84.239999999999938</v>
      </c>
      <c r="P38" s="14">
        <f t="shared" si="33"/>
        <v>23.170749718409446</v>
      </c>
      <c r="Q38" s="22">
        <f t="shared" si="53"/>
        <v>187.07372242622966</v>
      </c>
      <c r="R38" s="62">
        <f t="shared" si="0"/>
        <v>430.7242551508042</v>
      </c>
      <c r="S38" s="62">
        <f ca="1">AVERAGE(OFFSET($R$3,0,0,'Données projet'!$E$9+1,1))-AVERAGE(OFFSET($H$3,0,0,'Données projet'!$E$9+1,1))</f>
        <v>188.94867378904664</v>
      </c>
      <c r="T38" s="62">
        <f t="shared" si="34"/>
        <v>242.84781402593833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13.919302005995089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2.7425028554743656</v>
      </c>
      <c r="AC38" s="24">
        <f t="shared" si="3"/>
        <v>16.661804861469456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475.45999389040423</v>
      </c>
      <c r="AN38" s="62">
        <f ca="1">AVERAGE(OFFSET($AM$3,0,0,'Données projet'!$E$10+1,1))-AVERAGE(OFFSET($H$3,0,0,'Données projet'!$E$10+1,1))</f>
        <v>398.11190027805549</v>
      </c>
      <c r="AO38" s="62">
        <f t="shared" si="36"/>
        <v>250.47702091764884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189.99999999999989</v>
      </c>
      <c r="O39" s="14">
        <f>N39*VLOOKUP('Données projet'!$B$9,Paramètres!$A$1:$I$89,3,0)*VLOOKUP('Données projet'!$B$9,Paramètres!$A$1:$I$89,5,0)</f>
        <v>88.919999999999959</v>
      </c>
      <c r="P39" s="14">
        <f t="shared" si="33"/>
        <v>24.30457227046648</v>
      </c>
      <c r="Q39" s="22">
        <f t="shared" si="53"/>
        <v>197.19946337106239</v>
      </c>
      <c r="R39" s="62">
        <f t="shared" si="0"/>
        <v>441.71188161209682</v>
      </c>
      <c r="S39" s="62">
        <f ca="1">AVERAGE(OFFSET($R$3,0,0,'Données projet'!$E$9+1,1))-AVERAGE(OFFSET($H$3,0,0,'Données projet'!$E$9+1,1))</f>
        <v>188.94867378904664</v>
      </c>
      <c r="T39" s="62">
        <f t="shared" si="34"/>
        <v>242.84781402593833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13.646352983593438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1.9392423665293941</v>
      </c>
      <c r="AC39" s="24">
        <f t="shared" si="3"/>
        <v>15.585595350122832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451.73121514757554</v>
      </c>
      <c r="AN39" s="62">
        <f ca="1">AVERAGE(OFFSET($AM$3,0,0,'Données projet'!$E$10+1,1))-AVERAGE(OFFSET($H$3,0,0,'Données projet'!$E$10+1,1))</f>
        <v>398.11190027805549</v>
      </c>
      <c r="AO39" s="62">
        <f t="shared" si="36"/>
        <v>250.47702091764884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200</v>
      </c>
      <c r="L40" s="13">
        <f>VLOOKUP(A40,'Données projet'!$A$35:$I$55,9,0)</f>
        <v>10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199.99999999999989</v>
      </c>
      <c r="O40" s="14">
        <f>N40*VLOOKUP('Données projet'!$B$9,Paramètres!$A$1:$I$89,3,0)*VLOOKUP('Données projet'!$B$9,Paramètres!$A$1:$I$89,5,0)</f>
        <v>93.599999999999952</v>
      </c>
      <c r="P40" s="14">
        <f t="shared" si="33"/>
        <v>25.431466524572915</v>
      </c>
      <c r="Q40" s="22">
        <f t="shared" si="53"/>
        <v>207.31313753029772</v>
      </c>
      <c r="R40" s="62">
        <f t="shared" si="0"/>
        <v>452.67248950096882</v>
      </c>
      <c r="S40" s="62">
        <f ca="1">AVERAGE(OFFSET($R$3,0,0,'Données projet'!$E$9+1,1))-AVERAGE(OFFSET($H$3,0,0,'Données projet'!$E$9+1,1))</f>
        <v>188.94867378904664</v>
      </c>
      <c r="T40" s="62">
        <f t="shared" si="34"/>
        <v>242.84781402593833</v>
      </c>
      <c r="U40" s="16">
        <f>IF(ISNA(VLOOKUP(A40,'Données projet'!$A$35:$I$55,3,0)),0,VLOOKUP(A40,'Données projet'!$A$35:$I$55,3,0))</f>
        <v>4</v>
      </c>
      <c r="V40" s="16">
        <f>IF(ISNA(VLOOKUP(A40,'Données projet'!$A$35:$I$55,4,0)),0,VLOOKUP(A40,'Données projet'!$A$35:$I$55,4,0))</f>
        <v>50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13.378756325038617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1.371251427737183</v>
      </c>
      <c r="AC40" s="24">
        <f t="shared" si="3"/>
        <v>14.750007752775801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468.97891308142749</v>
      </c>
      <c r="AN40" s="62">
        <f ca="1">AVERAGE(OFFSET($AM$3,0,0,'Données projet'!$E$10+1,1))-AVERAGE(OFFSET($H$3,0,0,'Données projet'!$E$10+1,1))</f>
        <v>398.11190027805549</v>
      </c>
      <c r="AO40" s="62">
        <f t="shared" si="36"/>
        <v>250.47702091764884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10.857142857142858</v>
      </c>
      <c r="N41" s="14">
        <f>IF('Données projet'!$A$36&gt;35,N40+M41-V40,IF(A41&lt;'Données projet'!$A$36,$K$205^A41,IF(A41='Données projet'!$A$36,'Données projet'!$B$36,N40+M41-V40)))</f>
        <v>160.85714285714275</v>
      </c>
      <c r="O41" s="14">
        <f>N41*VLOOKUP('Données projet'!$B$9,Paramètres!$A$1:$I$89,3,0)*VLOOKUP('Données projet'!$B$9,Paramètres!$A$1:$I$89,5,0)</f>
        <v>75.281142857142797</v>
      </c>
      <c r="P41" s="14">
        <f t="shared" si="33"/>
        <v>20.979348355748712</v>
      </c>
      <c r="Q41" s="22">
        <f t="shared" si="53"/>
        <v>167.6536888624527</v>
      </c>
      <c r="R41" s="62">
        <f t="shared" si="0"/>
        <v>413.84528215601142</v>
      </c>
      <c r="S41" s="62">
        <f ca="1">AVERAGE(OFFSET($R$3,0,0,'Données projet'!$E$9+1,1))-AVERAGE(OFFSET($H$3,0,0,'Données projet'!$E$9+1,1))</f>
        <v>188.94867378904664</v>
      </c>
      <c r="T41" s="62">
        <f t="shared" si="34"/>
        <v>242.84781402593833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13.116407073740213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0.96962118326469726</v>
      </c>
      <c r="AC41" s="24">
        <f t="shared" si="3"/>
        <v>14.08602825700491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486.18434475748268</v>
      </c>
      <c r="AN41" s="62">
        <f ca="1">AVERAGE(OFFSET($AM$3,0,0,'Données projet'!$E$10+1,1))-AVERAGE(OFFSET($H$3,0,0,'Données projet'!$E$10+1,1))</f>
        <v>398.11190027805549</v>
      </c>
      <c r="AO41" s="62">
        <f t="shared" si="36"/>
        <v>250.47702091764884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10.857142857142858</v>
      </c>
      <c r="N42" s="14">
        <f>IF('Données projet'!$A$36&gt;35,N41+M42-V41,IF(A42&lt;'Données projet'!$A$36,$K$205^A42,IF(A42='Données projet'!$A$36,'Données projet'!$B$36,N41+M42-V41)))</f>
        <v>171.71428571428561</v>
      </c>
      <c r="O42" s="14">
        <f>N42*VLOOKUP('Données projet'!$B$9,Paramètres!$A$1:$I$89,3,0)*VLOOKUP('Données projet'!$B$9,Paramètres!$A$1:$I$89,5,0)</f>
        <v>80.362285714285662</v>
      </c>
      <c r="P42" s="14">
        <f t="shared" si="33"/>
        <v>22.225741561876685</v>
      </c>
      <c r="Q42" s="22">
        <f t="shared" si="53"/>
        <v>178.67414750598275</v>
      </c>
      <c r="R42" s="62">
        <f t="shared" si="0"/>
        <v>425.68354459608986</v>
      </c>
      <c r="S42" s="62">
        <f ca="1">AVERAGE(OFFSET($R$3,0,0,'Données projet'!$E$9+1,1))-AVERAGE(OFFSET($H$3,0,0,'Données projet'!$E$9+1,1))</f>
        <v>188.94867378904664</v>
      </c>
      <c r="T42" s="62">
        <f t="shared" si="34"/>
        <v>242.84781402593833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12.859202331242527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0.68562571386859161</v>
      </c>
      <c r="AC42" s="24">
        <f t="shared" si="3"/>
        <v>13.544828045111117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503.34991120189488</v>
      </c>
      <c r="AN42" s="62">
        <f ca="1">AVERAGE(OFFSET($AM$3,0,0,'Données projet'!$E$10+1,1))-AVERAGE(OFFSET($H$3,0,0,'Données projet'!$E$10+1,1))</f>
        <v>398.11190027805549</v>
      </c>
      <c r="AO42" s="62">
        <f t="shared" si="36"/>
        <v>250.47702091764884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10.857142857142858</v>
      </c>
      <c r="N43" s="14">
        <f>IF('Données projet'!$A$36&gt;35,N42+M43-V42,IF(A43&lt;'Données projet'!$A$36,$K$205^A43,IF(A43='Données projet'!$A$36,'Données projet'!$B$36,N42+M43-V42)))</f>
        <v>182.57142857142847</v>
      </c>
      <c r="O43" s="14">
        <f>N43*VLOOKUP('Données projet'!$B$9,Paramètres!$A$1:$I$89,3,0)*VLOOKUP('Données projet'!$B$9,Paramètres!$A$1:$I$89,5,0)</f>
        <v>85.443428571428527</v>
      </c>
      <c r="P43" s="14">
        <f t="shared" si="33"/>
        <v>23.462988887975445</v>
      </c>
      <c r="Q43" s="22">
        <f t="shared" si="53"/>
        <v>189.67867707512858</v>
      </c>
      <c r="R43" s="62">
        <f t="shared" si="0"/>
        <v>437.49169089424936</v>
      </c>
      <c r="S43" s="62">
        <f ca="1">AVERAGE(OFFSET($R$3,0,0,'Données projet'!$E$9+1,1))-AVERAGE(OFFSET($H$3,0,0,'Données projet'!$E$9+1,1))</f>
        <v>188.94867378904664</v>
      </c>
      <c r="T43" s="62">
        <f t="shared" si="34"/>
        <v>242.84781402593833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12.607041216865817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0.48481059163234869</v>
      </c>
      <c r="AC43" s="24">
        <f t="shared" si="3"/>
        <v>13.091851808498165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520.47771279575659</v>
      </c>
      <c r="AN43" s="62">
        <f ca="1">AVERAGE(OFFSET($AM$3,0,0,'Données projet'!$E$10+1,1))-AVERAGE(OFFSET($H$3,0,0,'Données projet'!$E$10+1,1))</f>
        <v>398.11190027805549</v>
      </c>
      <c r="AO43" s="62">
        <f t="shared" si="36"/>
        <v>250.47702091764884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10.857142857142858</v>
      </c>
      <c r="N44" s="14">
        <f>IF('Données projet'!$A$36&gt;35,N43+M44-V43,IF(A44&lt;'Données projet'!$A$36,$K$205^A44,IF(A44='Données projet'!$A$36,'Données projet'!$B$36,N43+M44-V43)))</f>
        <v>193.42857142857133</v>
      </c>
      <c r="O44" s="14">
        <f>N44*VLOOKUP('Données projet'!$B$9,Paramètres!$A$1:$I$89,3,0)*VLOOKUP('Données projet'!$B$9,Paramètres!$A$1:$I$89,5,0)</f>
        <v>90.524571428571392</v>
      </c>
      <c r="P44" s="14">
        <f t="shared" si="33"/>
        <v>24.691696167188251</v>
      </c>
      <c r="Q44" s="22">
        <f t="shared" si="53"/>
        <v>200.66833272928136</v>
      </c>
      <c r="R44" s="62">
        <f t="shared" si="0"/>
        <v>449.27102232378536</v>
      </c>
      <c r="S44" s="62">
        <f ca="1">AVERAGE(OFFSET($R$3,0,0,'Données projet'!$E$9+1,1))-AVERAGE(OFFSET($H$3,0,0,'Données projet'!$E$9+1,1))</f>
        <v>188.94867378904664</v>
      </c>
      <c r="T44" s="62">
        <f t="shared" si="34"/>
        <v>242.84781402593833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12.359824828138942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0.34281285693429586</v>
      </c>
      <c r="AC44" s="24">
        <f t="shared" si="3"/>
        <v>12.702637685073238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496.77237902229894</v>
      </c>
      <c r="AN44" s="62">
        <f ca="1">AVERAGE(OFFSET($AM$3,0,0,'Données projet'!$E$10+1,1))-AVERAGE(OFFSET($H$3,0,0,'Données projet'!$E$10+1,1))</f>
        <v>398.11190027805549</v>
      </c>
      <c r="AO44" s="62">
        <f t="shared" si="36"/>
        <v>250.47702091764884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10.857142857142858</v>
      </c>
      <c r="N45" s="14">
        <f>IF('Données projet'!$A$36&gt;35,N44+M45-V44,IF(A45&lt;'Données projet'!$A$36,$K$205^A45,IF(A45='Données projet'!$A$36,'Données projet'!$B$36,N44+M45-V44)))</f>
        <v>204.28571428571419</v>
      </c>
      <c r="O45" s="14">
        <f>N45*VLOOKUP('Données projet'!$B$9,Paramètres!$A$1:$I$89,3,0)*VLOOKUP('Données projet'!$B$9,Paramètres!$A$1:$I$89,5,0)</f>
        <v>95.605714285714242</v>
      </c>
      <c r="P45" s="14">
        <f t="shared" si="33"/>
        <v>25.912397380593962</v>
      </c>
      <c r="Q45" s="22">
        <f t="shared" si="53"/>
        <v>211.64404448548677</v>
      </c>
      <c r="R45" s="62">
        <f t="shared" si="0"/>
        <v>461.0227107461215</v>
      </c>
      <c r="S45" s="62">
        <f ca="1">AVERAGE(OFFSET($R$3,0,0,'Données projet'!$E$9+1,1))-AVERAGE(OFFSET($H$3,0,0,'Données projet'!$E$9+1,1))</f>
        <v>188.94867378904664</v>
      </c>
      <c r="T45" s="62">
        <f t="shared" si="34"/>
        <v>242.84781402593833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12.117456202007894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0.24240529581617437</v>
      </c>
      <c r="AC45" s="24">
        <f t="shared" si="3"/>
        <v>12.359861497824069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513.88411432981093</v>
      </c>
      <c r="AN45" s="62">
        <f ca="1">AVERAGE(OFFSET($AM$3,0,0,'Données projet'!$E$10+1,1))-AVERAGE(OFFSET($H$3,0,0,'Données projet'!$E$10+1,1))</f>
        <v>398.11190027805549</v>
      </c>
      <c r="AO45" s="62">
        <f t="shared" si="36"/>
        <v>250.47702091764884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10.857142857142858</v>
      </c>
      <c r="N46" s="14">
        <f>IF('Données projet'!$A$36&gt;35,N45+M46-V45,IF(A46&lt;'Données projet'!$A$36,$K$205^A46,IF(A46='Données projet'!$A$36,'Données projet'!$B$36,N45+M46-V45)))</f>
        <v>215.14285714285705</v>
      </c>
      <c r="O46" s="14">
        <f>N46*VLOOKUP('Données projet'!$B$9,Paramètres!$A$1:$I$89,3,0)*VLOOKUP('Données projet'!$B$9,Paramètres!$A$1:$I$89,5,0)</f>
        <v>100.68685714285711</v>
      </c>
      <c r="P46" s="14">
        <f t="shared" si="33"/>
        <v>27.125566544771527</v>
      </c>
      <c r="Q46" s="22">
        <f t="shared" si="53"/>
        <v>222.60663792261985</v>
      </c>
      <c r="R46" s="62">
        <f t="shared" si="0"/>
        <v>472.74781938905187</v>
      </c>
      <c r="S46" s="62">
        <f ca="1">AVERAGE(OFFSET($R$3,0,0,'Données projet'!$E$9+1,1))-AVERAGE(OFFSET($H$3,0,0,'Données projet'!$E$9+1,1))</f>
        <v>188.94867378904664</v>
      </c>
      <c r="T46" s="62">
        <f t="shared" si="34"/>
        <v>242.84781402593833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11.879840276805009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0.17140642846714796</v>
      </c>
      <c r="AC46" s="24">
        <f t="shared" si="3"/>
        <v>12.051246705272156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530.9596425203481</v>
      </c>
      <c r="AN46" s="62">
        <f ca="1">AVERAGE(OFFSET($AM$3,0,0,'Données projet'!$E$10+1,1))-AVERAGE(OFFSET($H$3,0,0,'Données projet'!$E$10+1,1))</f>
        <v>398.11190027805549</v>
      </c>
      <c r="AO46" s="62">
        <f t="shared" si="36"/>
        <v>250.47702091764884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226</v>
      </c>
      <c r="L47" s="13">
        <f>VLOOKUP(A47,'Données projet'!$A$35:$I$55,9,0)</f>
        <v>10.857142857142858</v>
      </c>
      <c r="M47" s="13">
        <f t="array" ref="M47">INDEX(L:L,MIN(IF(ISNUMBER(L47:L243),ROW(L47:L243),"")))</f>
        <v>10.857142857142858</v>
      </c>
      <c r="N47" s="14">
        <f>IF('Données projet'!$A$36&gt;35,N46+M47-V46,IF(A47&lt;'Données projet'!$A$36,$K$205^A47,IF(A47='Données projet'!$A$36,'Données projet'!$B$36,N46+M47-V46)))</f>
        <v>225.99999999999991</v>
      </c>
      <c r="O47" s="14">
        <f>N47*VLOOKUP('Données projet'!$B$9,Paramètres!$A$1:$I$89,3,0)*VLOOKUP('Données projet'!$B$9,Paramètres!$A$1:$I$89,5,0)</f>
        <v>105.76799999999997</v>
      </c>
      <c r="P47" s="14">
        <f t="shared" si="33"/>
        <v>28.33162713151323</v>
      </c>
      <c r="Q47" s="22">
        <f t="shared" si="53"/>
        <v>233.5568505873855</v>
      </c>
      <c r="R47" s="62">
        <f t="shared" si="0"/>
        <v>484.44731932552293</v>
      </c>
      <c r="S47" s="62">
        <f ca="1">AVERAGE(OFFSET($R$3,0,0,'Données projet'!$E$9+1,1))-AVERAGE(OFFSET($H$3,0,0,'Données projet'!$E$9+1,1))</f>
        <v>188.94867378904664</v>
      </c>
      <c r="T47" s="62">
        <f t="shared" si="34"/>
        <v>242.84781402593833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60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11.646883854963949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0.12120264790808721</v>
      </c>
      <c r="AC47" s="24">
        <f t="shared" si="3"/>
        <v>11.768086502872036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548.0007043785007</v>
      </c>
      <c r="AN47" s="62">
        <f ca="1">AVERAGE(OFFSET($AM$3,0,0,'Données projet'!$E$10+1,1))-AVERAGE(OFFSET($H$3,0,0,'Données projet'!$E$10+1,1))</f>
        <v>398.11190027805549</v>
      </c>
      <c r="AO47" s="62">
        <f t="shared" si="36"/>
        <v>250.47702091764884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11.857142857142858</v>
      </c>
      <c r="N48" s="14">
        <f>IF('Données projet'!$A$36&gt;35,N47+M48-V47,IF(A48&lt;'Données projet'!$A$36,$K$205^A48,IF(A48='Données projet'!$A$36,'Données projet'!$B$36,N47+M48-V47)))</f>
        <v>177.85714285714278</v>
      </c>
      <c r="O48" s="14">
        <f>N48*VLOOKUP('Données projet'!$B$9,Paramètres!$A$1:$I$89,3,0)*VLOOKUP('Données projet'!$B$9,Paramètres!$A$1:$I$89,5,0)</f>
        <v>83.237142857142814</v>
      </c>
      <c r="P48" s="14">
        <f t="shared" si="33"/>
        <v>22.926845872875649</v>
      </c>
      <c r="Q48" s="22">
        <f t="shared" si="53"/>
        <v>184.9022803714488</v>
      </c>
      <c r="R48" s="62">
        <f t="shared" si="0"/>
        <v>436.5290379222829</v>
      </c>
      <c r="S48" s="62">
        <f ca="1">AVERAGE(OFFSET($R$3,0,0,'Données projet'!$E$9+1,1))-AVERAGE(OFFSET($H$3,0,0,'Données projet'!$E$9+1,1))</f>
        <v>188.94867378904664</v>
      </c>
      <c r="T48" s="62">
        <f t="shared" si="34"/>
        <v>242.84781402593833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11.418495566465806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8.5703214233573993E-2</v>
      </c>
      <c r="AC48" s="24">
        <f t="shared" si="3"/>
        <v>11.50419878069938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565.00885781333056</v>
      </c>
      <c r="AN48" s="62">
        <f ca="1">AVERAGE(OFFSET($AM$3,0,0,'Données projet'!$E$10+1,1))-AVERAGE(OFFSET($H$3,0,0,'Données projet'!$E$10+1,1))</f>
        <v>398.11190027805549</v>
      </c>
      <c r="AO48" s="62">
        <f t="shared" si="36"/>
        <v>250.47702091764884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11.857142857142858</v>
      </c>
      <c r="N49" s="14">
        <f>IF('Données projet'!$A$36&gt;35,N48+M49-V48,IF(A49&lt;'Données projet'!$A$36,$K$205^A49,IF(A49='Données projet'!$A$36,'Données projet'!$B$36,N48+M49-V48)))</f>
        <v>189.71428571428564</v>
      </c>
      <c r="O49" s="14">
        <f>N49*VLOOKUP('Données projet'!$B$9,Paramètres!$A$1:$I$89,3,0)*VLOOKUP('Données projet'!$B$9,Paramètres!$A$1:$I$89,5,0)</f>
        <v>88.786285714285683</v>
      </c>
      <c r="P49" s="14">
        <f t="shared" si="33"/>
        <v>24.27227542742515</v>
      </c>
      <c r="Q49" s="22">
        <f t="shared" si="53"/>
        <v>196.91032732181304</v>
      </c>
      <c r="R49" s="62">
        <f t="shared" si="0"/>
        <v>449.26060072053872</v>
      </c>
      <c r="S49" s="62">
        <f ca="1">AVERAGE(OFFSET($R$3,0,0,'Données projet'!$E$9+1,1))-AVERAGE(OFFSET($H$3,0,0,'Données projet'!$E$9+1,1))</f>
        <v>188.94867378904664</v>
      </c>
      <c r="T49" s="62">
        <f t="shared" si="34"/>
        <v>242.84781402593833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11.19458583300201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6.0601323954043614E-2</v>
      </c>
      <c r="AC49" s="24">
        <f t="shared" si="3"/>
        <v>11.255187156956055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540.92928580321473</v>
      </c>
      <c r="AN49" s="62">
        <f ca="1">AVERAGE(OFFSET($AM$3,0,0,'Données projet'!$E$10+1,1))-AVERAGE(OFFSET($H$3,0,0,'Données projet'!$E$10+1,1))</f>
        <v>398.11190027805549</v>
      </c>
      <c r="AO49" s="62">
        <f t="shared" si="36"/>
        <v>250.47702091764884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11.857142857142858</v>
      </c>
      <c r="N50" s="14">
        <f>IF('Données projet'!$A$36&gt;35,N49+M50-V49,IF(A50&lt;'Données projet'!$A$36,$K$205^A50,IF(A50='Données projet'!$A$36,'Données projet'!$B$36,N49+M50-V49)))</f>
        <v>201.5714285714285</v>
      </c>
      <c r="O50" s="14">
        <f>N50*VLOOKUP('Données projet'!$B$9,Paramètres!$A$1:$I$89,3,0)*VLOOKUP('Données projet'!$B$9,Paramètres!$A$1:$I$89,5,0)</f>
        <v>94.335428571428523</v>
      </c>
      <c r="P50" s="14">
        <f t="shared" si="33"/>
        <v>25.607945794285612</v>
      </c>
      <c r="Q50" s="22">
        <f t="shared" si="53"/>
        <v>208.90137702028542</v>
      </c>
      <c r="R50" s="62">
        <f t="shared" si="0"/>
        <v>461.96261488448079</v>
      </c>
      <c r="S50" s="62">
        <f ca="1">AVERAGE(OFFSET($R$3,0,0,'Données projet'!$E$9+1,1))-AVERAGE(OFFSET($H$3,0,0,'Données projet'!$E$9+1,1))</f>
        <v>188.94867378904664</v>
      </c>
      <c r="T50" s="62">
        <f t="shared" si="34"/>
        <v>242.84781402593833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10.975066832839987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4.2851607116787004E-2</v>
      </c>
      <c r="AC50" s="24">
        <f t="shared" si="3"/>
        <v>11.017918439956775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557.53494740792962</v>
      </c>
      <c r="AN50" s="62">
        <f ca="1">AVERAGE(OFFSET($AM$3,0,0,'Données projet'!$E$10+1,1))-AVERAGE(OFFSET($H$3,0,0,'Données projet'!$E$10+1,1))</f>
        <v>398.11190027805549</v>
      </c>
      <c r="AO50" s="62">
        <f t="shared" si="36"/>
        <v>250.47702091764884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11.857142857142858</v>
      </c>
      <c r="N51" s="14">
        <f>IF('Données projet'!$A$36&gt;35,N50+M51-V50,IF(A51&lt;'Données projet'!$A$36,$K$205^A51,IF(A51='Données projet'!$A$36,'Données projet'!$B$36,N50+M51-V50)))</f>
        <v>213.42857142857136</v>
      </c>
      <c r="O51" s="14">
        <f>N51*VLOOKUP('Données projet'!$B$9,Paramètres!$A$1:$I$89,3,0)*VLOOKUP('Données projet'!$B$9,Paramètres!$A$1:$I$89,5,0)</f>
        <v>99.884571428571391</v>
      </c>
      <c r="P51" s="14">
        <f t="shared" si="33"/>
        <v>26.934496434750237</v>
      </c>
      <c r="Q51" s="22">
        <f t="shared" si="53"/>
        <v>220.87654319528517</v>
      </c>
      <c r="R51" s="62">
        <f t="shared" si="0"/>
        <v>474.63641188095289</v>
      </c>
      <c r="S51" s="62">
        <f ca="1">AVERAGE(OFFSET($R$3,0,0,'Données projet'!$E$9+1,1))-AVERAGE(OFFSET($H$3,0,0,'Données projet'!$E$9+1,1))</f>
        <v>188.94867378904664</v>
      </c>
      <c r="T51" s="62">
        <f t="shared" si="34"/>
        <v>242.84781402593833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10.759852466377772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3.0300661977021814E-2</v>
      </c>
      <c r="AC51" s="24">
        <f t="shared" si="3"/>
        <v>10.790153128354794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574.10982723195707</v>
      </c>
      <c r="AN51" s="62">
        <f ca="1">AVERAGE(OFFSET($AM$3,0,0,'Données projet'!$E$10+1,1))-AVERAGE(OFFSET($H$3,0,0,'Données projet'!$E$10+1,1))</f>
        <v>398.11190027805549</v>
      </c>
      <c r="AO51" s="62">
        <f t="shared" si="36"/>
        <v>250.47702091764884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11.857142857142858</v>
      </c>
      <c r="N52" s="14">
        <f>IF('Données projet'!$A$36&gt;35,N51+M52-V51,IF(A52&lt;'Données projet'!$A$36,$K$205^A52,IF(A52='Données projet'!$A$36,'Données projet'!$B$36,N51+M52-V51)))</f>
        <v>225.28571428571422</v>
      </c>
      <c r="O52" s="14">
        <f>N52*VLOOKUP('Données projet'!$B$9,Paramètres!$A$1:$I$89,3,0)*VLOOKUP('Données projet'!$B$9,Paramètres!$A$1:$I$89,5,0)</f>
        <v>105.43371428571426</v>
      </c>
      <c r="P52" s="14">
        <f t="shared" si="33"/>
        <v>28.252491745957425</v>
      </c>
      <c r="Q52" s="22">
        <f t="shared" si="53"/>
        <v>232.83680883849482</v>
      </c>
      <c r="R52" s="62">
        <f t="shared" si="0"/>
        <v>487.28318866278676</v>
      </c>
      <c r="S52" s="62">
        <f ca="1">AVERAGE(OFFSET($R$3,0,0,'Données projet'!$E$9+1,1))-AVERAGE(OFFSET($H$3,0,0,'Données projet'!$E$9+1,1))</f>
        <v>188.94867378904664</v>
      </c>
      <c r="T52" s="62">
        <f t="shared" si="34"/>
        <v>242.84781402593833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10.54885832237408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2.1425803558393505E-2</v>
      </c>
      <c r="AC52" s="24">
        <f t="shared" si="3"/>
        <v>10.570284125932474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590.65518214188819</v>
      </c>
      <c r="AN52" s="62">
        <f ca="1">AVERAGE(OFFSET($AM$3,0,0,'Données projet'!$E$10+1,1))-AVERAGE(OFFSET($H$3,0,0,'Données projet'!$E$10+1,1))</f>
        <v>398.11190027805549</v>
      </c>
      <c r="AO52" s="62">
        <f t="shared" si="36"/>
        <v>250.47702091764884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11.857142857142858</v>
      </c>
      <c r="N53" s="14">
        <f>IF('Données projet'!$A$36&gt;35,N52+M53-V52,IF(A53&lt;'Données projet'!$A$36,$K$205^A53,IF(A53='Données projet'!$A$36,'Données projet'!$B$36,N52+M53-V52)))</f>
        <v>237.14285714285708</v>
      </c>
      <c r="O53" s="14">
        <f>N53*VLOOKUP('Données projet'!$B$9,Paramètres!$A$1:$I$89,3,0)*VLOOKUP('Données projet'!$B$9,Paramètres!$A$1:$I$89,5,0)</f>
        <v>110.98285714285713</v>
      </c>
      <c r="P53" s="14">
        <f t="shared" si="33"/>
        <v>29.562433359346652</v>
      </c>
      <c r="Q53" s="22">
        <f t="shared" si="53"/>
        <v>244.78304762467158</v>
      </c>
      <c r="R53" s="62">
        <f t="shared" si="0"/>
        <v>499.90402915414165</v>
      </c>
      <c r="S53" s="62">
        <f ca="1">AVERAGE(OFFSET($R$3,0,0,'Données projet'!$E$9+1,1))-AVERAGE(OFFSET($H$3,0,0,'Données projet'!$E$9+1,1))</f>
        <v>188.94867378904664</v>
      </c>
      <c r="T53" s="62">
        <f t="shared" si="34"/>
        <v>242.84781402593833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10.342001644840581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1.5150330988510909E-2</v>
      </c>
      <c r="AC53" s="24">
        <f t="shared" si="3"/>
        <v>10.357151975829092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607.17215887318071</v>
      </c>
      <c r="AN53" s="62">
        <f ca="1">AVERAGE(OFFSET($AM$3,0,0,'Données projet'!$E$10+1,1))-AVERAGE(OFFSET($H$3,0,0,'Données projet'!$E$10+1,1))</f>
        <v>398.11190027805549</v>
      </c>
      <c r="AO53" s="62">
        <f t="shared" si="36"/>
        <v>250.47702091764884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249</v>
      </c>
      <c r="L54" s="13">
        <f>VLOOKUP(A54,'Données projet'!$A$35:$I$55,9,0)</f>
        <v>11.857142857142858</v>
      </c>
      <c r="M54" s="13">
        <f t="array" ref="M54">INDEX(L:L,MIN(IF(ISNUMBER(L54:L250),ROW(L54:L250),"")))</f>
        <v>11.857142857142858</v>
      </c>
      <c r="N54" s="14">
        <f>IF('Données projet'!$A$36&gt;35,N53+M54-V53,IF(A54&lt;'Données projet'!$A$36,$K$205^A54,IF(A54='Données projet'!$A$36,'Données projet'!$B$36,N53+M54-V53)))</f>
        <v>248.99999999999994</v>
      </c>
      <c r="O54" s="14">
        <f>N54*VLOOKUP('Données projet'!$B$9,Paramètres!$A$1:$I$89,3,0)*VLOOKUP('Données projet'!$B$9,Paramètres!$A$1:$I$89,5,0)</f>
        <v>116.53199999999997</v>
      </c>
      <c r="P54" s="14">
        <f t="shared" si="33"/>
        <v>30.864769909522728</v>
      </c>
      <c r="Q54" s="22">
        <f t="shared" si="53"/>
        <v>256.71604092575205</v>
      </c>
      <c r="R54" s="62">
        <f t="shared" si="0"/>
        <v>512.49992132899888</v>
      </c>
      <c r="S54" s="62">
        <f ca="1">AVERAGE(OFFSET($R$3,0,0,'Données projet'!$E$9+1,1))-AVERAGE(OFFSET($H$3,0,0,'Données projet'!$E$9+1,1))</f>
        <v>188.94867378904664</v>
      </c>
      <c r="T54" s="62">
        <f t="shared" si="34"/>
        <v>242.84781402593833</v>
      </c>
      <c r="U54" s="16">
        <f>IF(ISNA(VLOOKUP(A54,'Données projet'!$A$35:$I$55,3,0)),0,VLOOKUP(A54,'Données projet'!$A$35:$I$55,3,0))</f>
        <v>6</v>
      </c>
      <c r="V54" s="16">
        <f>IF(ISNA(VLOOKUP(A54,'Données projet'!$A$35:$I$55,4,0)),0,VLOOKUP(A54,'Données projet'!$A$35:$I$55,4,0))</f>
        <v>70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10.139201300583398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1.0712901779196754E-2</v>
      </c>
      <c r="AC54" s="24">
        <f t="shared" si="3"/>
        <v>10.149914202362595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582.71151351155868</v>
      </c>
      <c r="AN54" s="62">
        <f ca="1">AVERAGE(OFFSET($AM$3,0,0,'Données projet'!$E$10+1,1))-AVERAGE(OFFSET($H$3,0,0,'Données projet'!$E$10+1,1))</f>
        <v>398.11190027805549</v>
      </c>
      <c r="AO54" s="62">
        <f t="shared" si="36"/>
        <v>250.47702091764884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13.444444444444445</v>
      </c>
      <c r="N55" s="14">
        <f>IF('Données projet'!$A$36&gt;35,N54+M55-V54,IF(A55&lt;'Données projet'!$A$36,$K$205^A55,IF(A55='Données projet'!$A$36,'Données projet'!$B$36,N54+M55-V54)))</f>
        <v>192.4444444444444</v>
      </c>
      <c r="O55" s="14">
        <f>N55*VLOOKUP('Données projet'!$B$9,Paramètres!$A$1:$I$89,3,0)*VLOOKUP('Données projet'!$B$9,Paramètres!$A$1:$I$89,5,0)</f>
        <v>90.063999999999993</v>
      </c>
      <c r="P55" s="14">
        <f t="shared" si="33"/>
        <v>24.580659614147791</v>
      </c>
      <c r="Q55" s="22">
        <f t="shared" si="53"/>
        <v>199.6727821613074</v>
      </c>
      <c r="R55" s="62">
        <f t="shared" si="0"/>
        <v>456.10806162489075</v>
      </c>
      <c r="S55" s="62">
        <f ca="1">AVERAGE(OFFSET($R$3,0,0,'Données projet'!$E$9+1,1))-AVERAGE(OFFSET($H$3,0,0,'Données projet'!$E$9+1,1))</f>
        <v>188.94867378904664</v>
      </c>
      <c r="T55" s="62">
        <f t="shared" si="34"/>
        <v>242.84781402593833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9.9403777473811026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7.5751654942554552E-3</v>
      </c>
      <c r="AC55" s="24">
        <f t="shared" si="3"/>
        <v>9.9479529128753583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598.8283829473753</v>
      </c>
      <c r="AN55" s="62">
        <f ca="1">AVERAGE(OFFSET($AM$3,0,0,'Données projet'!$E$10+1,1))-AVERAGE(OFFSET($H$3,0,0,'Données projet'!$E$10+1,1))</f>
        <v>398.11190027805549</v>
      </c>
      <c r="AO55" s="62">
        <f t="shared" si="36"/>
        <v>250.47702091764884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13.444444444444445</v>
      </c>
      <c r="N56" s="14">
        <f>IF('Données projet'!$A$36&gt;35,N55+M56-V55,IF(A56&lt;'Données projet'!$A$36,$K$205^A56,IF(A56='Données projet'!$A$36,'Données projet'!$B$36,N55+M56-V55)))</f>
        <v>205.88888888888886</v>
      </c>
      <c r="O56" s="14">
        <f>N56*VLOOKUP('Données projet'!$B$9,Paramètres!$A$1:$I$89,3,0)*VLOOKUP('Données projet'!$B$9,Paramètres!$A$1:$I$89,5,0)</f>
        <v>96.355999999999995</v>
      </c>
      <c r="P56" s="14">
        <f t="shared" si="33"/>
        <v>26.091998195525026</v>
      </c>
      <c r="Q56" s="22">
        <f t="shared" si="53"/>
        <v>213.26359685720604</v>
      </c>
      <c r="R56" s="62">
        <f t="shared" si="0"/>
        <v>470.33897506373927</v>
      </c>
      <c r="S56" s="62">
        <f ca="1">AVERAGE(OFFSET($R$3,0,0,'Données projet'!$E$9+1,1))-AVERAGE(OFFSET($H$3,0,0,'Données projet'!$E$9+1,1))</f>
        <v>188.94867378904664</v>
      </c>
      <c r="T56" s="62">
        <f t="shared" si="34"/>
        <v>242.84781402593833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9.7454530027867108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5.356450889598378E-3</v>
      </c>
      <c r="AC56" s="24">
        <f t="shared" si="3"/>
        <v>9.7508094536763092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614.91860080847948</v>
      </c>
      <c r="AN56" s="62">
        <f ca="1">AVERAGE(OFFSET($AM$3,0,0,'Données projet'!$E$10+1,1))-AVERAGE(OFFSET($H$3,0,0,'Données projet'!$E$10+1,1))</f>
        <v>398.11190027805549</v>
      </c>
      <c r="AO56" s="62">
        <f t="shared" si="36"/>
        <v>250.47702091764884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13.444444444444445</v>
      </c>
      <c r="N57" s="14">
        <f>IF('Données projet'!$A$36&gt;35,N56+M57-V56,IF(A57&lt;'Données projet'!$A$36,$K$205^A57,IF(A57='Données projet'!$A$36,'Données projet'!$B$36,N56+M57-V56)))</f>
        <v>219.33333333333331</v>
      </c>
      <c r="O57" s="14">
        <f>N57*VLOOKUP('Données projet'!$B$9,Paramètres!$A$1:$I$89,3,0)*VLOOKUP('Données projet'!$B$9,Paramètres!$A$1:$I$89,5,0)</f>
        <v>102.648</v>
      </c>
      <c r="P57" s="14">
        <f t="shared" si="33"/>
        <v>27.591884256813071</v>
      </c>
      <c r="Q57" s="22">
        <f t="shared" si="53"/>
        <v>226.83446508061607</v>
      </c>
      <c r="R57" s="62">
        <f t="shared" si="0"/>
        <v>484.53883774795543</v>
      </c>
      <c r="S57" s="62">
        <f ca="1">AVERAGE(OFFSET($R$3,0,0,'Données projet'!$E$9+1,1))-AVERAGE(OFFSET($H$3,0,0,'Données projet'!$E$9+1,1))</f>
        <v>188.94867378904664</v>
      </c>
      <c r="T57" s="62">
        <f t="shared" si="34"/>
        <v>242.84781402593833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9.5543506135414606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3.7875827471277284E-3</v>
      </c>
      <c r="AC57" s="24">
        <f t="shared" si="3"/>
        <v>9.5581381962885885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630.98311917461979</v>
      </c>
      <c r="AN57" s="62">
        <f ca="1">AVERAGE(OFFSET($AM$3,0,0,'Données projet'!$E$10+1,1))-AVERAGE(OFFSET($H$3,0,0,'Données projet'!$E$10+1,1))</f>
        <v>398.11190027805549</v>
      </c>
      <c r="AO57" s="62">
        <f t="shared" si="36"/>
        <v>250.47702091764884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13.444444444444445</v>
      </c>
      <c r="N58" s="14">
        <f>IF('Données projet'!$A$36&gt;35,N57+M58-V57,IF(A58&lt;'Données projet'!$A$36,$K$205^A58,IF(A58='Données projet'!$A$36,'Données projet'!$B$36,N57+M58-V57)))</f>
        <v>232.77777777777777</v>
      </c>
      <c r="O58" s="14">
        <f>N58*VLOOKUP('Données projet'!$B$9,Paramètres!$A$1:$I$89,3,0)*VLOOKUP('Données projet'!$B$9,Paramètres!$A$1:$I$89,5,0)</f>
        <v>108.94</v>
      </c>
      <c r="P58" s="14">
        <f t="shared" si="33"/>
        <v>29.081099734343869</v>
      </c>
      <c r="Q58" s="22">
        <f t="shared" si="53"/>
        <v>240.38674870398219</v>
      </c>
      <c r="R58" s="62">
        <f t="shared" si="0"/>
        <v>498.7092041844536</v>
      </c>
      <c r="S58" s="62">
        <f ca="1">AVERAGE(OFFSET($R$3,0,0,'Données projet'!$E$9+1,1))-AVERAGE(OFFSET($H$3,0,0,'Données projet'!$E$9+1,1))</f>
        <v>188.94867378904664</v>
      </c>
      <c r="T58" s="62">
        <f t="shared" si="34"/>
        <v>242.84781402593833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9.3669956255883609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2.6782254447991895E-3</v>
      </c>
      <c r="AC58" s="24">
        <f t="shared" si="3"/>
        <v>9.3696738510331592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647.02281910056536</v>
      </c>
      <c r="AN58" s="62">
        <f ca="1">AVERAGE(OFFSET($AM$3,0,0,'Données projet'!$E$10+1,1))-AVERAGE(OFFSET($H$3,0,0,'Données projet'!$E$10+1,1))</f>
        <v>398.11190027805549</v>
      </c>
      <c r="AO58" s="62">
        <f t="shared" si="36"/>
        <v>250.47702091764884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13.444444444444445</v>
      </c>
      <c r="N59" s="14">
        <f>IF('Données projet'!$A$36&gt;35,N58+M59-V58,IF(A59&lt;'Données projet'!$A$36,$K$205^A59,IF(A59='Données projet'!$A$36,'Données projet'!$B$36,N58+M59-V58)))</f>
        <v>246.22222222222223</v>
      </c>
      <c r="O59" s="14">
        <f>N59*VLOOKUP('Données projet'!$B$9,Paramètres!$A$1:$I$89,3,0)*VLOOKUP('Données projet'!$B$9,Paramètres!$A$1:$I$89,5,0)</f>
        <v>115.232</v>
      </c>
      <c r="P59" s="14">
        <f t="shared" si="33"/>
        <v>30.560331138556659</v>
      </c>
      <c r="Q59" s="22">
        <f t="shared" si="53"/>
        <v>253.92164339965282</v>
      </c>
      <c r="R59" s="62">
        <f t="shared" si="0"/>
        <v>512.85145933827459</v>
      </c>
      <c r="S59" s="62">
        <f ca="1">AVERAGE(OFFSET($R$3,0,0,'Données projet'!$E$9+1,1))-AVERAGE(OFFSET($H$3,0,0,'Données projet'!$E$9+1,1))</f>
        <v>188.94867378904664</v>
      </c>
      <c r="T59" s="62">
        <f t="shared" si="34"/>
        <v>242.84781402593833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9.1833145546737622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1.8937913735638644E-3</v>
      </c>
      <c r="AC59" s="24">
        <f t="shared" si="3"/>
        <v>9.1852083460473253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621.79115008668714</v>
      </c>
      <c r="AN59" s="62">
        <f ca="1">AVERAGE(OFFSET($AM$3,0,0,'Données projet'!$E$10+1,1))-AVERAGE(OFFSET($H$3,0,0,'Données projet'!$E$10+1,1))</f>
        <v>398.11190027805549</v>
      </c>
      <c r="AO59" s="62">
        <f t="shared" si="36"/>
        <v>250.47702091764884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13.444444444444445</v>
      </c>
      <c r="N60" s="14">
        <f>IF('Données projet'!$A$36&gt;35,N59+M60-V59,IF(A60&lt;'Données projet'!$A$36,$K$205^A60,IF(A60='Données projet'!$A$36,'Données projet'!$B$36,N59+M60-V59)))</f>
        <v>259.66666666666669</v>
      </c>
      <c r="O60" s="14">
        <f>N60*VLOOKUP('Données projet'!$B$9,Paramètres!$A$1:$I$89,3,0)*VLOOKUP('Données projet'!$B$9,Paramètres!$A$1:$I$89,5,0)</f>
        <v>121.52400000000002</v>
      </c>
      <c r="P60" s="14">
        <f t="shared" si="33"/>
        <v>32.030185774775809</v>
      </c>
      <c r="Q60" s="22">
        <f t="shared" si="53"/>
        <v>267.44020689106782</v>
      </c>
      <c r="R60" s="62">
        <f t="shared" si="0"/>
        <v>526.96684694174553</v>
      </c>
      <c r="S60" s="62">
        <f ca="1">AVERAGE(OFFSET($R$3,0,0,'Données projet'!$E$9+1,1))-AVERAGE(OFFSET($H$3,0,0,'Données projet'!$E$9+1,1))</f>
        <v>188.94867378904664</v>
      </c>
      <c r="T60" s="62">
        <f t="shared" si="34"/>
        <v>242.84781402593833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9.0032353575254085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1.3391127223995949E-3</v>
      </c>
      <c r="AC60" s="24">
        <f t="shared" si="3"/>
        <v>9.0045744702478085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637.04768991877097</v>
      </c>
      <c r="AN60" s="62">
        <f ca="1">AVERAGE(OFFSET($AM$3,0,0,'Données projet'!$E$10+1,1))-AVERAGE(OFFSET($H$3,0,0,'Données projet'!$E$10+1,1))</f>
        <v>398.11190027805549</v>
      </c>
      <c r="AO60" s="62">
        <f t="shared" si="36"/>
        <v>250.47702091764884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13.444444444444445</v>
      </c>
      <c r="N61" s="14">
        <f>IF('Données projet'!$A$36&gt;35,N60+M61-V60,IF(A61&lt;'Données projet'!$A$36,$K$205^A61,IF(A61='Données projet'!$A$36,'Données projet'!$B$36,N60+M61-V60)))</f>
        <v>273.11111111111114</v>
      </c>
      <c r="O61" s="14">
        <f>N61*VLOOKUP('Données projet'!$B$9,Paramètres!$A$1:$I$89,3,0)*VLOOKUP('Données projet'!$B$9,Paramètres!$A$1:$I$89,5,0)</f>
        <v>127.81600000000002</v>
      </c>
      <c r="P61" s="14">
        <f t="shared" si="33"/>
        <v>33.491204508905589</v>
      </c>
      <c r="Q61" s="22">
        <f t="shared" si="53"/>
        <v>280.94338118634391</v>
      </c>
      <c r="R61" s="62">
        <f t="shared" si="0"/>
        <v>541.05649178503234</v>
      </c>
      <c r="S61" s="62">
        <f ca="1">AVERAGE(OFFSET($R$3,0,0,'Données projet'!$E$9+1,1))-AVERAGE(OFFSET($H$3,0,0,'Données projet'!$E$9+1,1))</f>
        <v>188.94867378904664</v>
      </c>
      <c r="T61" s="62">
        <f t="shared" si="34"/>
        <v>242.84781402593833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8.8266874035956704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9.4689568678193244E-4</v>
      </c>
      <c r="AC61" s="24">
        <f t="shared" si="3"/>
        <v>8.8276342992824528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652.28148693886135</v>
      </c>
      <c r="AN61" s="62">
        <f ca="1">AVERAGE(OFFSET($AM$3,0,0,'Données projet'!$E$10+1,1))-AVERAGE(OFFSET($H$3,0,0,'Données projet'!$E$10+1,1))</f>
        <v>398.11190027805549</v>
      </c>
      <c r="AO61" s="62">
        <f t="shared" si="36"/>
        <v>250.47702091764884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13.444444444444445</v>
      </c>
      <c r="N62" s="14">
        <f>IF('Données projet'!$A$36&gt;35,N61+M62-V61,IF(A62&lt;'Données projet'!$A$36,$K$205^A62,IF(A62='Données projet'!$A$36,'Données projet'!$B$36,N61+M62-V61)))</f>
        <v>286.5555555555556</v>
      </c>
      <c r="O62" s="14">
        <f>N62*VLOOKUP('Données projet'!$B$9,Paramètres!$A$1:$I$89,3,0)*VLOOKUP('Données projet'!$B$9,Paramètres!$A$1:$I$89,5,0)</f>
        <v>134.10800000000003</v>
      </c>
      <c r="P62" s="14">
        <f t="shared" si="33"/>
        <v>34.943871948095122</v>
      </c>
      <c r="Q62" s="22">
        <f t="shared" si="53"/>
        <v>294.43201030959904</v>
      </c>
      <c r="R62" s="62">
        <f t="shared" si="0"/>
        <v>555.12141750344176</v>
      </c>
      <c r="S62" s="62">
        <f ca="1">AVERAGE(OFFSET($R$3,0,0,'Données projet'!$E$9+1,1))-AVERAGE(OFFSET($H$3,0,0,'Données projet'!$E$9+1,1))</f>
        <v>188.94867378904664</v>
      </c>
      <c r="T62" s="62">
        <f t="shared" si="34"/>
        <v>242.84781402593833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8.6536014473588754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6.6955636119979758E-4</v>
      </c>
      <c r="AC62" s="24">
        <f t="shared" si="3"/>
        <v>8.6542710037200745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667.49324860932961</v>
      </c>
      <c r="AN62" s="62">
        <f ca="1">AVERAGE(OFFSET($AM$3,0,0,'Données projet'!$E$10+1,1))-AVERAGE(OFFSET($H$3,0,0,'Données projet'!$E$10+1,1))</f>
        <v>398.11190027805549</v>
      </c>
      <c r="AO62" s="62">
        <f t="shared" si="36"/>
        <v>250.47702091764884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300</v>
      </c>
      <c r="L63" s="13">
        <f>VLOOKUP(A63,'Données projet'!$A$35:$I$55,9,0)</f>
        <v>13.444444444444445</v>
      </c>
      <c r="M63" s="13">
        <f t="array" ref="M63">INDEX(L:L,MIN(IF(ISNUMBER(L63:L259),ROW(L63:L259),"")))</f>
        <v>13.444444444444445</v>
      </c>
      <c r="N63" s="14">
        <f>IF('Données projet'!$A$36&gt;35,N62+M63-V62,IF(A63&lt;'Données projet'!$A$36,$K$205^A63,IF(A63='Données projet'!$A$36,'Données projet'!$B$36,N62+M63-V62)))</f>
        <v>300.00000000000006</v>
      </c>
      <c r="O63" s="14">
        <f>N63*VLOOKUP('Données projet'!$B$9,Paramètres!$A$1:$I$89,3,0)*VLOOKUP('Données projet'!$B$9,Paramètres!$A$1:$I$89,5,0)</f>
        <v>140.40000000000003</v>
      </c>
      <c r="P63" s="14">
        <f t="shared" si="33"/>
        <v>36.388624656711201</v>
      </c>
      <c r="Q63" s="22">
        <f t="shared" si="53"/>
        <v>307.90685461043876</v>
      </c>
      <c r="R63" s="62">
        <f t="shared" si="0"/>
        <v>569.16256094191624</v>
      </c>
      <c r="S63" s="62">
        <f ca="1">AVERAGE(OFFSET($R$3,0,0,'Données projet'!$E$9+1,1))-AVERAGE(OFFSET($H$3,0,0,'Données projet'!$E$9+1,1))</f>
        <v>188.94867378904664</v>
      </c>
      <c r="T63" s="62">
        <f t="shared" si="34"/>
        <v>242.84781402593833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300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8.4839096011518738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4.7344784339096627E-4</v>
      </c>
      <c r="AC63" s="24">
        <f t="shared" si="3"/>
        <v>8.4843830489952641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682.68363820123841</v>
      </c>
      <c r="AN63" s="62">
        <f ca="1">AVERAGE(OFFSET($AM$3,0,0,'Données projet'!$E$10+1,1))-AVERAGE(OFFSET($H$3,0,0,'Données projet'!$E$10+1,1))</f>
        <v>398.11190027805549</v>
      </c>
      <c r="AO63" s="62">
        <f t="shared" si="36"/>
        <v>250.47702091764884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2.6602720026858149E-14</v>
      </c>
      <c r="P64" s="14">
        <f t="shared" si="33"/>
        <v>4.6624771586320878E-13</v>
      </c>
      <c r="Q64" s="22">
        <f t="shared" si="53"/>
        <v>8.583811758418665E-13</v>
      </c>
      <c r="R64" s="62">
        <f t="shared" si="0"/>
        <v>261.81218144513019</v>
      </c>
      <c r="S64" s="62">
        <f ca="1">AVERAGE(OFFSET($R$3,0,0,'Données projet'!$E$9+1,1))-AVERAGE(OFFSET($H$3,0,0,'Données projet'!$E$9+1,1))</f>
        <v>188.94867378904664</v>
      </c>
      <c r="T64" s="62">
        <f t="shared" si="34"/>
        <v>242.84781402593833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8.3175453085471851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3.3477818059989884E-4</v>
      </c>
      <c r="AC64" s="24">
        <f t="shared" si="3"/>
        <v>8.3178800867277847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656.67744079519321</v>
      </c>
      <c r="AN64" s="62">
        <f ca="1">AVERAGE(OFFSET($AM$3,0,0,'Données projet'!$E$10+1,1))-AVERAGE(OFFSET($H$3,0,0,'Données projet'!$E$10+1,1))</f>
        <v>398.11190027805549</v>
      </c>
      <c r="AO64" s="62">
        <f t="shared" si="36"/>
        <v>250.47702091764884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2.6602720026858149E-14</v>
      </c>
      <c r="P65" s="14">
        <f t="shared" si="33"/>
        <v>4.6624771586320878E-13</v>
      </c>
      <c r="Q65" s="22">
        <f t="shared" si="53"/>
        <v>8.583811758418665E-13</v>
      </c>
      <c r="R65" s="62">
        <f t="shared" si="0"/>
        <v>262.35900295965217</v>
      </c>
      <c r="S65" s="62">
        <f ca="1">AVERAGE(OFFSET($R$3,0,0,'Données projet'!$E$9+1,1))-AVERAGE(OFFSET($H$3,0,0,'Données projet'!$E$9+1,1))</f>
        <v>188.94867378904664</v>
      </c>
      <c r="T65" s="62">
        <f t="shared" si="34"/>
        <v>242.84781402593833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8.1544433182482763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2.3672392169548319E-4</v>
      </c>
      <c r="AC65" s="24">
        <f t="shared" si="3"/>
        <v>8.1546800421699714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671.08770661656058</v>
      </c>
      <c r="AN65" s="62">
        <f ca="1">AVERAGE(OFFSET($AM$3,0,0,'Données projet'!$E$10+1,1))-AVERAGE(OFFSET($H$3,0,0,'Données projet'!$E$10+1,1))</f>
        <v>398.11190027805549</v>
      </c>
      <c r="AO65" s="62">
        <f t="shared" si="36"/>
        <v>250.47702091764884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2.6602720026858149E-14</v>
      </c>
      <c r="P66" s="14">
        <f t="shared" si="33"/>
        <v>4.6624771586320878E-13</v>
      </c>
      <c r="Q66" s="22">
        <f t="shared" si="53"/>
        <v>8.583811758418665E-13</v>
      </c>
      <c r="R66" s="62">
        <f t="shared" si="0"/>
        <v>262.89633834340697</v>
      </c>
      <c r="S66" s="62">
        <f ca="1">AVERAGE(OFFSET($R$3,0,0,'Données projet'!$E$9+1,1))-AVERAGE(OFFSET($H$3,0,0,'Données projet'!$E$9+1,1))</f>
        <v>188.94867378904664</v>
      </c>
      <c r="T66" s="62">
        <f t="shared" si="34"/>
        <v>242.84781402593833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7.9945396584967376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1.6738909029994945E-4</v>
      </c>
      <c r="AC66" s="24">
        <f t="shared" si="3"/>
        <v>7.9947070475870374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685.47833274433401</v>
      </c>
      <c r="AN66" s="62">
        <f ca="1">AVERAGE(OFFSET($AM$3,0,0,'Données projet'!$E$10+1,1))-AVERAGE(OFFSET($H$3,0,0,'Données projet'!$E$10+1,1))</f>
        <v>398.11190027805549</v>
      </c>
      <c r="AO66" s="62">
        <f t="shared" si="36"/>
        <v>250.47702091764884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2.6602720026858149E-14</v>
      </c>
      <c r="P67" s="14">
        <f t="shared" si="33"/>
        <v>4.6624771586320878E-13</v>
      </c>
      <c r="Q67" s="22">
        <f t="shared" ref="Q67:Q98" si="54">(O67+P67)*0.475*44/12</f>
        <v>8.583811758418665E-13</v>
      </c>
      <c r="R67" s="62">
        <f t="shared" ref="R67:R130" si="55">Q67+(I67+J67)*44/12</f>
        <v>263.42435215955561</v>
      </c>
      <c r="S67" s="62">
        <f ca="1">AVERAGE(OFFSET($R$3,0,0,'Données projet'!$E$9+1,1))-AVERAGE(OFFSET($H$3,0,0,'Données projet'!$E$9+1,1))</f>
        <v>188.94867378904664</v>
      </c>
      <c r="T67" s="62">
        <f t="shared" si="34"/>
        <v>242.84781402593833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7.8377716119813243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1.1836196084774161E-4</v>
      </c>
      <c r="AC67" s="24">
        <f t="shared" si="3"/>
        <v>7.8378899739421719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699.84986345764082</v>
      </c>
      <c r="AN67" s="62">
        <f ca="1">AVERAGE(OFFSET($AM$3,0,0,'Données projet'!$E$10+1,1))-AVERAGE(OFFSET($H$3,0,0,'Données projet'!$E$10+1,1))</f>
        <v>398.11190027805549</v>
      </c>
      <c r="AO67" s="62">
        <f t="shared" si="36"/>
        <v>250.47702091764884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2.6602720026858149E-14</v>
      </c>
      <c r="P68" s="14">
        <f t="shared" si="33"/>
        <v>4.6624771586320878E-13</v>
      </c>
      <c r="Q68" s="22">
        <f t="shared" si="54"/>
        <v>8.583811758418665E-13</v>
      </c>
      <c r="R68" s="62">
        <f t="shared" si="55"/>
        <v>263.94320611645605</v>
      </c>
      <c r="S68" s="62">
        <f ca="1">AVERAGE(OFFSET($R$3,0,0,'Données projet'!$E$9+1,1))-AVERAGE(OFFSET($H$3,0,0,'Données projet'!$E$9+1,1))</f>
        <v>188.94867378904664</v>
      </c>
      <c r="T68" s="62">
        <f t="shared" si="34"/>
        <v>242.84781402593833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7.6840776912390121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8.3694545149974738E-5</v>
      </c>
      <c r="AC68" s="24">
        <f t="shared" ref="AC68:AC131" si="57">SUM(Z68:AB68)</f>
        <v>7.6841613857841624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714.20281412892245</v>
      </c>
      <c r="AN68" s="62">
        <f ca="1">AVERAGE(OFFSET($AM$3,0,0,'Données projet'!$E$10+1,1))-AVERAGE(OFFSET($H$3,0,0,'Données projet'!$E$10+1,1))</f>
        <v>398.11190027805549</v>
      </c>
      <c r="AO68" s="62">
        <f t="shared" si="36"/>
        <v>250.47702091764884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2.6602720026858149E-14</v>
      </c>
      <c r="P69" s="14">
        <f t="shared" ref="P69:P132" si="87">EXP(-1.0587+0.8836*LN(O69)+0.284)</f>
        <v>4.6624771586320878E-13</v>
      </c>
      <c r="Q69" s="22">
        <f t="shared" si="54"/>
        <v>8.583811758418665E-13</v>
      </c>
      <c r="R69" s="62">
        <f t="shared" si="55"/>
        <v>264.45305911718793</v>
      </c>
      <c r="S69" s="62">
        <f ca="1">AVERAGE(OFFSET($R$3,0,0,'Données projet'!$E$9+1,1))-AVERAGE(OFFSET($H$3,0,0,'Données projet'!$E$9+1,1))</f>
        <v>188.94867378904664</v>
      </c>
      <c r="T69" s="62">
        <f t="shared" ref="T69:T132" si="88">$T$3</f>
        <v>242.84781402593833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7.5333976145384209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5.9180980423870811E-5</v>
      </c>
      <c r="AC69" s="24">
        <f t="shared" si="57"/>
        <v>7.5334567955188447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687.41972593827302</v>
      </c>
      <c r="AN69" s="62">
        <f ca="1">AVERAGE(OFFSET($AM$3,0,0,'Données projet'!$E$10+1,1))-AVERAGE(OFFSET($H$3,0,0,'Données projet'!$E$10+1,1))</f>
        <v>398.11190027805549</v>
      </c>
      <c r="AO69" s="62">
        <f t="shared" ref="AO69:AO132" si="90">$AO$3</f>
        <v>250.47702091764884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2.6602720026858149E-14</v>
      </c>
      <c r="P70" s="14">
        <f t="shared" si="87"/>
        <v>4.6624771586320878E-13</v>
      </c>
      <c r="Q70" s="22">
        <f t="shared" si="54"/>
        <v>8.583811758418665E-13</v>
      </c>
      <c r="R70" s="62">
        <f t="shared" si="55"/>
        <v>264.95406730821776</v>
      </c>
      <c r="S70" s="62">
        <f ca="1">AVERAGE(OFFSET($R$3,0,0,'Données projet'!$E$9+1,1))-AVERAGE(OFFSET($H$3,0,0,'Données projet'!$E$9+1,1))</f>
        <v>188.94867378904664</v>
      </c>
      <c r="T70" s="62">
        <f t="shared" si="88"/>
        <v>242.84781402593833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7.3856722822361567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4.1847272574987376E-5</v>
      </c>
      <c r="AC70" s="24">
        <f t="shared" si="57"/>
        <v>7.3857141295087319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700.99516525207548</v>
      </c>
      <c r="AN70" s="62">
        <f ca="1">AVERAGE(OFFSET($AM$3,0,0,'Données projet'!$E$10+1,1))-AVERAGE(OFFSET($H$3,0,0,'Données projet'!$E$10+1,1))</f>
        <v>398.11190027805549</v>
      </c>
      <c r="AO70" s="62">
        <f t="shared" si="90"/>
        <v>250.47702091764884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2.6602720026858149E-14</v>
      </c>
      <c r="P71" s="14">
        <f t="shared" si="87"/>
        <v>4.6624771586320878E-13</v>
      </c>
      <c r="Q71" s="22">
        <f t="shared" si="54"/>
        <v>8.583811758418665E-13</v>
      </c>
      <c r="R71" s="62">
        <f t="shared" si="55"/>
        <v>265.44638412721969</v>
      </c>
      <c r="S71" s="62">
        <f ca="1">AVERAGE(OFFSET($R$3,0,0,'Données projet'!$E$9+1,1))-AVERAGE(OFFSET($H$3,0,0,'Données projet'!$E$9+1,1))</f>
        <v>188.94867378904664</v>
      </c>
      <c r="T71" s="62">
        <f t="shared" si="88"/>
        <v>242.84781402593833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7.240843753596784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2.9590490211935412E-5</v>
      </c>
      <c r="AC71" s="24">
        <f t="shared" si="57"/>
        <v>7.2408733440869959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714.55350234251955</v>
      </c>
      <c r="AN71" s="62">
        <f ca="1">AVERAGE(OFFSET($AM$3,0,0,'Données projet'!$E$10+1,1))-AVERAGE(OFFSET($H$3,0,0,'Données projet'!$E$10+1,1))</f>
        <v>398.11190027805549</v>
      </c>
      <c r="AO71" s="62">
        <f t="shared" si="90"/>
        <v>250.47702091764884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2.6602720026858149E-14</v>
      </c>
      <c r="P72" s="14">
        <f t="shared" si="87"/>
        <v>4.6624771586320878E-13</v>
      </c>
      <c r="Q72" s="22">
        <f t="shared" si="54"/>
        <v>8.583811758418665E-13</v>
      </c>
      <c r="R72" s="62">
        <f t="shared" si="55"/>
        <v>265.93016035006741</v>
      </c>
      <c r="S72" s="62">
        <f ca="1">AVERAGE(OFFSET($R$3,0,0,'Données projet'!$E$9+1,1))-AVERAGE(OFFSET($H$3,0,0,'Données projet'!$E$9+1,1))</f>
        <v>188.94867378904664</v>
      </c>
      <c r="T72" s="62">
        <f t="shared" si="88"/>
        <v>242.84781402593833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7.0988552240673499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2.0923636287493691E-5</v>
      </c>
      <c r="AC72" s="24">
        <f t="shared" si="57"/>
        <v>7.0988761477036375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728.0951671436876</v>
      </c>
      <c r="AN72" s="62">
        <f ca="1">AVERAGE(OFFSET($AM$3,0,0,'Données projet'!$E$10+1,1))-AVERAGE(OFFSET($H$3,0,0,'Données projet'!$E$10+1,1))</f>
        <v>398.11190027805549</v>
      </c>
      <c r="AO72" s="62">
        <f t="shared" si="90"/>
        <v>250.47702091764884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2.6602720026858149E-14</v>
      </c>
      <c r="P73" s="14">
        <f t="shared" si="87"/>
        <v>4.6624771586320878E-13</v>
      </c>
      <c r="Q73" s="22">
        <f t="shared" si="54"/>
        <v>8.583811758418665E-13</v>
      </c>
      <c r="R73" s="62">
        <f t="shared" si="55"/>
        <v>266.40554413701034</v>
      </c>
      <c r="S73" s="62">
        <f ca="1">AVERAGE(OFFSET($R$3,0,0,'Données projet'!$E$9+1,1))-AVERAGE(OFFSET($H$3,0,0,'Données projet'!$E$9+1,1))</f>
        <v>188.94867378904664</v>
      </c>
      <c r="T73" s="62">
        <f t="shared" si="88"/>
        <v>242.84781402593833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6.9596510029975365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1.4795245105967708E-5</v>
      </c>
      <c r="AC73" s="24">
        <f t="shared" si="57"/>
        <v>6.9596657982426429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741.62056991429984</v>
      </c>
      <c r="AN73" s="62">
        <f ca="1">AVERAGE(OFFSET($AM$3,0,0,'Données projet'!$E$10+1,1))-AVERAGE(OFFSET($H$3,0,0,'Données projet'!$E$10+1,1))</f>
        <v>398.11190027805549</v>
      </c>
      <c r="AO73" s="62">
        <f t="shared" si="90"/>
        <v>250.47702091764884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2.6602720026858149E-14</v>
      </c>
      <c r="P74" s="14">
        <f t="shared" si="87"/>
        <v>4.6624771586320878E-13</v>
      </c>
      <c r="Q74" s="22">
        <f t="shared" si="54"/>
        <v>8.583811758418665E-13</v>
      </c>
      <c r="R74" s="62">
        <f t="shared" si="55"/>
        <v>266.8726810780488</v>
      </c>
      <c r="S74" s="62">
        <f ca="1">AVERAGE(OFFSET($R$3,0,0,'Données projet'!$E$9+1,1))-AVERAGE(OFFSET($H$3,0,0,'Données projet'!$E$9+1,1))</f>
        <v>188.94867378904664</v>
      </c>
      <c r="T74" s="62">
        <f t="shared" si="88"/>
        <v>242.84781402593833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6.823176491796711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1.0461818143746847E-5</v>
      </c>
      <c r="AC74" s="24">
        <f t="shared" si="57"/>
        <v>6.8231869536148544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713.67462961866772</v>
      </c>
      <c r="AN74" s="62">
        <f ca="1">AVERAGE(OFFSET($AM$3,0,0,'Données projet'!$E$10+1,1))-AVERAGE(OFFSET($H$3,0,0,'Données projet'!$E$10+1,1))</f>
        <v>398.11190027805549</v>
      </c>
      <c r="AO74" s="62">
        <f t="shared" si="90"/>
        <v>250.47702091764884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2.6602720026858149E-14</v>
      </c>
      <c r="P75" s="14">
        <f t="shared" si="87"/>
        <v>4.6624771586320878E-13</v>
      </c>
      <c r="Q75" s="22">
        <f t="shared" si="54"/>
        <v>8.583811758418665E-13</v>
      </c>
      <c r="R75" s="62">
        <f t="shared" si="55"/>
        <v>267.33171423752196</v>
      </c>
      <c r="S75" s="62">
        <f ca="1">AVERAGE(OFFSET($R$3,0,0,'Données projet'!$E$9+1,1))-AVERAGE(OFFSET($H$3,0,0,'Données projet'!$E$9+1,1))</f>
        <v>188.94867378904664</v>
      </c>
      <c r="T75" s="62">
        <f t="shared" si="88"/>
        <v>242.84781402593833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6.6893781625193007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7.3976225529838556E-6</v>
      </c>
      <c r="AC75" s="24">
        <f t="shared" si="57"/>
        <v>6.6893855601418535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726.04099743373422</v>
      </c>
      <c r="AN75" s="62">
        <f ca="1">AVERAGE(OFFSET($AM$3,0,0,'Données projet'!$E$10+1,1))-AVERAGE(OFFSET($H$3,0,0,'Données projet'!$E$10+1,1))</f>
        <v>398.11190027805549</v>
      </c>
      <c r="AO75" s="62">
        <f t="shared" si="90"/>
        <v>250.47702091764884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2.6602720026858149E-14</v>
      </c>
      <c r="P76" s="14">
        <f t="shared" si="87"/>
        <v>4.6624771586320878E-13</v>
      </c>
      <c r="Q76" s="22">
        <f t="shared" si="54"/>
        <v>8.583811758418665E-13</v>
      </c>
      <c r="R76" s="62">
        <f t="shared" si="55"/>
        <v>267.78278419792264</v>
      </c>
      <c r="S76" s="62">
        <f ca="1">AVERAGE(OFFSET($R$3,0,0,'Données projet'!$E$9+1,1))-AVERAGE(OFFSET($H$3,0,0,'Données projet'!$E$9+1,1))</f>
        <v>188.94867378904664</v>
      </c>
      <c r="T76" s="62">
        <f t="shared" si="88"/>
        <v>242.84781402593833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6.5582035368700984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5.2309090718734245E-6</v>
      </c>
      <c r="AC76" s="24">
        <f t="shared" si="57"/>
        <v>6.5582087677791705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738.39280375661065</v>
      </c>
      <c r="AN76" s="62">
        <f ca="1">AVERAGE(OFFSET($AM$3,0,0,'Données projet'!$E$10+1,1))-AVERAGE(OFFSET($H$3,0,0,'Données projet'!$E$10+1,1))</f>
        <v>398.11190027805549</v>
      </c>
      <c r="AO76" s="62">
        <f t="shared" si="90"/>
        <v>250.47702091764884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2.6602720026858149E-14</v>
      </c>
      <c r="P77" s="14">
        <f t="shared" si="87"/>
        <v>4.6624771586320878E-13</v>
      </c>
      <c r="Q77" s="22">
        <f t="shared" si="54"/>
        <v>8.583811758418665E-13</v>
      </c>
      <c r="R77" s="62">
        <f t="shared" si="55"/>
        <v>268.22602910295171</v>
      </c>
      <c r="S77" s="62">
        <f ca="1">AVERAGE(OFFSET($R$3,0,0,'Données projet'!$E$9+1,1))-AVERAGE(OFFSET($H$3,0,0,'Données projet'!$E$9+1,1))</f>
        <v>188.94867378904664</v>
      </c>
      <c r="T77" s="62">
        <f t="shared" si="88"/>
        <v>242.84781402593833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6.4296011656212553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3.6988112764919282E-6</v>
      </c>
      <c r="AC77" s="24">
        <f t="shared" si="57"/>
        <v>6.4296048644325321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750.73037710187918</v>
      </c>
      <c r="AN77" s="62">
        <f ca="1">AVERAGE(OFFSET($AM$3,0,0,'Données projet'!$E$10+1,1))-AVERAGE(OFFSET($H$3,0,0,'Données projet'!$E$10+1,1))</f>
        <v>398.11190027805549</v>
      </c>
      <c r="AO77" s="62">
        <f t="shared" si="90"/>
        <v>250.47702091764884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2.6602720026858149E-14</v>
      </c>
      <c r="P78" s="14">
        <f t="shared" si="87"/>
        <v>4.6624771586320878E-13</v>
      </c>
      <c r="Q78" s="22">
        <f t="shared" si="54"/>
        <v>8.583811758418665E-13</v>
      </c>
      <c r="R78" s="62">
        <f t="shared" si="55"/>
        <v>268.66158469982565</v>
      </c>
      <c r="S78" s="62">
        <f ca="1">AVERAGE(OFFSET($R$3,0,0,'Données projet'!$E$9+1,1))-AVERAGE(OFFSET($H$3,0,0,'Données projet'!$E$9+1,1))</f>
        <v>188.94867378904664</v>
      </c>
      <c r="T78" s="62">
        <f t="shared" si="88"/>
        <v>242.84781402593833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6.3035206084329012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2.6154545359367127E-6</v>
      </c>
      <c r="AC78" s="24">
        <f t="shared" si="57"/>
        <v>6.3035232238874368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763.0540334366209</v>
      </c>
      <c r="AN78" s="62">
        <f ca="1">AVERAGE(OFFSET($AM$3,0,0,'Données projet'!$E$10+1,1))-AVERAGE(OFFSET($H$3,0,0,'Données projet'!$E$10+1,1))</f>
        <v>398.11190027805549</v>
      </c>
      <c r="AO78" s="62">
        <f t="shared" si="90"/>
        <v>250.47702091764884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2.6602720026858149E-14</v>
      </c>
      <c r="P79" s="14">
        <f t="shared" si="87"/>
        <v>4.6624771586320878E-13</v>
      </c>
      <c r="Q79" s="22">
        <f t="shared" si="54"/>
        <v>8.583811758418665E-13</v>
      </c>
      <c r="R79" s="62">
        <f t="shared" si="55"/>
        <v>269.08958438085028</v>
      </c>
      <c r="S79" s="62">
        <f ca="1">AVERAGE(OFFSET($R$3,0,0,'Données projet'!$E$9+1,1))-AVERAGE(OFFSET($H$3,0,0,'Données projet'!$E$9+1,1))</f>
        <v>188.94867378904664</v>
      </c>
      <c r="T79" s="62">
        <f t="shared" si="88"/>
        <v>242.84781402593833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6.1799124140694639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1.8494056382459643E-6</v>
      </c>
      <c r="AC79" s="24">
        <f t="shared" si="57"/>
        <v>6.1799142634751023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734.70976344005601</v>
      </c>
      <c r="AN79" s="62">
        <f ca="1">AVERAGE(OFFSET($AM$3,0,0,'Données projet'!$E$10+1,1))-AVERAGE(OFFSET($H$3,0,0,'Données projet'!$E$10+1,1))</f>
        <v>398.11190027805549</v>
      </c>
      <c r="AO79" s="62">
        <f t="shared" si="90"/>
        <v>250.47702091764884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2.6602720026858149E-14</v>
      </c>
      <c r="P80" s="14">
        <f t="shared" si="87"/>
        <v>4.6624771586320878E-13</v>
      </c>
      <c r="Q80" s="22">
        <f t="shared" si="54"/>
        <v>8.583811758418665E-13</v>
      </c>
      <c r="R80" s="62">
        <f t="shared" si="55"/>
        <v>269.51015922427314</v>
      </c>
      <c r="S80" s="62">
        <f ca="1">AVERAGE(OFFSET($R$3,0,0,'Données projet'!$E$9+1,1))-AVERAGE(OFFSET($H$3,0,0,'Données projet'!$E$9+1,1))</f>
        <v>188.94867378904664</v>
      </c>
      <c r="T80" s="62">
        <f t="shared" si="88"/>
        <v>242.84781402593833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6.0587281010039398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1.3077272679683566E-6</v>
      </c>
      <c r="AC80" s="24">
        <f t="shared" si="57"/>
        <v>6.0587294087312076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746.64365676913974</v>
      </c>
      <c r="AN80" s="62">
        <f ca="1">AVERAGE(OFFSET($AM$3,0,0,'Données projet'!$E$10+1,1))-AVERAGE(OFFSET($H$3,0,0,'Données projet'!$E$10+1,1))</f>
        <v>398.11190027805549</v>
      </c>
      <c r="AO80" s="62">
        <f t="shared" si="90"/>
        <v>250.47702091764884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2.6602720026858149E-14</v>
      </c>
      <c r="P81" s="14">
        <f t="shared" si="87"/>
        <v>4.6624771586320878E-13</v>
      </c>
      <c r="Q81" s="22">
        <f t="shared" si="54"/>
        <v>8.583811758418665E-13</v>
      </c>
      <c r="R81" s="62">
        <f t="shared" si="55"/>
        <v>269.92343803442708</v>
      </c>
      <c r="S81" s="62">
        <f ca="1">AVERAGE(OFFSET($R$3,0,0,'Données projet'!$E$9+1,1))-AVERAGE(OFFSET($H$3,0,0,'Données projet'!$E$9+1,1))</f>
        <v>188.94867378904664</v>
      </c>
      <c r="T81" s="62">
        <f t="shared" si="88"/>
        <v>242.84781402593833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5.9399201384024982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9.2470281912298238E-7</v>
      </c>
      <c r="AC81" s="24">
        <f t="shared" si="57"/>
        <v>5.9399210631053174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758.56434662300308</v>
      </c>
      <c r="AN81" s="62">
        <f ca="1">AVERAGE(OFFSET($AM$3,0,0,'Données projet'!$E$10+1,1))-AVERAGE(OFFSET($H$3,0,0,'Données projet'!$E$10+1,1))</f>
        <v>398.11190027805549</v>
      </c>
      <c r="AO81" s="62">
        <f t="shared" si="90"/>
        <v>250.47702091764884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2.6602720026858149E-14</v>
      </c>
      <c r="P82" s="14">
        <f t="shared" si="87"/>
        <v>4.6624771586320878E-13</v>
      </c>
      <c r="Q82" s="22">
        <f t="shared" si="54"/>
        <v>8.583811758418665E-13</v>
      </c>
      <c r="R82" s="62">
        <f t="shared" si="55"/>
        <v>270.3295473811778</v>
      </c>
      <c r="S82" s="62">
        <f ca="1">AVERAGE(OFFSET($R$3,0,0,'Données projet'!$E$9+1,1))-AVERAGE(OFFSET($H$3,0,0,'Données projet'!$E$9+1,1))</f>
        <v>188.94867378904664</v>
      </c>
      <c r="T82" s="62">
        <f t="shared" si="88"/>
        <v>242.84781402593833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5.8234419274819684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6.5386363398417838E-7</v>
      </c>
      <c r="AC82" s="24">
        <f t="shared" si="57"/>
        <v>5.8234425813456028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770.47211829721959</v>
      </c>
      <c r="AN82" s="62">
        <f ca="1">AVERAGE(OFFSET($AM$3,0,0,'Données projet'!$E$10+1,1))-AVERAGE(OFFSET($H$3,0,0,'Données projet'!$E$10+1,1))</f>
        <v>398.11190027805549</v>
      </c>
      <c r="AO82" s="62">
        <f t="shared" si="90"/>
        <v>250.47702091764884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2.6602720026858149E-14</v>
      </c>
      <c r="P83" s="14">
        <f t="shared" si="87"/>
        <v>4.6624771586320878E-13</v>
      </c>
      <c r="Q83" s="22">
        <f t="shared" si="54"/>
        <v>8.583811758418665E-13</v>
      </c>
      <c r="R83" s="62">
        <f t="shared" si="55"/>
        <v>270.72861163868697</v>
      </c>
      <c r="S83" s="62">
        <f ca="1">AVERAGE(OFFSET($R$3,0,0,'Données projet'!$E$9+1,1))-AVERAGE(OFFSET($H$3,0,0,'Données projet'!$E$9+1,1))</f>
        <v>188.94867378904664</v>
      </c>
      <c r="T83" s="62">
        <f t="shared" si="88"/>
        <v>242.84781402593833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5.7092477832328967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4.6235140956149124E-7</v>
      </c>
      <c r="AC83" s="24">
        <f t="shared" si="57"/>
        <v>5.7092482455843063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782.36724699611295</v>
      </c>
      <c r="AN83" s="62">
        <f ca="1">AVERAGE(OFFSET($AM$3,0,0,'Données projet'!$E$10+1,1))-AVERAGE(OFFSET($H$3,0,0,'Données projet'!$E$10+1,1))</f>
        <v>398.11190027805549</v>
      </c>
      <c r="AO83" s="62">
        <f t="shared" si="90"/>
        <v>250.47702091764884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2.6602720026858149E-14</v>
      </c>
      <c r="P84" s="14">
        <f t="shared" si="87"/>
        <v>4.6624771586320878E-13</v>
      </c>
      <c r="Q84" s="22">
        <f t="shared" si="54"/>
        <v>8.583811758418665E-13</v>
      </c>
      <c r="R84" s="62">
        <f t="shared" si="55"/>
        <v>271.12075302350229</v>
      </c>
      <c r="S84" s="62">
        <f ca="1">AVERAGE(OFFSET($R$3,0,0,'Données projet'!$E$9+1,1))-AVERAGE(OFFSET($H$3,0,0,'Données projet'!$E$9+1,1))</f>
        <v>188.94867378904664</v>
      </c>
      <c r="T84" s="62">
        <f t="shared" si="88"/>
        <v>242.84781402593833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5.597292916500999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3.2693181699208925E-7</v>
      </c>
      <c r="AC84" s="24">
        <f t="shared" si="57"/>
        <v>5.5972932434328158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753.62510102242982</v>
      </c>
      <c r="AN84" s="62">
        <f ca="1">AVERAGE(OFFSET($AM$3,0,0,'Données projet'!$E$10+1,1))-AVERAGE(OFFSET($H$3,0,0,'Données projet'!$E$10+1,1))</f>
        <v>398.11190027805549</v>
      </c>
      <c r="AO84" s="62">
        <f t="shared" si="90"/>
        <v>250.47702091764884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2.6602720026858149E-14</v>
      </c>
      <c r="P85" s="14">
        <f t="shared" si="87"/>
        <v>4.6624771586320878E-13</v>
      </c>
      <c r="Q85" s="22">
        <f t="shared" si="54"/>
        <v>8.583811758418665E-13</v>
      </c>
      <c r="R85" s="62">
        <f t="shared" si="55"/>
        <v>271.50609163198789</v>
      </c>
      <c r="S85" s="62">
        <f ca="1">AVERAGE(OFFSET($R$3,0,0,'Données projet'!$E$9+1,1))-AVERAGE(OFFSET($H$3,0,0,'Données projet'!$E$9+1,1))</f>
        <v>188.94867378904664</v>
      </c>
      <c r="T85" s="62">
        <f t="shared" si="88"/>
        <v>242.84781402593833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5.4875334164199883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2.3117570478074567E-7</v>
      </c>
      <c r="AC85" s="24">
        <f t="shared" si="57"/>
        <v>5.4875336475956926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765.13175068781356</v>
      </c>
      <c r="AN85" s="62">
        <f ca="1">AVERAGE(OFFSET($AM$3,0,0,'Données projet'!$E$10+1,1))-AVERAGE(OFFSET($H$3,0,0,'Données projet'!$E$10+1,1))</f>
        <v>398.11190027805549</v>
      </c>
      <c r="AO85" s="62">
        <f t="shared" si="90"/>
        <v>250.47702091764884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2.6602720026858149E-14</v>
      </c>
      <c r="P86" s="14">
        <f t="shared" si="87"/>
        <v>4.6624771586320878E-13</v>
      </c>
      <c r="Q86" s="22">
        <f t="shared" si="54"/>
        <v>8.583811758418665E-13</v>
      </c>
      <c r="R86" s="62">
        <f t="shared" si="55"/>
        <v>271.88474547710433</v>
      </c>
      <c r="S86" s="62">
        <f ca="1">AVERAGE(OFFSET($R$3,0,0,'Données projet'!$E$9+1,1))-AVERAGE(OFFSET($H$3,0,0,'Données projet'!$E$9+1,1))</f>
        <v>188.94867378904664</v>
      </c>
      <c r="T86" s="62">
        <f t="shared" si="88"/>
        <v>242.84781402593833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5.3799262331888809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1.6346590849604465E-7</v>
      </c>
      <c r="AC86" s="24">
        <f t="shared" si="57"/>
        <v>5.3799263966547892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776.62640572158739</v>
      </c>
      <c r="AN86" s="62">
        <f ca="1">AVERAGE(OFFSET($AM$3,0,0,'Données projet'!$E$10+1,1))-AVERAGE(OFFSET($H$3,0,0,'Données projet'!$E$10+1,1))</f>
        <v>398.11190027805549</v>
      </c>
      <c r="AO86" s="62">
        <f t="shared" si="90"/>
        <v>250.47702091764884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2.6602720026858149E-14</v>
      </c>
      <c r="P87" s="14">
        <f t="shared" si="87"/>
        <v>4.6624771586320878E-13</v>
      </c>
      <c r="Q87" s="22">
        <f t="shared" si="54"/>
        <v>8.583811758418665E-13</v>
      </c>
      <c r="R87" s="62">
        <f t="shared" si="55"/>
        <v>272.25683052455116</v>
      </c>
      <c r="S87" s="62">
        <f ca="1">AVERAGE(OFFSET($R$3,0,0,'Données projet'!$E$9+1,1))-AVERAGE(OFFSET($H$3,0,0,'Données projet'!$E$9+1,1))</f>
        <v>188.94867378904664</v>
      </c>
      <c r="T87" s="62">
        <f t="shared" si="88"/>
        <v>242.84781402593833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5.2744291611870349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1.1558785239037285E-7</v>
      </c>
      <c r="AC87" s="24">
        <f t="shared" si="57"/>
        <v>5.274429276774887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788.1093155115816</v>
      </c>
      <c r="AN87" s="62">
        <f ca="1">AVERAGE(OFFSET($AM$3,0,0,'Données projet'!$E$10+1,1))-AVERAGE(OFFSET($H$3,0,0,'Données projet'!$E$10+1,1))</f>
        <v>398.11190027805549</v>
      </c>
      <c r="AO87" s="62">
        <f t="shared" si="90"/>
        <v>250.47702091764884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2.6602720026858149E-14</v>
      </c>
      <c r="P88" s="14">
        <f t="shared" si="87"/>
        <v>4.6624771586320878E-13</v>
      </c>
      <c r="Q88" s="22">
        <f t="shared" si="54"/>
        <v>8.583811758418665E-13</v>
      </c>
      <c r="R88" s="62">
        <f t="shared" si="55"/>
        <v>272.62246072828236</v>
      </c>
      <c r="S88" s="62">
        <f ca="1">AVERAGE(OFFSET($R$3,0,0,'Données projet'!$E$9+1,1))-AVERAGE(OFFSET($H$3,0,0,'Données projet'!$E$9+1,1))</f>
        <v>188.94867378904664</v>
      </c>
      <c r="T88" s="62">
        <f t="shared" si="88"/>
        <v>242.84781402593833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5.171000822420285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8.1732954248022338E-8</v>
      </c>
      <c r="AC88" s="24">
        <f t="shared" si="57"/>
        <v>5.1710009041532397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799.58072121780197</v>
      </c>
      <c r="AN88" s="62">
        <f ca="1">AVERAGE(OFFSET($AM$3,0,0,'Données projet'!$E$10+1,1))-AVERAGE(OFFSET($H$3,0,0,'Données projet'!$E$10+1,1))</f>
        <v>398.11190027805549</v>
      </c>
      <c r="AO88" s="62">
        <f t="shared" si="90"/>
        <v>250.47702091764884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2.6602720026858149E-14</v>
      </c>
      <c r="P89" s="14">
        <f t="shared" si="87"/>
        <v>4.6624771586320878E-13</v>
      </c>
      <c r="Q89" s="22">
        <f t="shared" si="54"/>
        <v>8.583811758418665E-13</v>
      </c>
      <c r="R89" s="62">
        <f t="shared" si="55"/>
        <v>272.98174806540555</v>
      </c>
      <c r="S89" s="62">
        <f ca="1">AVERAGE(OFFSET($R$3,0,0,'Données projet'!$E$9+1,1))-AVERAGE(OFFSET($H$3,0,0,'Données projet'!$E$9+1,1))</f>
        <v>188.94867378904664</v>
      </c>
      <c r="T89" s="62">
        <f t="shared" si="88"/>
        <v>242.84781402593833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5.0696006502916937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5.7793926195186438E-8</v>
      </c>
      <c r="AC89" s="24">
        <f t="shared" si="57"/>
        <v>5.0696007080856198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770.05776246766413</v>
      </c>
      <c r="AN89" s="62">
        <f ca="1">AVERAGE(OFFSET($AM$3,0,0,'Données projet'!$E$10+1,1))-AVERAGE(OFFSET($H$3,0,0,'Données projet'!$E$10+1,1))</f>
        <v>398.11190027805549</v>
      </c>
      <c r="AO89" s="62">
        <f t="shared" si="90"/>
        <v>250.47702091764884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2.6602720026858149E-14</v>
      </c>
      <c r="P90" s="14">
        <f t="shared" si="87"/>
        <v>4.6624771586320878E-13</v>
      </c>
      <c r="Q90" s="22">
        <f t="shared" si="54"/>
        <v>8.583811758418665E-13</v>
      </c>
      <c r="R90" s="62">
        <f t="shared" si="55"/>
        <v>273.33480257047569</v>
      </c>
      <c r="S90" s="62">
        <f ca="1">AVERAGE(OFFSET($R$3,0,0,'Données projet'!$E$9+1,1))-AVERAGE(OFFSET($H$3,0,0,'Données projet'!$E$9+1,1))</f>
        <v>188.94867378904664</v>
      </c>
      <c r="T90" s="62">
        <f t="shared" si="88"/>
        <v>242.84781402593833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4.970188873690546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4.0866477124011175E-8</v>
      </c>
      <c r="AC90" s="24">
        <f t="shared" si="57"/>
        <v>4.9701889145570233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780.75885505240706</v>
      </c>
      <c r="AN90" s="62">
        <f ca="1">AVERAGE(OFFSET($AM$3,0,0,'Données projet'!$E$10+1,1))-AVERAGE(OFFSET($H$3,0,0,'Données projet'!$E$10+1,1))</f>
        <v>398.11190027805549</v>
      </c>
      <c r="AO90" s="62">
        <f t="shared" si="90"/>
        <v>250.47702091764884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2.6602720026858149E-14</v>
      </c>
      <c r="P91" s="14">
        <f t="shared" si="87"/>
        <v>4.6624771586320878E-13</v>
      </c>
      <c r="Q91" s="22">
        <f t="shared" si="54"/>
        <v>8.583811758418665E-13</v>
      </c>
      <c r="R91" s="62">
        <f t="shared" si="55"/>
        <v>273.68173236919455</v>
      </c>
      <c r="S91" s="62">
        <f ca="1">AVERAGE(OFFSET($R$3,0,0,'Données projet'!$E$9+1,1))-AVERAGE(OFFSET($H$3,0,0,'Données projet'!$E$9+1,1))</f>
        <v>188.94867378904664</v>
      </c>
      <c r="T91" s="62">
        <f t="shared" si="88"/>
        <v>242.84781402593833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4.8727265013933501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2.8896963097593222E-8</v>
      </c>
      <c r="AC91" s="24">
        <f t="shared" si="57"/>
        <v>4.8727265302903131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791.44936301044334</v>
      </c>
      <c r="AN91" s="62">
        <f ca="1">AVERAGE(OFFSET($AM$3,0,0,'Données projet'!$E$10+1,1))-AVERAGE(OFFSET($H$3,0,0,'Données projet'!$E$10+1,1))</f>
        <v>398.11190027805549</v>
      </c>
      <c r="AO91" s="62">
        <f t="shared" si="90"/>
        <v>250.47702091764884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2.6602720026858149E-14</v>
      </c>
      <c r="P92" s="14">
        <f t="shared" si="87"/>
        <v>4.6624771586320878E-13</v>
      </c>
      <c r="Q92" s="22">
        <f t="shared" si="54"/>
        <v>8.583811758418665E-13</v>
      </c>
      <c r="R92" s="62">
        <f t="shared" si="55"/>
        <v>274.02264371152444</v>
      </c>
      <c r="S92" s="62">
        <f ca="1">AVERAGE(OFFSET($R$3,0,0,'Données projet'!$E$9+1,1))-AVERAGE(OFFSET($H$3,0,0,'Données projet'!$E$9+1,1))</f>
        <v>188.94867378904664</v>
      </c>
      <c r="T92" s="62">
        <f t="shared" si="88"/>
        <v>242.84781402593833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4.777175306770725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2.0433238562005591E-8</v>
      </c>
      <c r="AC92" s="24">
        <f t="shared" si="57"/>
        <v>4.7771753272039632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802.12949425227407</v>
      </c>
      <c r="AN92" s="62">
        <f ca="1">AVERAGE(OFFSET($AM$3,0,0,'Données projet'!$E$10+1,1))-AVERAGE(OFFSET($H$3,0,0,'Données projet'!$E$10+1,1))</f>
        <v>398.11190027805549</v>
      </c>
      <c r="AO92" s="62">
        <f t="shared" si="90"/>
        <v>250.47702091764884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2.6602720026858149E-14</v>
      </c>
      <c r="P93" s="14">
        <f t="shared" si="87"/>
        <v>4.6624771586320878E-13</v>
      </c>
      <c r="Q93" s="22">
        <f t="shared" si="54"/>
        <v>8.583811758418665E-13</v>
      </c>
      <c r="R93" s="62">
        <f t="shared" si="55"/>
        <v>274.35764100422853</v>
      </c>
      <c r="S93" s="62">
        <f ca="1">AVERAGE(OFFSET($R$3,0,0,'Données projet'!$E$9+1,1))-AVERAGE(OFFSET($H$3,0,0,'Données projet'!$E$9+1,1))</f>
        <v>188.94867378904664</v>
      </c>
      <c r="T93" s="62">
        <f t="shared" si="88"/>
        <v>242.84781402593833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4.6834978127941751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1.4448481548796613E-8</v>
      </c>
      <c r="AC93" s="24">
        <f t="shared" si="57"/>
        <v>4.6834978272426566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812.79945053988581</v>
      </c>
      <c r="AN93" s="62">
        <f ca="1">AVERAGE(OFFSET($AM$3,0,0,'Données projet'!$E$10+1,1))-AVERAGE(OFFSET($H$3,0,0,'Données projet'!$E$10+1,1))</f>
        <v>398.11190027805549</v>
      </c>
      <c r="AO93" s="62">
        <f t="shared" si="90"/>
        <v>250.47702091764884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2.6602720026858149E-14</v>
      </c>
      <c r="P94" s="14">
        <f t="shared" si="87"/>
        <v>4.6624771586320878E-13</v>
      </c>
      <c r="Q94" s="22">
        <f t="shared" si="54"/>
        <v>8.583811758418665E-13</v>
      </c>
      <c r="R94" s="62">
        <f t="shared" si="55"/>
        <v>274.6868268428459</v>
      </c>
      <c r="S94" s="62">
        <f ca="1">AVERAGE(OFFSET($R$3,0,0,'Données projet'!$E$9+1,1))-AVERAGE(OFFSET($H$3,0,0,'Données projet'!$E$9+1,1))</f>
        <v>188.94867378904664</v>
      </c>
      <c r="T94" s="62">
        <f t="shared" si="88"/>
        <v>242.84781402593833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4.5916572773368758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1.0216619281002797E-8</v>
      </c>
      <c r="AC94" s="24">
        <f t="shared" si="57"/>
        <v>4.5916572875534953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782.49405370415093</v>
      </c>
      <c r="AN94" s="62">
        <f ca="1">AVERAGE(OFFSET($AM$3,0,0,'Données projet'!$E$10+1,1))-AVERAGE(OFFSET($H$3,0,0,'Données projet'!$E$10+1,1))</f>
        <v>398.11190027805549</v>
      </c>
      <c r="AO94" s="62">
        <f t="shared" si="90"/>
        <v>250.47702091764884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2.6602720026858149E-14</v>
      </c>
      <c r="P95" s="14">
        <f t="shared" si="87"/>
        <v>4.6624771586320878E-13</v>
      </c>
      <c r="Q95" s="22">
        <f t="shared" si="54"/>
        <v>8.583811758418665E-13</v>
      </c>
      <c r="R95" s="62">
        <f t="shared" si="55"/>
        <v>275.01030204311257</v>
      </c>
      <c r="S95" s="62">
        <f ca="1">AVERAGE(OFFSET($R$3,0,0,'Données projet'!$E$9+1,1))-AVERAGE(OFFSET($H$3,0,0,'Données projet'!$E$9+1,1))</f>
        <v>188.94867378904664</v>
      </c>
      <c r="T95" s="62">
        <f t="shared" si="88"/>
        <v>242.84781402593833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4.5016176787626989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7.2242407743983081E-9</v>
      </c>
      <c r="AC95" s="24">
        <f t="shared" si="57"/>
        <v>4.5016176859869397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792.39491552960112</v>
      </c>
      <c r="AN95" s="62">
        <f ca="1">AVERAGE(OFFSET($AM$3,0,0,'Données projet'!$E$10+1,1))-AVERAGE(OFFSET($H$3,0,0,'Données projet'!$E$10+1,1))</f>
        <v>398.11190027805549</v>
      </c>
      <c r="AO95" s="62">
        <f t="shared" si="90"/>
        <v>250.47702091764884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2.6602720026858149E-14</v>
      </c>
      <c r="P96" s="14">
        <f t="shared" si="87"/>
        <v>4.6624771586320878E-13</v>
      </c>
      <c r="Q96" s="22">
        <f t="shared" si="54"/>
        <v>8.583811758418665E-13</v>
      </c>
      <c r="R96" s="62">
        <f t="shared" si="55"/>
        <v>275.32816567183681</v>
      </c>
      <c r="S96" s="62">
        <f ca="1">AVERAGE(OFFSET($R$3,0,0,'Données projet'!$E$9+1,1))-AVERAGE(OFFSET($H$3,0,0,'Données projet'!$E$9+1,1))</f>
        <v>188.94867378904664</v>
      </c>
      <c r="T96" s="62">
        <f t="shared" si="88"/>
        <v>242.84781402593833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4.4133437017978299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5.1083096405013994E-9</v>
      </c>
      <c r="AC96" s="24">
        <f t="shared" si="57"/>
        <v>4.4133437069061392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802.28642616135653</v>
      </c>
      <c r="AN96" s="62">
        <f ca="1">AVERAGE(OFFSET($AM$3,0,0,'Données projet'!$E$10+1,1))-AVERAGE(OFFSET($H$3,0,0,'Données projet'!$E$10+1,1))</f>
        <v>398.11190027805549</v>
      </c>
      <c r="AO96" s="62">
        <f t="shared" si="90"/>
        <v>250.47702091764884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2.6602720026858149E-14</v>
      </c>
      <c r="P97" s="14">
        <f t="shared" si="87"/>
        <v>4.6624771586320878E-13</v>
      </c>
      <c r="Q97" s="22">
        <f t="shared" si="54"/>
        <v>8.583811758418665E-13</v>
      </c>
      <c r="R97" s="62">
        <f t="shared" si="55"/>
        <v>275.64051507723934</v>
      </c>
      <c r="S97" s="62">
        <f ca="1">AVERAGE(OFFSET($R$3,0,0,'Données projet'!$E$9+1,1))-AVERAGE(OFFSET($H$3,0,0,'Données projet'!$E$9+1,1))</f>
        <v>188.94867378904664</v>
      </c>
      <c r="T97" s="62">
        <f t="shared" si="88"/>
        <v>242.84781402593833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4.3268007236794324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3.6121203871991545E-9</v>
      </c>
      <c r="AC97" s="24">
        <f t="shared" si="57"/>
        <v>4.3268007272915527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812.16876047338951</v>
      </c>
      <c r="AN97" s="62">
        <f ca="1">AVERAGE(OFFSET($AM$3,0,0,'Données projet'!$E$10+1,1))-AVERAGE(OFFSET($H$3,0,0,'Données projet'!$E$10+1,1))</f>
        <v>398.11190027805549</v>
      </c>
      <c r="AO97" s="62">
        <f t="shared" si="90"/>
        <v>250.47702091764884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2.6602720026858149E-14</v>
      </c>
      <c r="P98" s="14">
        <f t="shared" si="87"/>
        <v>4.6624771586320878E-13</v>
      </c>
      <c r="Q98" s="22">
        <f t="shared" si="54"/>
        <v>8.583811758418665E-13</v>
      </c>
      <c r="R98" s="62">
        <f t="shared" si="55"/>
        <v>275.94744591876679</v>
      </c>
      <c r="S98" s="62">
        <f ca="1">AVERAGE(OFFSET($R$3,0,0,'Données projet'!$E$9+1,1))-AVERAGE(OFFSET($H$3,0,0,'Données projet'!$E$9+1,1))</f>
        <v>188.94867378904664</v>
      </c>
      <c r="T98" s="62">
        <f t="shared" si="88"/>
        <v>242.84781402593833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4.2419548005759316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2.5541548202507001E-9</v>
      </c>
      <c r="AC98" s="24">
        <f t="shared" si="57"/>
        <v>4.2419548031300867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822.04208865950136</v>
      </c>
      <c r="AN98" s="62">
        <f ca="1">AVERAGE(OFFSET($AM$3,0,0,'Données projet'!$E$10+1,1))-AVERAGE(OFFSET($H$3,0,0,'Données projet'!$E$10+1,1))</f>
        <v>398.11190027805549</v>
      </c>
      <c r="AO98" s="62">
        <f t="shared" si="90"/>
        <v>250.47702091764884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2.6602720026858149E-14</v>
      </c>
      <c r="P99" s="14">
        <f t="shared" si="87"/>
        <v>4.6624771586320878E-13</v>
      </c>
      <c r="Q99" s="22">
        <f t="shared" ref="Q99:Q130" si="107">(O99+P99)*0.475*44/12</f>
        <v>8.583811758418665E-13</v>
      </c>
      <c r="R99" s="62">
        <f t="shared" si="55"/>
        <v>276.24905219638828</v>
      </c>
      <c r="S99" s="62">
        <f ca="1">AVERAGE(OFFSET($R$3,0,0,'Données projet'!$E$9+1,1))-AVERAGE(OFFSET($H$3,0,0,'Données projet'!$E$9+1,1))</f>
        <v>188.94867378904664</v>
      </c>
      <c r="T99" s="62">
        <f t="shared" si="88"/>
        <v>242.84781402593833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4.1587726542735872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1.8060601935995776E-9</v>
      </c>
      <c r="AC99" s="24">
        <f t="shared" si="57"/>
        <v>4.1587726560796474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791.33543693434024</v>
      </c>
      <c r="AN99" s="62">
        <f ca="1">AVERAGE(OFFSET($AM$3,0,0,'Données projet'!$E$10+1,1))-AVERAGE(OFFSET($H$3,0,0,'Données projet'!$E$10+1,1))</f>
        <v>398.11190027805549</v>
      </c>
      <c r="AO99" s="62">
        <f t="shared" si="90"/>
        <v>250.47702091764884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2.6602720026858149E-14</v>
      </c>
      <c r="P100" s="14">
        <f t="shared" si="87"/>
        <v>4.6624771586320878E-13</v>
      </c>
      <c r="Q100" s="22">
        <f t="shared" si="107"/>
        <v>8.583811758418665E-13</v>
      </c>
      <c r="R100" s="62">
        <f t="shared" si="55"/>
        <v>276.54542627938366</v>
      </c>
      <c r="S100" s="62">
        <f ca="1">AVERAGE(OFFSET($R$3,0,0,'Données projet'!$E$9+1,1))-AVERAGE(OFFSET($H$3,0,0,'Données projet'!$E$9+1,1))</f>
        <v>188.94867378904664</v>
      </c>
      <c r="T100" s="62">
        <f t="shared" si="88"/>
        <v>242.84781402593833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4.0772216591241328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1.2770774101253503E-9</v>
      </c>
      <c r="AC100" s="24">
        <f t="shared" si="57"/>
        <v>4.0772216604012099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800.82343802481137</v>
      </c>
      <c r="AN100" s="62">
        <f ca="1">AVERAGE(OFFSET($AM$3,0,0,'Données projet'!$E$10+1,1))-AVERAGE(OFFSET($H$3,0,0,'Données projet'!$E$10+1,1))</f>
        <v>398.11190027805549</v>
      </c>
      <c r="AO100" s="62">
        <f t="shared" si="90"/>
        <v>250.47702091764884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2.6602720026858149E-14</v>
      </c>
      <c r="P101" s="14">
        <f t="shared" si="87"/>
        <v>4.6624771586320878E-13</v>
      </c>
      <c r="Q101" s="22">
        <f t="shared" si="107"/>
        <v>8.583811758418665E-13</v>
      </c>
      <c r="R101" s="62">
        <f t="shared" si="55"/>
        <v>276.83665893463223</v>
      </c>
      <c r="S101" s="62">
        <f ca="1">AVERAGE(OFFSET($R$3,0,0,'Données projet'!$E$9+1,1))-AVERAGE(OFFSET($H$3,0,0,'Données projet'!$E$9+1,1))</f>
        <v>188.94867378904664</v>
      </c>
      <c r="T101" s="62">
        <f t="shared" si="88"/>
        <v>242.84781402593833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3.9972698292483635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9.0303009679978893E-10</v>
      </c>
      <c r="AC101" s="24">
        <f t="shared" si="57"/>
        <v>3.9972698301513936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810.3029029972256</v>
      </c>
      <c r="AN101" s="62">
        <f ca="1">AVERAGE(OFFSET($AM$3,0,0,'Données projet'!$E$10+1,1))-AVERAGE(OFFSET($H$3,0,0,'Données projet'!$E$10+1,1))</f>
        <v>398.11190027805549</v>
      </c>
      <c r="AO101" s="62">
        <f t="shared" si="90"/>
        <v>250.47702091764884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2.6602720026858149E-14</v>
      </c>
      <c r="P102" s="14">
        <f t="shared" si="87"/>
        <v>4.6624771586320878E-13</v>
      </c>
      <c r="Q102" s="22">
        <f t="shared" si="107"/>
        <v>8.583811758418665E-13</v>
      </c>
      <c r="R102" s="62">
        <f t="shared" si="55"/>
        <v>277.12283935441098</v>
      </c>
      <c r="S102" s="62">
        <f ca="1">AVERAGE(OFFSET($R$3,0,0,'Données projet'!$E$9+1,1))-AVERAGE(OFFSET($H$3,0,0,'Données projet'!$E$9+1,1))</f>
        <v>188.94867378904664</v>
      </c>
      <c r="T102" s="62">
        <f t="shared" si="88"/>
        <v>242.84781402593833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3.9188858059906573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6.3853870506267524E-10</v>
      </c>
      <c r="AC102" s="24">
        <f t="shared" si="57"/>
        <v>3.9188858066291958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819.77398776356586</v>
      </c>
      <c r="AN102" s="62">
        <f ca="1">AVERAGE(OFFSET($AM$3,0,0,'Données projet'!$E$10+1,1))-AVERAGE(OFFSET($H$3,0,0,'Données projet'!$E$10+1,1))</f>
        <v>398.11190027805549</v>
      </c>
      <c r="AO102" s="62">
        <f t="shared" si="90"/>
        <v>250.47702091764884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2.6602720026858149E-14</v>
      </c>
      <c r="P103" s="14">
        <f t="shared" si="87"/>
        <v>4.6624771586320878E-13</v>
      </c>
      <c r="Q103" s="22">
        <f t="shared" si="107"/>
        <v>8.583811758418665E-13</v>
      </c>
      <c r="R103" s="62">
        <f t="shared" si="55"/>
        <v>277.40405518371006</v>
      </c>
      <c r="S103" s="62">
        <f ca="1">AVERAGE(OFFSET($R$3,0,0,'Données projet'!$E$9+1,1))-AVERAGE(OFFSET($H$3,0,0,'Données projet'!$E$9+1,1))</f>
        <v>188.94867378904664</v>
      </c>
      <c r="T103" s="62">
        <f t="shared" si="88"/>
        <v>242.84781402593833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3.8420388456195012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4.5151504839989451E-10</v>
      </c>
      <c r="AC103" s="24">
        <f t="shared" si="57"/>
        <v>3.8420388460710164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829.23684424550606</v>
      </c>
      <c r="AN103" s="62">
        <f ca="1">AVERAGE(OFFSET($AM$3,0,0,'Données projet'!$E$10+1,1))-AVERAGE(OFFSET($H$3,0,0,'Données projet'!$E$10+1,1))</f>
        <v>398.11190027805549</v>
      </c>
      <c r="AO103" s="62">
        <f t="shared" si="90"/>
        <v>250.47702091764884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2.6602720026858149E-14</v>
      </c>
      <c r="P104" s="14">
        <f t="shared" si="87"/>
        <v>4.6624771586320878E-13</v>
      </c>
      <c r="Q104" s="22">
        <f t="shared" si="107"/>
        <v>8.583811758418665E-13</v>
      </c>
      <c r="R104" s="62">
        <f t="shared" si="55"/>
        <v>277.68039254707526</v>
      </c>
      <c r="S104" s="62">
        <f ca="1">AVERAGE(OFFSET($R$3,0,0,'Données projet'!$E$9+1,1))-AVERAGE(OFFSET($H$3,0,0,'Données projet'!$E$9+1,1))</f>
        <v>188.94867378904664</v>
      </c>
      <c r="T104" s="62">
        <f t="shared" si="88"/>
        <v>242.84781402593833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3.766698807269206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3.1926935253133767E-10</v>
      </c>
      <c r="AC104" s="24">
        <f t="shared" si="57"/>
        <v>3.7666988075884755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798.12897617208159</v>
      </c>
      <c r="AN104" s="62">
        <f ca="1">AVERAGE(OFFSET($AM$3,0,0,'Données projet'!$E$10+1,1))-AVERAGE(OFFSET($H$3,0,0,'Données projet'!$E$10+1,1))</f>
        <v>398.11190027805549</v>
      </c>
      <c r="AO104" s="62">
        <f t="shared" si="90"/>
        <v>250.47702091764884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2.6602720026858149E-14</v>
      </c>
      <c r="P105" s="14">
        <f t="shared" si="87"/>
        <v>4.6624771586320878E-13</v>
      </c>
      <c r="Q105" s="22">
        <f t="shared" si="107"/>
        <v>8.583811758418665E-13</v>
      </c>
      <c r="R105" s="62">
        <f t="shared" si="55"/>
        <v>277.95193607498379</v>
      </c>
      <c r="S105" s="62">
        <f ca="1">AVERAGE(OFFSET($R$3,0,0,'Données projet'!$E$9+1,1))-AVERAGE(OFFSET($H$3,0,0,'Données projet'!$E$9+1,1))</f>
        <v>188.94867378904664</v>
      </c>
      <c r="T105" s="62">
        <f t="shared" si="88"/>
        <v>242.84781402593833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3.6928361411180739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2.2575752419994731E-10</v>
      </c>
      <c r="AC105" s="24">
        <f t="shared" si="57"/>
        <v>3.6928361413438315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807.20732406730735</v>
      </c>
      <c r="AN105" s="62">
        <f ca="1">AVERAGE(OFFSET($AM$3,0,0,'Données projet'!$E$10+1,1))-AVERAGE(OFFSET($H$3,0,0,'Données projet'!$E$10+1,1))</f>
        <v>398.11190027805549</v>
      </c>
      <c r="AO105" s="62">
        <f t="shared" si="90"/>
        <v>250.47702091764884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2.6602720026858149E-14</v>
      </c>
      <c r="P106" s="14">
        <f t="shared" si="87"/>
        <v>4.6624771586320878E-13</v>
      </c>
      <c r="Q106" s="22">
        <f t="shared" si="107"/>
        <v>8.583811758418665E-13</v>
      </c>
      <c r="R106" s="62">
        <f t="shared" si="55"/>
        <v>278.21876892976354</v>
      </c>
      <c r="S106" s="62">
        <f ca="1">AVERAGE(OFFSET($R$3,0,0,'Données projet'!$E$9+1,1))-AVERAGE(OFFSET($H$3,0,0,'Données projet'!$E$9+1,1))</f>
        <v>188.94867378904664</v>
      </c>
      <c r="T106" s="62">
        <f t="shared" si="88"/>
        <v>242.84781402593833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3.6204218767983876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1.5963467626566886E-10</v>
      </c>
      <c r="AC106" s="24">
        <f t="shared" si="57"/>
        <v>3.6204218769580221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816.27787708897517</v>
      </c>
      <c r="AN106" s="62">
        <f ca="1">AVERAGE(OFFSET($AM$3,0,0,'Données projet'!$E$10+1,1))-AVERAGE(OFFSET($H$3,0,0,'Données projet'!$E$10+1,1))</f>
        <v>398.11190027805549</v>
      </c>
      <c r="AO106" s="62">
        <f t="shared" si="90"/>
        <v>250.47702091764884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2.6602720026858149E-14</v>
      </c>
      <c r="P107" s="14">
        <f t="shared" si="87"/>
        <v>4.6624771586320878E-13</v>
      </c>
      <c r="Q107" s="22">
        <f t="shared" si="107"/>
        <v>8.583811758418665E-13</v>
      </c>
      <c r="R107" s="62">
        <f t="shared" si="55"/>
        <v>278.48097283106176</v>
      </c>
      <c r="S107" s="62">
        <f ca="1">AVERAGE(OFFSET($R$3,0,0,'Données projet'!$E$9+1,1))-AVERAGE(OFFSET($H$3,0,0,'Données projet'!$E$9+1,1))</f>
        <v>188.94867378904664</v>
      </c>
      <c r="T107" s="62">
        <f t="shared" si="88"/>
        <v>242.84781402593833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3.5494276120336705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1.1287876209997367E-10</v>
      </c>
      <c r="AC107" s="24">
        <f t="shared" si="57"/>
        <v>3.5494276121465491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825.34077454332237</v>
      </c>
      <c r="AN107" s="62">
        <f ca="1">AVERAGE(OFFSET($AM$3,0,0,'Données projet'!$E$10+1,1))-AVERAGE(OFFSET($H$3,0,0,'Données projet'!$E$10+1,1))</f>
        <v>398.11190027805549</v>
      </c>
      <c r="AO107" s="62">
        <f t="shared" si="90"/>
        <v>250.47702091764884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2.6602720026858149E-14</v>
      </c>
      <c r="P108" s="14">
        <f t="shared" si="87"/>
        <v>4.6624771586320878E-13</v>
      </c>
      <c r="Q108" s="22">
        <f t="shared" si="107"/>
        <v>8.583811758418665E-13</v>
      </c>
      <c r="R108" s="62">
        <f t="shared" si="55"/>
        <v>278.73862808087262</v>
      </c>
      <c r="S108" s="62">
        <f ca="1">AVERAGE(OFFSET($R$3,0,0,'Données projet'!$E$9+1,1))-AVERAGE(OFFSET($H$3,0,0,'Données projet'!$E$9+1,1))</f>
        <v>188.94867378904664</v>
      </c>
      <c r="T108" s="62">
        <f t="shared" si="88"/>
        <v>242.84781402593833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3.4798255014987638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7.9817338132834443E-11</v>
      </c>
      <c r="AC108" s="24">
        <f t="shared" si="57"/>
        <v>3.4798255015785813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834.39615231403127</v>
      </c>
      <c r="AN108" s="62">
        <f ca="1">AVERAGE(OFFSET($AM$3,0,0,'Données projet'!$E$10+1,1))-AVERAGE(OFFSET($H$3,0,0,'Données projet'!$E$10+1,1))</f>
        <v>398.11190027805549</v>
      </c>
      <c r="AO108" s="62">
        <f t="shared" si="90"/>
        <v>250.47702091764884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2.6602720026858149E-14</v>
      </c>
      <c r="P109" s="14">
        <f t="shared" si="87"/>
        <v>4.6624771586320878E-13</v>
      </c>
      <c r="Q109" s="22">
        <f t="shared" si="107"/>
        <v>8.583811758418665E-13</v>
      </c>
      <c r="R109" s="62">
        <f t="shared" si="55"/>
        <v>278.99181358812996</v>
      </c>
      <c r="S109" s="62">
        <f ca="1">AVERAGE(OFFSET($R$3,0,0,'Données projet'!$E$9+1,1))-AVERAGE(OFFSET($H$3,0,0,'Données projet'!$E$9+1,1))</f>
        <v>188.94867378904664</v>
      </c>
      <c r="T109" s="62">
        <f t="shared" si="88"/>
        <v>242.84781402593833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3.4115882458983511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5.6439381049986847E-11</v>
      </c>
      <c r="AC109" s="24">
        <f t="shared" si="57"/>
        <v>3.4115882459547904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804.41853862782023</v>
      </c>
      <c r="AN109" s="62">
        <f ca="1">AVERAGE(OFFSET($AM$3,0,0,'Données projet'!$E$10+1,1))-AVERAGE(OFFSET($H$3,0,0,'Données projet'!$E$10+1,1))</f>
        <v>398.11190027805549</v>
      </c>
      <c r="AO109" s="62">
        <f t="shared" si="90"/>
        <v>250.47702091764884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2.6602720026858149E-14</v>
      </c>
      <c r="P110" s="14">
        <f t="shared" si="87"/>
        <v>4.6624771586320878E-13</v>
      </c>
      <c r="Q110" s="22">
        <f t="shared" si="107"/>
        <v>8.583811758418665E-13</v>
      </c>
      <c r="R110" s="62">
        <f t="shared" si="55"/>
        <v>279.2406068928745</v>
      </c>
      <c r="S110" s="62">
        <f ca="1">AVERAGE(OFFSET($R$3,0,0,'Données projet'!$E$9+1,1))-AVERAGE(OFFSET($H$3,0,0,'Données projet'!$E$9+1,1))</f>
        <v>188.94867378904664</v>
      </c>
      <c r="T110" s="62">
        <f t="shared" si="88"/>
        <v>242.84781402593833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3.3446890812596464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3.9908669066417228E-11</v>
      </c>
      <c r="AC110" s="24">
        <f t="shared" si="57"/>
        <v>3.3446890812995549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812.7068509554681</v>
      </c>
      <c r="AN110" s="62">
        <f ca="1">AVERAGE(OFFSET($AM$3,0,0,'Données projet'!$E$10+1,1))-AVERAGE(OFFSET($H$3,0,0,'Données projet'!$E$10+1,1))</f>
        <v>398.11190027805549</v>
      </c>
      <c r="AO110" s="62">
        <f t="shared" si="90"/>
        <v>250.47702091764884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2.6602720026858149E-14</v>
      </c>
      <c r="P111" s="14">
        <f t="shared" si="87"/>
        <v>4.6624771586320878E-13</v>
      </c>
      <c r="Q111" s="22">
        <f t="shared" si="107"/>
        <v>8.583811758418665E-13</v>
      </c>
      <c r="R111" s="62">
        <f t="shared" si="55"/>
        <v>279.48508419000018</v>
      </c>
      <c r="S111" s="62">
        <f ca="1">AVERAGE(OFFSET($R$3,0,0,'Données projet'!$E$9+1,1))-AVERAGE(OFFSET($H$3,0,0,'Données projet'!$E$9+1,1))</f>
        <v>188.94867378904664</v>
      </c>
      <c r="T111" s="62">
        <f t="shared" si="88"/>
        <v>242.84781402593833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3.2791017684350452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2.8219690524993427E-11</v>
      </c>
      <c r="AC111" s="24">
        <f t="shared" si="57"/>
        <v>3.2791017684632648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820.98829933451952</v>
      </c>
      <c r="AN111" s="62">
        <f ca="1">AVERAGE(OFFSET($AM$3,0,0,'Données projet'!$E$10+1,1))-AVERAGE(OFFSET($H$3,0,0,'Données projet'!$E$10+1,1))</f>
        <v>398.11190027805549</v>
      </c>
      <c r="AO111" s="62">
        <f t="shared" si="90"/>
        <v>250.47702091764884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2.6602720026858149E-14</v>
      </c>
      <c r="P112" s="14">
        <f t="shared" si="87"/>
        <v>4.6624771586320878E-13</v>
      </c>
      <c r="Q112" s="22">
        <f t="shared" si="107"/>
        <v>8.583811758418665E-13</v>
      </c>
      <c r="R112" s="62">
        <f t="shared" si="55"/>
        <v>279.72532035259013</v>
      </c>
      <c r="S112" s="62">
        <f ca="1">AVERAGE(OFFSET($R$3,0,0,'Données projet'!$E$9+1,1))-AVERAGE(OFFSET($H$3,0,0,'Données projet'!$E$9+1,1))</f>
        <v>188.94867378904664</v>
      </c>
      <c r="T112" s="62">
        <f t="shared" si="88"/>
        <v>242.84781402593833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3.2148005828106236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1.9954334533208617E-11</v>
      </c>
      <c r="AC112" s="24">
        <f t="shared" si="57"/>
        <v>3.2148005828305779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829.26300179554676</v>
      </c>
      <c r="AN112" s="62">
        <f ca="1">AVERAGE(OFFSET($AM$3,0,0,'Données projet'!$E$10+1,1))-AVERAGE(OFFSET($H$3,0,0,'Données projet'!$E$10+1,1))</f>
        <v>398.11190027805549</v>
      </c>
      <c r="AO112" s="62">
        <f t="shared" si="90"/>
        <v>250.47702091764884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2.6602720026858149E-14</v>
      </c>
      <c r="P113" s="14">
        <f t="shared" si="87"/>
        <v>4.6624771586320878E-13</v>
      </c>
      <c r="Q113" s="22">
        <f t="shared" si="107"/>
        <v>8.583811758418665E-13</v>
      </c>
      <c r="R113" s="62">
        <f t="shared" si="55"/>
        <v>279.96138895484671</v>
      </c>
      <c r="S113" s="62">
        <f ca="1">AVERAGE(OFFSET($R$3,0,0,'Données projet'!$E$9+1,1))-AVERAGE(OFFSET($H$3,0,0,'Données projet'!$E$9+1,1))</f>
        <v>188.94867378904664</v>
      </c>
      <c r="T113" s="62">
        <f t="shared" si="88"/>
        <v>242.84781402593833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3.1517603042164466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1.4109845262496715E-11</v>
      </c>
      <c r="AC113" s="24">
        <f t="shared" si="57"/>
        <v>3.1517603042305566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837.53107370510361</v>
      </c>
      <c r="AN113" s="62">
        <f ca="1">AVERAGE(OFFSET($AM$3,0,0,'Données projet'!$E$10+1,1))-AVERAGE(OFFSET($H$3,0,0,'Données projet'!$E$10+1,1))</f>
        <v>398.11190027805549</v>
      </c>
      <c r="AO113" s="62">
        <f t="shared" si="90"/>
        <v>250.47702091764884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2.6602720026858149E-14</v>
      </c>
      <c r="P114" s="14">
        <f t="shared" si="87"/>
        <v>4.6624771586320878E-13</v>
      </c>
      <c r="Q114" s="22">
        <f t="shared" si="107"/>
        <v>8.583811758418665E-13</v>
      </c>
      <c r="R114" s="62">
        <f t="shared" si="55"/>
        <v>280.19336229462442</v>
      </c>
      <c r="S114" s="62">
        <f ca="1">AVERAGE(OFFSET($R$3,0,0,'Données projet'!$E$9+1,1))-AVERAGE(OFFSET($H$3,0,0,'Données projet'!$E$9+1,1))</f>
        <v>188.94867378904664</v>
      </c>
      <c r="T114" s="62">
        <f t="shared" si="88"/>
        <v>242.84781402593833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3.089956207034728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9.9771672666043103E-12</v>
      </c>
      <c r="AC114" s="24">
        <f t="shared" si="57"/>
        <v>3.0899562070447053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808.68306449052034</v>
      </c>
      <c r="AN114" s="62">
        <f ca="1">AVERAGE(OFFSET($AM$3,0,0,'Données projet'!$E$10+1,1))-AVERAGE(OFFSET($H$3,0,0,'Données projet'!$E$10+1,1))</f>
        <v>398.11190027805549</v>
      </c>
      <c r="AO114" s="62">
        <f t="shared" si="90"/>
        <v>250.47702091764884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2.6602720026858149E-14</v>
      </c>
      <c r="P115" s="14">
        <f t="shared" si="87"/>
        <v>4.6624771586320878E-13</v>
      </c>
      <c r="Q115" s="22">
        <f t="shared" si="107"/>
        <v>8.583811758418665E-13</v>
      </c>
      <c r="R115" s="62">
        <f t="shared" si="55"/>
        <v>280.42131141557172</v>
      </c>
      <c r="S115" s="62">
        <f ca="1">AVERAGE(OFFSET($R$3,0,0,'Données projet'!$E$9+1,1))-AVERAGE(OFFSET($H$3,0,0,'Données projet'!$E$9+1,1))</f>
        <v>188.94867378904664</v>
      </c>
      <c r="T115" s="62">
        <f t="shared" si="88"/>
        <v>242.84781402593833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3.0293640505019659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7.0549226312483591E-12</v>
      </c>
      <c r="AC115" s="24">
        <f t="shared" si="57"/>
        <v>3.0293640505090207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816.18409101051975</v>
      </c>
      <c r="AN115" s="62">
        <f ca="1">AVERAGE(OFFSET($AM$3,0,0,'Données projet'!$E$10+1,1))-AVERAGE(OFFSET($H$3,0,0,'Données projet'!$E$10+1,1))</f>
        <v>398.11190027805549</v>
      </c>
      <c r="AO115" s="62">
        <f t="shared" si="90"/>
        <v>250.47702091764884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2.6602720026858149E-14</v>
      </c>
      <c r="P116" s="14">
        <f t="shared" si="87"/>
        <v>4.6624771586320878E-13</v>
      </c>
      <c r="Q116" s="22">
        <f t="shared" si="107"/>
        <v>8.583811758418665E-13</v>
      </c>
      <c r="R116" s="62">
        <f t="shared" si="55"/>
        <v>280.64530612888848</v>
      </c>
      <c r="S116" s="62">
        <f ca="1">AVERAGE(OFFSET($R$3,0,0,'Données projet'!$E$9+1,1))-AVERAGE(OFFSET($H$3,0,0,'Données projet'!$E$9+1,1))</f>
        <v>188.94867378904664</v>
      </c>
      <c r="T116" s="62">
        <f t="shared" si="88"/>
        <v>242.84781402593833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2.9699600692012451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4.9885836333021559E-12</v>
      </c>
      <c r="AC116" s="24">
        <f t="shared" si="57"/>
        <v>2.9699600692062336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823.67908762189427</v>
      </c>
      <c r="AN116" s="62">
        <f ca="1">AVERAGE(OFFSET($AM$3,0,0,'Données projet'!$E$10+1,1))-AVERAGE(OFFSET($H$3,0,0,'Données projet'!$E$10+1,1))</f>
        <v>398.11190027805549</v>
      </c>
      <c r="AO116" s="62">
        <f t="shared" si="90"/>
        <v>250.47702091764884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2.6602720026858149E-14</v>
      </c>
      <c r="P117" s="14">
        <f t="shared" si="87"/>
        <v>4.6624771586320878E-13</v>
      </c>
      <c r="Q117" s="22">
        <f t="shared" si="107"/>
        <v>8.583811758418665E-13</v>
      </c>
      <c r="R117" s="62">
        <f t="shared" si="55"/>
        <v>280.8654150347063</v>
      </c>
      <c r="S117" s="62">
        <f ca="1">AVERAGE(OFFSET($R$3,0,0,'Données projet'!$E$9+1,1))-AVERAGE(OFFSET($H$3,0,0,'Données projet'!$E$9+1,1))</f>
        <v>188.94867378904664</v>
      </c>
      <c r="T117" s="62">
        <f t="shared" si="88"/>
        <v>242.84781402593833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2.9117209637409807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3.5274613156241799E-12</v>
      </c>
      <c r="AC117" s="24">
        <f t="shared" si="57"/>
        <v>2.9117209637445081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831.16815464242859</v>
      </c>
      <c r="AN117" s="62">
        <f ca="1">AVERAGE(OFFSET($AM$3,0,0,'Données projet'!$E$10+1,1))-AVERAGE(OFFSET($H$3,0,0,'Données projet'!$E$10+1,1))</f>
        <v>398.11190027805549</v>
      </c>
      <c r="AO117" s="62">
        <f t="shared" si="90"/>
        <v>250.47702091764884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2.6602720026858149E-14</v>
      </c>
      <c r="P118" s="14">
        <f t="shared" si="87"/>
        <v>4.6624771586320878E-13</v>
      </c>
      <c r="Q118" s="22">
        <f t="shared" si="107"/>
        <v>8.583811758418665E-13</v>
      </c>
      <c r="R118" s="62">
        <f t="shared" si="55"/>
        <v>281.08170554309811</v>
      </c>
      <c r="S118" s="62">
        <f ca="1">AVERAGE(OFFSET($R$3,0,0,'Données projet'!$E$9+1,1))-AVERAGE(OFFSET($H$3,0,0,'Données projet'!$E$9+1,1))</f>
        <v>188.94867378904664</v>
      </c>
      <c r="T118" s="62">
        <f t="shared" si="88"/>
        <v>242.84781402593833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2.8546238916164448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2.4942918166510784E-12</v>
      </c>
      <c r="AC118" s="24">
        <f t="shared" si="57"/>
        <v>2.8546238916189393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838.65139029335523</v>
      </c>
      <c r="AN118" s="62">
        <f ca="1">AVERAGE(OFFSET($AM$3,0,0,'Données projet'!$E$10+1,1))-AVERAGE(OFFSET($H$3,0,0,'Données projet'!$E$10+1,1))</f>
        <v>398.11190027805549</v>
      </c>
      <c r="AO118" s="62">
        <f t="shared" si="90"/>
        <v>250.47702091764884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285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2.6602720026858149E-14</v>
      </c>
      <c r="P119" s="14">
        <f t="shared" si="87"/>
        <v>4.6624771586320878E-13</v>
      </c>
      <c r="Q119" s="22">
        <f t="shared" si="107"/>
        <v>8.583811758418665E-13</v>
      </c>
      <c r="R119" s="62">
        <f t="shared" si="55"/>
        <v>281.29424389472234</v>
      </c>
      <c r="S119" s="62">
        <f ca="1">AVERAGE(OFFSET($R$3,0,0,'Données projet'!$E$9+1,1))-AVERAGE(OFFSET($H$3,0,0,'Données projet'!$E$9+1,1))</f>
        <v>188.94867378904664</v>
      </c>
      <c r="T119" s="62">
        <f t="shared" si="88"/>
        <v>242.84781402593833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2.798646458250496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1.7637306578120904E-12</v>
      </c>
      <c r="AC119" s="24">
        <f t="shared" si="57"/>
        <v>2.7986464582522599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398.11190027805549</v>
      </c>
      <c r="AO119" s="62">
        <f t="shared" si="90"/>
        <v>250.47702091764884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2.6602720026858149E-14</v>
      </c>
      <c r="P120" s="14">
        <f t="shared" si="87"/>
        <v>4.6624771586320878E-13</v>
      </c>
      <c r="Q120" s="22">
        <f t="shared" si="107"/>
        <v>8.583811758418665E-13</v>
      </c>
      <c r="R120" s="62">
        <f t="shared" si="55"/>
        <v>281.5030951811105</v>
      </c>
      <c r="S120" s="62">
        <f ca="1">AVERAGE(OFFSET($R$3,0,0,'Données projet'!$E$9+1,1))-AVERAGE(OFFSET($H$3,0,0,'Données projet'!$E$9+1,1))</f>
        <v>188.94867378904664</v>
      </c>
      <c r="T120" s="62">
        <f t="shared" si="88"/>
        <v>242.84781402593833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2.7437667082099906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1.2471459083255394E-12</v>
      </c>
      <c r="AC120" s="24">
        <f t="shared" si="57"/>
        <v>2.7437667082112376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398.11190027805549</v>
      </c>
      <c r="AO120" s="62">
        <f t="shared" si="90"/>
        <v>250.47702091764884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2.6602720026858149E-14</v>
      </c>
      <c r="P121" s="14">
        <f t="shared" si="87"/>
        <v>4.6624771586320878E-13</v>
      </c>
      <c r="Q121" s="22">
        <f t="shared" si="107"/>
        <v>8.583811758418665E-13</v>
      </c>
      <c r="R121" s="62">
        <f t="shared" si="55"/>
        <v>281.70832336460126</v>
      </c>
      <c r="S121" s="62">
        <f ca="1">AVERAGE(OFFSET($R$3,0,0,'Données projet'!$E$9+1,1))-AVERAGE(OFFSET($H$3,0,0,'Données projet'!$E$9+1,1))</f>
        <v>188.94867378904664</v>
      </c>
      <c r="T121" s="62">
        <f t="shared" si="88"/>
        <v>242.84781402593833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2.6899631165944369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8.8186532890604529E-13</v>
      </c>
      <c r="AC121" s="24">
        <f t="shared" si="57"/>
        <v>2.6899631165953188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398.11190027805549</v>
      </c>
      <c r="AO121" s="62">
        <f t="shared" si="90"/>
        <v>250.47702091764884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2.6602720026858149E-14</v>
      </c>
      <c r="P122" s="14">
        <f t="shared" si="87"/>
        <v>4.6624771586320878E-13</v>
      </c>
      <c r="Q122" s="22">
        <f t="shared" si="107"/>
        <v>8.583811758418665E-13</v>
      </c>
      <c r="R122" s="62">
        <f t="shared" si="55"/>
        <v>281.90999129792999</v>
      </c>
      <c r="S122" s="62">
        <f ca="1">AVERAGE(OFFSET($R$3,0,0,'Données projet'!$E$9+1,1))-AVERAGE(OFFSET($H$3,0,0,'Données projet'!$E$9+1,1))</f>
        <v>188.94867378904664</v>
      </c>
      <c r="T122" s="62">
        <f t="shared" si="88"/>
        <v>242.84781402593833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2.6372145805935139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6.235729541627698E-13</v>
      </c>
      <c r="AC122" s="24">
        <f t="shared" si="57"/>
        <v>2.6372145805941374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398.11190027805549</v>
      </c>
      <c r="AO122" s="62">
        <f t="shared" si="90"/>
        <v>250.47702091764884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2.6602720026858149E-14</v>
      </c>
      <c r="P123" s="14">
        <f t="shared" si="87"/>
        <v>4.6624771586320878E-13</v>
      </c>
      <c r="Q123" s="22">
        <f t="shared" si="107"/>
        <v>8.583811758418665E-13</v>
      </c>
      <c r="R123" s="62">
        <f t="shared" si="55"/>
        <v>282.10816074347747</v>
      </c>
      <c r="S123" s="62">
        <f ca="1">AVERAGE(OFFSET($R$3,0,0,'Données projet'!$E$9+1,1))-AVERAGE(OFFSET($H$3,0,0,'Données projet'!$E$9+1,1))</f>
        <v>188.94867378904664</v>
      </c>
      <c r="T123" s="62">
        <f t="shared" si="88"/>
        <v>242.84781402593833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2.585500411210139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4.4093266445302274E-13</v>
      </c>
      <c r="AC123" s="24">
        <f t="shared" si="57"/>
        <v>2.5855004112105799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398.11190027805549</v>
      </c>
      <c r="AO123" s="62">
        <f t="shared" si="90"/>
        <v>250.47702091764884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2.6602720026858149E-14</v>
      </c>
      <c r="P124" s="14">
        <f t="shared" si="87"/>
        <v>4.6624771586320878E-13</v>
      </c>
      <c r="Q124" s="22">
        <f t="shared" si="107"/>
        <v>8.583811758418665E-13</v>
      </c>
      <c r="R124" s="62">
        <f t="shared" si="55"/>
        <v>282.30289239218524</v>
      </c>
      <c r="S124" s="62">
        <f ca="1">AVERAGE(OFFSET($R$3,0,0,'Données projet'!$E$9+1,1))-AVERAGE(OFFSET($H$3,0,0,'Données projet'!$E$9+1,1))</f>
        <v>188.94867378904664</v>
      </c>
      <c r="T124" s="62">
        <f t="shared" si="88"/>
        <v>242.84781402593833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2.5348003251458433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3.1178647708138495E-13</v>
      </c>
      <c r="AC124" s="24">
        <f t="shared" si="57"/>
        <v>2.5348003251461551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398.11190027805549</v>
      </c>
      <c r="AO124" s="62">
        <f t="shared" si="90"/>
        <v>250.47702091764884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2.6602720026858149E-14</v>
      </c>
      <c r="P125" s="14">
        <f t="shared" si="87"/>
        <v>4.6624771586320878E-13</v>
      </c>
      <c r="Q125" s="22">
        <f t="shared" si="107"/>
        <v>8.583811758418665E-13</v>
      </c>
      <c r="R125" s="62">
        <f t="shared" si="55"/>
        <v>282.49424588214265</v>
      </c>
      <c r="S125" s="62">
        <f ca="1">AVERAGE(OFFSET($R$3,0,0,'Données projet'!$E$9+1,1))-AVERAGE(OFFSET($H$3,0,0,'Données projet'!$E$9+1,1))</f>
        <v>188.94867378904664</v>
      </c>
      <c r="T125" s="62">
        <f t="shared" si="88"/>
        <v>242.84781402593833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2.4850944368452694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2.204663322265114E-13</v>
      </c>
      <c r="AC125" s="24">
        <f t="shared" si="57"/>
        <v>2.4850944368454897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398.11190027805549</v>
      </c>
      <c r="AO125" s="62">
        <f t="shared" si="90"/>
        <v>250.47702091764884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2.6602720026858149E-14</v>
      </c>
      <c r="P126" s="14">
        <f t="shared" si="87"/>
        <v>4.6624771586320878E-13</v>
      </c>
      <c r="Q126" s="22">
        <f t="shared" si="107"/>
        <v>8.583811758418665E-13</v>
      </c>
      <c r="R126" s="62">
        <f t="shared" si="55"/>
        <v>282.68227981685152</v>
      </c>
      <c r="S126" s="62">
        <f ca="1">AVERAGE(OFFSET($R$3,0,0,'Données projet'!$E$9+1,1))-AVERAGE(OFFSET($H$3,0,0,'Données projet'!$E$9+1,1))</f>
        <v>188.94867378904664</v>
      </c>
      <c r="T126" s="62">
        <f t="shared" si="88"/>
        <v>242.84781402593833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2.4363632506966715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1.558932385406925E-13</v>
      </c>
      <c r="AC126" s="24">
        <f t="shared" si="57"/>
        <v>2.4363632506968274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398.11190027805549</v>
      </c>
      <c r="AO126" s="62">
        <f t="shared" si="90"/>
        <v>250.47702091764884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2.6602720026858149E-14</v>
      </c>
      <c r="P127" s="14">
        <f t="shared" si="87"/>
        <v>4.6624771586320878E-13</v>
      </c>
      <c r="Q127" s="22">
        <f t="shared" si="107"/>
        <v>8.583811758418665E-13</v>
      </c>
      <c r="R127" s="62">
        <f t="shared" si="55"/>
        <v>282.86705178317419</v>
      </c>
      <c r="S127" s="62">
        <f ca="1">AVERAGE(OFFSET($R$3,0,0,'Données projet'!$E$9+1,1))-AVERAGE(OFFSET($H$3,0,0,'Données projet'!$E$9+1,1))</f>
        <v>188.94867378904664</v>
      </c>
      <c r="T127" s="62">
        <f t="shared" si="88"/>
        <v>242.84781402593833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2.3885876533853589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1.1023316611325571E-13</v>
      </c>
      <c r="AC127" s="24">
        <f t="shared" si="57"/>
        <v>2.3885876533854691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398.11190027805549</v>
      </c>
      <c r="AO127" s="62">
        <f t="shared" si="90"/>
        <v>250.47702091764884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2.6602720026858149E-14</v>
      </c>
      <c r="P128" s="14">
        <f t="shared" si="87"/>
        <v>4.6624771586320878E-13</v>
      </c>
      <c r="Q128" s="22">
        <f t="shared" si="107"/>
        <v>8.583811758418665E-13</v>
      </c>
      <c r="R128" s="62">
        <f t="shared" si="55"/>
        <v>283.04861836896936</v>
      </c>
      <c r="S128" s="62">
        <f ca="1">AVERAGE(OFFSET($R$3,0,0,'Données projet'!$E$9+1,1))-AVERAGE(OFFSET($H$3,0,0,'Données projet'!$E$9+1,1))</f>
        <v>188.94867378904664</v>
      </c>
      <c r="T128" s="62">
        <f t="shared" si="88"/>
        <v>242.84781402593833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2.3417489063970844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7.7946619270346262E-14</v>
      </c>
      <c r="AC128" s="24">
        <f t="shared" si="57"/>
        <v>2.3417489063971626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398.11190027805549</v>
      </c>
      <c r="AO128" s="62">
        <f t="shared" si="90"/>
        <v>250.47702091764884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2.6602720026858149E-14</v>
      </c>
      <c r="P129" s="14">
        <f t="shared" si="87"/>
        <v>4.6624771586320878E-13</v>
      </c>
      <c r="Q129" s="22">
        <f t="shared" si="107"/>
        <v>8.583811758418665E-13</v>
      </c>
      <c r="R129" s="62">
        <f t="shared" si="55"/>
        <v>283.22703518042306</v>
      </c>
      <c r="S129" s="62">
        <f ca="1">AVERAGE(OFFSET($R$3,0,0,'Données projet'!$E$9+1,1))-AVERAGE(OFFSET($H$3,0,0,'Données projet'!$E$9+1,1))</f>
        <v>188.94867378904664</v>
      </c>
      <c r="T129" s="62">
        <f t="shared" si="88"/>
        <v>242.84781402593833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2.2958286386684352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5.5116583056627868E-14</v>
      </c>
      <c r="AC129" s="24">
        <f t="shared" si="57"/>
        <v>2.2958286386684903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398.11190027805549</v>
      </c>
      <c r="AO129" s="62">
        <f t="shared" si="90"/>
        <v>250.47702091764884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2.6602720026858149E-14</v>
      </c>
      <c r="P130" s="14">
        <f t="shared" si="87"/>
        <v>4.6624771586320878E-13</v>
      </c>
      <c r="Q130" s="22">
        <f t="shared" si="107"/>
        <v>8.583811758418665E-13</v>
      </c>
      <c r="R130" s="62">
        <f t="shared" si="55"/>
        <v>283.40235685907828</v>
      </c>
      <c r="S130" s="62">
        <f ca="1">AVERAGE(OFFSET($R$3,0,0,'Données projet'!$E$9+1,1))-AVERAGE(OFFSET($H$3,0,0,'Données projet'!$E$9+1,1))</f>
        <v>188.94867378904664</v>
      </c>
      <c r="T130" s="62">
        <f t="shared" si="88"/>
        <v>242.84781402593833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2.2508088393813468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3.8973309635173138E-14</v>
      </c>
      <c r="AC130" s="24">
        <f t="shared" si="57"/>
        <v>2.2508088393813859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398.11190027805549</v>
      </c>
      <c r="AO130" s="62">
        <f t="shared" si="90"/>
        <v>250.47702091764884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2.6602720026858149E-14</v>
      </c>
      <c r="P131" s="14">
        <f t="shared" si="87"/>
        <v>4.6624771586320878E-13</v>
      </c>
      <c r="Q131" s="22">
        <f t="shared" ref="Q131:Q153" si="108">(O131+P131)*0.475*44/12</f>
        <v>8.583811758418665E-13</v>
      </c>
      <c r="R131" s="62">
        <f t="shared" ref="R131:R194" si="109">Q131+(I131+J131)*44/12</f>
        <v>283.57463709856938</v>
      </c>
      <c r="S131" s="62">
        <f ca="1">AVERAGE(OFFSET($R$3,0,0,'Données projet'!$E$9+1,1))-AVERAGE(OFFSET($H$3,0,0,'Données projet'!$E$9+1,1))</f>
        <v>188.94867378904664</v>
      </c>
      <c r="T131" s="62">
        <f t="shared" si="88"/>
        <v>242.84781402593833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2.2066718508989123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2.7558291528313937E-14</v>
      </c>
      <c r="AC131" s="24">
        <f t="shared" si="57"/>
        <v>2.2066718508989398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398.11190027805549</v>
      </c>
      <c r="AO131" s="62">
        <f t="shared" si="90"/>
        <v>250.47702091764884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2.6602720026858149E-14</v>
      </c>
      <c r="P132" s="14">
        <f t="shared" si="87"/>
        <v>4.6624771586320878E-13</v>
      </c>
      <c r="Q132" s="22">
        <f t="shared" si="108"/>
        <v>8.583811758418665E-13</v>
      </c>
      <c r="R132" s="62">
        <f t="shared" si="109"/>
        <v>283.74392866106621</v>
      </c>
      <c r="S132" s="62">
        <f ca="1">AVERAGE(OFFSET($R$3,0,0,'Données projet'!$E$9+1,1))-AVERAGE(OFFSET($H$3,0,0,'Données projet'!$E$9+1,1))</f>
        <v>188.94867378904664</v>
      </c>
      <c r="T132" s="62">
        <f t="shared" si="88"/>
        <v>242.84781402593833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2.1634003618397135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1.9486654817586572E-14</v>
      </c>
      <c r="AC132" s="24">
        <f t="shared" ref="AC132:AC153" si="111">SUM(Z132:AB132)</f>
        <v>2.1634003618397331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398.11190027805549</v>
      </c>
      <c r="AO132" s="62">
        <f t="shared" si="90"/>
        <v>250.47702091764884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2.6602720026858149E-14</v>
      </c>
      <c r="P133" s="14">
        <f t="shared" ref="P133:P196" si="141">EXP(-1.0587+0.8836*LN(O133)+0.284)</f>
        <v>4.6624771586320878E-13</v>
      </c>
      <c r="Q133" s="22">
        <f t="shared" si="108"/>
        <v>8.583811758418665E-13</v>
      </c>
      <c r="R133" s="62">
        <f t="shared" si="109"/>
        <v>283.91028339343296</v>
      </c>
      <c r="S133" s="62">
        <f ca="1">AVERAGE(OFFSET($R$3,0,0,'Données projet'!$E$9+1,1))-AVERAGE(OFFSET($H$3,0,0,'Données projet'!$E$9+1,1))</f>
        <v>188.94867378904664</v>
      </c>
      <c r="T133" s="62">
        <f t="shared" ref="T133:T196" si="142">$T$3</f>
        <v>242.84781402593833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2.1209774002879631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1.3779145764156972E-14</v>
      </c>
      <c r="AC133" s="24">
        <f t="shared" si="111"/>
        <v>2.1209774002879769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398.11190027805549</v>
      </c>
      <c r="AO133" s="62">
        <f t="shared" ref="AO133:AO196" si="144">$AO$3</f>
        <v>250.47702091764884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2.6602720026858149E-14</v>
      </c>
      <c r="P134" s="14">
        <f t="shared" si="141"/>
        <v>4.6624771586320878E-13</v>
      </c>
      <c r="Q134" s="22">
        <f t="shared" si="108"/>
        <v>8.583811758418665E-13</v>
      </c>
      <c r="R134" s="62">
        <f t="shared" si="109"/>
        <v>284.07375224310658</v>
      </c>
      <c r="S134" s="62">
        <f ca="1">AVERAGE(OFFSET($R$3,0,0,'Données projet'!$E$9+1,1))-AVERAGE(OFFSET($H$3,0,0,'Données projet'!$E$9+1,1))</f>
        <v>188.94867378904664</v>
      </c>
      <c r="T134" s="62">
        <f t="shared" si="142"/>
        <v>242.84781402593833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2.0793863271367914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9.7433274087932875E-15</v>
      </c>
      <c r="AC134" s="24">
        <f t="shared" si="111"/>
        <v>2.0793863271368012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398.11190027805549</v>
      </c>
      <c r="AO134" s="62">
        <f t="shared" si="144"/>
        <v>250.47702091764884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2.6602720026858149E-14</v>
      </c>
      <c r="P135" s="14">
        <f t="shared" si="141"/>
        <v>4.6624771586320878E-13</v>
      </c>
      <c r="Q135" s="22">
        <f t="shared" si="108"/>
        <v>8.583811758418665E-13</v>
      </c>
      <c r="R135" s="62">
        <f t="shared" si="109"/>
        <v>284.23438527370001</v>
      </c>
      <c r="S135" s="62">
        <f ca="1">AVERAGE(OFFSET($R$3,0,0,'Données projet'!$E$9+1,1))-AVERAGE(OFFSET($H$3,0,0,'Données projet'!$E$9+1,1))</f>
        <v>188.94867378904664</v>
      </c>
      <c r="T135" s="62">
        <f t="shared" si="142"/>
        <v>242.84781402593833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2.0386108295620642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6.8895728820784867E-15</v>
      </c>
      <c r="AC135" s="24">
        <f t="shared" si="111"/>
        <v>2.0386108295620713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398.11190027805549</v>
      </c>
      <c r="AO135" s="62">
        <f t="shared" si="144"/>
        <v>250.47702091764884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2.6602720026858149E-14</v>
      </c>
      <c r="P136" s="14">
        <f t="shared" si="141"/>
        <v>4.6624771586320878E-13</v>
      </c>
      <c r="Q136" s="22">
        <f t="shared" si="108"/>
        <v>8.583811758418665E-13</v>
      </c>
      <c r="R136" s="62">
        <f t="shared" si="109"/>
        <v>284.39223168033425</v>
      </c>
      <c r="S136" s="62">
        <f ca="1">AVERAGE(OFFSET($R$3,0,0,'Données projet'!$E$9+1,1))-AVERAGE(OFFSET($H$3,0,0,'Données projet'!$E$9+1,1))</f>
        <v>188.94867378904664</v>
      </c>
      <c r="T136" s="62">
        <f t="shared" si="142"/>
        <v>242.84781402593833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1.9986349146241797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4.8716637043966446E-15</v>
      </c>
      <c r="AC136" s="24">
        <f t="shared" si="111"/>
        <v>1.9986349146241846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398.11190027805549</v>
      </c>
      <c r="AO136" s="62">
        <f t="shared" si="144"/>
        <v>250.47702091764884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2.6602720026858149E-14</v>
      </c>
      <c r="P137" s="14">
        <f t="shared" si="141"/>
        <v>4.6624771586320878E-13</v>
      </c>
      <c r="Q137" s="22">
        <f t="shared" si="108"/>
        <v>8.583811758418665E-13</v>
      </c>
      <c r="R137" s="62">
        <f t="shared" si="109"/>
        <v>284.54733980470513</v>
      </c>
      <c r="S137" s="62">
        <f ca="1">AVERAGE(OFFSET($R$3,0,0,'Données projet'!$E$9+1,1))-AVERAGE(OFFSET($H$3,0,0,'Données projet'!$E$9+1,1))</f>
        <v>188.94867378904664</v>
      </c>
      <c r="T137" s="62">
        <f t="shared" si="142"/>
        <v>242.84781402593833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1.9594429029953266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3.4447864410392437E-15</v>
      </c>
      <c r="AC137" s="24">
        <f t="shared" si="111"/>
        <v>1.9594429029953302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398.11190027805549</v>
      </c>
      <c r="AO137" s="62">
        <f t="shared" si="144"/>
        <v>250.47702091764884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2.6602720026858149E-14</v>
      </c>
      <c r="P138" s="14">
        <f t="shared" si="141"/>
        <v>4.6624771586320878E-13</v>
      </c>
      <c r="Q138" s="22">
        <f t="shared" si="108"/>
        <v>8.583811758418665E-13</v>
      </c>
      <c r="R138" s="62">
        <f t="shared" si="109"/>
        <v>284.699757149888</v>
      </c>
      <c r="S138" s="62">
        <f ca="1">AVERAGE(OFFSET($R$3,0,0,'Données projet'!$E$9+1,1))-AVERAGE(OFFSET($H$3,0,0,'Données projet'!$E$9+1,1))</f>
        <v>188.94867378904664</v>
      </c>
      <c r="T138" s="62">
        <f t="shared" si="142"/>
        <v>242.84781402593833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1.9210194228097486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2.4358318521983227E-15</v>
      </c>
      <c r="AC138" s="24">
        <f t="shared" si="111"/>
        <v>1.921019422809751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398.11190027805549</v>
      </c>
      <c r="AO138" s="62">
        <f t="shared" si="144"/>
        <v>250.47702091764884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2.6602720026858149E-14</v>
      </c>
      <c r="P139" s="14">
        <f t="shared" si="141"/>
        <v>4.6624771586320878E-13</v>
      </c>
      <c r="Q139" s="22">
        <f t="shared" si="108"/>
        <v>8.583811758418665E-13</v>
      </c>
      <c r="R139" s="62">
        <f t="shared" si="109"/>
        <v>284.84953039488607</v>
      </c>
      <c r="S139" s="62">
        <f ca="1">AVERAGE(OFFSET($R$3,0,0,'Données projet'!$E$9+1,1))-AVERAGE(OFFSET($H$3,0,0,'Données projet'!$E$9+1,1))</f>
        <v>188.94867378904664</v>
      </c>
      <c r="T139" s="62">
        <f t="shared" si="142"/>
        <v>242.84781402593833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1.883349403634601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1.7223932205196223E-15</v>
      </c>
      <c r="AC139" s="24">
        <f t="shared" si="111"/>
        <v>1.8833494036346028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398.11190027805549</v>
      </c>
      <c r="AO139" s="62">
        <f t="shared" si="144"/>
        <v>250.47702091764884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2.6602720026858149E-14</v>
      </c>
      <c r="P140" s="14">
        <f t="shared" si="141"/>
        <v>4.6624771586320878E-13</v>
      </c>
      <c r="Q140" s="22">
        <f t="shared" si="108"/>
        <v>8.583811758418665E-13</v>
      </c>
      <c r="R140" s="62">
        <f t="shared" si="109"/>
        <v>284.99670540892623</v>
      </c>
      <c r="S140" s="62">
        <f ca="1">AVERAGE(OFFSET($R$3,0,0,'Données projet'!$E$9+1,1))-AVERAGE(OFFSET($H$3,0,0,'Données projet'!$E$9+1,1))</f>
        <v>188.94867378904664</v>
      </c>
      <c r="T140" s="62">
        <f t="shared" si="142"/>
        <v>242.84781402593833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1.8464180705590352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1.2179159260991615E-15</v>
      </c>
      <c r="AC140" s="24">
        <f t="shared" si="111"/>
        <v>1.8464180705590363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398.11190027805549</v>
      </c>
      <c r="AO140" s="62">
        <f t="shared" si="144"/>
        <v>250.47702091764884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2.6602720026858149E-14</v>
      </c>
      <c r="P141" s="14">
        <f t="shared" si="141"/>
        <v>4.6624771586320878E-13</v>
      </c>
      <c r="Q141" s="22">
        <f t="shared" si="108"/>
        <v>8.583811758418665E-13</v>
      </c>
      <c r="R141" s="62">
        <f t="shared" si="109"/>
        <v>285.14132726550679</v>
      </c>
      <c r="S141" s="62">
        <f ca="1">AVERAGE(OFFSET($R$3,0,0,'Données projet'!$E$9+1,1))-AVERAGE(OFFSET($H$3,0,0,'Données projet'!$E$9+1,1))</f>
        <v>188.94867378904664</v>
      </c>
      <c r="T141" s="62">
        <f t="shared" si="142"/>
        <v>242.84781402593833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1.8102109383991922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8.6119661025981123E-16</v>
      </c>
      <c r="AC141" s="24">
        <f t="shared" si="111"/>
        <v>1.8102109383991931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398.11190027805549</v>
      </c>
      <c r="AO141" s="62">
        <f t="shared" si="144"/>
        <v>250.47702091764884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2.6602720026858149E-14</v>
      </c>
      <c r="P142" s="14">
        <f t="shared" si="141"/>
        <v>4.6624771586320878E-13</v>
      </c>
      <c r="Q142" s="22">
        <f t="shared" si="108"/>
        <v>8.583811758418665E-13</v>
      </c>
      <c r="R142" s="62">
        <f t="shared" si="109"/>
        <v>285.28344025620174</v>
      </c>
      <c r="S142" s="62">
        <f ca="1">AVERAGE(OFFSET($R$3,0,0,'Données projet'!$E$9+1,1))-AVERAGE(OFFSET($H$3,0,0,'Données projet'!$E$9+1,1))</f>
        <v>188.94867378904664</v>
      </c>
      <c r="T142" s="62">
        <f t="shared" si="142"/>
        <v>242.84781402593833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1.7747138060168337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6.0895796304958087E-16</v>
      </c>
      <c r="AC142" s="24">
        <f t="shared" si="111"/>
        <v>1.7747138060168344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398.11190027805549</v>
      </c>
      <c r="AO142" s="62">
        <f t="shared" si="144"/>
        <v>250.47702091764884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2.6602720026858149E-14</v>
      </c>
      <c r="P143" s="14">
        <f t="shared" si="141"/>
        <v>4.6624771586320878E-13</v>
      </c>
      <c r="Q143" s="22">
        <f t="shared" si="108"/>
        <v>8.583811758418665E-13</v>
      </c>
      <c r="R143" s="62">
        <f t="shared" si="109"/>
        <v>285.42308790422521</v>
      </c>
      <c r="S143" s="62">
        <f ca="1">AVERAGE(OFFSET($R$3,0,0,'Données projet'!$E$9+1,1))-AVERAGE(OFFSET($H$3,0,0,'Données projet'!$E$9+1,1))</f>
        <v>188.94867378904664</v>
      </c>
      <c r="T143" s="62">
        <f t="shared" si="142"/>
        <v>242.84781402593833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1.7399127507493803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4.3059830512990571E-16</v>
      </c>
      <c r="AC143" s="24">
        <f t="shared" si="111"/>
        <v>1.7399127507493808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398.11190027805549</v>
      </c>
      <c r="AO143" s="62">
        <f t="shared" si="144"/>
        <v>250.47702091764884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2.6602720026858149E-14</v>
      </c>
      <c r="P144" s="14">
        <f t="shared" si="141"/>
        <v>4.6624771586320878E-13</v>
      </c>
      <c r="Q144" s="22">
        <f t="shared" si="108"/>
        <v>8.583811758418665E-13</v>
      </c>
      <c r="R144" s="62">
        <f t="shared" si="109"/>
        <v>285.56031297776087</v>
      </c>
      <c r="S144" s="62">
        <f ca="1">AVERAGE(OFFSET($R$3,0,0,'Données projet'!$E$9+1,1))-AVERAGE(OFFSET($H$3,0,0,'Données projet'!$E$9+1,1))</f>
        <v>188.94867378904664</v>
      </c>
      <c r="T144" s="62">
        <f t="shared" si="142"/>
        <v>242.84781402593833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1.705794122949174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3.0447898152479048E-16</v>
      </c>
      <c r="AC144" s="24">
        <f t="shared" si="111"/>
        <v>1.7057941229491742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398.11190027805549</v>
      </c>
      <c r="AO144" s="62">
        <f t="shared" si="144"/>
        <v>250.47702091764884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2.6602720026858149E-14</v>
      </c>
      <c r="P145" s="14">
        <f t="shared" si="141"/>
        <v>4.6624771586320878E-13</v>
      </c>
      <c r="Q145" s="22">
        <f t="shared" si="108"/>
        <v>8.583811758418665E-13</v>
      </c>
      <c r="R145" s="62">
        <f t="shared" si="109"/>
        <v>285.69515750305993</v>
      </c>
      <c r="S145" s="62">
        <f ca="1">AVERAGE(OFFSET($R$3,0,0,'Données projet'!$E$9+1,1))-AVERAGE(OFFSET($H$3,0,0,'Données projet'!$E$9+1,1))</f>
        <v>188.94867378904664</v>
      </c>
      <c r="T145" s="62">
        <f t="shared" si="142"/>
        <v>242.84781402593833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1.6723445406298216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2.1529915256495288E-16</v>
      </c>
      <c r="AC145" s="24">
        <f t="shared" si="111"/>
        <v>1.6723445406298219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398.11190027805549</v>
      </c>
      <c r="AO145" s="62">
        <f t="shared" si="144"/>
        <v>250.47702091764884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2.6602720026858149E-14</v>
      </c>
      <c r="P146" s="14">
        <f t="shared" si="141"/>
        <v>4.6624771586320878E-13</v>
      </c>
      <c r="Q146" s="22">
        <f t="shared" si="108"/>
        <v>8.583811758418665E-13</v>
      </c>
      <c r="R146" s="62">
        <f t="shared" si="109"/>
        <v>285.8276627773123</v>
      </c>
      <c r="S146" s="62">
        <f ca="1">AVERAGE(OFFSET($R$3,0,0,'Données projet'!$E$9+1,1))-AVERAGE(OFFSET($H$3,0,0,'Données projet'!$E$9+1,1))</f>
        <v>188.94867378904664</v>
      </c>
      <c r="T146" s="62">
        <f t="shared" si="142"/>
        <v>242.84781402593833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1.639550884217521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1.5223949076239527E-16</v>
      </c>
      <c r="AC146" s="24">
        <f t="shared" si="111"/>
        <v>1.6395508842175213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398.11190027805549</v>
      </c>
      <c r="AO146" s="62">
        <f t="shared" si="144"/>
        <v>250.47702091764884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2.6602720026858149E-14</v>
      </c>
      <c r="P147" s="14">
        <f t="shared" si="141"/>
        <v>4.6624771586320878E-13</v>
      </c>
      <c r="Q147" s="22">
        <f t="shared" si="108"/>
        <v>8.583811758418665E-13</v>
      </c>
      <c r="R147" s="62">
        <f t="shared" si="109"/>
        <v>285.95786938129373</v>
      </c>
      <c r="S147" s="62">
        <f ca="1">AVERAGE(OFFSET($R$3,0,0,'Données projet'!$E$9+1,1))-AVERAGE(OFFSET($H$3,0,0,'Données projet'!$E$9+1,1))</f>
        <v>188.94867378904664</v>
      </c>
      <c r="T147" s="62">
        <f t="shared" si="142"/>
        <v>242.84781402593833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1.6074002914053103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1.0764957628247647E-16</v>
      </c>
      <c r="AC147" s="24">
        <f t="shared" si="111"/>
        <v>1.6074002914053103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398.11190027805549</v>
      </c>
      <c r="AO147" s="62">
        <f t="shared" si="144"/>
        <v>250.47702091764884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2.6602720026858149E-14</v>
      </c>
      <c r="P148" s="14">
        <f t="shared" si="141"/>
        <v>4.6624771586320878E-13</v>
      </c>
      <c r="Q148" s="22">
        <f t="shared" si="108"/>
        <v>8.583811758418665E-13</v>
      </c>
      <c r="R148" s="62">
        <f t="shared" si="109"/>
        <v>286.08581719179443</v>
      </c>
      <c r="S148" s="62">
        <f ca="1">AVERAGE(OFFSET($R$3,0,0,'Données projet'!$E$9+1,1))-AVERAGE(OFFSET($H$3,0,0,'Données projet'!$E$9+1,1))</f>
        <v>188.94867378904664</v>
      </c>
      <c r="T148" s="62">
        <f t="shared" si="142"/>
        <v>242.84781402593833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1.5758801521082217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7.6119745381197645E-17</v>
      </c>
      <c r="AC148" s="24">
        <f t="shared" si="111"/>
        <v>1.5758801521082217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398.11190027805549</v>
      </c>
      <c r="AO148" s="62">
        <f t="shared" si="144"/>
        <v>250.47702091764884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2.6602720026858149E-14</v>
      </c>
      <c r="P149" s="14">
        <f t="shared" si="141"/>
        <v>4.6624771586320878E-13</v>
      </c>
      <c r="Q149" s="22">
        <f t="shared" si="108"/>
        <v>8.583811758418665E-13</v>
      </c>
      <c r="R149" s="62">
        <f t="shared" si="109"/>
        <v>286.2115453938315</v>
      </c>
      <c r="S149" s="62">
        <f ca="1">AVERAGE(OFFSET($R$3,0,0,'Données projet'!$E$9+1,1))-AVERAGE(OFFSET($H$3,0,0,'Données projet'!$E$9+1,1))</f>
        <v>188.94867378904664</v>
      </c>
      <c r="T149" s="62">
        <f t="shared" si="142"/>
        <v>242.84781402593833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1.5449781035173624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5.3824788141238239E-17</v>
      </c>
      <c r="AC149" s="24">
        <f t="shared" si="111"/>
        <v>1.5449781035173624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398.11190027805549</v>
      </c>
      <c r="AO149" s="62">
        <f t="shared" si="144"/>
        <v>250.47702091764884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2.6602720026858149E-14</v>
      </c>
      <c r="P150" s="14">
        <f t="shared" si="141"/>
        <v>4.6624771586320878E-13</v>
      </c>
      <c r="Q150" s="22">
        <f t="shared" si="108"/>
        <v>8.583811758418665E-13</v>
      </c>
      <c r="R150" s="62">
        <f t="shared" si="109"/>
        <v>286.33509249264927</v>
      </c>
      <c r="S150" s="62">
        <f ca="1">AVERAGE(OFFSET($R$3,0,0,'Données projet'!$E$9+1,1))-AVERAGE(OFFSET($H$3,0,0,'Données projet'!$E$9+1,1))</f>
        <v>188.94867378904664</v>
      </c>
      <c r="T150" s="62">
        <f t="shared" si="142"/>
        <v>242.84781402593833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1.5146820252509814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3.8059872690598829E-17</v>
      </c>
      <c r="AC150" s="24">
        <f t="shared" si="111"/>
        <v>1.5146820252509814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398.11190027805549</v>
      </c>
      <c r="AO150" s="62">
        <f t="shared" si="144"/>
        <v>250.47702091764884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2.6602720026858149E-14</v>
      </c>
      <c r="P151" s="14">
        <f t="shared" si="141"/>
        <v>4.6624771586320878E-13</v>
      </c>
      <c r="Q151" s="22">
        <f t="shared" si="108"/>
        <v>8.583811758418665E-13</v>
      </c>
      <c r="R151" s="62">
        <f t="shared" si="109"/>
        <v>286.45649632551255</v>
      </c>
      <c r="S151" s="62">
        <f ca="1">AVERAGE(OFFSET($R$3,0,0,'Données projet'!$E$9+1,1))-AVERAGE(OFFSET($H$3,0,0,'Données projet'!$E$9+1,1))</f>
        <v>188.94867378904664</v>
      </c>
      <c r="T151" s="62">
        <f t="shared" si="142"/>
        <v>242.84781402593833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1.484980034600621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2.6912394070619123E-17</v>
      </c>
      <c r="AC151" s="24">
        <f t="shared" si="111"/>
        <v>1.484980034600621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398.11190027805549</v>
      </c>
      <c r="AO151" s="62">
        <f t="shared" si="144"/>
        <v>250.47702091764884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2.6602720026858149E-14</v>
      </c>
      <c r="P152" s="14">
        <f t="shared" si="141"/>
        <v>4.6624771586320878E-13</v>
      </c>
      <c r="Q152" s="22">
        <f t="shared" si="108"/>
        <v>8.583811758418665E-13</v>
      </c>
      <c r="R152" s="62">
        <f t="shared" si="109"/>
        <v>286.57579407329393</v>
      </c>
      <c r="S152" s="62">
        <f ca="1">AVERAGE(OFFSET($R$3,0,0,'Données projet'!$E$9+1,1))-AVERAGE(OFFSET($H$3,0,0,'Données projet'!$E$9+1,1))</f>
        <v>188.94867378904664</v>
      </c>
      <c r="T152" s="62">
        <f t="shared" si="142"/>
        <v>242.84781402593833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1.4558604818704888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1.9029936345299417E-17</v>
      </c>
      <c r="AC152" s="24">
        <f t="shared" si="111"/>
        <v>1.4558604818704888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398.11190027805549</v>
      </c>
      <c r="AO152" s="62">
        <f t="shared" si="144"/>
        <v>250.47702091764884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2.6602720026858149E-14</v>
      </c>
      <c r="P153" s="14">
        <f t="shared" si="141"/>
        <v>4.6624771586320878E-13</v>
      </c>
      <c r="Q153" s="22">
        <f t="shared" si="108"/>
        <v>8.583811758418665E-13</v>
      </c>
      <c r="R153" s="62">
        <f t="shared" si="109"/>
        <v>286.6930222718612</v>
      </c>
      <c r="S153" s="62">
        <f ca="1">AVERAGE(OFFSET($R$3,0,0,'Données projet'!$E$9+1,1))-AVERAGE(OFFSET($H$3,0,0,'Données projet'!$E$9+1,1))</f>
        <v>188.94867378904664</v>
      </c>
      <c r="T153" s="62">
        <f t="shared" si="142"/>
        <v>242.84781402593833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1.4273119458082211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1.3456197035309564E-17</v>
      </c>
      <c r="AC153" s="24">
        <f t="shared" si="111"/>
        <v>1.4273119458082211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398.11190027805549</v>
      </c>
      <c r="AO153" s="62">
        <f t="shared" si="144"/>
        <v>250.47702091764884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2.6602720026858149E-14</v>
      </c>
      <c r="P154" s="14">
        <f t="shared" si="141"/>
        <v>4.6624771586320878E-13</v>
      </c>
      <c r="Q154" s="22">
        <f t="shared" ref="Q154:Q203" si="162">(O154+P154)*0.475*44/12</f>
        <v>8.583811758418665E-13</v>
      </c>
      <c r="R154" s="62">
        <f t="shared" si="109"/>
        <v>286.80821682326621</v>
      </c>
      <c r="S154" s="62">
        <f ca="1">AVERAGE(OFFSET($R$3,0,0,'Données projet'!$E$9+1,1))-AVERAGE(OFFSET($H$3,0,0,'Données projet'!$E$9+1,1))</f>
        <v>188.94867378904664</v>
      </c>
      <c r="T154" s="62">
        <f t="shared" si="142"/>
        <v>242.84781402593833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1.3993232291252466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9.5149681726497103E-18</v>
      </c>
      <c r="AC154" s="24">
        <f t="shared" ref="AC154:AC203" si="163">SUM(Z154:AB154)</f>
        <v>1.3993232291252466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398.11190027805549</v>
      </c>
      <c r="AO154" s="62">
        <f t="shared" si="144"/>
        <v>250.47702091764884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2.6602720026858149E-14</v>
      </c>
      <c r="P155" s="14">
        <f t="shared" si="141"/>
        <v>4.6624771586320878E-13</v>
      </c>
      <c r="Q155" s="22">
        <f t="shared" si="162"/>
        <v>8.583811758418665E-13</v>
      </c>
      <c r="R155" s="62">
        <f t="shared" si="109"/>
        <v>286.92141300674075</v>
      </c>
      <c r="S155" s="62">
        <f ca="1">AVERAGE(OFFSET($R$3,0,0,'Données projet'!$E$9+1,1))-AVERAGE(OFFSET($H$3,0,0,'Données projet'!$E$9+1,1))</f>
        <v>188.94867378904664</v>
      </c>
      <c r="T155" s="62">
        <f t="shared" si="142"/>
        <v>242.84781402593833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1.371883354104994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6.7280985176547829E-18</v>
      </c>
      <c r="AC155" s="24">
        <f t="shared" si="163"/>
        <v>1.371883354104994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398.11190027805549</v>
      </c>
      <c r="AO155" s="62">
        <f t="shared" si="144"/>
        <v>250.47702091764884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2.6602720026858149E-14</v>
      </c>
      <c r="P156" s="14">
        <f t="shared" si="141"/>
        <v>4.6624771586320878E-13</v>
      </c>
      <c r="Q156" s="22">
        <f t="shared" si="162"/>
        <v>8.583811758418665E-13</v>
      </c>
      <c r="R156" s="62">
        <f t="shared" si="109"/>
        <v>287.03264548950085</v>
      </c>
      <c r="S156" s="62">
        <f ca="1">AVERAGE(OFFSET($R$3,0,0,'Données projet'!$E$9+1,1))-AVERAGE(OFFSET($H$3,0,0,'Données projet'!$E$9+1,1))</f>
        <v>188.94867378904664</v>
      </c>
      <c r="T156" s="62">
        <f t="shared" si="142"/>
        <v>242.84781402593833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1.3449815582972173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4.7574840863248559E-18</v>
      </c>
      <c r="AC156" s="24">
        <f t="shared" si="163"/>
        <v>1.3449815582972173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398.11190027805549</v>
      </c>
      <c r="AO156" s="62">
        <f t="shared" si="144"/>
        <v>250.47702091764884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2.6602720026858149E-14</v>
      </c>
      <c r="P157" s="14">
        <f t="shared" si="141"/>
        <v>4.6624771586320878E-13</v>
      </c>
      <c r="Q157" s="22">
        <f t="shared" si="162"/>
        <v>8.583811758418665E-13</v>
      </c>
      <c r="R157" s="62">
        <f t="shared" si="109"/>
        <v>287.1419483373636</v>
      </c>
      <c r="S157" s="62">
        <f ca="1">AVERAGE(OFFSET($R$3,0,0,'Données projet'!$E$9+1,1))-AVERAGE(OFFSET($H$3,0,0,'Données projet'!$E$9+1,1))</f>
        <v>188.94867378904664</v>
      </c>
      <c r="T157" s="62">
        <f t="shared" si="142"/>
        <v>242.84781402593833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1.3186072902967558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3.3640492588273922E-18</v>
      </c>
      <c r="AC157" s="24">
        <f t="shared" si="163"/>
        <v>1.3186072902967558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398.11190027805549</v>
      </c>
      <c r="AO157" s="62">
        <f t="shared" si="144"/>
        <v>250.47702091764884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2.6602720026858149E-14</v>
      </c>
      <c r="P158" s="14">
        <f t="shared" si="141"/>
        <v>4.6624771586320878E-13</v>
      </c>
      <c r="Q158" s="22">
        <f t="shared" si="162"/>
        <v>8.583811758418665E-13</v>
      </c>
      <c r="R158" s="62">
        <f t="shared" si="109"/>
        <v>287.24935502518053</v>
      </c>
      <c r="S158" s="62">
        <f ca="1">AVERAGE(OFFSET($R$3,0,0,'Données projet'!$E$9+1,1))-AVERAGE(OFFSET($H$3,0,0,'Données projet'!$E$9+1,1))</f>
        <v>188.94867378904664</v>
      </c>
      <c r="T158" s="62">
        <f t="shared" si="142"/>
        <v>242.84781402593833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1.2927502056050684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2.3787420431624283E-18</v>
      </c>
      <c r="AC158" s="24">
        <f t="shared" si="163"/>
        <v>1.2927502056050684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398.11190027805549</v>
      </c>
      <c r="AO158" s="62">
        <f t="shared" si="144"/>
        <v>250.47702091764884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2.6602720026858149E-14</v>
      </c>
      <c r="P159" s="14">
        <f t="shared" si="141"/>
        <v>4.6624771586320878E-13</v>
      </c>
      <c r="Q159" s="22">
        <f t="shared" si="162"/>
        <v>8.583811758418665E-13</v>
      </c>
      <c r="R159" s="62">
        <f t="shared" si="109"/>
        <v>287.35489844708917</v>
      </c>
      <c r="S159" s="62">
        <f ca="1">AVERAGE(OFFSET($R$3,0,0,'Données projet'!$E$9+1,1))-AVERAGE(OFFSET($H$3,0,0,'Données projet'!$E$9+1,1))</f>
        <v>188.94867378904664</v>
      </c>
      <c r="T159" s="62">
        <f t="shared" si="142"/>
        <v>242.84781402593833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1.2674001625729205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1.6820246294136963E-18</v>
      </c>
      <c r="AC159" s="24">
        <f t="shared" si="163"/>
        <v>1.2674001625729205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398.11190027805549</v>
      </c>
      <c r="AO159" s="62">
        <f t="shared" si="144"/>
        <v>250.47702091764884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2.6602720026858149E-14</v>
      </c>
      <c r="P160" s="14">
        <f t="shared" si="141"/>
        <v>4.6624771586320878E-13</v>
      </c>
      <c r="Q160" s="22">
        <f t="shared" si="162"/>
        <v>8.583811758418665E-13</v>
      </c>
      <c r="R160" s="62">
        <f t="shared" si="109"/>
        <v>287.45861092658743</v>
      </c>
      <c r="S160" s="62">
        <f ca="1">AVERAGE(OFFSET($R$3,0,0,'Données projet'!$E$9+1,1))-AVERAGE(OFFSET($H$3,0,0,'Données projet'!$E$9+1,1))</f>
        <v>188.94867378904664</v>
      </c>
      <c r="T160" s="62">
        <f t="shared" si="142"/>
        <v>242.84781402593833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1.2425472184226336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1.1893710215812144E-18</v>
      </c>
      <c r="AC160" s="24">
        <f t="shared" si="163"/>
        <v>1.2425472184226336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398.11190027805549</v>
      </c>
      <c r="AO160" s="62">
        <f t="shared" si="144"/>
        <v>250.47702091764884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2.6602720026858149E-14</v>
      </c>
      <c r="P161" s="14">
        <f t="shared" si="141"/>
        <v>4.6624771586320878E-13</v>
      </c>
      <c r="Q161" s="22">
        <f t="shared" si="162"/>
        <v>8.583811758418665E-13</v>
      </c>
      <c r="R161" s="62">
        <f t="shared" si="109"/>
        <v>287.56052422643285</v>
      </c>
      <c r="S161" s="62">
        <f ca="1">AVERAGE(OFFSET($R$3,0,0,'Données projet'!$E$9+1,1))-AVERAGE(OFFSET($H$3,0,0,'Données projet'!$E$9+1,1))</f>
        <v>188.94867378904664</v>
      </c>
      <c r="T161" s="62">
        <f t="shared" si="142"/>
        <v>242.84781402593833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1.2181816253483346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8.4101231470684825E-19</v>
      </c>
      <c r="AC161" s="24">
        <f t="shared" si="163"/>
        <v>1.2181816253483346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398.11190027805549</v>
      </c>
      <c r="AO161" s="62">
        <f t="shared" si="144"/>
        <v>250.47702091764884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2.6602720026858149E-14</v>
      </c>
      <c r="P162" s="14">
        <f t="shared" si="141"/>
        <v>4.6624771586320878E-13</v>
      </c>
      <c r="Q162" s="22">
        <f t="shared" si="162"/>
        <v>8.583811758418665E-13</v>
      </c>
      <c r="R162" s="62">
        <f t="shared" si="109"/>
        <v>287.66066955836982</v>
      </c>
      <c r="S162" s="62">
        <f ca="1">AVERAGE(OFFSET($R$3,0,0,'Données projet'!$E$9+1,1))-AVERAGE(OFFSET($H$3,0,0,'Données projet'!$E$9+1,1))</f>
        <v>188.94867378904664</v>
      </c>
      <c r="T162" s="62">
        <f t="shared" si="142"/>
        <v>242.84781402593833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1.1942938266926784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5.9468551079060728E-19</v>
      </c>
      <c r="AC162" s="24">
        <f t="shared" si="163"/>
        <v>1.1942938266926784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398.11190027805549</v>
      </c>
      <c r="AO162" s="62">
        <f t="shared" si="144"/>
        <v>250.47702091764884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2.6602720026858149E-14</v>
      </c>
      <c r="P163" s="14">
        <f t="shared" si="141"/>
        <v>4.6624771586320878E-13</v>
      </c>
      <c r="Q163" s="22">
        <f t="shared" si="162"/>
        <v>8.583811758418665E-13</v>
      </c>
      <c r="R163" s="62">
        <f t="shared" si="109"/>
        <v>287.75907759268921</v>
      </c>
      <c r="S163" s="62">
        <f ca="1">AVERAGE(OFFSET($R$3,0,0,'Données projet'!$E$9+1,1))-AVERAGE(OFFSET($H$3,0,0,'Données projet'!$E$9+1,1))</f>
        <v>188.94867378904664</v>
      </c>
      <c r="T163" s="62">
        <f t="shared" si="142"/>
        <v>242.84781402593833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1.1708744531985411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4.2050615735342422E-19</v>
      </c>
      <c r="AC163" s="24">
        <f t="shared" si="163"/>
        <v>1.1708744531985411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398.11190027805549</v>
      </c>
      <c r="AO163" s="62">
        <f t="shared" si="144"/>
        <v>250.47702091764884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2.6602720026858149E-14</v>
      </c>
      <c r="P164" s="14">
        <f t="shared" si="141"/>
        <v>4.6624771586320878E-13</v>
      </c>
      <c r="Q164" s="22">
        <f t="shared" si="162"/>
        <v>8.583811758418665E-13</v>
      </c>
      <c r="R164" s="62">
        <f t="shared" si="109"/>
        <v>287.85577846762055</v>
      </c>
      <c r="S164" s="62">
        <f ca="1">AVERAGE(OFFSET($R$3,0,0,'Données projet'!$E$9+1,1))-AVERAGE(OFFSET($H$3,0,0,'Données projet'!$E$9+1,1))</f>
        <v>188.94867378904664</v>
      </c>
      <c r="T164" s="62">
        <f t="shared" si="142"/>
        <v>242.84781402593833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1.1479143193342165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2.9734275539530369E-19</v>
      </c>
      <c r="AC164" s="24">
        <f t="shared" si="163"/>
        <v>1.1479143193342165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398.11190027805549</v>
      </c>
      <c r="AO164" s="62">
        <f t="shared" si="144"/>
        <v>250.47702091764884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2.6602720026858149E-14</v>
      </c>
      <c r="P165" s="14">
        <f t="shared" si="141"/>
        <v>4.6624771586320878E-13</v>
      </c>
      <c r="Q165" s="22">
        <f t="shared" si="162"/>
        <v>8.583811758418665E-13</v>
      </c>
      <c r="R165" s="62">
        <f t="shared" si="109"/>
        <v>287.95080179856257</v>
      </c>
      <c r="S165" s="62">
        <f ca="1">AVERAGE(OFFSET($R$3,0,0,'Données projet'!$E$9+1,1))-AVERAGE(OFFSET($H$3,0,0,'Données projet'!$E$9+1,1))</f>
        <v>188.94867378904664</v>
      </c>
      <c r="T165" s="62">
        <f t="shared" si="142"/>
        <v>242.84781402593833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1.1254044196906723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2.1025307867671214E-19</v>
      </c>
      <c r="AC165" s="24">
        <f t="shared" si="163"/>
        <v>1.1254044196906723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398.11190027805549</v>
      </c>
      <c r="AO165" s="62">
        <f t="shared" si="144"/>
        <v>250.47702091764884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2.6602720026858149E-14</v>
      </c>
      <c r="P166" s="14">
        <f t="shared" si="141"/>
        <v>4.6624771586320878E-13</v>
      </c>
      <c r="Q166" s="22">
        <f t="shared" si="162"/>
        <v>8.583811758418665E-13</v>
      </c>
      <c r="R166" s="62">
        <f t="shared" si="109"/>
        <v>288.04417668715308</v>
      </c>
      <c r="S166" s="62">
        <f ca="1">AVERAGE(OFFSET($R$3,0,0,'Données projet'!$E$9+1,1))-AVERAGE(OFFSET($H$3,0,0,'Données projet'!$E$9+1,1))</f>
        <v>188.94867378904664</v>
      </c>
      <c r="T166" s="62">
        <f t="shared" si="142"/>
        <v>242.84781402593833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1.103335925449455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1.4867137769765187E-19</v>
      </c>
      <c r="AC166" s="24">
        <f t="shared" si="163"/>
        <v>1.103335925449455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398.11190027805549</v>
      </c>
      <c r="AO166" s="62">
        <f t="shared" si="144"/>
        <v>250.47702091764884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2.6602720026858149E-14</v>
      </c>
      <c r="P167" s="14">
        <f t="shared" si="141"/>
        <v>4.6624771586320878E-13</v>
      </c>
      <c r="Q167" s="22">
        <f t="shared" si="162"/>
        <v>8.583811758418665E-13</v>
      </c>
      <c r="R167" s="62">
        <f t="shared" si="109"/>
        <v>288.13593173018154</v>
      </c>
      <c r="S167" s="62">
        <f ca="1">AVERAGE(OFFSET($R$3,0,0,'Données projet'!$E$9+1,1))-AVERAGE(OFFSET($H$3,0,0,'Données projet'!$E$9+1,1))</f>
        <v>188.94867378904664</v>
      </c>
      <c r="T167" s="62">
        <f t="shared" si="142"/>
        <v>242.84781402593833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1.0817001809198556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1.0512653933835609E-19</v>
      </c>
      <c r="AC167" s="24">
        <f t="shared" si="163"/>
        <v>1.0817001809198556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398.11190027805549</v>
      </c>
      <c r="AO167" s="62">
        <f t="shared" si="144"/>
        <v>250.47702091764884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2.6602720026858149E-14</v>
      </c>
      <c r="P168" s="14">
        <f t="shared" si="141"/>
        <v>4.6624771586320878E-13</v>
      </c>
      <c r="Q168" s="22">
        <f t="shared" si="162"/>
        <v>8.583811758418665E-13</v>
      </c>
      <c r="R168" s="62">
        <f t="shared" si="109"/>
        <v>288.226095028347</v>
      </c>
      <c r="S168" s="62">
        <f ca="1">AVERAGE(OFFSET($R$3,0,0,'Données projet'!$E$9+1,1))-AVERAGE(OFFSET($H$3,0,0,'Données projet'!$E$9+1,1))</f>
        <v>188.94867378904664</v>
      </c>
      <c r="T168" s="62">
        <f t="shared" si="142"/>
        <v>242.84781402593833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1.0604887001439807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7.4335688848825946E-20</v>
      </c>
      <c r="AC168" s="24">
        <f t="shared" si="163"/>
        <v>1.0604887001439807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398.11190027805549</v>
      </c>
      <c r="AO168" s="62">
        <f t="shared" si="144"/>
        <v>250.47702091764884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2.6602720026858149E-14</v>
      </c>
      <c r="P169" s="14">
        <f t="shared" si="141"/>
        <v>4.6624771586320878E-13</v>
      </c>
      <c r="Q169" s="22">
        <f t="shared" si="162"/>
        <v>8.583811758418665E-13</v>
      </c>
      <c r="R169" s="62">
        <f t="shared" si="109"/>
        <v>288.31469419486427</v>
      </c>
      <c r="S169" s="62">
        <f ca="1">AVERAGE(OFFSET($R$3,0,0,'Données projet'!$E$9+1,1))-AVERAGE(OFFSET($H$3,0,0,'Données projet'!$E$9+1,1))</f>
        <v>188.94867378904664</v>
      </c>
      <c r="T169" s="62">
        <f t="shared" si="142"/>
        <v>242.84781402593833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1.0396931635683948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5.2563269669178052E-20</v>
      </c>
      <c r="AC169" s="24">
        <f t="shared" si="163"/>
        <v>1.0396931635683948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398.11190027805549</v>
      </c>
      <c r="AO169" s="62">
        <f t="shared" si="144"/>
        <v>250.47702091764884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2.6602720026858149E-14</v>
      </c>
      <c r="P170" s="14">
        <f t="shared" si="141"/>
        <v>4.6624771586320878E-13</v>
      </c>
      <c r="Q170" s="22">
        <f t="shared" si="162"/>
        <v>8.583811758418665E-13</v>
      </c>
      <c r="R170" s="62">
        <f t="shared" si="109"/>
        <v>288.40175636392047</v>
      </c>
      <c r="S170" s="62">
        <f ca="1">AVERAGE(OFFSET($R$3,0,0,'Données projet'!$E$9+1,1))-AVERAGE(OFFSET($H$3,0,0,'Données projet'!$E$9+1,1))</f>
        <v>188.94867378904664</v>
      </c>
      <c r="T170" s="62">
        <f t="shared" si="142"/>
        <v>242.84781402593833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1.0193054147810312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3.7167844424412979E-20</v>
      </c>
      <c r="AC170" s="24">
        <f t="shared" si="163"/>
        <v>1.0193054147810312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398.11190027805549</v>
      </c>
      <c r="AO170" s="62">
        <f t="shared" si="144"/>
        <v>250.47702091764884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2.6602720026858149E-14</v>
      </c>
      <c r="P171" s="14">
        <f t="shared" si="141"/>
        <v>4.6624771586320878E-13</v>
      </c>
      <c r="Q171" s="22">
        <f t="shared" si="162"/>
        <v>8.583811758418665E-13</v>
      </c>
      <c r="R171" s="62">
        <f t="shared" si="109"/>
        <v>288.48730819898537</v>
      </c>
      <c r="S171" s="62">
        <f ca="1">AVERAGE(OFFSET($R$3,0,0,'Données projet'!$E$9+1,1))-AVERAGE(OFFSET($H$3,0,0,'Données projet'!$E$9+1,1))</f>
        <v>188.94867378904664</v>
      </c>
      <c r="T171" s="62">
        <f t="shared" si="142"/>
        <v>242.84781402593833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0.99931745731208899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2.6281634834589029E-20</v>
      </c>
      <c r="AC171" s="24">
        <f t="shared" si="163"/>
        <v>0.99931745731208899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398.11190027805549</v>
      </c>
      <c r="AO171" s="62">
        <f t="shared" si="144"/>
        <v>250.47702091764884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2.6602720026858149E-14</v>
      </c>
      <c r="P172" s="14">
        <f t="shared" si="141"/>
        <v>4.6624771586320878E-13</v>
      </c>
      <c r="Q172" s="22">
        <f t="shared" si="162"/>
        <v>8.583811758418665E-13</v>
      </c>
      <c r="R172" s="62">
        <f t="shared" si="109"/>
        <v>288.57137590097727</v>
      </c>
      <c r="S172" s="62">
        <f ca="1">AVERAGE(OFFSET($R$3,0,0,'Données projet'!$E$9+1,1))-AVERAGE(OFFSET($H$3,0,0,'Données projet'!$E$9+1,1))</f>
        <v>188.94867378904664</v>
      </c>
      <c r="T172" s="62">
        <f t="shared" si="142"/>
        <v>242.84781402593833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0.97972145149766243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1.8583922212206489E-20</v>
      </c>
      <c r="AC172" s="24">
        <f t="shared" si="163"/>
        <v>0.97972145149766243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398.11190027805549</v>
      </c>
      <c r="AO172" s="62">
        <f t="shared" si="144"/>
        <v>250.47702091764884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2.6602720026858149E-14</v>
      </c>
      <c r="P173" s="14">
        <f t="shared" si="141"/>
        <v>4.6624771586320878E-13</v>
      </c>
      <c r="Q173" s="22">
        <f t="shared" si="162"/>
        <v>8.583811758418665E-13</v>
      </c>
      <c r="R173" s="62">
        <f t="shared" si="109"/>
        <v>288.65398521628674</v>
      </c>
      <c r="S173" s="62">
        <f ca="1">AVERAGE(OFFSET($R$3,0,0,'Données projet'!$E$9+1,1))-AVERAGE(OFFSET($H$3,0,0,'Données projet'!$E$9+1,1))</f>
        <v>188.94867378904664</v>
      </c>
      <c r="T173" s="62">
        <f t="shared" si="142"/>
        <v>242.84781402593833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0.9605097114048734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1.3140817417294514E-20</v>
      </c>
      <c r="AC173" s="24">
        <f t="shared" si="163"/>
        <v>0.9605097114048734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398.11190027805549</v>
      </c>
      <c r="AO173" s="62">
        <f t="shared" si="144"/>
        <v>250.47702091764884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2.6602720026858149E-14</v>
      </c>
      <c r="P174" s="14">
        <f t="shared" si="141"/>
        <v>4.6624771586320878E-13</v>
      </c>
      <c r="Q174" s="22">
        <f t="shared" si="162"/>
        <v>8.583811758418665E-13</v>
      </c>
      <c r="R174" s="62">
        <f t="shared" si="109"/>
        <v>288.73516144466237</v>
      </c>
      <c r="S174" s="62">
        <f ca="1">AVERAGE(OFFSET($R$3,0,0,'Données projet'!$E$9+1,1))-AVERAGE(OFFSET($H$3,0,0,'Données projet'!$E$9+1,1))</f>
        <v>188.94867378904664</v>
      </c>
      <c r="T174" s="62">
        <f t="shared" si="142"/>
        <v>242.84781402593833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0.94167470181729962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9.2919611061032447E-21</v>
      </c>
      <c r="AC174" s="24">
        <f t="shared" si="163"/>
        <v>0.94167470181729962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398.11190027805549</v>
      </c>
      <c r="AO174" s="62">
        <f t="shared" si="144"/>
        <v>250.47702091764884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2.6602720026858149E-14</v>
      </c>
      <c r="P175" s="14">
        <f t="shared" si="141"/>
        <v>4.6624771586320878E-13</v>
      </c>
      <c r="Q175" s="22">
        <f t="shared" si="162"/>
        <v>8.583811758418665E-13</v>
      </c>
      <c r="R175" s="62">
        <f t="shared" si="109"/>
        <v>288.8149294469585</v>
      </c>
      <c r="S175" s="62">
        <f ca="1">AVERAGE(OFFSET($R$3,0,0,'Données projet'!$E$9+1,1))-AVERAGE(OFFSET($H$3,0,0,'Données projet'!$E$9+1,1))</f>
        <v>188.94867378904664</v>
      </c>
      <c r="T175" s="62">
        <f t="shared" si="142"/>
        <v>242.84781402593833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0.9232090352795167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6.5704087086472572E-21</v>
      </c>
      <c r="AC175" s="24">
        <f t="shared" si="163"/>
        <v>0.9232090352795167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398.11190027805549</v>
      </c>
      <c r="AO175" s="62">
        <f t="shared" si="144"/>
        <v>250.47702091764884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2.6602720026858149E-14</v>
      </c>
      <c r="P176" s="14">
        <f t="shared" si="141"/>
        <v>4.6624771586320878E-13</v>
      </c>
      <c r="Q176" s="22">
        <f t="shared" si="162"/>
        <v>8.583811758418665E-13</v>
      </c>
      <c r="R176" s="62">
        <f t="shared" si="109"/>
        <v>288.89331365274933</v>
      </c>
      <c r="S176" s="62">
        <f ca="1">AVERAGE(OFFSET($R$3,0,0,'Données projet'!$E$9+1,1))-AVERAGE(OFFSET($H$3,0,0,'Données projet'!$E$9+1,1))</f>
        <v>188.94867378904664</v>
      </c>
      <c r="T176" s="62">
        <f t="shared" si="142"/>
        <v>242.84781402593833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0.90510546919959523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4.6459805530516224E-21</v>
      </c>
      <c r="AC176" s="24">
        <f t="shared" si="163"/>
        <v>0.90510546919959523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398.11190027805549</v>
      </c>
      <c r="AO176" s="62">
        <f t="shared" si="144"/>
        <v>250.47702091764884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2.6602720026858149E-14</v>
      </c>
      <c r="P177" s="14">
        <f t="shared" si="141"/>
        <v>4.6624771586320878E-13</v>
      </c>
      <c r="Q177" s="22">
        <f t="shared" si="162"/>
        <v>8.583811758418665E-13</v>
      </c>
      <c r="R177" s="62">
        <f t="shared" si="109"/>
        <v>288.97033806781059</v>
      </c>
      <c r="S177" s="62">
        <f ca="1">AVERAGE(OFFSET($R$3,0,0,'Données projet'!$E$9+1,1))-AVERAGE(OFFSET($H$3,0,0,'Données projet'!$E$9+1,1))</f>
        <v>188.94867378904664</v>
      </c>
      <c r="T177" s="62">
        <f t="shared" si="142"/>
        <v>242.84781402593833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0.88735690300841596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3.2852043543236286E-21</v>
      </c>
      <c r="AC177" s="24">
        <f t="shared" si="163"/>
        <v>0.88735690300841596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398.11190027805549</v>
      </c>
      <c r="AO177" s="62">
        <f t="shared" si="144"/>
        <v>250.47702091764884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2.6602720026858149E-14</v>
      </c>
      <c r="P178" s="14">
        <f t="shared" si="141"/>
        <v>4.6624771586320878E-13</v>
      </c>
      <c r="Q178" s="22">
        <f t="shared" si="162"/>
        <v>8.583811758418665E-13</v>
      </c>
      <c r="R178" s="62">
        <f t="shared" si="109"/>
        <v>289.04602628147126</v>
      </c>
      <c r="S178" s="62">
        <f ca="1">AVERAGE(OFFSET($R$3,0,0,'Données projet'!$E$9+1,1))-AVERAGE(OFFSET($H$3,0,0,'Données projet'!$E$9+1,1))</f>
        <v>188.94867378904664</v>
      </c>
      <c r="T178" s="62">
        <f t="shared" si="142"/>
        <v>242.84781402593833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0.86995637537468928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2.3229902765258112E-21</v>
      </c>
      <c r="AC178" s="24">
        <f t="shared" si="163"/>
        <v>0.86995637537468928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398.11190027805549</v>
      </c>
      <c r="AO178" s="62">
        <f t="shared" si="144"/>
        <v>250.47702091764884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2.6602720026858149E-14</v>
      </c>
      <c r="P179" s="14">
        <f t="shared" si="141"/>
        <v>4.6624771586320878E-13</v>
      </c>
      <c r="Q179" s="22">
        <f t="shared" si="162"/>
        <v>8.583811758418665E-13</v>
      </c>
      <c r="R179" s="62">
        <f t="shared" si="109"/>
        <v>289.12040147383846</v>
      </c>
      <c r="S179" s="62">
        <f ca="1">AVERAGE(OFFSET($R$3,0,0,'Données projet'!$E$9+1,1))-AVERAGE(OFFSET($H$3,0,0,'Données projet'!$E$9+1,1))</f>
        <v>188.94867378904664</v>
      </c>
      <c r="T179" s="62">
        <f t="shared" si="142"/>
        <v>242.84781402593833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0.8528970614745861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1.6426021771618143E-21</v>
      </c>
      <c r="AC179" s="24">
        <f t="shared" si="163"/>
        <v>0.8528970614745861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398.11190027805549</v>
      </c>
      <c r="AO179" s="62">
        <f t="shared" si="144"/>
        <v>250.47702091764884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2.6602720026858149E-14</v>
      </c>
      <c r="P180" s="14">
        <f t="shared" si="141"/>
        <v>4.6624771586320878E-13</v>
      </c>
      <c r="Q180" s="22">
        <f t="shared" si="162"/>
        <v>8.583811758418665E-13</v>
      </c>
      <c r="R180" s="62">
        <f t="shared" si="109"/>
        <v>289.19348642289611</v>
      </c>
      <c r="S180" s="62">
        <f ca="1">AVERAGE(OFFSET($R$3,0,0,'Données projet'!$E$9+1,1))-AVERAGE(OFFSET($H$3,0,0,'Données projet'!$E$9+1,1))</f>
        <v>188.94867378904664</v>
      </c>
      <c r="T180" s="62">
        <f t="shared" si="142"/>
        <v>242.84781402593833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0.83617227031490993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1.1614951382629056E-21</v>
      </c>
      <c r="AC180" s="24">
        <f t="shared" si="163"/>
        <v>0.83617227031490993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398.11190027805549</v>
      </c>
      <c r="AO180" s="62">
        <f t="shared" si="144"/>
        <v>250.47702091764884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2.6602720026858149E-14</v>
      </c>
      <c r="P181" s="14">
        <f t="shared" si="141"/>
        <v>4.6624771586320878E-13</v>
      </c>
      <c r="Q181" s="22">
        <f t="shared" si="162"/>
        <v>8.583811758418665E-13</v>
      </c>
      <c r="R181" s="62">
        <f t="shared" si="109"/>
        <v>289.26530351148102</v>
      </c>
      <c r="S181" s="62">
        <f ca="1">AVERAGE(OFFSET($R$3,0,0,'Données projet'!$E$9+1,1))-AVERAGE(OFFSET($H$3,0,0,'Données projet'!$E$9+1,1))</f>
        <v>188.94867378904664</v>
      </c>
      <c r="T181" s="62">
        <f t="shared" si="142"/>
        <v>242.84781402593833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0.81977544210875963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8.2130108858090716E-22</v>
      </c>
      <c r="AC181" s="24">
        <f t="shared" si="163"/>
        <v>0.81977544210875963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398.11190027805549</v>
      </c>
      <c r="AO181" s="62">
        <f t="shared" si="144"/>
        <v>250.47702091764884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2.6602720026858149E-14</v>
      </c>
      <c r="P182" s="14">
        <f t="shared" si="141"/>
        <v>4.6624771586320878E-13</v>
      </c>
      <c r="Q182" s="22">
        <f t="shared" si="162"/>
        <v>8.583811758418665E-13</v>
      </c>
      <c r="R182" s="62">
        <f t="shared" si="109"/>
        <v>289.33587473413797</v>
      </c>
      <c r="S182" s="62">
        <f ca="1">AVERAGE(OFFSET($R$3,0,0,'Données projet'!$E$9+1,1))-AVERAGE(OFFSET($H$3,0,0,'Données projet'!$E$9+1,1))</f>
        <v>188.94867378904664</v>
      </c>
      <c r="T182" s="62">
        <f t="shared" si="142"/>
        <v>242.84781402593833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0.80370014570265425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5.8074756913145279E-22</v>
      </c>
      <c r="AC182" s="24">
        <f t="shared" si="163"/>
        <v>0.80370014570265425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398.11190027805549</v>
      </c>
      <c r="AO182" s="62">
        <f t="shared" si="144"/>
        <v>250.47702091764884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2.6602720026858149E-14</v>
      </c>
      <c r="P183" s="14">
        <f t="shared" si="141"/>
        <v>4.6624771586320878E-13</v>
      </c>
      <c r="Q183" s="22">
        <f t="shared" si="162"/>
        <v>8.583811758418665E-13</v>
      </c>
      <c r="R183" s="62">
        <f t="shared" si="109"/>
        <v>289.40522170385549</v>
      </c>
      <c r="S183" s="62">
        <f ca="1">AVERAGE(OFFSET($R$3,0,0,'Données projet'!$E$9+1,1))-AVERAGE(OFFSET($H$3,0,0,'Données projet'!$E$9+1,1))</f>
        <v>188.94867378904664</v>
      </c>
      <c r="T183" s="62">
        <f t="shared" si="142"/>
        <v>242.84781402593833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0.78794007605410998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4.1065054429045358E-22</v>
      </c>
      <c r="AC183" s="24">
        <f t="shared" si="163"/>
        <v>0.78794007605410998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398.11190027805549</v>
      </c>
      <c r="AO183" s="62">
        <f t="shared" si="144"/>
        <v>250.47702091764884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2.6602720026858149E-14</v>
      </c>
      <c r="P184" s="14">
        <f t="shared" si="141"/>
        <v>4.6624771586320878E-13</v>
      </c>
      <c r="Q184" s="22">
        <f t="shared" si="162"/>
        <v>8.583811758418665E-13</v>
      </c>
      <c r="R184" s="62">
        <f t="shared" si="109"/>
        <v>289.47336565868494</v>
      </c>
      <c r="S184" s="62">
        <f ca="1">AVERAGE(OFFSET($R$3,0,0,'Données projet'!$E$9+1,1))-AVERAGE(OFFSET($H$3,0,0,'Données projet'!$E$9+1,1))</f>
        <v>188.94867378904664</v>
      </c>
      <c r="T184" s="62">
        <f t="shared" si="142"/>
        <v>242.84781402593833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0.77248905175868032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2.903737845657264E-22</v>
      </c>
      <c r="AC184" s="24">
        <f t="shared" si="163"/>
        <v>0.77248905175868032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398.11190027805549</v>
      </c>
      <c r="AO184" s="62">
        <f t="shared" si="144"/>
        <v>250.47702091764884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2.6602720026858149E-14</v>
      </c>
      <c r="P185" s="14">
        <f t="shared" si="141"/>
        <v>4.6624771586320878E-13</v>
      </c>
      <c r="Q185" s="22">
        <f t="shared" si="162"/>
        <v>8.583811758418665E-13</v>
      </c>
      <c r="R185" s="62">
        <f t="shared" si="109"/>
        <v>289.54032746824527</v>
      </c>
      <c r="S185" s="62">
        <f ca="1">AVERAGE(OFFSET($R$3,0,0,'Données projet'!$E$9+1,1))-AVERAGE(OFFSET($H$3,0,0,'Données projet'!$E$9+1,1))</f>
        <v>188.94867378904664</v>
      </c>
      <c r="T185" s="62">
        <f t="shared" si="142"/>
        <v>242.84781402593833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0.75734101262548981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2.0532527214522679E-22</v>
      </c>
      <c r="AC185" s="24">
        <f t="shared" si="163"/>
        <v>0.75734101262548981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398.11190027805549</v>
      </c>
      <c r="AO185" s="62">
        <f t="shared" si="144"/>
        <v>250.47702091764884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2.6602720026858149E-14</v>
      </c>
      <c r="P186" s="14">
        <f t="shared" si="141"/>
        <v>4.6624771586320878E-13</v>
      </c>
      <c r="Q186" s="22">
        <f t="shared" si="162"/>
        <v>8.583811758418665E-13</v>
      </c>
      <c r="R186" s="62">
        <f t="shared" si="109"/>
        <v>289.60612764011381</v>
      </c>
      <c r="S186" s="62">
        <f ca="1">AVERAGE(OFFSET($R$3,0,0,'Données projet'!$E$9+1,1))-AVERAGE(OFFSET($H$3,0,0,'Données projet'!$E$9+1,1))</f>
        <v>188.94867378904664</v>
      </c>
      <c r="T186" s="62">
        <f t="shared" si="142"/>
        <v>242.84781402593833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0.74249001730030961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1.451868922828632E-22</v>
      </c>
      <c r="AC186" s="24">
        <f t="shared" si="163"/>
        <v>0.74249001730030961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398.11190027805549</v>
      </c>
      <c r="AO186" s="62">
        <f t="shared" si="144"/>
        <v>250.47702091764884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2.6602720026858149E-14</v>
      </c>
      <c r="P187" s="14">
        <f t="shared" si="141"/>
        <v>4.6624771586320878E-13</v>
      </c>
      <c r="Q187" s="22">
        <f t="shared" si="162"/>
        <v>8.583811758418665E-13</v>
      </c>
      <c r="R187" s="62">
        <f t="shared" si="109"/>
        <v>289.67078632610759</v>
      </c>
      <c r="S187" s="62">
        <f ca="1">AVERAGE(OFFSET($R$3,0,0,'Données projet'!$E$9+1,1))-AVERAGE(OFFSET($H$3,0,0,'Données projet'!$E$9+1,1))</f>
        <v>188.94867378904664</v>
      </c>
      <c r="T187" s="62">
        <f t="shared" si="142"/>
        <v>242.84781402593833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0.7279302409352435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1.0266263607261339E-22</v>
      </c>
      <c r="AC187" s="24">
        <f t="shared" si="163"/>
        <v>0.7279302409352435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398.11190027805549</v>
      </c>
      <c r="AO187" s="62">
        <f t="shared" si="144"/>
        <v>250.47702091764884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2.6602720026858149E-14</v>
      </c>
      <c r="P188" s="14">
        <f t="shared" si="141"/>
        <v>4.6624771586320878E-13</v>
      </c>
      <c r="Q188" s="22">
        <f t="shared" si="162"/>
        <v>8.583811758418665E-13</v>
      </c>
      <c r="R188" s="62">
        <f t="shared" si="109"/>
        <v>289.73432332845459</v>
      </c>
      <c r="S188" s="62">
        <f ca="1">AVERAGE(OFFSET($R$3,0,0,'Données projet'!$E$9+1,1))-AVERAGE(OFFSET($H$3,0,0,'Données projet'!$E$9+1,1))</f>
        <v>188.94867378904664</v>
      </c>
      <c r="T188" s="62">
        <f t="shared" si="142"/>
        <v>242.84781402593833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0.71365597290410965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7.2593446141431599E-23</v>
      </c>
      <c r="AC188" s="24">
        <f t="shared" si="163"/>
        <v>0.71365597290410965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398.11190027805549</v>
      </c>
      <c r="AO188" s="62">
        <f t="shared" si="144"/>
        <v>250.47702091764884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2.6602720026858149E-14</v>
      </c>
      <c r="P189" s="14">
        <f t="shared" si="141"/>
        <v>4.6624771586320878E-13</v>
      </c>
      <c r="Q189" s="22">
        <f t="shared" si="162"/>
        <v>8.583811758418665E-13</v>
      </c>
      <c r="R189" s="62">
        <f t="shared" si="109"/>
        <v>289.79675810585826</v>
      </c>
      <c r="S189" s="62">
        <f ca="1">AVERAGE(OFFSET($R$3,0,0,'Données projet'!$E$9+1,1))-AVERAGE(OFFSET($H$3,0,0,'Données projet'!$E$9+1,1))</f>
        <v>188.94867378904664</v>
      </c>
      <c r="T189" s="62">
        <f t="shared" si="142"/>
        <v>242.84781402593833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0.69966161456262255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5.1331318036306697E-23</v>
      </c>
      <c r="AC189" s="24">
        <f t="shared" si="163"/>
        <v>0.69966161456262255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398.11190027805549</v>
      </c>
      <c r="AO189" s="62">
        <f t="shared" si="144"/>
        <v>250.47702091764884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2.6602720026858149E-14</v>
      </c>
      <c r="P190" s="14">
        <f t="shared" si="141"/>
        <v>4.6624771586320878E-13</v>
      </c>
      <c r="Q190" s="22">
        <f t="shared" si="162"/>
        <v>8.583811758418665E-13</v>
      </c>
      <c r="R190" s="62">
        <f t="shared" si="109"/>
        <v>289.85810977945727</v>
      </c>
      <c r="S190" s="62">
        <f ca="1">AVERAGE(OFFSET($R$3,0,0,'Données projet'!$E$9+1,1))-AVERAGE(OFFSET($H$3,0,0,'Données projet'!$E$9+1,1))</f>
        <v>188.94867378904664</v>
      </c>
      <c r="T190" s="62">
        <f t="shared" si="142"/>
        <v>242.84781402593833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0.6859416770524962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3.62967230707158E-23</v>
      </c>
      <c r="AC190" s="24">
        <f t="shared" si="163"/>
        <v>0.6859416770524962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398.11190027805549</v>
      </c>
      <c r="AO190" s="62">
        <f t="shared" si="144"/>
        <v>250.47702091764884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2.6602720026858149E-14</v>
      </c>
      <c r="P191" s="14">
        <f t="shared" si="141"/>
        <v>4.6624771586320878E-13</v>
      </c>
      <c r="Q191" s="22">
        <f t="shared" si="162"/>
        <v>8.583811758418665E-13</v>
      </c>
      <c r="R191" s="62">
        <f t="shared" si="109"/>
        <v>289.91839713868109</v>
      </c>
      <c r="S191" s="62">
        <f ca="1">AVERAGE(OFFSET($R$3,0,0,'Données projet'!$E$9+1,1))-AVERAGE(OFFSET($H$3,0,0,'Données projet'!$E$9+1,1))</f>
        <v>188.94867378904664</v>
      </c>
      <c r="T191" s="62">
        <f t="shared" si="142"/>
        <v>242.84781402593833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0.67249077914860789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2.5665659018153349E-23</v>
      </c>
      <c r="AC191" s="24">
        <f t="shared" si="163"/>
        <v>0.67249077914860789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398.11190027805549</v>
      </c>
      <c r="AO191" s="62">
        <f t="shared" si="144"/>
        <v>250.47702091764884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2.6602720026858149E-14</v>
      </c>
      <c r="P192" s="14">
        <f t="shared" si="141"/>
        <v>4.6624771586320878E-13</v>
      </c>
      <c r="Q192" s="22">
        <f t="shared" si="162"/>
        <v>8.583811758418665E-13</v>
      </c>
      <c r="R192" s="62">
        <f t="shared" si="109"/>
        <v>289.97763864700471</v>
      </c>
      <c r="S192" s="62">
        <f ca="1">AVERAGE(OFFSET($R$3,0,0,'Données projet'!$E$9+1,1))-AVERAGE(OFFSET($H$3,0,0,'Données projet'!$E$9+1,1))</f>
        <v>188.94867378904664</v>
      </c>
      <c r="T192" s="62">
        <f t="shared" si="142"/>
        <v>242.84781402593833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0.65930364514837714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1.81483615353579E-23</v>
      </c>
      <c r="AC192" s="24">
        <f t="shared" si="163"/>
        <v>0.65930364514837714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398.11190027805549</v>
      </c>
      <c r="AO192" s="62">
        <f t="shared" si="144"/>
        <v>250.47702091764884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2.6602720026858149E-14</v>
      </c>
      <c r="P193" s="14">
        <f t="shared" si="141"/>
        <v>4.6624771586320878E-13</v>
      </c>
      <c r="Q193" s="22">
        <f t="shared" si="162"/>
        <v>8.583811758418665E-13</v>
      </c>
      <c r="R193" s="62">
        <f t="shared" si="109"/>
        <v>290.03585244760313</v>
      </c>
      <c r="S193" s="62">
        <f ca="1">AVERAGE(OFFSET($R$3,0,0,'Données projet'!$E$9+1,1))-AVERAGE(OFFSET($H$3,0,0,'Données projet'!$E$9+1,1))</f>
        <v>188.94867378904664</v>
      </c>
      <c r="T193" s="62">
        <f t="shared" si="142"/>
        <v>242.84781402593833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0.64637510280253341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1.2832829509076674E-23</v>
      </c>
      <c r="AC193" s="24">
        <f t="shared" si="163"/>
        <v>0.64637510280253341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398.11190027805549</v>
      </c>
      <c r="AO193" s="62">
        <f t="shared" si="144"/>
        <v>250.47702091764884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2.6602720026858149E-14</v>
      </c>
      <c r="P194" s="14">
        <f t="shared" si="141"/>
        <v>4.6624771586320878E-13</v>
      </c>
      <c r="Q194" s="22">
        <f t="shared" si="162"/>
        <v>8.583811758418665E-13</v>
      </c>
      <c r="R194" s="62">
        <f t="shared" si="109"/>
        <v>290.0930563689077</v>
      </c>
      <c r="S194" s="62">
        <f ca="1">AVERAGE(OFFSET($R$3,0,0,'Données projet'!$E$9+1,1))-AVERAGE(OFFSET($H$3,0,0,'Données projet'!$E$9+1,1))</f>
        <v>188.94867378904664</v>
      </c>
      <c r="T194" s="62">
        <f t="shared" si="142"/>
        <v>242.84781402593833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0.63370008128645949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9.0741807676789499E-24</v>
      </c>
      <c r="AC194" s="24">
        <f t="shared" si="163"/>
        <v>0.63370008128645949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398.11190027805549</v>
      </c>
      <c r="AO194" s="62">
        <f t="shared" si="144"/>
        <v>250.47702091764884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2.6602720026858149E-14</v>
      </c>
      <c r="P195" s="14">
        <f t="shared" si="141"/>
        <v>4.6624771586320878E-13</v>
      </c>
      <c r="Q195" s="22">
        <f t="shared" si="162"/>
        <v>8.583811758418665E-13</v>
      </c>
      <c r="R195" s="62">
        <f t="shared" ref="R195:R203" si="191">Q195+(I195+J195)*44/12</f>
        <v>290.14926793006651</v>
      </c>
      <c r="S195" s="62">
        <f ca="1">AVERAGE(OFFSET($R$3,0,0,'Données projet'!$E$9+1,1))-AVERAGE(OFFSET($H$3,0,0,'Données projet'!$E$9+1,1))</f>
        <v>188.94867378904664</v>
      </c>
      <c r="T195" s="62">
        <f t="shared" si="142"/>
        <v>242.84781402593833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0.62127360921131602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6.4164147545383372E-24</v>
      </c>
      <c r="AC195" s="24">
        <f t="shared" si="163"/>
        <v>0.62127360921131602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398.11190027805549</v>
      </c>
      <c r="AO195" s="62">
        <f t="shared" si="144"/>
        <v>250.47702091764884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2.6602720026858149E-14</v>
      </c>
      <c r="P196" s="14">
        <f t="shared" si="141"/>
        <v>4.6624771586320878E-13</v>
      </c>
      <c r="Q196" s="22">
        <f t="shared" si="162"/>
        <v>8.583811758418665E-13</v>
      </c>
      <c r="R196" s="62">
        <f t="shared" si="191"/>
        <v>290.20450434630936</v>
      </c>
      <c r="S196" s="62">
        <f ca="1">AVERAGE(OFFSET($R$3,0,0,'Données projet'!$E$9+1,1))-AVERAGE(OFFSET($H$3,0,0,'Données projet'!$E$9+1,1))</f>
        <v>188.94867378904664</v>
      </c>
      <c r="T196" s="62">
        <f t="shared" si="142"/>
        <v>242.84781402593833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0.60909081267416654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4.537090383839475E-24</v>
      </c>
      <c r="AC196" s="24">
        <f t="shared" si="163"/>
        <v>0.60909081267416654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398.11190027805549</v>
      </c>
      <c r="AO196" s="62">
        <f t="shared" si="144"/>
        <v>250.47702091764884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2.6602720026858149E-14</v>
      </c>
      <c r="P197" s="14">
        <f t="shared" ref="P197:P203" si="203">EXP(-1.0587+0.8836*LN(O197)+0.284)</f>
        <v>4.6624771586320878E-13</v>
      </c>
      <c r="Q197" s="22">
        <f t="shared" si="162"/>
        <v>8.583811758418665E-13</v>
      </c>
      <c r="R197" s="62">
        <f t="shared" si="191"/>
        <v>290.25878253422059</v>
      </c>
      <c r="S197" s="62">
        <f ca="1">AVERAGE(OFFSET($R$3,0,0,'Données projet'!$E$9+1,1))-AVERAGE(OFFSET($H$3,0,0,'Données projet'!$E$9+1,1))</f>
        <v>188.94867378904664</v>
      </c>
      <c r="T197" s="62">
        <f t="shared" ref="T197:T203" si="204">$T$3</f>
        <v>242.84781402593833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0.5971469133463384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3.2082073772691686E-24</v>
      </c>
      <c r="AC197" s="24">
        <f t="shared" si="163"/>
        <v>0.5971469133463384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398.11190027805549</v>
      </c>
      <c r="AO197" s="62">
        <f t="shared" ref="AO197:AO203" si="205">$AO$3</f>
        <v>250.47702091764884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2.6602720026858149E-14</v>
      </c>
      <c r="P198" s="14">
        <f t="shared" si="203"/>
        <v>4.6624771586320878E-13</v>
      </c>
      <c r="Q198" s="22">
        <f t="shared" si="162"/>
        <v>8.583811758418665E-13</v>
      </c>
      <c r="R198" s="62">
        <f t="shared" si="191"/>
        <v>290.31211911691935</v>
      </c>
      <c r="S198" s="62">
        <f ca="1">AVERAGE(OFFSET($R$3,0,0,'Données projet'!$E$9+1,1))-AVERAGE(OFFSET($H$3,0,0,'Données projet'!$E$9+1,1))</f>
        <v>188.94867378904664</v>
      </c>
      <c r="T198" s="62">
        <f t="shared" si="204"/>
        <v>242.84781402593833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0.58543722659926978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2.2685451919197375E-24</v>
      </c>
      <c r="AC198" s="24">
        <f t="shared" si="163"/>
        <v>0.58543722659926978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398.11190027805549</v>
      </c>
      <c r="AO198" s="62">
        <f t="shared" si="205"/>
        <v>250.47702091764884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2.6602720026858149E-14</v>
      </c>
      <c r="P199" s="14">
        <f t="shared" si="203"/>
        <v>4.6624771586320878E-13</v>
      </c>
      <c r="Q199" s="22">
        <f t="shared" si="162"/>
        <v>8.583811758418665E-13</v>
      </c>
      <c r="R199" s="62">
        <f t="shared" si="191"/>
        <v>290.36453042915105</v>
      </c>
      <c r="S199" s="62">
        <f ca="1">AVERAGE(OFFSET($R$3,0,0,'Données projet'!$E$9+1,1))-AVERAGE(OFFSET($H$3,0,0,'Données projet'!$E$9+1,1))</f>
        <v>188.94867378904664</v>
      </c>
      <c r="T199" s="62">
        <f t="shared" si="204"/>
        <v>242.84781402593833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0.57395715966710747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1.6041036886345843E-24</v>
      </c>
      <c r="AC199" s="24">
        <f t="shared" si="163"/>
        <v>0.57395715966710747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398.11190027805549</v>
      </c>
      <c r="AO199" s="62">
        <f t="shared" si="205"/>
        <v>250.47702091764884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2.6602720026858149E-14</v>
      </c>
      <c r="P200" s="14">
        <f t="shared" si="203"/>
        <v>4.6624771586320878E-13</v>
      </c>
      <c r="Q200" s="22">
        <f t="shared" si="162"/>
        <v>8.583811758418665E-13</v>
      </c>
      <c r="R200" s="62">
        <f t="shared" si="191"/>
        <v>290.41603252228964</v>
      </c>
      <c r="S200" s="62">
        <f ca="1">AVERAGE(OFFSET($R$3,0,0,'Données projet'!$E$9+1,1))-AVERAGE(OFFSET($H$3,0,0,'Données projet'!$E$9+1,1))</f>
        <v>188.94867378904664</v>
      </c>
      <c r="T200" s="62">
        <f t="shared" si="204"/>
        <v>242.84781402593833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0.56270220984533548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1.1342725959598687E-24</v>
      </c>
      <c r="AC200" s="24">
        <f t="shared" si="163"/>
        <v>0.56270220984533548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398.11190027805549</v>
      </c>
      <c r="AO200" s="62">
        <f t="shared" si="205"/>
        <v>250.47702091764884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2.6602720026858149E-14</v>
      </c>
      <c r="P201" s="14">
        <f t="shared" si="203"/>
        <v>4.6624771586320878E-13</v>
      </c>
      <c r="Q201" s="22">
        <f t="shared" si="162"/>
        <v>8.583811758418665E-13</v>
      </c>
      <c r="R201" s="62">
        <f t="shared" si="191"/>
        <v>290.46664116925376</v>
      </c>
      <c r="S201" s="62">
        <f ca="1">AVERAGE(OFFSET($R$3,0,0,'Données projet'!$E$9+1,1))-AVERAGE(OFFSET($H$3,0,0,'Données projet'!$E$9+1,1))</f>
        <v>188.94867378904664</v>
      </c>
      <c r="T201" s="62">
        <f t="shared" si="204"/>
        <v>242.84781402593833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0.55166796272472685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8.0205184431729214E-25</v>
      </c>
      <c r="AC201" s="24">
        <f t="shared" si="163"/>
        <v>0.55166796272472685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398.11190027805549</v>
      </c>
      <c r="AO201" s="62">
        <f t="shared" si="205"/>
        <v>250.47702091764884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2.6602720026858149E-14</v>
      </c>
      <c r="P202" s="14">
        <f t="shared" si="203"/>
        <v>4.6624771586320878E-13</v>
      </c>
      <c r="Q202" s="22">
        <f t="shared" si="162"/>
        <v>8.583811758418665E-13</v>
      </c>
      <c r="R202" s="62">
        <f t="shared" si="191"/>
        <v>290.51637186933698</v>
      </c>
      <c r="S202" s="62">
        <f ca="1">AVERAGE(OFFSET($R$3,0,0,'Données projet'!$E$9+1,1))-AVERAGE(OFFSET($H$3,0,0,'Données projet'!$E$9+1,1))</f>
        <v>188.94867378904664</v>
      </c>
      <c r="T202" s="62">
        <f t="shared" si="204"/>
        <v>242.84781402593833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0.54085009045992716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5.6713629797993437E-25</v>
      </c>
      <c r="AC202" s="24">
        <f t="shared" si="163"/>
        <v>0.54085009045992716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398.11190027805549</v>
      </c>
      <c r="AO202" s="62">
        <f t="shared" si="205"/>
        <v>250.47702091764884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2.6602720026858149E-14</v>
      </c>
      <c r="P203" s="14">
        <f t="shared" si="203"/>
        <v>4.6624771586320878E-13</v>
      </c>
      <c r="Q203" s="22">
        <f t="shared" si="162"/>
        <v>8.583811758418665E-13</v>
      </c>
      <c r="R203" s="62">
        <f t="shared" si="191"/>
        <v>290.56523985295496</v>
      </c>
      <c r="S203" s="62">
        <f ca="1">AVERAGE(OFFSET($R$3,0,0,'Données projet'!$E$9+1,1))-AVERAGE(OFFSET($H$3,0,0,'Données projet'!$E$9+1,1))</f>
        <v>188.94867378904664</v>
      </c>
      <c r="T203" s="62">
        <f t="shared" si="204"/>
        <v>242.84781402593833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0.53024435007198967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4.0102592215864607E-25</v>
      </c>
      <c r="AC203" s="24">
        <f t="shared" si="163"/>
        <v>0.53024435007198967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398.11190027805549</v>
      </c>
      <c r="AO203" s="62">
        <f t="shared" si="205"/>
        <v>250.47702091764884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8.3000000000000007</v>
      </c>
      <c r="C6" s="156">
        <f ca="1">IF(OR('Données projet'!B9="",'Données projet'!C9="",'Données projet'!C9=0%),0,Calculateur!S3)</f>
        <v>188.94867378904664</v>
      </c>
      <c r="D6" s="156">
        <f>IF(OR('Données projet'!B9="",'Données projet'!C9="",'Données projet'!C9=0%),0,Calculateur!T3)</f>
        <v>242.84781402593833</v>
      </c>
      <c r="E6" s="156">
        <f ca="1">MIN(C6,D6)</f>
        <v>188.94867378904664</v>
      </c>
      <c r="F6" s="156">
        <f ca="1">E6*B6</f>
        <v>1568.2739924490872</v>
      </c>
      <c r="G6" s="156">
        <f ca="1">F6*(100%-'Données projet'!$C$24)*(100%-'Données projet'!$C$25)*(100%-'Données projet'!$C$26)*(100%-'Données projet'!$C$27)</f>
        <v>1340.8742635439696</v>
      </c>
      <c r="H6" s="157">
        <f>IF(OR('Données projet'!B9="",'Données projet'!C9="",'Données projet'!C9=0%),0,AVERAGE(Calculateur!$AC$3:$AC$33)*B6)</f>
        <v>41.869397628835834</v>
      </c>
      <c r="I6" s="158">
        <f>H6*(100%-'Données projet'!$C$24)*(100%-'Données projet'!$C$25)*(100%-'Données projet'!$C$26)*(100%-'Données projet'!$C$27)</f>
        <v>35.798334972654636</v>
      </c>
      <c r="J6" s="159">
        <f>IF(OR('Données projet'!B9="",'Données projet'!C9="",'Données projet'!C9=0%),0,SUM(Calculateur!$V$3:$V$33)*VLOOKUP('Données projet'!$B$9,Paramètres!$A$1:$I$89,9,0)*B6)</f>
        <v>428.28000000000003</v>
      </c>
      <c r="K6" s="160">
        <f>J6*(100%-'Données projet'!$C$24)*(100%-'Données projet'!$C$25)*(100%-'Données projet'!$C$26)*(100%-'Données projet'!$C$27)</f>
        <v>366.17940000000004</v>
      </c>
      <c r="L6" s="161">
        <f ca="1">G6+I6+K6</f>
        <v>1742.8519985166242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4.2</v>
      </c>
      <c r="C7" s="156">
        <f ca="1">IF(OR('Données projet'!B10="",'Données projet'!C10="",'Données projet'!C10=0%),0,Calculateur!AN3)</f>
        <v>398.11190027805549</v>
      </c>
      <c r="D7" s="156">
        <f>IF(OR('Données projet'!B10="",'Données projet'!C10="",'Données projet'!C10=0%),0,Calculateur!AO3)</f>
        <v>250.47702091764884</v>
      </c>
      <c r="E7" s="156">
        <f t="shared" ref="E7:E15" ca="1" si="0">MIN(C7,D7)</f>
        <v>250.47702091764884</v>
      </c>
      <c r="F7" s="156">
        <f t="shared" ref="F7:F15" ca="1" si="1">E7*B7</f>
        <v>1052.0034878541253</v>
      </c>
      <c r="G7" s="156">
        <f ca="1">F7*(100%-'Données projet'!$C$24)*(100%-'Données projet'!$C$25)*(100%-'Données projet'!$C$26)*(100%-'Données projet'!$C$27)</f>
        <v>899.4629821152771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30.450000000000003</v>
      </c>
      <c r="K7" s="160">
        <f>J7*(100%-'Données projet'!$C$24)*(100%-'Données projet'!$C$25)*(100%-'Données projet'!$C$26)*(100%-'Données projet'!$C$27)</f>
        <v>26.034750000000003</v>
      </c>
      <c r="L7" s="161">
        <f t="shared" ref="L7:L15" ca="1" si="2">G7+I7+K7</f>
        <v>925.49773211527713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2620.2774803032125</v>
      </c>
      <c r="G16" s="175">
        <f t="shared" ca="1" si="3"/>
        <v>2240.3372456592469</v>
      </c>
      <c r="H16" s="176">
        <f t="shared" si="3"/>
        <v>41.869397628835834</v>
      </c>
      <c r="I16" s="176">
        <f t="shared" si="3"/>
        <v>35.798334972654636</v>
      </c>
      <c r="J16" s="177">
        <f t="shared" si="3"/>
        <v>458.73</v>
      </c>
      <c r="K16" s="177">
        <f t="shared" si="3"/>
        <v>392.21415000000002</v>
      </c>
      <c r="L16" s="178">
        <f t="shared" ca="1" si="3"/>
        <v>2668.3497306319014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1" zoomScale="90" zoomScaleNormal="90" workbookViewId="0">
      <selection activeCell="Q25" sqref="Q2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-985.43830735835422</v>
      </c>
      <c r="U10" s="190">
        <f>'Données projet'!D9</f>
        <v>8.3000000000000007</v>
      </c>
      <c r="V10" s="189">
        <f>U10*T10</f>
        <v>-8179.1379510743409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-3068.907776121614</v>
      </c>
      <c r="U11" s="190">
        <f>'Données projet'!D10</f>
        <v>4.2</v>
      </c>
      <c r="V11" s="189">
        <f t="shared" ref="V11" si="0">U11*T11</f>
        <v>-12889.412659710779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17140/8.3</f>
        <v>2065.0602409638554</v>
      </c>
      <c r="F17" s="261" t="s">
        <v>324</v>
      </c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((4152+1245.6+1297.5+415)/8.3)+(210/4.2)</f>
        <v>906.63855421686742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(7885/8.3)+(3990/4.2)</f>
        <v>1900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G22" s="3" t="s">
        <v>326</v>
      </c>
      <c r="H22" s="203">
        <v>2</v>
      </c>
      <c r="I22" s="204">
        <f>(7885/8.3)+(3990/4.2)</f>
        <v>1900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35</v>
      </c>
      <c r="C23" s="206">
        <v>7</v>
      </c>
      <c r="D23" s="194">
        <f>B23*C23</f>
        <v>245</v>
      </c>
      <c r="E23" s="206"/>
      <c r="F23" s="261"/>
      <c r="G23" s="3" t="s">
        <v>327</v>
      </c>
      <c r="H23" s="203">
        <v>4</v>
      </c>
      <c r="I23" s="204">
        <f>3990/4.2</f>
        <v>950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-86835.30756282591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35</v>
      </c>
      <c r="C24" s="206">
        <v>9</v>
      </c>
      <c r="D24" s="194">
        <f t="shared" ref="D24:D42" si="2">B24*C24</f>
        <v>315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216380.22038205832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50</v>
      </c>
      <c r="C25" s="206">
        <v>11</v>
      </c>
      <c r="D25" s="194">
        <f t="shared" si="2"/>
        <v>550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800</v>
      </c>
      <c r="Q25" s="265" t="s">
        <v>328</v>
      </c>
      <c r="R25" s="25"/>
      <c r="S25" s="198" t="s">
        <v>266</v>
      </c>
      <c r="T25" s="336">
        <f ca="1">T23-T24</f>
        <v>-303215.52794488426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37</v>
      </c>
      <c r="B26" s="193">
        <f>'Données projet'!D39</f>
        <v>50</v>
      </c>
      <c r="C26" s="206">
        <v>12</v>
      </c>
      <c r="D26" s="194">
        <f t="shared" si="2"/>
        <v>600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44</v>
      </c>
      <c r="B27" s="193">
        <f>'Données projet'!D40</f>
        <v>60</v>
      </c>
      <c r="C27" s="206">
        <v>13</v>
      </c>
      <c r="D27" s="194">
        <f t="shared" si="2"/>
        <v>780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51</v>
      </c>
      <c r="B28" s="193">
        <f>'Données projet'!D41</f>
        <v>70</v>
      </c>
      <c r="C28" s="206">
        <v>15</v>
      </c>
      <c r="D28" s="194">
        <f t="shared" si="2"/>
        <v>1050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60</v>
      </c>
      <c r="B29" s="193">
        <f>'Données projet'!D42</f>
        <v>300</v>
      </c>
      <c r="C29" s="206">
        <v>18</v>
      </c>
      <c r="D29" s="194">
        <f t="shared" si="2"/>
        <v>5400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17310.417630564665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765.5502392344498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732.5839609899042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701.0372832439275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670.8490748745719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641.9608372005473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614.31659062253345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587.862766145965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562.54810157508632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538.32354217711611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515.14214562403458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492.95899102778435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471.73109189261669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451.41731281590108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431.97828977598203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14442.08/4.2</f>
        <v>3438.5904761904762</v>
      </c>
      <c r="F48" s="262" t="s">
        <v>325</v>
      </c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413.37635385261433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395.57545823216702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378.54110835614068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362.24029507764664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346.64143069631257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331.71428774766764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317.42994042839007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303.76070854391401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21</v>
      </c>
      <c r="C56" s="204">
        <v>4</v>
      </c>
      <c r="D56" s="191">
        <f t="shared" si="4"/>
        <v>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290.6801038697742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21</v>
      </c>
      <c r="C57" s="204">
        <v>5</v>
      </c>
      <c r="D57" s="191">
        <f t="shared" si="4"/>
        <v>105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278.16277882275045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21</v>
      </c>
      <c r="C58" s="204">
        <v>7</v>
      </c>
      <c r="D58" s="191">
        <f t="shared" si="4"/>
        <v>147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266.18447734234496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21</v>
      </c>
      <c r="C59" s="204">
        <v>9</v>
      </c>
      <c r="D59" s="191">
        <f t="shared" si="4"/>
        <v>189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254.7219878874115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21</v>
      </c>
      <c r="C60" s="204">
        <v>10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243.75309845685311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21</v>
      </c>
      <c r="C61" s="204">
        <v>11</v>
      </c>
      <c r="D61" s="191">
        <f t="shared" si="4"/>
        <v>231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233.25655354722792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21</v>
      </c>
      <c r="C62" s="204">
        <v>11</v>
      </c>
      <c r="D62" s="191">
        <f t="shared" si="4"/>
        <v>231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223.21201296385442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21</v>
      </c>
      <c r="C63" s="204">
        <v>11</v>
      </c>
      <c r="D63" s="191">
        <f t="shared" si="4"/>
        <v>231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213.6000124056024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21</v>
      </c>
      <c r="C64" s="204">
        <v>11</v>
      </c>
      <c r="D64" s="191">
        <f t="shared" si="4"/>
        <v>231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204.4019257469879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21</v>
      </c>
      <c r="C65" s="204">
        <v>13</v>
      </c>
      <c r="D65" s="191">
        <f t="shared" si="4"/>
        <v>273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195.59992894448615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21</v>
      </c>
      <c r="C66" s="204">
        <v>13</v>
      </c>
      <c r="D66" s="191">
        <f t="shared" si="4"/>
        <v>273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187.17696549711596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21</v>
      </c>
      <c r="C67" s="204">
        <v>15</v>
      </c>
      <c r="D67" s="191">
        <f t="shared" si="4"/>
        <v>315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179.11671339436936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21</v>
      </c>
      <c r="C68" s="204">
        <v>15</v>
      </c>
      <c r="D68" s="191">
        <f t="shared" si="4"/>
        <v>315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171.40355348743478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21</v>
      </c>
      <c r="C69" s="204">
        <v>25</v>
      </c>
      <c r="D69" s="191">
        <f t="shared" si="4"/>
        <v>525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164.02253922242568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21</v>
      </c>
      <c r="C70" s="204">
        <v>35</v>
      </c>
      <c r="D70" s="191">
        <f t="shared" si="4"/>
        <v>735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156.95936767696236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20</v>
      </c>
      <c r="C71" s="204">
        <v>35</v>
      </c>
      <c r="D71" s="191">
        <f t="shared" si="4"/>
        <v>700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150.20035184398316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19</v>
      </c>
      <c r="C72" s="204">
        <v>50</v>
      </c>
      <c r="D72" s="191">
        <f t="shared" si="4"/>
        <v>950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143.73239410907479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115</v>
      </c>
      <c r="B73" s="193">
        <f>'Données projet'!D81</f>
        <v>285</v>
      </c>
      <c r="C73" s="204">
        <v>70</v>
      </c>
      <c r="D73" s="191">
        <f t="shared" si="4"/>
        <v>19950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137.54296086992807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131.62005824873501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125.95220885046413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120.52842952197526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115.33821006887585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110.3714928888764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105.6186534821784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101.07048180112766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96.718164402993011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92.553267371285173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88.567719972521715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84.753799016767204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81.104113891643266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77.611592240806957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74.269466259145432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71.071259578129599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68.010774715913499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65.082081067859818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62.279503414219938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59.597610922698507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57.031206624591881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2022-05-16T13:59:56Z</dcterms:modified>
</cp:coreProperties>
</file>