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L:\6_Label bas-carbone\02. Projets\01. Forêt\1. Labellisés\2022\2021PDLBOI023 CNPF C+for n° 32 Laval (A.S.O. n° 2)\"/>
    </mc:Choice>
  </mc:AlternateContent>
  <bookViews>
    <workbookView xWindow="0" yWindow="0" windowWidth="25200" windowHeight="11100" tabRatio="854" firstSheet="1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6" i="1" l="1"/>
  <c r="D219" i="1"/>
  <c r="B219" i="1"/>
  <c r="D148" i="1"/>
  <c r="D141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EB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EX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EA18" i="2"/>
  <c r="FS18" i="2"/>
  <c r="EW18" i="2"/>
  <c r="EV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EC20" i="2"/>
  <c r="FS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W21" i="2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W22" i="2"/>
  <c r="EB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HI28" i="2"/>
  <c r="EV28" i="2"/>
  <c r="EC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A33" i="2"/>
  <c r="EB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HH35" i="2"/>
  <c r="EA35" i="2"/>
  <c r="EB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HH38" i="2"/>
  <c r="EA38" i="2"/>
  <c r="FS38" i="2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A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B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EW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A87" i="2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V105" i="2"/>
  <c r="EB105" i="2"/>
  <c r="EA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H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EB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X120" i="2"/>
  <c r="FQ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C122" i="2"/>
  <c r="FS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EA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G140" i="2"/>
  <c r="EB140" i="2"/>
  <c r="FS140" i="2"/>
  <c r="FR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A144" i="2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HG146" i="2"/>
  <c r="EA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HI150" i="2"/>
  <c r="EC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HH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HG156" i="2"/>
  <c r="EY155" i="2"/>
  <c r="FS156" i="2"/>
  <c r="ED155" i="2"/>
  <c r="AB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B157" i="2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HI159" i="2"/>
  <c r="EC159" i="2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DG160" i="2"/>
  <c r="EY159" i="2"/>
  <c r="ED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ED160" i="2"/>
  <c r="AB161" i="2"/>
  <c r="FS161" i="2"/>
  <c r="EX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DI161" i="2"/>
  <c r="ED161" i="2"/>
  <c r="EB162" i="2"/>
  <c r="EW162" i="2"/>
  <c r="EY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I163" i="2"/>
  <c r="HG163" i="2"/>
  <c r="EY162" i="2"/>
  <c r="EB163" i="2"/>
  <c r="ED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EY163" i="2"/>
  <c r="DI163" i="2"/>
  <c r="ED163" i="2"/>
  <c r="EA164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FS166" i="2"/>
  <c r="CN165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HH167" i="2"/>
  <c r="EY166" i="2"/>
  <c r="DG167" i="2"/>
  <c r="EB167" i="2"/>
  <c r="EC167" i="2"/>
  <c r="FR167" i="2"/>
  <c r="EX167" i="2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DI167" i="2"/>
  <c r="EB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V172" i="2"/>
  <c r="EY171" i="2"/>
  <c r="ED171" i="2"/>
  <c r="EB172" i="2"/>
  <c r="EA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W173" i="2"/>
  <c r="EB173" i="2"/>
  <c r="ED172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Y173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HI175" i="2"/>
  <c r="EW175" i="2"/>
  <c r="ED174" i="2"/>
  <c r="EB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EW177" i="2"/>
  <c r="FS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EW178" i="2"/>
  <c r="EA178" i="2"/>
  <c r="FS178" i="2"/>
  <c r="FQ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G179" i="2" l="1"/>
  <c r="HH179" i="2"/>
  <c r="HI179" i="2"/>
  <c r="EB179" i="2"/>
  <c r="ED178" i="2"/>
  <c r="EA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HI180" i="2"/>
  <c r="EY179" i="2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FS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HH185" i="2"/>
  <c r="EY184" i="2"/>
  <c r="ED184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W186" i="2"/>
  <c r="EA186" i="2"/>
  <c r="FR186" i="2"/>
  <c r="FS186" i="2"/>
  <c r="EB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Y186" i="2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G190" i="2"/>
  <c r="EV190" i="2"/>
  <c r="EY189" i="2"/>
  <c r="ED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HG191" i="2"/>
  <c r="EW191" i="2"/>
  <c r="ED190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HH192" i="2"/>
  <c r="EY191" i="2"/>
  <c r="EW192" i="2"/>
  <c r="EC192" i="2"/>
  <c r="EV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ED192" i="2"/>
  <c r="EB193" i="2"/>
  <c r="EA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HI194" i="2"/>
  <c r="EA194" i="2"/>
  <c r="ED193" i="2"/>
  <c r="EB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A195" i="2"/>
  <c r="HG195" i="2"/>
  <c r="ED194" i="2"/>
  <c r="AA195" i="2"/>
  <c r="FQ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EY196" i="2"/>
  <c r="EW197" i="2"/>
  <c r="FS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HG199" i="2"/>
  <c r="EY198" i="2"/>
  <c r="EV199" i="2"/>
  <c r="EW199" i="2"/>
  <c r="EB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HG201" i="2"/>
  <c r="HH201" i="2"/>
  <c r="EY200" i="2"/>
  <c r="DI200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H202" i="2"/>
  <c r="HG202" i="2"/>
  <c r="EY201" i="2"/>
  <c r="EX202" i="2"/>
  <c r="EW202" i="2"/>
  <c r="FS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DN56" i="2" a="1"/>
  <c r="DN56" i="2" s="1"/>
  <c r="GT115" i="2" a="1"/>
  <c r="GT115" i="2" s="1"/>
  <c r="GT33" i="2" a="1"/>
  <c r="GT33" i="2" s="1"/>
  <c r="GT147" i="2" a="1"/>
  <c r="GT147" i="2" s="1"/>
  <c r="DN155" i="2" a="1"/>
  <c r="DN155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8" i="2" a="1"/>
  <c r="FD48" i="2" s="1"/>
  <c r="BC130" i="2" a="1"/>
  <c r="BC130" i="2" s="1"/>
  <c r="DN63" i="2" a="1"/>
  <c r="DN63" i="2" s="1"/>
  <c r="GT189" i="2" a="1"/>
  <c r="GT189" i="2" s="1"/>
  <c r="GT74" i="2" a="1"/>
  <c r="GT74" i="2" s="1"/>
  <c r="GT126" i="2" a="1"/>
  <c r="GT126" i="2" s="1"/>
  <c r="GT107" i="2" a="1"/>
  <c r="GT107" i="2" s="1"/>
  <c r="GT15" i="2" a="1"/>
  <c r="GT1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AX200" i="2"/>
  <c r="DN124" i="2" l="1" a="1"/>
  <c r="DN124" i="2" s="1"/>
  <c r="CS134" i="2" a="1"/>
  <c r="CS134" i="2" s="1"/>
  <c r="GT181" i="2" a="1"/>
  <c r="GT181" i="2" s="1"/>
  <c r="GT138" i="2" a="1"/>
  <c r="GT138" i="2" s="1"/>
  <c r="GT178" i="2" a="1"/>
  <c r="GT178" i="2" s="1"/>
  <c r="GT152" i="2" a="1"/>
  <c r="GT152" i="2" s="1"/>
  <c r="GT184" i="2" a="1"/>
  <c r="GT184" i="2" s="1"/>
  <c r="GT174" i="2" a="1"/>
  <c r="GT174" i="2" s="1"/>
  <c r="GT198" i="2" a="1"/>
  <c r="GT198" i="2" s="1"/>
  <c r="GT133" i="2" a="1"/>
  <c r="GT133" i="2" s="1"/>
  <c r="GT190" i="2" a="1"/>
  <c r="GT190" i="2" s="1"/>
  <c r="GT21" i="2" a="1"/>
  <c r="GT21" i="2" s="1"/>
  <c r="GT121" i="2" a="1"/>
  <c r="GT121" i="2" s="1"/>
  <c r="GT191" i="2" a="1"/>
  <c r="GT191" i="2" s="1"/>
  <c r="GT12" i="2" a="1"/>
  <c r="GT12" i="2" s="1"/>
  <c r="GT122" i="2" a="1"/>
  <c r="GT122" i="2" s="1"/>
  <c r="GT38" i="2" a="1"/>
  <c r="GT38" i="2" s="1"/>
  <c r="GT11" i="2" a="1"/>
  <c r="GT11" i="2" s="1"/>
  <c r="GT51" i="2" a="1"/>
  <c r="GT51" i="2" s="1"/>
  <c r="GT102" i="2" a="1"/>
  <c r="GT102" i="2" s="1"/>
  <c r="GT68" i="2" a="1"/>
  <c r="GT68" i="2" s="1"/>
  <c r="HH203" i="2"/>
  <c r="HG203" i="2"/>
  <c r="AH19" i="2" a="1"/>
  <c r="AH19" i="2" s="1"/>
  <c r="CS52" i="2" a="1"/>
  <c r="CS52" i="2" s="1"/>
  <c r="AH62" i="2" a="1"/>
  <c r="AH62" i="2" s="1"/>
  <c r="AH199" i="2" a="1"/>
  <c r="AH199" i="2" s="1"/>
  <c r="AH166" i="2" a="1"/>
  <c r="AH166" i="2" s="1"/>
  <c r="AH92" i="2" a="1"/>
  <c r="AH92" i="2" s="1"/>
  <c r="AH90" i="2" a="1"/>
  <c r="AH90" i="2" s="1"/>
  <c r="AH163" i="2" a="1"/>
  <c r="AH163" i="2" s="1"/>
  <c r="AH151" i="2" a="1"/>
  <c r="AH151" i="2" s="1"/>
  <c r="CS24" i="2" a="1"/>
  <c r="CS24" i="2" s="1"/>
  <c r="CS77" i="2" a="1"/>
  <c r="CS77" i="2" s="1"/>
  <c r="CS185" i="2" a="1"/>
  <c r="CS185" i="2" s="1"/>
  <c r="CS105" i="2" a="1"/>
  <c r="CS105" i="2" s="1"/>
  <c r="CS161" i="2" a="1"/>
  <c r="CS161" i="2" s="1"/>
  <c r="CS114" i="2" a="1"/>
  <c r="CS114" i="2" s="1"/>
  <c r="CS137" i="2" a="1"/>
  <c r="CS137" i="2" s="1"/>
  <c r="CS56" i="2" a="1"/>
  <c r="CS56" i="2" s="1"/>
  <c r="CS66" i="2" a="1"/>
  <c r="CS66" i="2" s="1"/>
  <c r="CS72" i="2" a="1"/>
  <c r="CS72" i="2" s="1"/>
  <c r="CS116" i="2" a="1"/>
  <c r="CS116" i="2" s="1"/>
  <c r="CS120" i="2" a="1"/>
  <c r="CS120" i="2" s="1"/>
  <c r="CS38" i="2" a="1"/>
  <c r="CS38" i="2" s="1"/>
  <c r="CS129" i="2" a="1"/>
  <c r="CS129" i="2" s="1"/>
  <c r="EI16" i="2" a="1"/>
  <c r="EI16" i="2" s="1"/>
  <c r="EI170" i="2" a="1"/>
  <c r="EI170" i="2" s="1"/>
  <c r="EI57" i="2" a="1"/>
  <c r="EI57" i="2" s="1"/>
  <c r="EI162" i="2" a="1"/>
  <c r="EI162" i="2" s="1"/>
  <c r="EI150" i="2" a="1"/>
  <c r="EI150" i="2" s="1"/>
  <c r="EI36" i="2" a="1"/>
  <c r="EI36" i="2" s="1"/>
  <c r="EY202" i="2"/>
  <c r="EI113" i="2" a="1"/>
  <c r="EI113" i="2" s="1"/>
  <c r="EI87" i="2" a="1"/>
  <c r="EI87" i="2" s="1"/>
  <c r="EI195" i="2" a="1"/>
  <c r="EI195" i="2" s="1"/>
  <c r="EI29" i="2" a="1"/>
  <c r="EI29" i="2" s="1"/>
  <c r="EI109" i="2" a="1"/>
  <c r="EI109" i="2" s="1"/>
  <c r="EI106" i="2" a="1"/>
  <c r="EI106" i="2" s="1"/>
  <c r="EI37" i="2" a="1"/>
  <c r="EI37" i="2" s="1"/>
  <c r="EI20" i="2" a="1"/>
  <c r="EI20" i="2" s="1"/>
  <c r="EI38" i="2" a="1"/>
  <c r="EI38" i="2" s="1"/>
  <c r="EI153" i="2" a="1"/>
  <c r="EI153" i="2" s="1"/>
  <c r="EI35" i="2" a="1"/>
  <c r="EI35" i="2" s="1"/>
  <c r="EI34" i="2" a="1"/>
  <c r="EI34" i="2" s="1"/>
  <c r="EI142" i="2" a="1"/>
  <c r="EI142" i="2" s="1"/>
  <c r="EI166" i="2" a="1"/>
  <c r="EI166" i="2" s="1"/>
  <c r="EI128" i="2" a="1"/>
  <c r="EI128" i="2" s="1"/>
  <c r="EI139" i="2" a="1"/>
  <c r="EI139" i="2" s="1"/>
  <c r="EI165" i="2" a="1"/>
  <c r="EI165" i="2" s="1"/>
  <c r="EI178" i="2" a="1"/>
  <c r="EI178" i="2" s="1"/>
  <c r="EI198" i="2" a="1"/>
  <c r="EI198" i="2" s="1"/>
  <c r="EI67" i="2" a="1"/>
  <c r="EI67" i="2" s="1"/>
  <c r="EI71" i="2" a="1"/>
  <c r="EI71" i="2" s="1"/>
  <c r="EI145" i="2" a="1"/>
  <c r="EI145" i="2" s="1"/>
  <c r="BC83" i="2" a="1"/>
  <c r="BC83" i="2" s="1"/>
  <c r="BC7" i="2" a="1"/>
  <c r="BC7" i="2" s="1"/>
  <c r="BC185" i="2" a="1"/>
  <c r="BC185" i="2" s="1"/>
  <c r="BC151" i="2" a="1"/>
  <c r="BC151" i="2" s="1"/>
  <c r="BC164" i="2" a="1"/>
  <c r="BC164" i="2" s="1"/>
  <c r="BC192" i="2" a="1"/>
  <c r="BC192" i="2" s="1"/>
  <c r="BC55" i="2" a="1"/>
  <c r="BC55" i="2" s="1"/>
  <c r="BC117" i="2" a="1"/>
  <c r="BC117" i="2" s="1"/>
  <c r="BC143" i="2" a="1"/>
  <c r="BC143" i="2" s="1"/>
  <c r="BC181" i="2" a="1"/>
  <c r="BC181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BC82" i="2" a="1"/>
  <c r="BC82" i="2" s="1"/>
  <c r="BC47" i="2" a="1"/>
  <c r="BC47" i="2" s="1"/>
  <c r="BC68" i="2" a="1"/>
  <c r="BC68" i="2" s="1"/>
  <c r="BC58" i="2" a="1"/>
  <c r="BC58" i="2" s="1"/>
  <c r="FD21" i="2" a="1"/>
  <c r="FD21" i="2" s="1"/>
  <c r="FD19" i="2" a="1"/>
  <c r="FD19" i="2" s="1"/>
  <c r="FR203" i="2"/>
  <c r="FD194" i="2" a="1"/>
  <c r="FD194" i="2" s="1"/>
  <c r="FD160" i="2" a="1"/>
  <c r="FD160" i="2" s="1"/>
  <c r="FD159" i="2" a="1"/>
  <c r="FD159" i="2" s="1"/>
  <c r="FD64" i="2" a="1"/>
  <c r="FD64" i="2" s="1"/>
  <c r="FD189" i="2" a="1"/>
  <c r="FD189" i="2" s="1"/>
  <c r="FD137" i="2" a="1"/>
  <c r="FD137" i="2" s="1"/>
  <c r="FD14" i="2" a="1"/>
  <c r="FD14" i="2" s="1"/>
  <c r="FD107" i="2" a="1"/>
  <c r="FD107" i="2" s="1"/>
  <c r="FD44" i="2" a="1"/>
  <c r="FD44" i="2" s="1"/>
  <c r="FD167" i="2" a="1"/>
  <c r="FD167" i="2" s="1"/>
  <c r="FD188" i="2" a="1"/>
  <c r="FD188" i="2" s="1"/>
  <c r="FD187" i="2" a="1"/>
  <c r="FD187" i="2" s="1"/>
  <c r="FD131" i="2" a="1"/>
  <c r="FD131" i="2" s="1"/>
  <c r="FD60" i="2" a="1"/>
  <c r="FD60" i="2" s="1"/>
  <c r="FD43" i="2" a="1"/>
  <c r="FD43" i="2" s="1"/>
  <c r="FD59" i="2" a="1"/>
  <c r="FD59" i="2" s="1"/>
  <c r="FD144" i="2" a="1"/>
  <c r="FD144" i="2" s="1"/>
  <c r="FS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Y203" i="2"/>
  <c r="DI203" i="2"/>
  <c r="FT203" i="2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CD60" i="2" l="1"/>
  <c r="CD144" i="2"/>
  <c r="CD3" i="2"/>
  <c r="C9" i="4" s="1"/>
  <c r="E9" i="4" s="1"/>
  <c r="F9" i="4" s="1"/>
  <c r="G9" i="4" s="1"/>
  <c r="L9" i="4" s="1"/>
  <c r="CD190" i="2"/>
  <c r="CD9" i="2"/>
  <c r="CD13" i="2"/>
  <c r="CD155" i="2"/>
  <c r="CD87" i="2"/>
  <c r="CD147" i="2"/>
  <c r="CD189" i="2"/>
  <c r="CD10" i="2"/>
  <c r="CD24" i="2"/>
  <c r="CD20" i="2"/>
  <c r="CD184" i="2"/>
  <c r="CD129" i="2"/>
  <c r="CD28" i="2"/>
  <c r="CD188" i="2"/>
  <c r="CD6" i="2"/>
  <c r="CD89" i="2"/>
  <c r="CD107" i="2"/>
  <c r="CD78" i="2"/>
  <c r="CD151" i="2"/>
  <c r="CD165" i="2"/>
  <c r="CD42" i="2"/>
  <c r="CD160" i="2"/>
  <c r="CD120" i="2"/>
  <c r="CD12" i="2"/>
  <c r="CD29" i="2"/>
  <c r="CD154" i="2"/>
  <c r="CD153" i="2"/>
  <c r="CD69" i="2"/>
  <c r="CD123" i="2"/>
  <c r="CD82" i="2"/>
  <c r="CD180" i="2"/>
  <c r="CD167" i="2"/>
  <c r="CD37" i="2"/>
  <c r="CD35" i="2"/>
  <c r="CD23" i="2"/>
  <c r="CD55" i="2"/>
  <c r="CD52" i="2"/>
  <c r="CD164" i="2"/>
  <c r="CD36" i="2"/>
  <c r="CD104" i="2"/>
  <c r="CD192" i="2"/>
  <c r="CD56" i="2"/>
  <c r="CD72" i="2"/>
  <c r="CD127" i="2"/>
  <c r="CD111" i="2"/>
  <c r="CD124" i="2"/>
  <c r="CD183" i="2"/>
  <c r="CD156" i="2"/>
  <c r="CD179" i="2"/>
  <c r="CD18" i="2"/>
  <c r="CD49" i="2"/>
  <c r="CD64" i="2"/>
  <c r="CD99" i="2"/>
  <c r="CD59" i="2"/>
  <c r="CD191" i="2"/>
  <c r="CD17" i="2"/>
  <c r="CD44" i="2"/>
  <c r="CD146" i="2"/>
  <c r="CD58" i="2"/>
  <c r="CD95" i="2"/>
  <c r="CD88" i="2"/>
  <c r="CD75" i="2"/>
  <c r="CD174" i="2"/>
  <c r="CD46" i="2"/>
  <c r="CD117" i="2"/>
  <c r="CD86" i="2"/>
  <c r="CD73" i="2"/>
  <c r="CD65" i="2"/>
  <c r="CD79" i="2"/>
  <c r="CD176" i="2"/>
  <c r="CD195" i="2"/>
  <c r="CD166" i="2"/>
  <c r="CD22" i="2"/>
  <c r="CD140" i="2"/>
  <c r="CD14" i="2"/>
  <c r="CD94" i="2"/>
  <c r="CD136" i="2"/>
  <c r="CD31" i="2"/>
  <c r="CD182" i="2"/>
  <c r="CD135" i="2"/>
  <c r="CD152" i="2"/>
  <c r="CD177" i="2"/>
  <c r="CD40" i="2"/>
  <c r="CD168" i="2"/>
  <c r="CD171" i="2"/>
  <c r="CD39" i="2"/>
  <c r="CD15" i="2"/>
  <c r="CD32" i="2"/>
  <c r="CD47" i="2"/>
  <c r="CD132" i="2"/>
  <c r="CD150" i="2"/>
  <c r="CD149" i="2"/>
  <c r="CD115" i="2"/>
  <c r="CD34" i="2"/>
  <c r="CD11" i="2"/>
  <c r="CD48" i="2"/>
  <c r="CD185" i="2"/>
  <c r="CD102" i="2"/>
  <c r="CD200" i="2"/>
  <c r="CD201" i="2"/>
  <c r="CD63" i="2"/>
  <c r="CD142" i="2"/>
  <c r="CD83" i="2"/>
  <c r="CD193" i="2"/>
  <c r="CD131" i="2"/>
  <c r="CD8" i="2"/>
  <c r="CD199" i="2"/>
  <c r="CD138" i="2"/>
  <c r="CD106" i="2"/>
  <c r="CD170" i="2"/>
  <c r="CD169" i="2"/>
  <c r="CD4" i="2"/>
  <c r="CD172" i="2"/>
  <c r="CD93" i="2"/>
  <c r="CD126" i="2"/>
  <c r="CD159" i="2"/>
  <c r="CD33" i="2"/>
  <c r="CD137" i="2"/>
  <c r="CD105" i="2"/>
  <c r="CD7" i="2"/>
  <c r="CD67" i="2"/>
  <c r="CD91" i="2"/>
  <c r="CD57" i="2"/>
  <c r="CD45" i="2"/>
  <c r="CD96" i="2"/>
  <c r="CD80" i="2"/>
  <c r="CD196" i="2"/>
  <c r="CD141" i="2"/>
  <c r="CD178" i="2"/>
  <c r="CD71" i="2"/>
  <c r="CD109" i="2"/>
  <c r="CD41" i="2"/>
  <c r="CD77" i="2"/>
  <c r="CD110" i="2"/>
  <c r="CD68" i="2"/>
  <c r="CD70" i="2"/>
  <c r="CD100" i="2"/>
  <c r="CD139" i="2"/>
  <c r="CD145" i="2"/>
  <c r="CD81" i="2"/>
  <c r="CD118" i="2"/>
  <c r="CD74" i="2"/>
  <c r="CD98" i="2"/>
  <c r="CD30" i="2"/>
  <c r="CD97" i="2"/>
  <c r="CD158" i="2"/>
  <c r="CD203" i="2"/>
  <c r="CD25" i="2"/>
  <c r="CD134" i="2"/>
  <c r="CD116" i="2"/>
  <c r="CD85" i="2"/>
  <c r="CD53" i="2"/>
  <c r="CD133" i="2"/>
  <c r="CD54" i="2"/>
  <c r="CD121" i="2"/>
  <c r="CD84" i="2"/>
  <c r="CD19" i="2"/>
  <c r="CD61" i="2"/>
  <c r="CD198" i="2"/>
  <c r="CD5" i="2"/>
  <c r="CD101" i="2"/>
  <c r="CD161" i="2"/>
  <c r="CD103" i="2"/>
  <c r="CD16" i="2"/>
  <c r="CD113" i="2"/>
  <c r="CD173" i="2"/>
  <c r="CD50" i="2"/>
  <c r="CD66" i="2"/>
  <c r="CD186" i="2"/>
  <c r="CD163" i="2"/>
  <c r="CD76" i="2"/>
  <c r="CD51" i="2"/>
  <c r="CD122" i="2"/>
  <c r="CD130" i="2"/>
  <c r="CD175" i="2"/>
  <c r="CD62" i="2"/>
  <c r="CD181" i="2"/>
  <c r="CD143" i="2"/>
  <c r="CD21" i="2"/>
  <c r="CD119" i="2"/>
  <c r="CD125" i="2"/>
  <c r="CD38" i="2"/>
  <c r="CD162" i="2"/>
  <c r="CD148" i="2"/>
  <c r="CD114" i="2"/>
  <c r="CD128" i="2"/>
  <c r="CD43" i="2"/>
  <c r="CD187" i="2"/>
  <c r="CD112" i="2"/>
  <c r="CD157" i="2"/>
  <c r="CD27" i="2"/>
  <c r="CD108" i="2"/>
  <c r="CD197" i="2"/>
  <c r="CD26" i="2"/>
  <c r="CD194" i="2"/>
  <c r="CD92" i="2"/>
  <c r="CD202" i="2"/>
  <c r="CD90" i="2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107" i="2"/>
  <c r="CY102" i="2"/>
  <c r="CY161" i="2"/>
  <c r="CY139" i="2"/>
  <c r="CY97" i="2"/>
  <c r="CY159" i="2"/>
  <c r="CY168" i="2"/>
  <c r="CY146" i="2"/>
  <c r="CY3" i="2"/>
  <c r="C10" i="4" s="1"/>
  <c r="E10" i="4" s="1"/>
  <c r="F10" i="4" s="1"/>
  <c r="G10" i="4" s="1"/>
  <c r="L10" i="4" s="1"/>
  <c r="CY145" i="2"/>
  <c r="CY194" i="2"/>
  <c r="CY75" i="2"/>
  <c r="CY197" i="2"/>
  <c r="CY150" i="2"/>
  <c r="CY90" i="2"/>
  <c r="CY101" i="2"/>
  <c r="CY141" i="2"/>
  <c r="CY9" i="2"/>
  <c r="CY63" i="2"/>
  <c r="CY49" i="2"/>
  <c r="CY88" i="2"/>
  <c r="CY50" i="2"/>
  <c r="CY163" i="2"/>
  <c r="CY67" i="2"/>
  <c r="CY177" i="2"/>
  <c r="CY87" i="2"/>
  <c r="CY183" i="2"/>
  <c r="CY172" i="2"/>
  <c r="CY42" i="2"/>
  <c r="CY147" i="2"/>
  <c r="CY77" i="2"/>
  <c r="CY81" i="2"/>
  <c r="CY137" i="2"/>
  <c r="CY73" i="2"/>
  <c r="CY44" i="2"/>
  <c r="CY131" i="2"/>
  <c r="CY142" i="2"/>
  <c r="CY4" i="2"/>
  <c r="CY98" i="2"/>
  <c r="CY106" i="2"/>
  <c r="CY169" i="2"/>
  <c r="CY121" i="2"/>
  <c r="CY195" i="2"/>
  <c r="CY48" i="2"/>
  <c r="CY26" i="2"/>
  <c r="CY27" i="2"/>
  <c r="CY65" i="2"/>
  <c r="CY115" i="2"/>
  <c r="CY15" i="2"/>
  <c r="CY78" i="2"/>
  <c r="CY30" i="2"/>
  <c r="CY59" i="2"/>
  <c r="CY35" i="2"/>
  <c r="CY138" i="2"/>
  <c r="CY28" i="2"/>
  <c r="CY189" i="2"/>
  <c r="CY64" i="2"/>
  <c r="CY25" i="2"/>
  <c r="CY175" i="2"/>
  <c r="CY38" i="2"/>
  <c r="CY166" i="2"/>
  <c r="CY7" i="2"/>
  <c r="CY103" i="2"/>
  <c r="CY33" i="2"/>
  <c r="CY182" i="2"/>
  <c r="CY178" i="2"/>
  <c r="CY203" i="2"/>
  <c r="CY86" i="2"/>
  <c r="CY114" i="2"/>
  <c r="CY173" i="2"/>
  <c r="CY31" i="2"/>
  <c r="CY118" i="2"/>
  <c r="CY8" i="2"/>
  <c r="CY179" i="2"/>
  <c r="CY152" i="2"/>
  <c r="CY105" i="2"/>
  <c r="CY186" i="2"/>
  <c r="CY187" i="2"/>
  <c r="CY126" i="2"/>
  <c r="CY201" i="2"/>
  <c r="CY36" i="2"/>
  <c r="CY199" i="2"/>
  <c r="CY89" i="2"/>
  <c r="CY19" i="2"/>
  <c r="CY185" i="2"/>
  <c r="CY80" i="2"/>
  <c r="CY133" i="2"/>
  <c r="CY29" i="2"/>
  <c r="CY32" i="2"/>
  <c r="CY108" i="2"/>
  <c r="CY158" i="2"/>
  <c r="CY124" i="2"/>
  <c r="CY192" i="2"/>
  <c r="CY112" i="2"/>
  <c r="CY40" i="2"/>
  <c r="CY110" i="2"/>
  <c r="CY134" i="2"/>
  <c r="CY157" i="2"/>
  <c r="CY171" i="2"/>
  <c r="CY11" i="2"/>
  <c r="CY123" i="2"/>
  <c r="CY12" i="2"/>
  <c r="CY144" i="2"/>
  <c r="CY62" i="2"/>
  <c r="CY170" i="2"/>
  <c r="CY94" i="2"/>
  <c r="CY113" i="2"/>
  <c r="CY5" i="2"/>
  <c r="CY92" i="2"/>
  <c r="CY120" i="2"/>
  <c r="CY91" i="2"/>
  <c r="CY41" i="2"/>
  <c r="CY174" i="2"/>
  <c r="CY60" i="2"/>
  <c r="CY51" i="2"/>
  <c r="CY122" i="2"/>
  <c r="CY55" i="2"/>
  <c r="CY14" i="2"/>
  <c r="CY167" i="2"/>
  <c r="CY188" i="2"/>
  <c r="CY13" i="2"/>
  <c r="CY21" i="2"/>
  <c r="CY83" i="2"/>
  <c r="CY202" i="2"/>
  <c r="CY132" i="2"/>
  <c r="CY160" i="2"/>
  <c r="CY23" i="2"/>
  <c r="CY52" i="2"/>
  <c r="CY70" i="2"/>
  <c r="CY164" i="2"/>
  <c r="CY190" i="2"/>
  <c r="CY18" i="2"/>
  <c r="CY79" i="2"/>
  <c r="CY99" i="2"/>
  <c r="CY53" i="2"/>
  <c r="CY82" i="2"/>
  <c r="CY155" i="2"/>
  <c r="CY143" i="2"/>
  <c r="CY10" i="2"/>
  <c r="CY37" i="2"/>
  <c r="CY71" i="2"/>
  <c r="CY125" i="2"/>
  <c r="CY84" i="2"/>
  <c r="CY111" i="2"/>
  <c r="CY149" i="2"/>
  <c r="CY54" i="2"/>
  <c r="CY72" i="2"/>
  <c r="CY22" i="2"/>
  <c r="CY162" i="2"/>
  <c r="CY95" i="2"/>
  <c r="CY6" i="2"/>
  <c r="CY66" i="2"/>
  <c r="CY198" i="2"/>
  <c r="CY200" i="2"/>
  <c r="CY45" i="2"/>
  <c r="CY17" i="2"/>
  <c r="CY191" i="2"/>
  <c r="CY46" i="2"/>
  <c r="CY20" i="2"/>
  <c r="CY100" i="2"/>
  <c r="CY184" i="2"/>
  <c r="CY156" i="2"/>
  <c r="CY128" i="2"/>
  <c r="CY119" i="2"/>
  <c r="CY153" i="2"/>
  <c r="CY68" i="2"/>
  <c r="CY136" i="2"/>
  <c r="CY135" i="2"/>
  <c r="CY116" i="2"/>
  <c r="CY76" i="2"/>
  <c r="CY176" i="2"/>
  <c r="CY61" i="2"/>
  <c r="CY196" i="2"/>
  <c r="CY85" i="2"/>
  <c r="CY140" i="2"/>
  <c r="CY47" i="2"/>
  <c r="CY56" i="2"/>
  <c r="CY93" i="2"/>
  <c r="CY181" i="2"/>
  <c r="CY148" i="2"/>
  <c r="CY165" i="2"/>
  <c r="CY154" i="2"/>
  <c r="CY193" i="2"/>
  <c r="CY109" i="2"/>
  <c r="CY96" i="2"/>
  <c r="CY16" i="2"/>
  <c r="CY104" i="2"/>
  <c r="CY57" i="2"/>
  <c r="CY58" i="2"/>
  <c r="CY39" i="2"/>
  <c r="CY129" i="2"/>
  <c r="CY130" i="2"/>
  <c r="CY127" i="2"/>
  <c r="CY34" i="2"/>
  <c r="CY43" i="2"/>
  <c r="CY151" i="2"/>
  <c r="CY69" i="2"/>
  <c r="CY180" i="2"/>
  <c r="CY117" i="2"/>
  <c r="CY74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EO126" i="2" l="1"/>
  <c r="EO35" i="2"/>
  <c r="EO120" i="2"/>
  <c r="EO7" i="2"/>
  <c r="EO100" i="2"/>
  <c r="EO197" i="2"/>
  <c r="EO82" i="2"/>
  <c r="EO44" i="2"/>
  <c r="EO108" i="2"/>
  <c r="EO143" i="2"/>
  <c r="EO187" i="2"/>
  <c r="EO132" i="2"/>
  <c r="EO15" i="2"/>
  <c r="EO166" i="2"/>
  <c r="EO30" i="2"/>
  <c r="EO94" i="2"/>
  <c r="EO157" i="2"/>
  <c r="EO171" i="2"/>
  <c r="EO131" i="2"/>
  <c r="EO190" i="2"/>
  <c r="EO17" i="2"/>
  <c r="EO25" i="2"/>
  <c r="EO194" i="2"/>
  <c r="EO76" i="2"/>
  <c r="EO180" i="2"/>
  <c r="EO42" i="2"/>
  <c r="EO22" i="2"/>
  <c r="EO159" i="2"/>
  <c r="EO179" i="2"/>
  <c r="EO67" i="2"/>
  <c r="EO99" i="2"/>
  <c r="EO193" i="2"/>
  <c r="EO45" i="2"/>
  <c r="EO51" i="2"/>
  <c r="EO161" i="2"/>
  <c r="EO66" i="2"/>
  <c r="EO133" i="2"/>
  <c r="EO50" i="2"/>
  <c r="EO28" i="2"/>
  <c r="EO79" i="2"/>
  <c r="EO137" i="2"/>
  <c r="EO97" i="2"/>
  <c r="EO200" i="2"/>
  <c r="EO87" i="2"/>
  <c r="EO68" i="2"/>
  <c r="EO3" i="2"/>
  <c r="C12" i="4" s="1"/>
  <c r="E12" i="4" s="1"/>
  <c r="F12" i="4" s="1"/>
  <c r="G12" i="4" s="1"/>
  <c r="L12" i="4" s="1"/>
  <c r="EO52" i="2"/>
  <c r="EO33" i="2"/>
  <c r="EO123" i="2"/>
  <c r="EO106" i="2"/>
  <c r="EO125" i="2"/>
  <c r="EO40" i="2"/>
  <c r="EO148" i="2"/>
  <c r="EO31" i="2"/>
  <c r="EO18" i="2"/>
  <c r="EO102" i="2"/>
  <c r="EO111" i="2"/>
  <c r="EO135" i="2"/>
  <c r="EO93" i="2"/>
  <c r="EO43" i="2"/>
  <c r="EO81" i="2"/>
  <c r="EO195" i="2"/>
  <c r="EO21" i="2"/>
  <c r="EO153" i="2"/>
  <c r="EO196" i="2"/>
  <c r="EO110" i="2"/>
  <c r="EO36" i="2"/>
  <c r="EO142" i="2"/>
  <c r="EO146" i="2"/>
  <c r="EO139" i="2"/>
  <c r="EO160" i="2"/>
  <c r="EO129" i="2"/>
  <c r="EO101" i="2"/>
  <c r="EO170" i="2"/>
  <c r="EO70" i="2"/>
  <c r="EO183" i="2"/>
  <c r="EO113" i="2"/>
  <c r="EO119" i="2"/>
  <c r="EO32" i="2"/>
  <c r="EO121" i="2"/>
  <c r="EO181" i="2"/>
  <c r="EO71" i="2"/>
  <c r="EO24" i="2"/>
  <c r="EO105" i="2"/>
  <c r="EO58" i="2"/>
  <c r="EO128" i="2"/>
  <c r="EO151" i="2"/>
  <c r="EO136" i="2"/>
  <c r="EO20" i="2"/>
  <c r="EO39" i="2"/>
  <c r="EO158" i="2"/>
  <c r="EO140" i="2"/>
  <c r="EO134" i="2"/>
  <c r="EO147" i="2"/>
  <c r="EO80" i="2"/>
  <c r="EO46" i="2"/>
  <c r="EO90" i="2"/>
  <c r="EO89" i="2"/>
  <c r="EO152" i="2"/>
  <c r="EO60" i="2"/>
  <c r="EO53" i="2"/>
  <c r="EO130" i="2"/>
  <c r="EO64" i="2"/>
  <c r="EO63" i="2"/>
  <c r="EO91" i="2"/>
  <c r="EO54" i="2"/>
  <c r="EO16" i="2"/>
  <c r="EO109" i="2"/>
  <c r="EO124" i="2"/>
  <c r="EO47" i="2"/>
  <c r="EO84" i="2"/>
  <c r="EO189" i="2"/>
  <c r="EO198" i="2"/>
  <c r="EO191" i="2"/>
  <c r="EO13" i="2"/>
  <c r="EO185" i="2"/>
  <c r="EO98" i="2"/>
  <c r="EO65" i="2"/>
  <c r="EO59" i="2"/>
  <c r="EO23" i="2"/>
  <c r="EO14" i="2"/>
  <c r="EO69" i="2"/>
  <c r="EO118" i="2"/>
  <c r="EO5" i="2"/>
  <c r="EO26" i="2"/>
  <c r="EO178" i="2"/>
  <c r="EO8" i="2"/>
  <c r="EO127" i="2"/>
  <c r="EO174" i="2"/>
  <c r="EO12" i="2"/>
  <c r="EO27" i="2"/>
  <c r="EO172" i="2"/>
  <c r="EO107" i="2"/>
  <c r="EO175" i="2"/>
  <c r="EO19" i="2"/>
  <c r="EO155" i="2"/>
  <c r="EO112" i="2"/>
  <c r="EO49" i="2"/>
  <c r="EO86" i="2"/>
  <c r="EO57" i="2"/>
  <c r="EO77" i="2"/>
  <c r="EO114" i="2"/>
  <c r="EO29" i="2"/>
  <c r="EO167" i="2"/>
  <c r="EO61" i="2"/>
  <c r="EO88" i="2"/>
  <c r="EO186" i="2"/>
  <c r="EO177" i="2"/>
  <c r="EO202" i="2"/>
  <c r="EO75" i="2"/>
  <c r="EO11" i="2"/>
  <c r="EO165" i="2"/>
  <c r="EO95" i="2"/>
  <c r="EO199" i="2"/>
  <c r="EO168" i="2"/>
  <c r="EO10" i="2"/>
  <c r="EO41" i="2"/>
  <c r="EO55" i="2"/>
  <c r="EO182" i="2"/>
  <c r="EO145" i="2"/>
  <c r="EO48" i="2"/>
  <c r="EO203" i="2"/>
  <c r="EO164" i="2"/>
  <c r="EO62" i="2"/>
  <c r="EO83" i="2"/>
  <c r="EO96" i="2"/>
  <c r="EO188" i="2"/>
  <c r="EO78" i="2"/>
  <c r="EO6" i="2"/>
  <c r="EO150" i="2"/>
  <c r="EO4" i="2"/>
  <c r="EO144" i="2"/>
  <c r="EO173" i="2"/>
  <c r="EO156" i="2"/>
  <c r="EO201" i="2"/>
  <c r="EO34" i="2"/>
  <c r="EO163" i="2"/>
  <c r="EO85" i="2"/>
  <c r="EO162" i="2"/>
  <c r="EO38" i="2"/>
  <c r="EO149" i="2"/>
  <c r="EO154" i="2"/>
  <c r="EO192" i="2"/>
  <c r="EO72" i="2"/>
  <c r="EO184" i="2"/>
  <c r="EO122" i="2"/>
  <c r="EO117" i="2"/>
  <c r="EO103" i="2"/>
  <c r="EO176" i="2"/>
  <c r="EO73" i="2"/>
  <c r="EO56" i="2"/>
  <c r="EO169" i="2"/>
  <c r="EO116" i="2"/>
  <c r="EO37" i="2"/>
  <c r="EO104" i="2"/>
  <c r="EO115" i="2"/>
  <c r="EO74" i="2"/>
  <c r="EO92" i="2"/>
  <c r="EO141" i="2"/>
  <c r="EO9" i="2"/>
  <c r="EO138" i="2"/>
  <c r="DT39" i="2"/>
  <c r="DT186" i="2"/>
  <c r="DT11" i="2"/>
  <c r="DT199" i="2"/>
  <c r="DT108" i="2"/>
  <c r="DT123" i="2"/>
  <c r="DT110" i="2"/>
  <c r="DT86" i="2"/>
  <c r="DT92" i="2"/>
  <c r="DT30" i="2"/>
  <c r="DT165" i="2"/>
  <c r="DT169" i="2"/>
  <c r="DT140" i="2"/>
  <c r="DT52" i="2"/>
  <c r="DT202" i="2"/>
  <c r="DT5" i="2"/>
  <c r="DT4" i="2"/>
  <c r="DT40" i="2"/>
  <c r="DT63" i="2"/>
  <c r="DT49" i="2"/>
  <c r="DT56" i="2"/>
  <c r="DT129" i="2"/>
  <c r="DT134" i="2"/>
  <c r="DT150" i="2"/>
  <c r="DT147" i="2"/>
  <c r="DT62" i="2"/>
  <c r="DT65" i="2"/>
  <c r="DT59" i="2"/>
  <c r="DT38" i="2"/>
  <c r="DT20" i="2"/>
  <c r="DT51" i="2"/>
  <c r="DT22" i="2"/>
  <c r="DT54" i="2"/>
  <c r="DT171" i="2"/>
  <c r="DT114" i="2"/>
  <c r="DT143" i="2"/>
  <c r="DT195" i="2"/>
  <c r="DT41" i="2"/>
  <c r="DT149" i="2"/>
  <c r="DT19" i="2"/>
  <c r="DT106" i="2"/>
  <c r="DT152" i="2"/>
  <c r="DT192" i="2"/>
  <c r="DT31" i="2"/>
  <c r="DT15" i="2"/>
  <c r="DT29" i="2"/>
  <c r="DT137" i="2"/>
  <c r="DT60" i="2"/>
  <c r="DT158" i="2"/>
  <c r="DT193" i="2"/>
  <c r="DT185" i="2"/>
  <c r="DT72" i="2"/>
  <c r="DT105" i="2"/>
  <c r="DT48" i="2"/>
  <c r="DT173" i="2"/>
  <c r="DT144" i="2"/>
  <c r="DT82" i="2"/>
  <c r="DT172" i="2"/>
  <c r="DT125" i="2"/>
  <c r="DT81" i="2"/>
  <c r="DT142" i="2"/>
  <c r="DT180" i="2"/>
  <c r="DT94" i="2"/>
  <c r="DT170" i="2"/>
  <c r="DT3" i="2"/>
  <c r="C11" i="4" s="1"/>
  <c r="E11" i="4" s="1"/>
  <c r="F11" i="4" s="1"/>
  <c r="G11" i="4" s="1"/>
  <c r="L11" i="4" s="1"/>
  <c r="DT61" i="2"/>
  <c r="DT7" i="2"/>
  <c r="DT189" i="2"/>
  <c r="DT162" i="2"/>
  <c r="DT153" i="2"/>
  <c r="DT109" i="2"/>
  <c r="DT177" i="2"/>
  <c r="DT97" i="2"/>
  <c r="DT42" i="2"/>
  <c r="DT112" i="2"/>
  <c r="DT197" i="2"/>
  <c r="DT8" i="2"/>
  <c r="DT87" i="2"/>
  <c r="DT64" i="2"/>
  <c r="DT36" i="2"/>
  <c r="DT121" i="2"/>
  <c r="DT28" i="2"/>
  <c r="DT126" i="2"/>
  <c r="DT191" i="2"/>
  <c r="DT99" i="2"/>
  <c r="DT76" i="2"/>
  <c r="DT66" i="2"/>
  <c r="DT104" i="2"/>
  <c r="DT159" i="2"/>
  <c r="DT13" i="2"/>
  <c r="DT21" i="2"/>
  <c r="DT156" i="2"/>
  <c r="DT119" i="2"/>
  <c r="DT107" i="2"/>
  <c r="DT145" i="2"/>
  <c r="DT102" i="2"/>
  <c r="DT53" i="2"/>
  <c r="DT181" i="2"/>
  <c r="DT70" i="2"/>
  <c r="DT6" i="2"/>
  <c r="DT151" i="2"/>
  <c r="DT12" i="2"/>
  <c r="DT75" i="2"/>
  <c r="DT80" i="2"/>
  <c r="DT83" i="2"/>
  <c r="DT25" i="2"/>
  <c r="DT18" i="2"/>
  <c r="DT79" i="2"/>
  <c r="DT85" i="2"/>
  <c r="DT135" i="2"/>
  <c r="DT55" i="2"/>
  <c r="DT203" i="2"/>
  <c r="DT116" i="2"/>
  <c r="DT124" i="2"/>
  <c r="DT77" i="2"/>
  <c r="DT33" i="2"/>
  <c r="DT161" i="2"/>
  <c r="DT146" i="2"/>
  <c r="DT26" i="2"/>
  <c r="DT115" i="2"/>
  <c r="DT101" i="2"/>
  <c r="DT73" i="2"/>
  <c r="DT84" i="2"/>
  <c r="DT74" i="2"/>
  <c r="DT43" i="2"/>
  <c r="DT139" i="2"/>
  <c r="DT168" i="2"/>
  <c r="DT27" i="2"/>
  <c r="DT157" i="2"/>
  <c r="DT148" i="2"/>
  <c r="DT184" i="2"/>
  <c r="DT188" i="2"/>
  <c r="DT167" i="2"/>
  <c r="DT111" i="2"/>
  <c r="DT71" i="2"/>
  <c r="DT58" i="2"/>
  <c r="DT113" i="2"/>
  <c r="DT14" i="2"/>
  <c r="DT141" i="2"/>
  <c r="DT67" i="2"/>
  <c r="DT122" i="2"/>
  <c r="DT35" i="2"/>
  <c r="DT190" i="2"/>
  <c r="DT138" i="2"/>
  <c r="DT32" i="2"/>
  <c r="DT47" i="2"/>
  <c r="DT166" i="2"/>
  <c r="DT136" i="2"/>
  <c r="DT120" i="2"/>
  <c r="DT46" i="2"/>
  <c r="DT174" i="2"/>
  <c r="DT131" i="2"/>
  <c r="DT68" i="2"/>
  <c r="DT98" i="2"/>
  <c r="DT100" i="2"/>
  <c r="DT182" i="2"/>
  <c r="DT160" i="2"/>
  <c r="DT90" i="2"/>
  <c r="DT34" i="2"/>
  <c r="DT196" i="2"/>
  <c r="DT201" i="2"/>
  <c r="DT133" i="2"/>
  <c r="DT91" i="2"/>
  <c r="DT117" i="2"/>
  <c r="DT69" i="2"/>
  <c r="DT9" i="2"/>
  <c r="DT95" i="2"/>
  <c r="DT88" i="2"/>
  <c r="DT96" i="2"/>
  <c r="DT78" i="2"/>
  <c r="DT163" i="2"/>
  <c r="DT37" i="2"/>
  <c r="DT10" i="2"/>
  <c r="DT183" i="2"/>
  <c r="DT17" i="2"/>
  <c r="DT93" i="2"/>
  <c r="DT179" i="2"/>
  <c r="DT130" i="2"/>
  <c r="DT198" i="2"/>
  <c r="DT194" i="2"/>
  <c r="DT23" i="2"/>
  <c r="DT50" i="2"/>
  <c r="DT16" i="2"/>
  <c r="DT175" i="2"/>
  <c r="DT44" i="2"/>
  <c r="DT103" i="2"/>
  <c r="DT178" i="2"/>
  <c r="DT24" i="2"/>
  <c r="DT127" i="2"/>
  <c r="DT132" i="2"/>
  <c r="DT176" i="2"/>
  <c r="DT57" i="2"/>
  <c r="DT118" i="2"/>
  <c r="DT164" i="2"/>
  <c r="DT45" i="2"/>
  <c r="DT155" i="2"/>
  <c r="DT154" i="2"/>
  <c r="DT89" i="2"/>
  <c r="DT187" i="2"/>
  <c r="DT128" i="2"/>
  <c r="DT200" i="2"/>
  <c r="GE51" i="2"/>
  <c r="GE16" i="2"/>
  <c r="GE189" i="2"/>
  <c r="GE29" i="2"/>
  <c r="GE187" i="2"/>
  <c r="GE127" i="2"/>
  <c r="GE112" i="2"/>
  <c r="GE131" i="2"/>
  <c r="GE87" i="2"/>
  <c r="GE195" i="2"/>
  <c r="GE199" i="2"/>
  <c r="GE31" i="2"/>
  <c r="GE200" i="2"/>
  <c r="GE173" i="2"/>
  <c r="GE170" i="2"/>
  <c r="GE146" i="2"/>
  <c r="GE28" i="2"/>
  <c r="GE3" i="2"/>
  <c r="C14" i="4" s="1"/>
  <c r="E14" i="4" s="1"/>
  <c r="F14" i="4" s="1"/>
  <c r="G14" i="4" s="1"/>
  <c r="L14" i="4" s="1"/>
  <c r="GE147" i="2"/>
  <c r="GE8" i="2"/>
  <c r="GE68" i="2"/>
  <c r="GE71" i="2"/>
  <c r="GE65" i="2"/>
  <c r="GE166" i="2"/>
  <c r="GE22" i="2"/>
  <c r="GE192" i="2"/>
  <c r="GE193" i="2"/>
  <c r="GE108" i="2"/>
  <c r="GE184" i="2"/>
  <c r="GE190" i="2"/>
  <c r="GE67" i="2"/>
  <c r="GE61" i="2"/>
  <c r="GE109" i="2"/>
  <c r="GE90" i="2"/>
  <c r="GE58" i="2"/>
  <c r="GE105" i="2"/>
  <c r="GE120" i="2"/>
  <c r="GE134" i="2"/>
  <c r="GE174" i="2"/>
  <c r="GE113" i="2"/>
  <c r="GE156" i="2"/>
  <c r="GE150" i="2"/>
  <c r="GE182" i="2"/>
  <c r="GE149" i="2"/>
  <c r="GE191" i="2"/>
  <c r="GE35" i="2"/>
  <c r="GE102" i="2"/>
  <c r="GE160" i="2"/>
  <c r="GE11" i="2"/>
  <c r="GE172" i="2"/>
  <c r="GE139" i="2"/>
  <c r="GE158" i="2"/>
  <c r="GE138" i="2"/>
  <c r="GE74" i="2"/>
  <c r="GE5" i="2"/>
  <c r="GE84" i="2"/>
  <c r="GE186" i="2"/>
  <c r="GE178" i="2"/>
  <c r="GE183" i="2"/>
  <c r="GE165" i="2"/>
  <c r="GE44" i="2"/>
  <c r="GE117" i="2"/>
  <c r="GE66" i="2"/>
  <c r="GE145" i="2"/>
  <c r="GE124" i="2"/>
  <c r="GE151" i="2"/>
  <c r="GE30" i="2"/>
  <c r="GE201" i="2"/>
  <c r="GE114" i="2"/>
  <c r="GE129" i="2"/>
  <c r="GE50" i="2"/>
  <c r="GE94" i="2"/>
  <c r="GE177" i="2"/>
  <c r="GE179" i="2"/>
  <c r="GE101" i="2"/>
  <c r="GE20" i="2"/>
  <c r="GE76" i="2"/>
  <c r="GE9" i="2"/>
  <c r="GE7" i="2"/>
  <c r="GE62" i="2"/>
  <c r="GE81" i="2"/>
  <c r="GE49" i="2"/>
  <c r="GE99" i="2"/>
  <c r="GE100" i="2"/>
  <c r="GE18" i="2"/>
  <c r="GE10" i="2"/>
  <c r="GE162" i="2"/>
  <c r="GE202" i="2"/>
  <c r="GE54" i="2"/>
  <c r="GE121" i="2"/>
  <c r="GE77" i="2"/>
  <c r="GE132" i="2"/>
  <c r="GE168" i="2"/>
  <c r="GE116" i="2"/>
  <c r="GE55" i="2"/>
  <c r="GE69" i="2"/>
  <c r="GE24" i="2"/>
  <c r="GE181" i="2"/>
  <c r="GE135" i="2"/>
  <c r="GE159" i="2"/>
  <c r="GE79" i="2"/>
  <c r="GE52" i="2"/>
  <c r="GE40" i="2"/>
  <c r="GE34" i="2"/>
  <c r="GE78" i="2"/>
  <c r="GE80" i="2"/>
  <c r="GE93" i="2"/>
  <c r="GE169" i="2"/>
  <c r="GE37" i="2"/>
  <c r="GE188" i="2"/>
  <c r="GE163" i="2"/>
  <c r="GE130" i="2"/>
  <c r="GE25" i="2"/>
  <c r="GE47" i="2"/>
  <c r="GE63" i="2"/>
  <c r="GE15" i="2"/>
  <c r="GE95" i="2"/>
  <c r="GE136" i="2"/>
  <c r="GE88" i="2"/>
  <c r="GE203" i="2"/>
  <c r="GE103" i="2"/>
  <c r="GE33" i="2"/>
  <c r="GE128" i="2"/>
  <c r="GE57" i="2"/>
  <c r="GE185" i="2"/>
  <c r="GE198" i="2"/>
  <c r="GE12" i="2"/>
  <c r="GE48" i="2"/>
  <c r="GE97" i="2"/>
  <c r="GE91" i="2"/>
  <c r="GE119" i="2"/>
  <c r="GE153" i="2"/>
  <c r="GE41" i="2"/>
  <c r="GE82" i="2"/>
  <c r="GE38" i="2"/>
  <c r="GE164" i="2"/>
  <c r="GE194" i="2"/>
  <c r="GE176" i="2"/>
  <c r="GE148" i="2"/>
  <c r="GE21" i="2"/>
  <c r="GE137" i="2"/>
  <c r="GE104" i="2"/>
  <c r="GE36" i="2"/>
  <c r="GE126" i="2"/>
  <c r="GE196" i="2"/>
  <c r="GE155" i="2"/>
  <c r="GE83" i="2"/>
  <c r="GE59" i="2"/>
  <c r="GE53" i="2"/>
  <c r="GE171" i="2"/>
  <c r="GE60" i="2"/>
  <c r="GE157" i="2"/>
  <c r="GE175" i="2"/>
  <c r="GE167" i="2"/>
  <c r="GE106" i="2"/>
  <c r="GE115" i="2"/>
  <c r="GE14" i="2"/>
  <c r="GE13" i="2"/>
  <c r="GE39" i="2"/>
  <c r="GE125" i="2"/>
  <c r="GE32" i="2"/>
  <c r="GE45" i="2"/>
  <c r="GE43" i="2"/>
  <c r="GE85" i="2"/>
  <c r="GE140" i="2"/>
  <c r="GE122" i="2"/>
  <c r="GE27" i="2"/>
  <c r="GE133" i="2"/>
  <c r="GE142" i="2"/>
  <c r="GE107" i="2"/>
  <c r="GE6" i="2"/>
  <c r="GE75" i="2"/>
  <c r="GE70" i="2"/>
  <c r="GE96" i="2"/>
  <c r="GE64" i="2"/>
  <c r="GE89" i="2"/>
  <c r="GE152" i="2"/>
  <c r="GE110" i="2"/>
  <c r="GE72" i="2"/>
  <c r="GE17" i="2"/>
  <c r="GE123" i="2"/>
  <c r="GE26" i="2"/>
  <c r="GE143" i="2"/>
  <c r="GE161" i="2"/>
  <c r="GE23" i="2"/>
  <c r="GE92" i="2"/>
  <c r="GE46" i="2"/>
  <c r="GE180" i="2"/>
  <c r="GE56" i="2"/>
  <c r="GE154" i="2"/>
  <c r="GE141" i="2"/>
  <c r="GE19" i="2"/>
  <c r="GE4" i="2"/>
  <c r="GE86" i="2"/>
  <c r="GE197" i="2"/>
  <c r="GE118" i="2"/>
  <c r="GE42" i="2"/>
  <c r="GE98" i="2"/>
  <c r="GE111" i="2"/>
  <c r="GE144" i="2"/>
  <c r="GE7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<sst xmlns="http://schemas.openxmlformats.org/spreadsheetml/2006/main" count="1177" uniqueCount="324">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</sst>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211.51703386842772</c:v>
                </c:pt>
                <c:pt idx="32">
                  <c:v>228.30032906802219</c:v>
                </c:pt>
                <c:pt idx="33">
                  <c:v>245.05539887630434</c:v>
                </c:pt>
                <c:pt idx="34">
                  <c:v>261.78444483261882</c:v>
                </c:pt>
                <c:pt idx="35">
                  <c:v>278.48936400091259</c:v>
                </c:pt>
                <c:pt idx="36">
                  <c:v>211.90768212600278</c:v>
                </c:pt>
                <c:pt idx="37">
                  <c:v>227.1303449649258</c:v>
                </c:pt>
                <c:pt idx="38">
                  <c:v>242.32965686946343</c:v>
                </c:pt>
                <c:pt idx="39">
                  <c:v>257.5072889074288</c:v>
                </c:pt>
                <c:pt idx="40">
                  <c:v>272.6646989766358</c:v>
                </c:pt>
                <c:pt idx="41">
                  <c:v>288.96691630985214</c:v>
                </c:pt>
                <c:pt idx="42">
                  <c:v>305.24857979967942</c:v>
                </c:pt>
                <c:pt idx="43">
                  <c:v>321.51093999187799</c:v>
                </c:pt>
                <c:pt idx="44">
                  <c:v>337.75511058999291</c:v>
                </c:pt>
                <c:pt idx="45">
                  <c:v>353.98208942867723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320.34995854628932</c:v>
                </c:pt>
                <c:pt idx="49">
                  <c:v>336.20880231759611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398.33209414857424</c:v>
                </c:pt>
                <c:pt idx="54">
                  <c:v>413.73243167051163</c:v>
                </c:pt>
                <c:pt idx="55">
                  <c:v>429.1204064684805</c:v>
                </c:pt>
                <c:pt idx="56">
                  <c:v>362.86133414806528</c:v>
                </c:pt>
                <c:pt idx="57">
                  <c:v>377.52104986809326</c:v>
                </c:pt>
                <c:pt idx="58">
                  <c:v>392.16837634017276</c:v>
                </c:pt>
                <c:pt idx="59">
                  <c:v>406.80384141548683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476.74981634160099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98346048"/>
        <c:axId val="-1998342784"/>
      </c:scatterChart>
      <c:valAx>
        <c:axId val="-1998346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42784"/>
        <c:crosses val="autoZero"/>
        <c:crossBetween val="midCat"/>
      </c:valAx>
      <c:valAx>
        <c:axId val="-19983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46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66204800"/>
        <c:axId val="-1766213504"/>
      </c:scatterChart>
      <c:valAx>
        <c:axId val="-176620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66213504"/>
        <c:crosses val="autoZero"/>
        <c:crossBetween val="midCat"/>
      </c:valAx>
      <c:valAx>
        <c:axId val="-176621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6620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236.37892704001897</c:v>
                </c:pt>
                <c:pt idx="32">
                  <c:v>255.14008587392505</c:v>
                </c:pt>
                <c:pt idx="33">
                  <c:v>273.870029571327</c:v>
                </c:pt>
                <c:pt idx="34">
                  <c:v>292.57119286733285</c:v>
                </c:pt>
                <c:pt idx="35">
                  <c:v>311.24567377041313</c:v>
                </c:pt>
                <c:pt idx="36">
                  <c:v>236.81560804160597</c:v>
                </c:pt>
                <c:pt idx="37">
                  <c:v>253.8322112206821</c:v>
                </c:pt>
                <c:pt idx="38">
                  <c:v>270.82299004195693</c:v>
                </c:pt>
                <c:pt idx="39">
                  <c:v>287.78979257936163</c:v>
                </c:pt>
                <c:pt idx="40">
                  <c:v>304.73423115701871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359.34082988600284</c:v>
                </c:pt>
                <c:pt idx="44">
                  <c:v>377.50110417225505</c:v>
                </c:pt>
                <c:pt idx="45">
                  <c:v>395.64236567985586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393.48365507240254</c:v>
                </c:pt>
                <c:pt idx="51">
                  <c:v>410.74628007457636</c:v>
                </c:pt>
                <c:pt idx="52">
                  <c:v>427.99324784652975</c:v>
                </c:pt>
                <c:pt idx="53">
                  <c:v>445.2252778905704</c:v>
                </c:pt>
                <c:pt idx="54">
                  <c:v>462.44302949249573</c:v>
                </c:pt>
                <c:pt idx="55">
                  <c:v>479.64710886178574</c:v>
                </c:pt>
                <c:pt idx="56">
                  <c:v>405.56917103469465</c:v>
                </c:pt>
                <c:pt idx="57">
                  <c:v>421.95854377334382</c:v>
                </c:pt>
                <c:pt idx="58">
                  <c:v>438.33421494585303</c:v>
                </c:pt>
                <c:pt idx="59">
                  <c:v>454.69676831549208</c:v>
                </c:pt>
                <c:pt idx="60">
                  <c:v>471.04674221919873</c:v>
                </c:pt>
                <c:pt idx="61">
                  <c:v>486.52503910078349</c:v>
                </c:pt>
                <c:pt idx="62">
                  <c:v>501.99288641186786</c:v>
                </c:pt>
                <c:pt idx="63">
                  <c:v>517.45065135367156</c:v>
                </c:pt>
                <c:pt idx="64">
                  <c:v>532.89867740865918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649.33245855121572</c:v>
                </c:pt>
                <c:pt idx="147">
                  <c:v>654.03150003454175</c:v>
                </c:pt>
                <c:pt idx="148">
                  <c:v>658.72984581562559</c:v>
                </c:pt>
                <c:pt idx="149">
                  <c:v>663.42750155761553</c:v>
                </c:pt>
                <c:pt idx="150">
                  <c:v>668.12447283689983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98341696"/>
        <c:axId val="-1998336800"/>
      </c:scatterChart>
      <c:valAx>
        <c:axId val="-1998341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36800"/>
        <c:crosses val="autoZero"/>
        <c:crossBetween val="midCat"/>
      </c:valAx>
      <c:valAx>
        <c:axId val="-199833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41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98341152"/>
        <c:axId val="-1998340608"/>
      </c:scatterChart>
      <c:valAx>
        <c:axId val="-1998341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40608"/>
        <c:crosses val="autoZero"/>
        <c:crossBetween val="midCat"/>
      </c:valAx>
      <c:valAx>
        <c:axId val="-199834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41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2.563317265587385</c:v>
                </c:pt>
                <c:pt idx="2">
                  <c:v>2.9931242698209175</c:v>
                </c:pt>
                <c:pt idx="3">
                  <c:v>3.495262379874847</c:v>
                </c:pt>
                <c:pt idx="4">
                  <c:v>4.0819457908313188</c:v>
                </c:pt>
                <c:pt idx="5">
                  <c:v>4.767457867928365</c:v>
                </c:pt>
                <c:pt idx="6">
                  <c:v>5.5685027236698934</c:v>
                </c:pt>
                <c:pt idx="7">
                  <c:v>6.5046166966546997</c:v>
                </c:pt>
                <c:pt idx="8">
                  <c:v>7.5986499639953875</c:v>
                </c:pt>
                <c:pt idx="9">
                  <c:v>8.8773302709534629</c:v>
                </c:pt>
                <c:pt idx="10">
                  <c:v>10.371922813713566</c:v>
                </c:pt>
                <c:pt idx="11">
                  <c:v>12.119002715718514</c:v>
                </c:pt>
                <c:pt idx="12">
                  <c:v>14.161359355243766</c:v>
                </c:pt>
                <c:pt idx="13">
                  <c:v>16.549055102890339</c:v>
                </c:pt>
                <c:pt idx="14">
                  <c:v>19.34066489563363</c:v>
                </c:pt>
                <c:pt idx="15">
                  <c:v>22.604727606533277</c:v>
                </c:pt>
                <c:pt idx="16">
                  <c:v>26.421445480550759</c:v>
                </c:pt>
                <c:pt idx="17">
                  <c:v>30.884674131214894</c:v>
                </c:pt>
                <c:pt idx="18">
                  <c:v>36.104252887315027</c:v>
                </c:pt>
                <c:pt idx="19">
                  <c:v>42.208733827691781</c:v>
                </c:pt>
                <c:pt idx="20">
                  <c:v>49.348577861626978</c:v>
                </c:pt>
                <c:pt idx="21">
                  <c:v>57.699897955682388</c:v>
                </c:pt>
                <c:pt idx="22">
                  <c:v>67.468843372192154</c:v>
                </c:pt>
                <c:pt idx="23">
                  <c:v>78.896734918347235</c:v>
                </c:pt>
                <c:pt idx="24">
                  <c:v>92.266080116422515</c:v>
                </c:pt>
                <c:pt idx="25">
                  <c:v>107.90761937422224</c:v>
                </c:pt>
                <c:pt idx="26">
                  <c:v>126.20858022201269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665.16841660226919</c:v>
                </c:pt>
                <c:pt idx="80">
                  <c:v>686.8399721021666</c:v>
                </c:pt>
                <c:pt idx="81">
                  <c:v>708.49751068429669</c:v>
                </c:pt>
                <c:pt idx="82">
                  <c:v>730.14152063681968</c:v>
                </c:pt>
                <c:pt idx="83">
                  <c:v>751.77245897300372</c:v>
                </c:pt>
                <c:pt idx="84">
                  <c:v>773.39075429462139</c:v>
                </c:pt>
                <c:pt idx="85">
                  <c:v>794.09679639066474</c:v>
                </c:pt>
                <c:pt idx="86">
                  <c:v>814.79193114229065</c:v>
                </c:pt>
                <c:pt idx="87">
                  <c:v>835.47647425032699</c:v>
                </c:pt>
                <c:pt idx="88">
                  <c:v>856.15072452917377</c:v>
                </c:pt>
                <c:pt idx="89">
                  <c:v>876.81496520415214</c:v>
                </c:pt>
                <c:pt idx="90">
                  <c:v>897.46946508035228</c:v>
                </c:pt>
                <c:pt idx="91">
                  <c:v>917.81534306490391</c:v>
                </c:pt>
                <c:pt idx="92">
                  <c:v>938.15224136386041</c:v>
                </c:pt>
                <c:pt idx="93">
                  <c:v>958.48038177822752</c:v>
                </c:pt>
                <c:pt idx="94">
                  <c:v>978.79997594718259</c:v>
                </c:pt>
                <c:pt idx="95">
                  <c:v>999.11122601914394</c:v>
                </c:pt>
                <c:pt idx="96">
                  <c:v>1019.4143252655093</c:v>
                </c:pt>
                <c:pt idx="97">
                  <c:v>1039.7094586430337</c:v>
                </c:pt>
                <c:pt idx="98">
                  <c:v>1059.9968033100852</c:v>
                </c:pt>
                <c:pt idx="99">
                  <c:v>1080.2765291013793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98338976"/>
        <c:axId val="-1998345504"/>
      </c:scatterChart>
      <c:valAx>
        <c:axId val="-1998338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45504"/>
        <c:crosses val="autoZero"/>
        <c:crossBetween val="midCat"/>
      </c:valAx>
      <c:valAx>
        <c:axId val="-199834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38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86.640279631357899</c:v>
                </c:pt>
                <c:pt idx="17">
                  <c:v>102.09197798314811</c:v>
                </c:pt>
                <c:pt idx="18">
                  <c:v>117.48570009032257</c:v>
                </c:pt>
                <c:pt idx="19">
                  <c:v>132.83012889595955</c:v>
                </c:pt>
                <c:pt idx="20">
                  <c:v>148.13176890752257</c:v>
                </c:pt>
                <c:pt idx="21">
                  <c:v>119.53431176581809</c:v>
                </c:pt>
                <c:pt idx="22">
                  <c:v>138.61547859875077</c:v>
                </c:pt>
                <c:pt idx="23">
                  <c:v>157.63346687299864</c:v>
                </c:pt>
                <c:pt idx="24">
                  <c:v>176.59698079091149</c:v>
                </c:pt>
                <c:pt idx="25">
                  <c:v>195.5126970958386</c:v>
                </c:pt>
                <c:pt idx="26">
                  <c:v>169.32232688472166</c:v>
                </c:pt>
                <c:pt idx="27">
                  <c:v>188.7622147072905</c:v>
                </c:pt>
                <c:pt idx="28">
                  <c:v>208.15542061438956</c:v>
                </c:pt>
                <c:pt idx="29">
                  <c:v>227.50690659831915</c:v>
                </c:pt>
                <c:pt idx="30">
                  <c:v>246.82072062447364</c:v>
                </c:pt>
                <c:pt idx="31">
                  <c:v>266.10022493300403</c:v>
                </c:pt>
                <c:pt idx="32">
                  <c:v>224.98501498915439</c:v>
                </c:pt>
                <c:pt idx="33">
                  <c:v>244.30353923844879</c:v>
                </c:pt>
                <c:pt idx="34">
                  <c:v>263.58734797276014</c:v>
                </c:pt>
                <c:pt idx="35">
                  <c:v>282.83933776674917</c:v>
                </c:pt>
                <c:pt idx="36">
                  <c:v>302.06197856553018</c:v>
                </c:pt>
                <c:pt idx="37">
                  <c:v>321.25740024962448</c:v>
                </c:pt>
                <c:pt idx="38">
                  <c:v>279.73236813579513</c:v>
                </c:pt>
                <c:pt idx="39">
                  <c:v>298.36290228402578</c:v>
                </c:pt>
                <c:pt idx="40">
                  <c:v>316.96751977104668</c:v>
                </c:pt>
                <c:pt idx="41">
                  <c:v>335.54795535646372</c:v>
                </c:pt>
                <c:pt idx="42">
                  <c:v>354.10573601815054</c:v>
                </c:pt>
                <c:pt idx="43">
                  <c:v>372.64221565134477</c:v>
                </c:pt>
                <c:pt idx="44">
                  <c:v>391.15860250001077</c:v>
                </c:pt>
                <c:pt idx="45">
                  <c:v>336.88699770815009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423.10262682279296</c:v>
                </c:pt>
                <c:pt idx="51">
                  <c:v>440.29740898417271</c:v>
                </c:pt>
                <c:pt idx="52">
                  <c:v>457.47779928386609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424.55336102424582</c:v>
                </c:pt>
                <c:pt idx="56">
                  <c:v>440.09032987714448</c:v>
                </c:pt>
                <c:pt idx="57">
                  <c:v>455.61554185670815</c:v>
                </c:pt>
                <c:pt idx="58">
                  <c:v>471.12945387268024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438.70974904240552</c:v>
                </c:pt>
                <c:pt idx="62">
                  <c:v>453.06329508642142</c:v>
                </c:pt>
                <c:pt idx="63">
                  <c:v>467.40712233198593</c:v>
                </c:pt>
                <c:pt idx="64">
                  <c:v>481.74157097323308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553.28361587129086</c:v>
                </c:pt>
                <c:pt idx="70">
                  <c:v>3.5982663925596575E-12</c:v>
                </c:pt>
                <c:pt idx="71">
                  <c:v>3.5982663925596575E-12</c:v>
                </c:pt>
                <c:pt idx="72">
                  <c:v>3.5982663925596575E-12</c:v>
                </c:pt>
                <c:pt idx="73">
                  <c:v>3.5982663925596575E-12</c:v>
                </c:pt>
                <c:pt idx="74">
                  <c:v>3.5982663925596575E-12</c:v>
                </c:pt>
                <c:pt idx="75">
                  <c:v>3.5982663925596575E-12</c:v>
                </c:pt>
                <c:pt idx="76">
                  <c:v>3.5982663925596575E-12</c:v>
                </c:pt>
                <c:pt idx="77">
                  <c:v>3.5982663925596575E-12</c:v>
                </c:pt>
                <c:pt idx="78">
                  <c:v>3.5982663925596575E-12</c:v>
                </c:pt>
                <c:pt idx="79">
                  <c:v>3.5982663925596575E-12</c:v>
                </c:pt>
                <c:pt idx="80">
                  <c:v>3.5982663925596575E-12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98347136"/>
        <c:axId val="-1998344960"/>
      </c:scatterChart>
      <c:valAx>
        <c:axId val="-1998347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44960"/>
        <c:crosses val="autoZero"/>
        <c:crossBetween val="midCat"/>
      </c:valAx>
      <c:valAx>
        <c:axId val="-199834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47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225.73156206865394</c:v>
                </c:pt>
                <c:pt idx="32">
                  <c:v>243.64561889961661</c:v>
                </c:pt>
                <c:pt idx="33">
                  <c:v>261.52973707505009</c:v>
                </c:pt>
                <c:pt idx="34">
                  <c:v>279.38625176640863</c:v>
                </c:pt>
                <c:pt idx="35">
                  <c:v>297.21717518827546</c:v>
                </c:pt>
                <c:pt idx="36">
                  <c:v>226.14852768950928</c:v>
                </c:pt>
                <c:pt idx="37">
                  <c:v>242.39680171814265</c:v>
                </c:pt>
                <c:pt idx="38">
                  <c:v>258.62030742476736</c:v>
                </c:pt>
                <c:pt idx="39">
                  <c:v>274.82081731000375</c:v>
                </c:pt>
                <c:pt idx="40">
                  <c:v>290.99987776518356</c:v>
                </c:pt>
                <c:pt idx="41">
                  <c:v>308.40105034381338</c:v>
                </c:pt>
                <c:pt idx="42">
                  <c:v>325.78042147316603</c:v>
                </c:pt>
                <c:pt idx="43">
                  <c:v>343.13931760637462</c:v>
                </c:pt>
                <c:pt idx="44">
                  <c:v>360.47892004811706</c:v>
                </c:pt>
                <c:pt idx="45">
                  <c:v>377.80028720100813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341.90004953828526</c:v>
                </c:pt>
                <c:pt idx="49">
                  <c:v>358.82833079757523</c:v>
                </c:pt>
                <c:pt idx="50">
                  <c:v>375.7391436687796</c:v>
                </c:pt>
                <c:pt idx="51">
                  <c:v>392.22152076799472</c:v>
                </c:pt>
                <c:pt idx="52">
                  <c:v>408.68888090830455</c:v>
                </c:pt>
                <c:pt idx="53">
                  <c:v>425.14191416939929</c:v>
                </c:pt>
                <c:pt idx="54">
                  <c:v>441.5812528768941</c:v>
                </c:pt>
                <c:pt idx="55">
                  <c:v>458.00747845053723</c:v>
                </c:pt>
                <c:pt idx="56">
                  <c:v>387.27841746168315</c:v>
                </c:pt>
                <c:pt idx="57">
                  <c:v>402.92696857125196</c:v>
                </c:pt>
                <c:pt idx="58">
                  <c:v>418.56237841299986</c:v>
                </c:pt>
                <c:pt idx="59">
                  <c:v>434.18520687835758</c:v>
                </c:pt>
                <c:pt idx="60">
                  <c:v>449.7959702900435</c:v>
                </c:pt>
                <c:pt idx="61">
                  <c:v>464.57441853711924</c:v>
                </c:pt>
                <c:pt idx="62">
                  <c:v>479.34284452811431</c:v>
                </c:pt>
                <c:pt idx="63">
                  <c:v>494.10160044828439</c:v>
                </c:pt>
                <c:pt idx="64">
                  <c:v>508.85101573406092</c:v>
                </c:pt>
                <c:pt idx="65">
                  <c:v>523.59139917298592</c:v>
                </c:pt>
                <c:pt idx="66">
                  <c:v>451.43852652349534</c:v>
                </c:pt>
                <c:pt idx="67">
                  <c:v>465.39514621826976</c:v>
                </c:pt>
                <c:pt idx="68">
                  <c:v>479.34284452811431</c:v>
                </c:pt>
                <c:pt idx="69">
                  <c:v>493.28191755597277</c:v>
                </c:pt>
                <c:pt idx="70">
                  <c:v>507.21264330953437</c:v>
                </c:pt>
                <c:pt idx="71">
                  <c:v>519.90713388491497</c:v>
                </c:pt>
                <c:pt idx="72">
                  <c:v>532.59509002550351</c:v>
                </c:pt>
                <c:pt idx="73">
                  <c:v>545.27668930291225</c:v>
                </c:pt>
                <c:pt idx="74">
                  <c:v>557.95210035753439</c:v>
                </c:pt>
                <c:pt idx="75">
                  <c:v>570.62148354470401</c:v>
                </c:pt>
                <c:pt idx="76">
                  <c:v>496.76537106586352</c:v>
                </c:pt>
                <c:pt idx="77">
                  <c:v>508.85101573406081</c:v>
                </c:pt>
                <c:pt idx="78">
                  <c:v>520.93059595978104</c:v>
                </c:pt>
                <c:pt idx="79">
                  <c:v>533.00427216719811</c:v>
                </c:pt>
                <c:pt idx="80">
                  <c:v>545.07219692102865</c:v>
                </c:pt>
                <c:pt idx="81">
                  <c:v>557.13451548073306</c:v>
                </c:pt>
                <c:pt idx="82">
                  <c:v>569.19136630423441</c:v>
                </c:pt>
                <c:pt idx="83">
                  <c:v>581.24288150675147</c:v>
                </c:pt>
                <c:pt idx="84">
                  <c:v>593.28918727960843</c:v>
                </c:pt>
                <c:pt idx="85">
                  <c:v>605.33040427327217</c:v>
                </c:pt>
                <c:pt idx="86">
                  <c:v>530.13985807619997</c:v>
                </c:pt>
                <c:pt idx="87">
                  <c:v>540.77748384329061</c:v>
                </c:pt>
                <c:pt idx="88">
                  <c:v>551.41071534837431</c:v>
                </c:pt>
                <c:pt idx="89">
                  <c:v>562.03964926820072</c:v>
                </c:pt>
                <c:pt idx="90">
                  <c:v>572.6643783250679</c:v>
                </c:pt>
                <c:pt idx="91">
                  <c:v>583.28499152050119</c:v>
                </c:pt>
                <c:pt idx="92">
                  <c:v>593.90157435102799</c:v>
                </c:pt>
                <c:pt idx="93">
                  <c:v>604.51420900772746</c:v>
                </c:pt>
                <c:pt idx="94">
                  <c:v>615.12297456104159</c:v>
                </c:pt>
                <c:pt idx="95">
                  <c:v>625.72794713217718</c:v>
                </c:pt>
                <c:pt idx="96">
                  <c:v>549.5706585484287</c:v>
                </c:pt>
                <c:pt idx="97">
                  <c:v>559.17843064711349</c:v>
                </c:pt>
                <c:pt idx="98">
                  <c:v>568.78274759401631</c:v>
                </c:pt>
                <c:pt idx="99">
                  <c:v>578.38367595679654</c:v>
                </c:pt>
                <c:pt idx="100">
                  <c:v>587.98127991295814</c:v>
                </c:pt>
                <c:pt idx="101">
                  <c:v>597.57562137411787</c:v>
                </c:pt>
                <c:pt idx="102">
                  <c:v>607.166760101877</c:v>
                </c:pt>
                <c:pt idx="103">
                  <c:v>616.75475381599449</c:v>
                </c:pt>
                <c:pt idx="104">
                  <c:v>626.33965829548379</c:v>
                </c:pt>
                <c:pt idx="105">
                  <c:v>635.92152747320199</c:v>
                </c:pt>
                <c:pt idx="106">
                  <c:v>560.40470463156839</c:v>
                </c:pt>
                <c:pt idx="107">
                  <c:v>568.57843593837197</c:v>
                </c:pt>
                <c:pt idx="108">
                  <c:v>576.74971189331563</c:v>
                </c:pt>
                <c:pt idx="109">
                  <c:v>584.91857219258861</c:v>
                </c:pt>
                <c:pt idx="110">
                  <c:v>593.08505533306948</c:v>
                </c:pt>
                <c:pt idx="111">
                  <c:v>601.24919866493144</c:v>
                </c:pt>
                <c:pt idx="112">
                  <c:v>609.41103844124234</c:v>
                </c:pt>
                <c:pt idx="113">
                  <c:v>617.57060986476847</c:v>
                </c:pt>
                <c:pt idx="114">
                  <c:v>625.72794713217684</c:v>
                </c:pt>
                <c:pt idx="115">
                  <c:v>633.88308347581403</c:v>
                </c:pt>
                <c:pt idx="116">
                  <c:v>565.30924032241217</c:v>
                </c:pt>
                <c:pt idx="117">
                  <c:v>572.2558115651201</c:v>
                </c:pt>
                <c:pt idx="118">
                  <c:v>579.20062185262373</c:v>
                </c:pt>
                <c:pt idx="119">
                  <c:v>586.14369528207601</c:v>
                </c:pt>
                <c:pt idx="120">
                  <c:v>593.08505533306914</c:v>
                </c:pt>
                <c:pt idx="121">
                  <c:v>600.02472489066042</c:v>
                </c:pt>
                <c:pt idx="122">
                  <c:v>606.96272626727841</c:v>
                </c:pt>
                <c:pt idx="123">
                  <c:v>613.89908122357554</c:v>
                </c:pt>
                <c:pt idx="124">
                  <c:v>620.83381098828852</c:v>
                </c:pt>
                <c:pt idx="125">
                  <c:v>627.766936277166</c:v>
                </c:pt>
                <c:pt idx="126">
                  <c:v>566.53523487867528</c:v>
                </c:pt>
                <c:pt idx="127">
                  <c:v>572.6643783250671</c:v>
                </c:pt>
                <c:pt idx="128">
                  <c:v>578.79215191198784</c:v>
                </c:pt>
                <c:pt idx="129">
                  <c:v>584.91857219258816</c:v>
                </c:pt>
                <c:pt idx="130">
                  <c:v>591.04365534487738</c:v>
                </c:pt>
                <c:pt idx="131">
                  <c:v>597.16741718410879</c:v>
                </c:pt>
                <c:pt idx="132">
                  <c:v>603.28987317463304</c:v>
                </c:pt>
                <c:pt idx="133">
                  <c:v>609.41103844124189</c:v>
                </c:pt>
                <c:pt idx="134">
                  <c:v>615.53092778003656</c:v>
                </c:pt>
                <c:pt idx="135">
                  <c:v>621.64955566883771</c:v>
                </c:pt>
                <c:pt idx="136">
                  <c:v>567.76117396419511</c:v>
                </c:pt>
                <c:pt idx="137">
                  <c:v>573.07293899689319</c:v>
                </c:pt>
                <c:pt idx="138">
                  <c:v>578.38367595679597</c:v>
                </c:pt>
                <c:pt idx="139">
                  <c:v>583.69339561912909</c:v>
                </c:pt>
                <c:pt idx="140">
                  <c:v>589.0021085470114</c:v>
                </c:pt>
                <c:pt idx="141">
                  <c:v>594.30982509754745</c:v>
                </c:pt>
                <c:pt idx="142">
                  <c:v>599.61655542768824</c:v>
                </c:pt>
                <c:pt idx="143">
                  <c:v>604.92230949987606</c:v>
                </c:pt>
                <c:pt idx="144">
                  <c:v>610.22709708748118</c:v>
                </c:pt>
                <c:pt idx="145">
                  <c:v>615.53092778003713</c:v>
                </c:pt>
                <c:pt idx="146">
                  <c:v>620.0180441010242</c:v>
                </c:pt>
                <c:pt idx="147">
                  <c:v>624.50448765243209</c:v>
                </c:pt>
                <c:pt idx="148">
                  <c:v>628.99026395095802</c:v>
                </c:pt>
                <c:pt idx="149">
                  <c:v>633.47537842816757</c:v>
                </c:pt>
                <c:pt idx="150">
                  <c:v>637.95983643241379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98344416"/>
        <c:axId val="-1998335168"/>
      </c:scatterChart>
      <c:valAx>
        <c:axId val="-1998344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35168"/>
        <c:crosses val="autoZero"/>
        <c:crossBetween val="midCat"/>
      </c:valAx>
      <c:valAx>
        <c:axId val="-199833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44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165.46209858933364</c:v>
                </c:pt>
                <c:pt idx="27">
                  <c:v>181.80332238755173</c:v>
                </c:pt>
                <c:pt idx="28">
                  <c:v>198.11017765361632</c:v>
                </c:pt>
                <c:pt idx="29">
                  <c:v>214.38589248354245</c:v>
                </c:pt>
                <c:pt idx="30">
                  <c:v>230.63316428689711</c:v>
                </c:pt>
                <c:pt idx="31">
                  <c:v>250.55849998563042</c:v>
                </c:pt>
                <c:pt idx="32">
                  <c:v>270.44791665188342</c:v>
                </c:pt>
                <c:pt idx="33">
                  <c:v>290.30442679080193</c:v>
                </c:pt>
                <c:pt idx="34">
                  <c:v>310.1305970635114</c:v>
                </c:pt>
                <c:pt idx="35">
                  <c:v>329.92863915898073</c:v>
                </c:pt>
                <c:pt idx="36">
                  <c:v>251.02143985985217</c:v>
                </c:pt>
                <c:pt idx="37">
                  <c:v>269.06138287277031</c:v>
                </c:pt>
                <c:pt idx="38">
                  <c:v>287.07410223616915</c:v>
                </c:pt>
                <c:pt idx="39">
                  <c:v>305.06154616178657</c:v>
                </c:pt>
                <c:pt idx="40">
                  <c:v>323.02541433745813</c:v>
                </c:pt>
                <c:pt idx="41">
                  <c:v>342.34646391464622</c:v>
                </c:pt>
                <c:pt idx="42">
                  <c:v>361.64355082638076</c:v>
                </c:pt>
                <c:pt idx="43">
                  <c:v>380.91813301943722</c:v>
                </c:pt>
                <c:pt idx="44">
                  <c:v>400.17150890331294</c:v>
                </c:pt>
                <c:pt idx="45">
                  <c:v>419.40484180194295</c:v>
                </c:pt>
                <c:pt idx="46">
                  <c:v>341.8867235390631</c:v>
                </c:pt>
                <c:pt idx="47">
                  <c:v>360.72516312195711</c:v>
                </c:pt>
                <c:pt idx="48">
                  <c:v>379.542094974186</c:v>
                </c:pt>
                <c:pt idx="49">
                  <c:v>398.33873496539167</c:v>
                </c:pt>
                <c:pt idx="50">
                  <c:v>417.11617489634523</c:v>
                </c:pt>
                <c:pt idx="51">
                  <c:v>435.41806774560092</c:v>
                </c:pt>
                <c:pt idx="52">
                  <c:v>453.70345497828924</c:v>
                </c:pt>
                <c:pt idx="53">
                  <c:v>471.97309508291983</c:v>
                </c:pt>
                <c:pt idx="54">
                  <c:v>490.22768306866254</c:v>
                </c:pt>
                <c:pt idx="55">
                  <c:v>508.46785799243207</c:v>
                </c:pt>
                <c:pt idx="56">
                  <c:v>429.92926929891945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482.01493909873858</c:v>
                </c:pt>
                <c:pt idx="60">
                  <c:v>499.34953422631742</c:v>
                </c:pt>
                <c:pt idx="61">
                  <c:v>515.7600258871305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551.50634201733726</c:v>
                </c:pt>
                <c:pt idx="77">
                  <c:v>564.92692957744987</c:v>
                </c:pt>
                <c:pt idx="78">
                  <c:v>578.34085151619058</c:v>
                </c:pt>
                <c:pt idx="79">
                  <c:v>591.74828416086518</c:v>
                </c:pt>
                <c:pt idx="80">
                  <c:v>605.14939520020005</c:v>
                </c:pt>
                <c:pt idx="81">
                  <c:v>618.54434429348237</c:v>
                </c:pt>
                <c:pt idx="82">
                  <c:v>631.9332836242138</c:v>
                </c:pt>
                <c:pt idx="83">
                  <c:v>645.31635840442812</c:v>
                </c:pt>
                <c:pt idx="84">
                  <c:v>658.69370733501853</c:v>
                </c:pt>
                <c:pt idx="85">
                  <c:v>672.06546302674553</c:v>
                </c:pt>
                <c:pt idx="86">
                  <c:v>588.56743763742293</c:v>
                </c:pt>
                <c:pt idx="87">
                  <c:v>600.38022262303082</c:v>
                </c:pt>
                <c:pt idx="88">
                  <c:v>612.18817773567719</c:v>
                </c:pt>
                <c:pt idx="89">
                  <c:v>623.99140923584866</c:v>
                </c:pt>
                <c:pt idx="90">
                  <c:v>635.79001903756864</c:v>
                </c:pt>
                <c:pt idx="91">
                  <c:v>647.58410496524004</c:v>
                </c:pt>
                <c:pt idx="92">
                  <c:v>659.37376099081337</c:v>
                </c:pt>
                <c:pt idx="93">
                  <c:v>671.1590774531137</c:v>
                </c:pt>
                <c:pt idx="94">
                  <c:v>682.94014126097579</c:v>
                </c:pt>
                <c:pt idx="95">
                  <c:v>694.71703608163614</c:v>
                </c:pt>
                <c:pt idx="96">
                  <c:v>610.14483413808227</c:v>
                </c:pt>
                <c:pt idx="97">
                  <c:v>620.81407495489407</c:v>
                </c:pt>
                <c:pt idx="98">
                  <c:v>631.47951810462462</c:v>
                </c:pt>
                <c:pt idx="99">
                  <c:v>642.14123675390272</c:v>
                </c:pt>
                <c:pt idx="100">
                  <c:v>652.79930144226262</c:v>
                </c:pt>
                <c:pt idx="101">
                  <c:v>663.45378021872796</c:v>
                </c:pt>
                <c:pt idx="102">
                  <c:v>674.10473876917354</c:v>
                </c:pt>
                <c:pt idx="103">
                  <c:v>684.75224053521981</c:v>
                </c:pt>
                <c:pt idx="104">
                  <c:v>695.39634682535268</c:v>
                </c:pt>
                <c:pt idx="105">
                  <c:v>706.03711691888873</c:v>
                </c:pt>
                <c:pt idx="106">
                  <c:v>622.17583079004783</c:v>
                </c:pt>
                <c:pt idx="107">
                  <c:v>631.25263281623836</c:v>
                </c:pt>
                <c:pt idx="108">
                  <c:v>640.32673608720222</c:v>
                </c:pt>
                <c:pt idx="109">
                  <c:v>649.39818423428153</c:v>
                </c:pt>
                <c:pt idx="110">
                  <c:v>658.46701957061885</c:v>
                </c:pt>
                <c:pt idx="111">
                  <c:v>667.5332831489759</c:v>
                </c:pt>
                <c:pt idx="112">
                  <c:v>676.59701481625132</c:v>
                </c:pt>
                <c:pt idx="113">
                  <c:v>685.65825326492347</c:v>
                </c:pt>
                <c:pt idx="114">
                  <c:v>694.71703608163591</c:v>
                </c:pt>
                <c:pt idx="115">
                  <c:v>703.77339979311603</c:v>
                </c:pt>
                <c:pt idx="116">
                  <c:v>627.62223834541555</c:v>
                </c:pt>
                <c:pt idx="117">
                  <c:v>635.33631061817152</c:v>
                </c:pt>
                <c:pt idx="118">
                  <c:v>643.04844736912321</c:v>
                </c:pt>
                <c:pt idx="119">
                  <c:v>650.75867508421697</c:v>
                </c:pt>
                <c:pt idx="120">
                  <c:v>658.46701957061839</c:v>
                </c:pt>
                <c:pt idx="121">
                  <c:v>666.17350598202131</c:v>
                </c:pt>
                <c:pt idx="122">
                  <c:v>673.87815884272425</c:v>
                </c:pt>
                <c:pt idx="123">
                  <c:v>681.58100207055156</c:v>
                </c:pt>
                <c:pt idx="124">
                  <c:v>689.2820589986826</c:v>
                </c:pt>
                <c:pt idx="125">
                  <c:v>696.98135239645444</c:v>
                </c:pt>
                <c:pt idx="126">
                  <c:v>628.9836870521674</c:v>
                </c:pt>
                <c:pt idx="127">
                  <c:v>635.79001903756773</c:v>
                </c:pt>
                <c:pt idx="128">
                  <c:v>642.59484536690752</c:v>
                </c:pt>
                <c:pt idx="129">
                  <c:v>649.39818423428108</c:v>
                </c:pt>
                <c:pt idx="130">
                  <c:v>656.20005342145203</c:v>
                </c:pt>
                <c:pt idx="131">
                  <c:v>663.00047031146812</c:v>
                </c:pt>
                <c:pt idx="132">
                  <c:v>669.79945190168769</c:v>
                </c:pt>
                <c:pt idx="133">
                  <c:v>676.59701481625063</c:v>
                </c:pt>
                <c:pt idx="134">
                  <c:v>683.39317531802135</c:v>
                </c:pt>
                <c:pt idx="135">
                  <c:v>690.18794932003266</c:v>
                </c:pt>
                <c:pt idx="136">
                  <c:v>630.34507478926355</c:v>
                </c:pt>
                <c:pt idx="137">
                  <c:v>636.24372076531688</c:v>
                </c:pt>
                <c:pt idx="138">
                  <c:v>642.14123675390226</c:v>
                </c:pt>
                <c:pt idx="139">
                  <c:v>648.03763459841321</c:v>
                </c:pt>
                <c:pt idx="140">
                  <c:v>653.93292590910937</c:v>
                </c:pt>
                <c:pt idx="141">
                  <c:v>659.82712206981262</c:v>
                </c:pt>
                <c:pt idx="142">
                  <c:v>665.72023424435088</c:v>
                </c:pt>
                <c:pt idx="143">
                  <c:v>671.61227338276092</c:v>
                </c:pt>
                <c:pt idx="144">
                  <c:v>677.50325022726418</c:v>
                </c:pt>
                <c:pt idx="145">
                  <c:v>683.39317531802192</c:v>
                </c:pt>
                <c:pt idx="146">
                  <c:v>688.37614426922676</c:v>
                </c:pt>
                <c:pt idx="147">
                  <c:v>693.35837375801509</c:v>
                </c:pt>
                <c:pt idx="148">
                  <c:v>698.33986984796502</c:v>
                </c:pt>
                <c:pt idx="149">
                  <c:v>703.32063850908264</c:v>
                </c:pt>
                <c:pt idx="150">
                  <c:v>708.3006856199122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98333536"/>
        <c:axId val="-1998340064"/>
      </c:scatterChart>
      <c:valAx>
        <c:axId val="-1998333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40064"/>
        <c:crosses val="autoZero"/>
        <c:crossBetween val="midCat"/>
      </c:valAx>
      <c:valAx>
        <c:axId val="-199834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98333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2.1949567858312258</c:v>
                </c:pt>
                <c:pt idx="2">
                  <c:v>2.7816251237368212</c:v>
                </c:pt>
                <c:pt idx="3">
                  <c:v>3.5257195799874221</c:v>
                </c:pt>
                <c:pt idx="4">
                  <c:v>4.4696410633675532</c:v>
                </c:pt>
                <c:pt idx="5">
                  <c:v>5.6672503486462702</c:v>
                </c:pt>
                <c:pt idx="6">
                  <c:v>7.1869753481789695</c:v>
                </c:pt>
                <c:pt idx="7">
                  <c:v>9.115763396449081</c:v>
                </c:pt>
                <c:pt idx="8">
                  <c:v>11.564108969029164</c:v>
                </c:pt>
                <c:pt idx="9">
                  <c:v>14.672450244662597</c:v>
                </c:pt>
                <c:pt idx="10">
                  <c:v>18.619308162818584</c:v>
                </c:pt>
                <c:pt idx="11">
                  <c:v>23.631643866370535</c:v>
                </c:pt>
                <c:pt idx="12">
                  <c:v>29.998040690014353</c:v>
                </c:pt>
                <c:pt idx="13">
                  <c:v>38.085482861379397</c:v>
                </c:pt>
                <c:pt idx="14">
                  <c:v>48.360714644740732</c:v>
                </c:pt>
                <c:pt idx="15">
                  <c:v>61.4174333018235</c:v>
                </c:pt>
                <c:pt idx="16">
                  <c:v>75.707332595099913</c:v>
                </c:pt>
                <c:pt idx="17">
                  <c:v>89.928294674984173</c:v>
                </c:pt>
                <c:pt idx="18">
                  <c:v>104.09280280992654</c:v>
                </c:pt>
                <c:pt idx="19">
                  <c:v>118.20964174983392</c:v>
                </c:pt>
                <c:pt idx="20">
                  <c:v>132.28531646581547</c:v>
                </c:pt>
                <c:pt idx="21">
                  <c:v>106.74311974600884</c:v>
                </c:pt>
                <c:pt idx="22">
                  <c:v>122.31905294762315</c:v>
                </c:pt>
                <c:pt idx="23">
                  <c:v>137.84670781868599</c:v>
                </c:pt>
                <c:pt idx="24">
                  <c:v>153.33229557513832</c:v>
                </c:pt>
                <c:pt idx="25">
                  <c:v>168.78066680719567</c:v>
                </c:pt>
                <c:pt idx="26">
                  <c:v>146.17875680898456</c:v>
                </c:pt>
                <c:pt idx="27">
                  <c:v>162.95520023865575</c:v>
                </c:pt>
                <c:pt idx="28">
                  <c:v>179.69078619560835</c:v>
                </c:pt>
                <c:pt idx="29">
                  <c:v>196.38985757072419</c:v>
                </c:pt>
                <c:pt idx="30">
                  <c:v>213.05595726994454</c:v>
                </c:pt>
                <c:pt idx="31">
                  <c:v>229.69202803102669</c:v>
                </c:pt>
                <c:pt idx="32">
                  <c:v>194.21365668950932</c:v>
                </c:pt>
                <c:pt idx="33">
                  <c:v>210.88387892336638</c:v>
                </c:pt>
                <c:pt idx="34">
                  <c:v>227.52371705254282</c:v>
                </c:pt>
                <c:pt idx="35">
                  <c:v>244.13570624979181</c:v>
                </c:pt>
                <c:pt idx="36">
                  <c:v>260.72200828834224</c:v>
                </c:pt>
                <c:pt idx="37">
                  <c:v>277.28448730625303</c:v>
                </c:pt>
                <c:pt idx="38">
                  <c:v>241.45481667314718</c:v>
                </c:pt>
                <c:pt idx="39">
                  <c:v>257.53027834050721</c:v>
                </c:pt>
                <c:pt idx="40">
                  <c:v>273.58305693525381</c:v>
                </c:pt>
                <c:pt idx="41">
                  <c:v>289.61467077326057</c:v>
                </c:pt>
                <c:pt idx="42">
                  <c:v>305.62645631332936</c:v>
                </c:pt>
                <c:pt idx="43">
                  <c:v>321.61959852692468</c:v>
                </c:pt>
                <c:pt idx="44">
                  <c:v>337.59515490696026</c:v>
                </c:pt>
                <c:pt idx="45">
                  <c:v>290.77001527116278</c:v>
                </c:pt>
                <c:pt idx="46">
                  <c:v>305.67774556928345</c:v>
                </c:pt>
                <c:pt idx="47">
                  <c:v>320.56931776876598</c:v>
                </c:pt>
                <c:pt idx="48">
                  <c:v>335.44558817007095</c:v>
                </c:pt>
                <c:pt idx="49">
                  <c:v>350.3073309177887</c:v>
                </c:pt>
                <c:pt idx="50">
                  <c:v>365.15524910721001</c:v>
                </c:pt>
                <c:pt idx="51">
                  <c:v>379.9899839895499</c:v>
                </c:pt>
                <c:pt idx="52">
                  <c:v>394.81212266433704</c:v>
                </c:pt>
                <c:pt idx="53">
                  <c:v>339.5653263103564</c:v>
                </c:pt>
                <c:pt idx="54">
                  <c:v>352.9916936181225</c:v>
                </c:pt>
                <c:pt idx="55">
                  <c:v>366.40687182764276</c:v>
                </c:pt>
                <c:pt idx="56">
                  <c:v>379.81132833930809</c:v>
                </c:pt>
                <c:pt idx="57">
                  <c:v>393.20549486765344</c:v>
                </c:pt>
                <c:pt idx="58">
                  <c:v>406.58977131437899</c:v>
                </c:pt>
                <c:pt idx="59">
                  <c:v>419.96452910473823</c:v>
                </c:pt>
                <c:pt idx="60">
                  <c:v>433.33011407671552</c:v>
                </c:pt>
                <c:pt idx="61">
                  <c:v>378.62024388593505</c:v>
                </c:pt>
                <c:pt idx="62">
                  <c:v>391.00358835387692</c:v>
                </c:pt>
                <c:pt idx="63">
                  <c:v>403.3784266253918</c:v>
                </c:pt>
                <c:pt idx="64">
                  <c:v>415.74505644902712</c:v>
                </c:pt>
                <c:pt idx="65">
                  <c:v>428.10375641326391</c:v>
                </c:pt>
                <c:pt idx="66">
                  <c:v>440.4547877086984</c:v>
                </c:pt>
                <c:pt idx="67">
                  <c:v>452.79839568226072</c:v>
                </c:pt>
                <c:pt idx="68">
                  <c:v>465.13481121312185</c:v>
                </c:pt>
                <c:pt idx="69">
                  <c:v>477.46425193503552</c:v>
                </c:pt>
                <c:pt idx="70">
                  <c:v>1.1825802166488628E-12</c:v>
                </c:pt>
                <c:pt idx="71">
                  <c:v>1.1825802166488628E-12</c:v>
                </c:pt>
                <c:pt idx="72">
                  <c:v>1.1825802166488628E-12</c:v>
                </c:pt>
                <c:pt idx="73">
                  <c:v>1.1825802166488628E-12</c:v>
                </c:pt>
                <c:pt idx="74">
                  <c:v>1.1825802166488628E-12</c:v>
                </c:pt>
                <c:pt idx="75">
                  <c:v>1.1825802166488628E-12</c:v>
                </c:pt>
                <c:pt idx="76">
                  <c:v>1.1825802166488628E-12</c:v>
                </c:pt>
                <c:pt idx="77">
                  <c:v>1.1825802166488628E-12</c:v>
                </c:pt>
                <c:pt idx="78">
                  <c:v>1.1825802166488628E-12</c:v>
                </c:pt>
                <c:pt idx="79">
                  <c:v>1.1825802166488628E-12</c:v>
                </c:pt>
                <c:pt idx="80">
                  <c:v>1.1825802166488628E-12</c:v>
                </c:pt>
                <c:pt idx="81">
                  <c:v>1.1825802166488628E-12</c:v>
                </c:pt>
                <c:pt idx="82">
                  <c:v>1.1825802166488628E-12</c:v>
                </c:pt>
                <c:pt idx="83">
                  <c:v>1.1825802166488628E-12</c:v>
                </c:pt>
                <c:pt idx="84">
                  <c:v>1.1825802166488628E-12</c:v>
                </c:pt>
                <c:pt idx="85">
                  <c:v>1.1825802166488628E-12</c:v>
                </c:pt>
                <c:pt idx="86">
                  <c:v>1.1825802166488628E-12</c:v>
                </c:pt>
                <c:pt idx="87">
                  <c:v>1.1825802166488628E-12</c:v>
                </c:pt>
                <c:pt idx="88">
                  <c:v>1.1825802166488628E-12</c:v>
                </c:pt>
                <c:pt idx="89">
                  <c:v>1.1825802166488628E-12</c:v>
                </c:pt>
                <c:pt idx="90">
                  <c:v>1.1825802166488628E-12</c:v>
                </c:pt>
                <c:pt idx="91">
                  <c:v>1.1825802166488628E-12</c:v>
                </c:pt>
                <c:pt idx="92">
                  <c:v>1.1825802166488628E-12</c:v>
                </c:pt>
                <c:pt idx="93">
                  <c:v>1.1825802166488628E-12</c:v>
                </c:pt>
                <c:pt idx="94">
                  <c:v>1.1825802166488628E-12</c:v>
                </c:pt>
                <c:pt idx="95">
                  <c:v>1.1825802166488628E-12</c:v>
                </c:pt>
                <c:pt idx="96">
                  <c:v>1.1825802166488628E-12</c:v>
                </c:pt>
                <c:pt idx="97">
                  <c:v>1.1825802166488628E-12</c:v>
                </c:pt>
                <c:pt idx="98">
                  <c:v>1.1825802166488628E-12</c:v>
                </c:pt>
                <c:pt idx="99">
                  <c:v>1.1825802166488628E-12</c:v>
                </c:pt>
                <c:pt idx="100">
                  <c:v>1.1825802166488628E-12</c:v>
                </c:pt>
                <c:pt idx="101">
                  <c:v>1.1825802166488628E-12</c:v>
                </c:pt>
                <c:pt idx="102">
                  <c:v>1.1825802166488628E-12</c:v>
                </c:pt>
                <c:pt idx="103">
                  <c:v>1.1825802166488628E-12</c:v>
                </c:pt>
                <c:pt idx="104">
                  <c:v>1.1825802166488628E-12</c:v>
                </c:pt>
                <c:pt idx="105">
                  <c:v>1.1825802166488628E-12</c:v>
                </c:pt>
                <c:pt idx="106">
                  <c:v>1.1825802166488628E-12</c:v>
                </c:pt>
                <c:pt idx="107">
                  <c:v>1.1825802166488628E-12</c:v>
                </c:pt>
                <c:pt idx="108">
                  <c:v>1.1825802166488628E-12</c:v>
                </c:pt>
                <c:pt idx="109">
                  <c:v>1.1825802166488628E-12</c:v>
                </c:pt>
                <c:pt idx="110">
                  <c:v>1.1825802166488628E-12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50504864"/>
        <c:axId val="-2050504320"/>
      </c:scatterChart>
      <c:valAx>
        <c:axId val="-20505048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50504320"/>
        <c:crosses val="autoZero"/>
        <c:crossBetween val="midCat"/>
      </c:valAx>
      <c:valAx>
        <c:axId val="-205050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50504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66215680"/>
        <c:axId val="-1766200992"/>
      </c:scatterChart>
      <c:valAx>
        <c:axId val="-1766215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66200992"/>
        <c:crosses val="autoZero"/>
        <c:crossBetween val="midCat"/>
      </c:valAx>
      <c:valAx>
        <c:axId val="-176620099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66215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80" zoomScaleNormal="80" workbookViewId="0">
      <selection activeCell="B142" sqref="B14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0.7</v>
      </c>
      <c r="D9" s="36">
        <f t="shared" ref="D9:D18" si="0">C9*$C$5</f>
        <v>3.5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0.09</v>
      </c>
      <c r="D10" s="36">
        <f t="shared" si="0"/>
        <v>0.44999999999999996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5</v>
      </c>
      <c r="C11" s="35">
        <v>0.06</v>
      </c>
      <c r="D11" s="36">
        <f t="shared" si="0"/>
        <v>0.3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25</v>
      </c>
      <c r="C12" s="35">
        <v>0.06</v>
      </c>
      <c r="D12" s="36">
        <f t="shared" si="0"/>
        <v>0.3</v>
      </c>
      <c r="E12" s="37">
        <v>99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29</v>
      </c>
      <c r="C13" s="35">
        <v>0.03</v>
      </c>
      <c r="D13" s="36">
        <f t="shared" si="0"/>
        <v>0.15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</v>
      </c>
      <c r="C14" s="35">
        <v>0.01</v>
      </c>
      <c r="D14" s="36">
        <f t="shared" si="0"/>
        <v>0.05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52</v>
      </c>
      <c r="C15" s="35">
        <v>0.01</v>
      </c>
      <c r="D15" s="36">
        <f t="shared" si="0"/>
        <v>0.05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50</v>
      </c>
      <c r="C16" s="35">
        <v>0.01</v>
      </c>
      <c r="D16" s="36">
        <f t="shared" si="0"/>
        <v>0.05</v>
      </c>
      <c r="E16" s="37">
        <v>69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>
        <v>150</v>
      </c>
      <c r="F17" s="38" t="str">
        <f t="array" ref="F17">IF(E17="","",IF(INDEX(A:A,MAX(IF(ISNUMBER($A$244:$A$263),ROW($A$244:$A$263),"")))&lt;&gt;E17,"Corrigez : révolution incorrecte","OK"))</f>
        <v>Corrigez : révolution incorrecte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0.97</v>
      </c>
      <c r="D19" s="41">
        <f>SUM(D9:D18)</f>
        <v>4.8499999999999996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53">
        <v>42</v>
      </c>
      <c r="C36" s="53"/>
      <c r="D36" s="5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53">
        <v>70</v>
      </c>
      <c r="C37" s="53">
        <v>1</v>
      </c>
      <c r="D37" s="5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53">
        <v>97</v>
      </c>
      <c r="C38" s="53"/>
      <c r="D38" s="53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53">
        <v>140</v>
      </c>
      <c r="C39" s="53">
        <v>2</v>
      </c>
      <c r="D39" s="53">
        <v>42</v>
      </c>
      <c r="E39" s="54"/>
      <c r="F39" s="54"/>
      <c r="G39" s="54"/>
      <c r="H39" s="54"/>
      <c r="I39" s="52">
        <f t="shared" si="1"/>
        <v>8.6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53">
        <v>137</v>
      </c>
      <c r="C40" s="53"/>
      <c r="D40" s="53"/>
      <c r="E40" s="54"/>
      <c r="F40" s="54"/>
      <c r="G40" s="54"/>
      <c r="H40" s="54"/>
      <c r="I40" s="52">
        <f t="shared" si="1"/>
        <v>7.8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53">
        <v>179</v>
      </c>
      <c r="C41" s="53">
        <v>3</v>
      </c>
      <c r="D41" s="53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53">
        <v>178</v>
      </c>
      <c r="C42" s="53"/>
      <c r="D42" s="5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53">
        <v>218</v>
      </c>
      <c r="C43" s="53">
        <v>4</v>
      </c>
      <c r="D43" s="53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214</v>
      </c>
      <c r="C44" s="53"/>
      <c r="D44" s="5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250</v>
      </c>
      <c r="C45" s="53">
        <v>5</v>
      </c>
      <c r="D45" s="5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242</v>
      </c>
      <c r="C46" s="53"/>
      <c r="D46" s="5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273</v>
      </c>
      <c r="C47" s="53">
        <v>6</v>
      </c>
      <c r="D47" s="5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85</v>
      </c>
      <c r="B48" s="53">
        <v>290</v>
      </c>
      <c r="C48" s="53">
        <v>7</v>
      </c>
      <c r="D48" s="53">
        <v>42</v>
      </c>
      <c r="E48" s="54"/>
      <c r="F48" s="54"/>
      <c r="G48" s="54"/>
      <c r="H48" s="54"/>
      <c r="I48" s="52">
        <f t="shared" si="1"/>
        <v>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95</v>
      </c>
      <c r="B49" s="53">
        <v>300</v>
      </c>
      <c r="C49" s="53">
        <v>8</v>
      </c>
      <c r="D49" s="53">
        <v>42</v>
      </c>
      <c r="E49" s="54"/>
      <c r="F49" s="54"/>
      <c r="G49" s="54"/>
      <c r="H49" s="54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145</v>
      </c>
      <c r="B54" s="53">
        <v>295</v>
      </c>
      <c r="C54" s="53"/>
      <c r="D54" s="53"/>
      <c r="E54" s="54"/>
      <c r="F54" s="54"/>
      <c r="G54" s="54"/>
      <c r="H54" s="54"/>
      <c r="I54" s="52">
        <f t="shared" si="1"/>
        <v>2.6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2.2000000000000002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53">
        <v>42</v>
      </c>
      <c r="C62" s="53"/>
      <c r="D62" s="5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53">
        <v>70</v>
      </c>
      <c r="C63" s="53">
        <v>1</v>
      </c>
      <c r="D63" s="5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53">
        <v>97</v>
      </c>
      <c r="C64" s="53"/>
      <c r="D64" s="53"/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53">
        <v>140</v>
      </c>
      <c r="C65" s="53">
        <v>2</v>
      </c>
      <c r="D65" s="53">
        <v>42</v>
      </c>
      <c r="E65" s="54"/>
      <c r="F65" s="54"/>
      <c r="G65" s="54"/>
      <c r="H65" s="54"/>
      <c r="I65" s="52">
        <f>IF(A65&lt;&gt;0,(B65-(B64-D64))/(A65-A64),"")</f>
        <v>8.6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53">
        <v>137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7.8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53">
        <v>179</v>
      </c>
      <c r="C67" s="53">
        <v>3</v>
      </c>
      <c r="D67" s="53"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53">
        <v>178</v>
      </c>
      <c r="C68" s="53"/>
      <c r="D68" s="53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218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214</v>
      </c>
      <c r="C70" s="53"/>
      <c r="D70" s="53"/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250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242</v>
      </c>
      <c r="C72" s="53"/>
      <c r="D72" s="53"/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273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290</v>
      </c>
      <c r="C74" s="53">
        <v>7</v>
      </c>
      <c r="D74" s="53">
        <v>42</v>
      </c>
      <c r="E74" s="54"/>
      <c r="F74" s="54"/>
      <c r="G74" s="54"/>
      <c r="H74" s="54"/>
      <c r="I74" s="52">
        <f t="shared" si="2"/>
        <v>5.9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95</v>
      </c>
      <c r="B75" s="53">
        <v>300</v>
      </c>
      <c r="C75" s="53">
        <v>8</v>
      </c>
      <c r="D75" s="53">
        <v>42</v>
      </c>
      <c r="E75" s="54"/>
      <c r="F75" s="54"/>
      <c r="G75" s="54"/>
      <c r="H75" s="54"/>
      <c r="I75" s="52">
        <f t="shared" si="2"/>
        <v>5.2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105</v>
      </c>
      <c r="B76" s="53">
        <v>305</v>
      </c>
      <c r="C76" s="53">
        <v>9</v>
      </c>
      <c r="D76" s="53">
        <v>41</v>
      </c>
      <c r="E76" s="54"/>
      <c r="F76" s="54"/>
      <c r="G76" s="54"/>
      <c r="H76" s="54"/>
      <c r="I76" s="52">
        <f t="shared" si="2"/>
        <v>4.7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115</v>
      </c>
      <c r="B77" s="53">
        <v>304</v>
      </c>
      <c r="C77" s="53">
        <v>10</v>
      </c>
      <c r="D77" s="53">
        <v>37</v>
      </c>
      <c r="E77" s="54"/>
      <c r="F77" s="54"/>
      <c r="G77" s="54"/>
      <c r="H77" s="54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125</v>
      </c>
      <c r="B78" s="53">
        <v>301</v>
      </c>
      <c r="C78" s="53">
        <v>11</v>
      </c>
      <c r="D78" s="53">
        <v>33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135</v>
      </c>
      <c r="B79" s="53">
        <v>298</v>
      </c>
      <c r="C79" s="53">
        <v>12</v>
      </c>
      <c r="D79" s="53">
        <v>29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145</v>
      </c>
      <c r="B80" s="53">
        <v>295</v>
      </c>
      <c r="C80" s="53"/>
      <c r="D80" s="53"/>
      <c r="E80" s="54"/>
      <c r="F80" s="54"/>
      <c r="G80" s="54"/>
      <c r="H80" s="54"/>
      <c r="I80" s="52">
        <f t="shared" si="2"/>
        <v>2.6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306</v>
      </c>
      <c r="C81" s="53">
        <v>13</v>
      </c>
      <c r="D81" s="53">
        <v>306</v>
      </c>
      <c r="E81" s="54"/>
      <c r="F81" s="54"/>
      <c r="G81" s="54"/>
      <c r="H81" s="54"/>
      <c r="I81" s="52">
        <f t="shared" si="2"/>
        <v>2.2000000000000002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Bouleau verruqueux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8">
        <v>10</v>
      </c>
      <c r="B88" s="58">
        <v>9</v>
      </c>
      <c r="C88" s="58"/>
      <c r="D88" s="58"/>
      <c r="E88" s="66"/>
      <c r="F88" s="66"/>
      <c r="G88" s="66"/>
      <c r="H88" s="66"/>
      <c r="I88" s="56">
        <f>IFERROR(B88/A88,"")</f>
        <v>0.9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8">
        <v>15</v>
      </c>
      <c r="B89" s="58">
        <v>49</v>
      </c>
      <c r="C89" s="58"/>
      <c r="D89" s="58"/>
      <c r="E89" s="66"/>
      <c r="F89" s="66"/>
      <c r="G89" s="66"/>
      <c r="H89" s="66"/>
      <c r="I89" s="56">
        <f t="shared" ref="I89:I107" si="3">IF(A89&lt;&gt;0,(B89-(B88-D88))/(A89-A88),"")</f>
        <v>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8">
        <v>20</v>
      </c>
      <c r="B90" s="58">
        <v>99</v>
      </c>
      <c r="C90" s="58">
        <v>1</v>
      </c>
      <c r="D90" s="58">
        <v>40</v>
      </c>
      <c r="E90" s="66"/>
      <c r="F90" s="66"/>
      <c r="G90" s="66"/>
      <c r="H90" s="66">
        <v>1</v>
      </c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8">
        <v>25</v>
      </c>
      <c r="B91" s="58">
        <v>102</v>
      </c>
      <c r="C91" s="58"/>
      <c r="D91" s="58"/>
      <c r="E91" s="66"/>
      <c r="F91" s="66"/>
      <c r="G91" s="66"/>
      <c r="H91" s="66"/>
      <c r="I91" s="56">
        <f t="shared" si="3"/>
        <v>8.6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8">
        <v>30</v>
      </c>
      <c r="B92" s="58">
        <v>146</v>
      </c>
      <c r="C92" s="58"/>
      <c r="D92" s="58"/>
      <c r="E92" s="66"/>
      <c r="F92" s="66"/>
      <c r="G92" s="66"/>
      <c r="H92" s="66"/>
      <c r="I92" s="56">
        <f t="shared" si="3"/>
        <v>8.8000000000000007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8">
        <v>35</v>
      </c>
      <c r="B93" s="58">
        <v>190</v>
      </c>
      <c r="C93" s="58">
        <v>2</v>
      </c>
      <c r="D93" s="58">
        <v>76</v>
      </c>
      <c r="E93" s="66"/>
      <c r="F93" s="66"/>
      <c r="G93" s="66"/>
      <c r="H93" s="66"/>
      <c r="I93" s="56">
        <f t="shared" si="3"/>
        <v>8.8000000000000007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8">
        <v>40</v>
      </c>
      <c r="B94" s="58">
        <v>152</v>
      </c>
      <c r="C94" s="58"/>
      <c r="D94" s="58"/>
      <c r="E94" s="66"/>
      <c r="F94" s="66"/>
      <c r="G94" s="66"/>
      <c r="H94" s="66"/>
      <c r="I94" s="56">
        <f t="shared" si="3"/>
        <v>7.6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8">
        <v>45</v>
      </c>
      <c r="B95" s="58">
        <v>190</v>
      </c>
      <c r="C95" s="58"/>
      <c r="D95" s="58"/>
      <c r="E95" s="66"/>
      <c r="F95" s="66"/>
      <c r="G95" s="66"/>
      <c r="H95" s="66"/>
      <c r="I95" s="56">
        <f t="shared" si="3"/>
        <v>7.6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8">
        <v>50</v>
      </c>
      <c r="B96" s="58">
        <v>228</v>
      </c>
      <c r="C96" s="58"/>
      <c r="D96" s="58"/>
      <c r="E96" s="66"/>
      <c r="F96" s="66"/>
      <c r="G96" s="66"/>
      <c r="H96" s="66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8">
        <v>55</v>
      </c>
      <c r="B97" s="58">
        <v>266</v>
      </c>
      <c r="C97" s="58"/>
      <c r="D97" s="58"/>
      <c r="E97" s="66"/>
      <c r="F97" s="66"/>
      <c r="G97" s="66"/>
      <c r="H97" s="66"/>
      <c r="I97" s="56">
        <f t="shared" si="3"/>
        <v>7.6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8">
        <v>60</v>
      </c>
      <c r="B98" s="58">
        <v>303</v>
      </c>
      <c r="C98" s="58">
        <v>3</v>
      </c>
      <c r="D98" s="58">
        <v>303</v>
      </c>
      <c r="E98" s="66"/>
      <c r="F98" s="66"/>
      <c r="G98" s="66"/>
      <c r="H98" s="66"/>
      <c r="I98" s="56">
        <f t="shared" si="3"/>
        <v>7.4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Hêtre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8">
        <v>27</v>
      </c>
      <c r="B114" s="58">
        <v>77</v>
      </c>
      <c r="C114" s="58">
        <v>1</v>
      </c>
      <c r="D114" s="58">
        <v>12</v>
      </c>
      <c r="E114" s="66"/>
      <c r="F114" s="66"/>
      <c r="G114" s="66">
        <v>0.4</v>
      </c>
      <c r="H114" s="66">
        <v>0.6</v>
      </c>
      <c r="I114" s="56">
        <f>IFERROR(B114/A114,"")</f>
        <v>2.8518518518518516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8">
        <v>30</v>
      </c>
      <c r="B115" s="58">
        <v>102</v>
      </c>
      <c r="C115" s="58">
        <v>2</v>
      </c>
      <c r="D115" s="58">
        <v>13</v>
      </c>
      <c r="E115" s="66"/>
      <c r="F115" s="66"/>
      <c r="G115" s="66">
        <v>0.4</v>
      </c>
      <c r="H115" s="66">
        <v>0.6</v>
      </c>
      <c r="I115" s="56">
        <f t="shared" ref="I115:I133" si="4">IF(A115&lt;&gt;0,(B115-(B114-D114))/(A115-A114),"")</f>
        <v>12.333333333333334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8">
        <v>36</v>
      </c>
      <c r="B116" s="58">
        <v>174</v>
      </c>
      <c r="C116" s="58">
        <v>3</v>
      </c>
      <c r="D116" s="58">
        <v>60</v>
      </c>
      <c r="E116" s="66"/>
      <c r="F116" s="66"/>
      <c r="G116" s="66"/>
      <c r="H116" s="66"/>
      <c r="I116" s="56">
        <f t="shared" si="4"/>
        <v>14.166666666666666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8">
        <v>42</v>
      </c>
      <c r="B117" s="58">
        <v>205</v>
      </c>
      <c r="C117" s="58">
        <v>4</v>
      </c>
      <c r="D117" s="58">
        <v>59</v>
      </c>
      <c r="E117" s="66"/>
      <c r="F117" s="66"/>
      <c r="G117" s="66"/>
      <c r="H117" s="66"/>
      <c r="I117" s="56">
        <f t="shared" si="4"/>
        <v>15.166666666666666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8">
        <v>48</v>
      </c>
      <c r="B118" s="58">
        <v>240</v>
      </c>
      <c r="C118" s="58">
        <v>5</v>
      </c>
      <c r="D118" s="58">
        <v>63</v>
      </c>
      <c r="E118" s="66"/>
      <c r="F118" s="66"/>
      <c r="G118" s="66"/>
      <c r="H118" s="66"/>
      <c r="I118" s="56">
        <f t="shared" si="4"/>
        <v>15.666666666666666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8">
        <v>54</v>
      </c>
      <c r="B119" s="58">
        <v>270</v>
      </c>
      <c r="C119" s="58">
        <v>6</v>
      </c>
      <c r="D119" s="58">
        <v>64</v>
      </c>
      <c r="E119" s="66"/>
      <c r="F119" s="66"/>
      <c r="G119" s="66"/>
      <c r="H119" s="66"/>
      <c r="I119" s="56">
        <f t="shared" si="4"/>
        <v>15.5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8">
        <v>60</v>
      </c>
      <c r="B120" s="58">
        <v>295</v>
      </c>
      <c r="C120" s="58">
        <v>7</v>
      </c>
      <c r="D120" s="58">
        <v>61</v>
      </c>
      <c r="E120" s="66"/>
      <c r="F120" s="66"/>
      <c r="G120" s="66"/>
      <c r="H120" s="66"/>
      <c r="I120" s="56">
        <f t="shared" si="4"/>
        <v>14.833333333333334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8">
        <v>69</v>
      </c>
      <c r="B121" s="58">
        <v>358</v>
      </c>
      <c r="C121" s="58">
        <v>8</v>
      </c>
      <c r="D121" s="58">
        <v>84</v>
      </c>
      <c r="E121" s="66"/>
      <c r="F121" s="66"/>
      <c r="G121" s="66"/>
      <c r="H121" s="66"/>
      <c r="I121" s="56">
        <f t="shared" si="4"/>
        <v>13.777777777777779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8">
        <v>78</v>
      </c>
      <c r="B122" s="58">
        <v>387</v>
      </c>
      <c r="C122" s="58">
        <v>9</v>
      </c>
      <c r="D122" s="58">
        <v>39</v>
      </c>
      <c r="E122" s="66"/>
      <c r="F122" s="66"/>
      <c r="G122" s="66"/>
      <c r="H122" s="66"/>
      <c r="I122" s="56">
        <f t="shared" si="4"/>
        <v>12.555555555555555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8">
        <v>84</v>
      </c>
      <c r="B123" s="58">
        <v>420</v>
      </c>
      <c r="C123" s="58"/>
      <c r="D123" s="58"/>
      <c r="E123" s="66"/>
      <c r="F123" s="66"/>
      <c r="G123" s="66"/>
      <c r="H123" s="66"/>
      <c r="I123" s="56">
        <f t="shared" si="4"/>
        <v>12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8">
        <v>90</v>
      </c>
      <c r="B124" s="58">
        <v>489</v>
      </c>
      <c r="C124" s="58"/>
      <c r="D124" s="58"/>
      <c r="E124" s="66"/>
      <c r="F124" s="66"/>
      <c r="G124" s="66"/>
      <c r="H124" s="66"/>
      <c r="I124" s="56">
        <f t="shared" si="4"/>
        <v>11.5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8">
        <v>96</v>
      </c>
      <c r="B125" s="58">
        <v>557</v>
      </c>
      <c r="C125" s="58"/>
      <c r="D125" s="58"/>
      <c r="E125" s="66"/>
      <c r="F125" s="66"/>
      <c r="G125" s="66"/>
      <c r="H125" s="66"/>
      <c r="I125" s="56">
        <f t="shared" si="4"/>
        <v>11.333333333333334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8">
        <v>99</v>
      </c>
      <c r="B126" s="58">
        <v>591</v>
      </c>
      <c r="C126" s="58">
        <v>10</v>
      </c>
      <c r="D126" s="58">
        <v>591</v>
      </c>
      <c r="E126" s="67"/>
      <c r="F126" s="67"/>
      <c r="G126" s="67"/>
      <c r="H126" s="67"/>
      <c r="I126" s="56">
        <f t="shared" si="4"/>
        <v>11.333333333333334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63"/>
      <c r="B128" s="53"/>
      <c r="C128" s="6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Merisier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63">
        <v>15</v>
      </c>
      <c r="B140" s="63">
        <v>40</v>
      </c>
      <c r="C140" s="63"/>
      <c r="D140" s="63"/>
      <c r="E140" s="93"/>
      <c r="F140" s="93"/>
      <c r="G140" s="93"/>
      <c r="H140" s="93"/>
      <c r="I140" s="60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63">
        <v>20</v>
      </c>
      <c r="B141" s="63">
        <v>85</v>
      </c>
      <c r="C141" s="63">
        <v>1</v>
      </c>
      <c r="D141" s="63">
        <f>3+25</f>
        <v>28</v>
      </c>
      <c r="E141" s="93"/>
      <c r="F141" s="93"/>
      <c r="G141" s="93"/>
      <c r="H141" s="93">
        <v>1</v>
      </c>
      <c r="I141" s="60">
        <f t="shared" ref="I141:I159" si="5">IF(A141&lt;&gt;0,(B141-(B140-D140))/(A141-A140),"")</f>
        <v>9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63">
        <v>25</v>
      </c>
      <c r="B142" s="63">
        <v>113</v>
      </c>
      <c r="C142" s="63">
        <v>2</v>
      </c>
      <c r="D142" s="63">
        <v>27</v>
      </c>
      <c r="E142" s="93"/>
      <c r="F142" s="93"/>
      <c r="G142" s="93"/>
      <c r="H142" s="93">
        <v>1</v>
      </c>
      <c r="I142" s="60">
        <f t="shared" si="5"/>
        <v>11.2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63">
        <v>31</v>
      </c>
      <c r="B143" s="63">
        <v>155</v>
      </c>
      <c r="C143" s="63">
        <v>3</v>
      </c>
      <c r="D143" s="63">
        <v>36</v>
      </c>
      <c r="E143" s="93"/>
      <c r="F143" s="93"/>
      <c r="G143" s="93"/>
      <c r="H143" s="93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63">
        <v>37</v>
      </c>
      <c r="B144" s="63">
        <v>188</v>
      </c>
      <c r="C144" s="63">
        <v>4</v>
      </c>
      <c r="D144" s="63">
        <v>36</v>
      </c>
      <c r="E144" s="93"/>
      <c r="F144" s="93"/>
      <c r="G144" s="93"/>
      <c r="H144" s="93"/>
      <c r="I144" s="60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63">
        <v>44</v>
      </c>
      <c r="B145" s="63">
        <v>230</v>
      </c>
      <c r="C145" s="63">
        <v>5</v>
      </c>
      <c r="D145" s="63">
        <v>43</v>
      </c>
      <c r="E145" s="93"/>
      <c r="F145" s="93"/>
      <c r="G145" s="93"/>
      <c r="H145" s="93"/>
      <c r="I145" s="60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63">
        <v>52</v>
      </c>
      <c r="B146" s="63">
        <v>270</v>
      </c>
      <c r="C146" s="63">
        <v>6</v>
      </c>
      <c r="D146" s="63">
        <v>48</v>
      </c>
      <c r="E146" s="93"/>
      <c r="F146" s="93"/>
      <c r="G146" s="93"/>
      <c r="H146" s="93"/>
      <c r="I146" s="60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3">
        <v>60</v>
      </c>
      <c r="B147" s="63">
        <v>297</v>
      </c>
      <c r="C147" s="63">
        <v>7</v>
      </c>
      <c r="D147" s="63">
        <v>47</v>
      </c>
      <c r="E147" s="93"/>
      <c r="F147" s="93"/>
      <c r="G147" s="93"/>
      <c r="H147" s="93"/>
      <c r="I147" s="60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3">
        <v>69</v>
      </c>
      <c r="B148" s="63">
        <v>328</v>
      </c>
      <c r="C148" s="63">
        <v>8</v>
      </c>
      <c r="D148" s="63">
        <f>B148</f>
        <v>328</v>
      </c>
      <c r="E148" s="93"/>
      <c r="F148" s="93"/>
      <c r="G148" s="93"/>
      <c r="H148" s="93"/>
      <c r="I148" s="60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61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Alisier torminal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53">
        <v>42</v>
      </c>
      <c r="C166" s="53"/>
      <c r="D166" s="53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53">
        <v>70</v>
      </c>
      <c r="C167" s="53">
        <v>1</v>
      </c>
      <c r="D167" s="53">
        <v>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53">
        <v>97</v>
      </c>
      <c r="C168" s="53"/>
      <c r="D168" s="53"/>
      <c r="E168" s="54"/>
      <c r="F168" s="54"/>
      <c r="G168" s="54"/>
      <c r="H168" s="54"/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53">
        <v>140</v>
      </c>
      <c r="C169" s="53">
        <v>2</v>
      </c>
      <c r="D169" s="53">
        <v>42</v>
      </c>
      <c r="E169" s="54"/>
      <c r="F169" s="54"/>
      <c r="G169" s="54"/>
      <c r="H169" s="54"/>
      <c r="I169" s="52">
        <f t="shared" si="6"/>
        <v>8.6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53">
        <v>137</v>
      </c>
      <c r="C170" s="53"/>
      <c r="D170" s="53"/>
      <c r="E170" s="54"/>
      <c r="F170" s="54"/>
      <c r="G170" s="54"/>
      <c r="H170" s="54"/>
      <c r="I170" s="52">
        <f t="shared" si="6"/>
        <v>7.8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53">
        <v>179</v>
      </c>
      <c r="C171" s="53">
        <v>3</v>
      </c>
      <c r="D171" s="53">
        <v>42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53">
        <v>178</v>
      </c>
      <c r="C172" s="53"/>
      <c r="D172" s="53"/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53">
        <v>218</v>
      </c>
      <c r="C173" s="53">
        <v>4</v>
      </c>
      <c r="D173" s="53">
        <v>42</v>
      </c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v>214</v>
      </c>
      <c r="C174" s="53"/>
      <c r="D174" s="53"/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v>250</v>
      </c>
      <c r="C175" s="53">
        <v>5</v>
      </c>
      <c r="D175" s="53">
        <v>42</v>
      </c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v>242</v>
      </c>
      <c r="C176" s="53"/>
      <c r="D176" s="53"/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v>273</v>
      </c>
      <c r="C177" s="53">
        <v>6</v>
      </c>
      <c r="D177" s="53">
        <v>42</v>
      </c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53">
        <v>290</v>
      </c>
      <c r="C178" s="53">
        <v>7</v>
      </c>
      <c r="D178" s="53">
        <v>42</v>
      </c>
      <c r="E178" s="54"/>
      <c r="F178" s="54"/>
      <c r="G178" s="54"/>
      <c r="H178" s="54"/>
      <c r="I178" s="52">
        <f t="shared" si="6"/>
        <v>5.9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95</v>
      </c>
      <c r="B179" s="53">
        <v>300</v>
      </c>
      <c r="C179" s="53">
        <v>8</v>
      </c>
      <c r="D179" s="53">
        <v>42</v>
      </c>
      <c r="E179" s="54"/>
      <c r="F179" s="54"/>
      <c r="G179" s="54"/>
      <c r="H179" s="54"/>
      <c r="I179" s="52">
        <f t="shared" si="6"/>
        <v>5.2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105</v>
      </c>
      <c r="B180" s="53">
        <v>305</v>
      </c>
      <c r="C180" s="53">
        <v>9</v>
      </c>
      <c r="D180" s="53">
        <v>41</v>
      </c>
      <c r="E180" s="54"/>
      <c r="F180" s="54"/>
      <c r="G180" s="54"/>
      <c r="H180" s="54"/>
      <c r="I180" s="52">
        <f t="shared" si="6"/>
        <v>4.7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115</v>
      </c>
      <c r="B181" s="53">
        <v>304</v>
      </c>
      <c r="C181" s="53">
        <v>10</v>
      </c>
      <c r="D181" s="53">
        <v>37</v>
      </c>
      <c r="E181" s="54"/>
      <c r="F181" s="54"/>
      <c r="G181" s="54"/>
      <c r="H181" s="54"/>
      <c r="I181" s="52">
        <f t="shared" si="6"/>
        <v>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125</v>
      </c>
      <c r="B182" s="53">
        <v>301</v>
      </c>
      <c r="C182" s="53">
        <v>11</v>
      </c>
      <c r="D182" s="53">
        <v>33</v>
      </c>
      <c r="E182" s="54"/>
      <c r="F182" s="54"/>
      <c r="G182" s="54"/>
      <c r="H182" s="54"/>
      <c r="I182" s="52">
        <f t="shared" si="6"/>
        <v>3.4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135</v>
      </c>
      <c r="B183" s="53">
        <v>298</v>
      </c>
      <c r="C183" s="53">
        <v>12</v>
      </c>
      <c r="D183" s="53">
        <v>29</v>
      </c>
      <c r="E183" s="54"/>
      <c r="F183" s="54"/>
      <c r="G183" s="54"/>
      <c r="H183" s="54"/>
      <c r="I183" s="52">
        <f t="shared" si="6"/>
        <v>3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145</v>
      </c>
      <c r="B184" s="53">
        <v>295</v>
      </c>
      <c r="C184" s="53"/>
      <c r="D184" s="53"/>
      <c r="E184" s="54"/>
      <c r="F184" s="54"/>
      <c r="G184" s="54"/>
      <c r="H184" s="54"/>
      <c r="I184" s="52">
        <f t="shared" si="6"/>
        <v>2.6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150</v>
      </c>
      <c r="B185" s="53">
        <v>306</v>
      </c>
      <c r="C185" s="53">
        <v>13</v>
      </c>
      <c r="D185" s="53">
        <v>306</v>
      </c>
      <c r="E185" s="54"/>
      <c r="F185" s="54"/>
      <c r="G185" s="54"/>
      <c r="H185" s="54"/>
      <c r="I185" s="52">
        <f t="shared" si="6"/>
        <v>2.2000000000000002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Cormier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53">
        <v>42</v>
      </c>
      <c r="C192" s="53"/>
      <c r="D192" s="53"/>
      <c r="E192" s="54"/>
      <c r="F192" s="54"/>
      <c r="G192" s="54"/>
      <c r="H192" s="54"/>
      <c r="I192" s="52">
        <f>IFERROR(B192/A192,"")</f>
        <v>2.1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53">
        <v>70</v>
      </c>
      <c r="C193" s="53">
        <v>1</v>
      </c>
      <c r="D193" s="53">
        <v>8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5.6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53">
        <v>97</v>
      </c>
      <c r="C194" s="53"/>
      <c r="D194" s="53"/>
      <c r="E194" s="54"/>
      <c r="F194" s="54"/>
      <c r="G194" s="54"/>
      <c r="H194" s="54"/>
      <c r="I194" s="52">
        <f t="shared" si="7"/>
        <v>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53">
        <v>140</v>
      </c>
      <c r="C195" s="53">
        <v>2</v>
      </c>
      <c r="D195" s="53">
        <v>42</v>
      </c>
      <c r="E195" s="54"/>
      <c r="F195" s="54"/>
      <c r="G195" s="54"/>
      <c r="H195" s="54"/>
      <c r="I195" s="52">
        <f t="shared" si="7"/>
        <v>8.6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53">
        <v>137</v>
      </c>
      <c r="C196" s="53"/>
      <c r="D196" s="53"/>
      <c r="E196" s="54"/>
      <c r="F196" s="54"/>
      <c r="G196" s="54"/>
      <c r="H196" s="54"/>
      <c r="I196" s="52">
        <f t="shared" si="7"/>
        <v>7.8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53">
        <v>179</v>
      </c>
      <c r="C197" s="53">
        <v>3</v>
      </c>
      <c r="D197" s="53">
        <v>42</v>
      </c>
      <c r="E197" s="54"/>
      <c r="F197" s="54"/>
      <c r="G197" s="54"/>
      <c r="H197" s="54"/>
      <c r="I197" s="52">
        <f t="shared" si="7"/>
        <v>8.4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53">
        <v>178</v>
      </c>
      <c r="C198" s="53"/>
      <c r="D198" s="53"/>
      <c r="E198" s="54"/>
      <c r="F198" s="54"/>
      <c r="G198" s="54"/>
      <c r="H198" s="54"/>
      <c r="I198" s="52">
        <f t="shared" si="7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53">
        <v>218</v>
      </c>
      <c r="C199" s="53">
        <v>4</v>
      </c>
      <c r="D199" s="53">
        <v>42</v>
      </c>
      <c r="E199" s="54"/>
      <c r="F199" s="54"/>
      <c r="G199" s="54"/>
      <c r="H199" s="54"/>
      <c r="I199" s="52">
        <f t="shared" si="7"/>
        <v>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214</v>
      </c>
      <c r="C200" s="53"/>
      <c r="D200" s="53"/>
      <c r="E200" s="54"/>
      <c r="F200" s="54"/>
      <c r="G200" s="54"/>
      <c r="H200" s="54"/>
      <c r="I200" s="52">
        <f t="shared" si="7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250</v>
      </c>
      <c r="C201" s="53">
        <v>5</v>
      </c>
      <c r="D201" s="53">
        <v>42</v>
      </c>
      <c r="E201" s="54"/>
      <c r="F201" s="54"/>
      <c r="G201" s="54"/>
      <c r="H201" s="54"/>
      <c r="I201" s="52">
        <f t="shared" si="7"/>
        <v>7.2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242</v>
      </c>
      <c r="C202" s="53"/>
      <c r="D202" s="53"/>
      <c r="E202" s="54"/>
      <c r="F202" s="54"/>
      <c r="G202" s="54"/>
      <c r="H202" s="54"/>
      <c r="I202" s="52">
        <f t="shared" si="7"/>
        <v>6.8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273</v>
      </c>
      <c r="C203" s="53">
        <v>6</v>
      </c>
      <c r="D203" s="53">
        <v>42</v>
      </c>
      <c r="E203" s="54"/>
      <c r="F203" s="54"/>
      <c r="G203" s="54"/>
      <c r="H203" s="54"/>
      <c r="I203" s="52">
        <f t="shared" si="7"/>
        <v>6.2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85</v>
      </c>
      <c r="B204" s="53">
        <v>290</v>
      </c>
      <c r="C204" s="53">
        <v>7</v>
      </c>
      <c r="D204" s="53">
        <v>42</v>
      </c>
      <c r="E204" s="54"/>
      <c r="F204" s="54"/>
      <c r="G204" s="54"/>
      <c r="H204" s="54"/>
      <c r="I204" s="52">
        <f t="shared" si="7"/>
        <v>5.9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95</v>
      </c>
      <c r="B205" s="53">
        <v>300</v>
      </c>
      <c r="C205" s="53">
        <v>8</v>
      </c>
      <c r="D205" s="53">
        <v>42</v>
      </c>
      <c r="E205" s="54"/>
      <c r="F205" s="54"/>
      <c r="G205" s="54"/>
      <c r="H205" s="54"/>
      <c r="I205" s="52">
        <f t="shared" si="7"/>
        <v>5.2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105</v>
      </c>
      <c r="B206" s="53">
        <v>305</v>
      </c>
      <c r="C206" s="53">
        <v>9</v>
      </c>
      <c r="D206" s="53">
        <v>41</v>
      </c>
      <c r="E206" s="54"/>
      <c r="F206" s="54"/>
      <c r="G206" s="54"/>
      <c r="H206" s="54"/>
      <c r="I206" s="52">
        <f t="shared" si="7"/>
        <v>4.7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115</v>
      </c>
      <c r="B207" s="53">
        <v>304</v>
      </c>
      <c r="C207" s="53">
        <v>10</v>
      </c>
      <c r="D207" s="53">
        <v>37</v>
      </c>
      <c r="E207" s="54"/>
      <c r="F207" s="54"/>
      <c r="G207" s="54"/>
      <c r="H207" s="54"/>
      <c r="I207" s="52">
        <f t="shared" si="7"/>
        <v>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125</v>
      </c>
      <c r="B208" s="53">
        <v>301</v>
      </c>
      <c r="C208" s="53">
        <v>11</v>
      </c>
      <c r="D208" s="53">
        <v>33</v>
      </c>
      <c r="E208" s="54"/>
      <c r="F208" s="54"/>
      <c r="G208" s="54"/>
      <c r="H208" s="54"/>
      <c r="I208" s="52">
        <f t="shared" si="7"/>
        <v>3.4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135</v>
      </c>
      <c r="B209" s="53">
        <v>298</v>
      </c>
      <c r="C209" s="53">
        <v>12</v>
      </c>
      <c r="D209" s="53">
        <v>29</v>
      </c>
      <c r="E209" s="54"/>
      <c r="F209" s="54"/>
      <c r="G209" s="54"/>
      <c r="H209" s="54"/>
      <c r="I209" s="52">
        <f t="shared" si="7"/>
        <v>3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145</v>
      </c>
      <c r="B210" s="53">
        <v>295</v>
      </c>
      <c r="C210" s="53"/>
      <c r="D210" s="53"/>
      <c r="E210" s="54"/>
      <c r="F210" s="54"/>
      <c r="G210" s="54"/>
      <c r="H210" s="54"/>
      <c r="I210" s="52">
        <f t="shared" si="7"/>
        <v>2.6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150</v>
      </c>
      <c r="B211" s="53">
        <v>306</v>
      </c>
      <c r="C211" s="53">
        <v>13</v>
      </c>
      <c r="D211" s="53">
        <v>306</v>
      </c>
      <c r="E211" s="54"/>
      <c r="F211" s="54"/>
      <c r="G211" s="54"/>
      <c r="H211" s="54"/>
      <c r="I211" s="52">
        <f t="shared" si="7"/>
        <v>2.2000000000000002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Tilleul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63">
        <v>15</v>
      </c>
      <c r="B218" s="63">
        <v>40</v>
      </c>
      <c r="C218" s="63"/>
      <c r="D218" s="63"/>
      <c r="E218" s="93"/>
      <c r="F218" s="93"/>
      <c r="G218" s="93"/>
      <c r="H218" s="93"/>
      <c r="I218" s="56">
        <f>IFERROR(B218/A218,"")</f>
        <v>2.6666666666666665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63">
        <v>20</v>
      </c>
      <c r="B219" s="63">
        <f>85+3</f>
        <v>88</v>
      </c>
      <c r="C219" s="63"/>
      <c r="D219" s="63">
        <f>3+25</f>
        <v>28</v>
      </c>
      <c r="E219" s="93"/>
      <c r="F219" s="93"/>
      <c r="G219" s="93"/>
      <c r="H219" s="93">
        <v>1</v>
      </c>
      <c r="I219" s="56">
        <f t="shared" ref="I219:I237" si="8">IF(A219&lt;&gt;0,(B219-(B218-D218))/(A219-A218),"")</f>
        <v>9.6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63">
        <v>25</v>
      </c>
      <c r="B220" s="63">
        <v>113</v>
      </c>
      <c r="C220" s="63">
        <v>1</v>
      </c>
      <c r="D220" s="63">
        <v>27</v>
      </c>
      <c r="E220" s="93"/>
      <c r="F220" s="93"/>
      <c r="G220" s="93"/>
      <c r="H220" s="93">
        <v>1</v>
      </c>
      <c r="I220" s="56">
        <f t="shared" si="8"/>
        <v>10.6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63">
        <v>31</v>
      </c>
      <c r="B221" s="63">
        <v>155</v>
      </c>
      <c r="C221" s="63">
        <v>2</v>
      </c>
      <c r="D221" s="63">
        <v>36</v>
      </c>
      <c r="E221" s="93"/>
      <c r="F221" s="93"/>
      <c r="G221" s="93"/>
      <c r="H221" s="93"/>
      <c r="I221" s="56">
        <f t="shared" si="8"/>
        <v>11.5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63">
        <v>37</v>
      </c>
      <c r="B222" s="63">
        <v>188</v>
      </c>
      <c r="C222" s="63">
        <v>3</v>
      </c>
      <c r="D222" s="63">
        <v>36</v>
      </c>
      <c r="E222" s="93"/>
      <c r="F222" s="93"/>
      <c r="G222" s="93"/>
      <c r="H222" s="93"/>
      <c r="I222" s="56">
        <f t="shared" si="8"/>
        <v>11.5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63">
        <v>44</v>
      </c>
      <c r="B223" s="63">
        <v>230</v>
      </c>
      <c r="C223" s="63">
        <v>4</v>
      </c>
      <c r="D223" s="63">
        <v>43</v>
      </c>
      <c r="E223" s="93"/>
      <c r="F223" s="93"/>
      <c r="G223" s="93"/>
      <c r="H223" s="93"/>
      <c r="I223" s="56">
        <f t="shared" si="8"/>
        <v>11.142857142857142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63">
        <v>52</v>
      </c>
      <c r="B224" s="63">
        <v>270</v>
      </c>
      <c r="C224" s="63">
        <v>5</v>
      </c>
      <c r="D224" s="63">
        <v>48</v>
      </c>
      <c r="E224" s="93"/>
      <c r="F224" s="93"/>
      <c r="G224" s="93"/>
      <c r="H224" s="93"/>
      <c r="I224" s="56">
        <f t="shared" si="8"/>
        <v>10.375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63">
        <v>60</v>
      </c>
      <c r="B225" s="63">
        <v>297</v>
      </c>
      <c r="C225" s="63">
        <v>6</v>
      </c>
      <c r="D225" s="63">
        <v>47</v>
      </c>
      <c r="E225" s="93"/>
      <c r="F225" s="93"/>
      <c r="G225" s="93"/>
      <c r="H225" s="93"/>
      <c r="I225" s="56">
        <f t="shared" si="8"/>
        <v>9.375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63">
        <v>69</v>
      </c>
      <c r="B226" s="63">
        <v>328</v>
      </c>
      <c r="C226" s="63">
        <v>7</v>
      </c>
      <c r="D226" s="63">
        <f>B226</f>
        <v>328</v>
      </c>
      <c r="E226" s="93"/>
      <c r="F226" s="93"/>
      <c r="G226" s="93"/>
      <c r="H226" s="93"/>
      <c r="I226" s="56">
        <f t="shared" si="8"/>
        <v>8.6666666666666661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5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54"/>
      <c r="F245" s="54"/>
      <c r="G245" s="54"/>
      <c r="H245" s="5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54"/>
      <c r="F246" s="54"/>
      <c r="G246" s="54"/>
      <c r="H246" s="5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54"/>
      <c r="F247" s="54"/>
      <c r="G247" s="54"/>
      <c r="H247" s="5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54"/>
      <c r="F248" s="54"/>
      <c r="G248" s="54"/>
      <c r="H248" s="5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54"/>
      <c r="F249" s="54"/>
      <c r="G249" s="54"/>
      <c r="H249" s="5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54"/>
      <c r="F250" s="54"/>
      <c r="G250" s="54"/>
      <c r="H250" s="5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283"/>
      <c r="B251" s="63"/>
      <c r="C251" s="63"/>
      <c r="D251" s="63"/>
      <c r="E251" s="54"/>
      <c r="F251" s="54"/>
      <c r="G251" s="54"/>
      <c r="H251" s="5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283"/>
      <c r="B252" s="63"/>
      <c r="C252" s="63"/>
      <c r="D252" s="63"/>
      <c r="E252" s="54"/>
      <c r="F252" s="54"/>
      <c r="G252" s="54"/>
      <c r="H252" s="5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283"/>
      <c r="B253" s="63"/>
      <c r="C253" s="63"/>
      <c r="D253" s="63"/>
      <c r="E253" s="54"/>
      <c r="F253" s="54"/>
      <c r="G253" s="54"/>
      <c r="H253" s="5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283"/>
      <c r="B254" s="63"/>
      <c r="C254" s="63"/>
      <c r="D254" s="63"/>
      <c r="E254" s="54"/>
      <c r="F254" s="54"/>
      <c r="G254" s="54"/>
      <c r="H254" s="5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283"/>
      <c r="B255" s="63"/>
      <c r="C255" s="63"/>
      <c r="D255" s="63"/>
      <c r="E255" s="54"/>
      <c r="F255" s="54"/>
      <c r="G255" s="54"/>
      <c r="H255" s="5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283"/>
      <c r="B256" s="63"/>
      <c r="C256" s="63"/>
      <c r="D256" s="63"/>
      <c r="E256" s="54"/>
      <c r="F256" s="54"/>
      <c r="G256" s="54"/>
      <c r="H256" s="54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283"/>
      <c r="B257" s="63"/>
      <c r="C257" s="63"/>
      <c r="D257" s="63"/>
      <c r="E257" s="54"/>
      <c r="F257" s="54"/>
      <c r="G257" s="54"/>
      <c r="H257" s="54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283"/>
      <c r="B258" s="53"/>
      <c r="C258" s="53"/>
      <c r="D258" s="53"/>
      <c r="E258" s="54"/>
      <c r="F258" s="54"/>
      <c r="G258" s="54"/>
      <c r="H258" s="54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283"/>
      <c r="B259" s="53"/>
      <c r="C259" s="53"/>
      <c r="D259" s="53"/>
      <c r="E259" s="54"/>
      <c r="F259" s="54"/>
      <c r="G259" s="54"/>
      <c r="H259" s="54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283"/>
      <c r="B260" s="53"/>
      <c r="C260" s="53"/>
      <c r="D260" s="53"/>
      <c r="E260" s="54"/>
      <c r="F260" s="54"/>
      <c r="G260" s="54"/>
      <c r="H260" s="54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283"/>
      <c r="B261" s="53"/>
      <c r="C261" s="53"/>
      <c r="D261" s="53"/>
      <c r="E261" s="54"/>
      <c r="F261" s="54"/>
      <c r="G261" s="54"/>
      <c r="H261" s="54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283"/>
      <c r="B262" s="53"/>
      <c r="C262" s="53"/>
      <c r="D262" s="53"/>
      <c r="E262" s="54"/>
      <c r="F262" s="54"/>
      <c r="G262" s="54"/>
      <c r="H262" s="54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283"/>
      <c r="B263" s="53"/>
      <c r="C263" s="53"/>
      <c r="D263" s="53"/>
      <c r="E263" s="54"/>
      <c r="F263" s="54"/>
      <c r="G263" s="54"/>
      <c r="H263" s="54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8" sqref="B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A1" zoomScale="106" zoomScaleNormal="106" workbookViewId="0">
      <selection activeCell="AA19" sqref="A19:XFD19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Bouleau verruqueux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Hêtre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Merisier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Alisier torminal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Cormier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Tilleul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430.40491895612814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477.2188915749129</v>
      </c>
      <c r="AO3" s="62">
        <f>IF('Données projet'!E10&gt;30,$AM$33-$H$33,LOOKUP('Données projet'!$E$10,$A$3:$A$203,AM3:AM203)-LOOKUP('Données projet'!$E$10,$A$3:$A$203,$H$3:$H$203))</f>
        <v>254.25036207346591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256.19915261735281</v>
      </c>
      <c r="BJ3" s="62">
        <f>IF('Données projet'!E11&gt;30,$BH$33-$H$33,LOOKUP('Données projet'!$E$11,$A$3:$A$203,BH3:BH203)-LOOKUP('Données projet'!$E$11,$A$3:$A$203,$H$3:$H$203))</f>
        <v>297.47246687305056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448.44001099301806</v>
      </c>
      <c r="CE3" s="62">
        <f>IF('Données projet'!E12&gt;30,$CC$33-$H$33,LOOKUP('Données projet'!$E$12,$A$3:$A$203,CC3:CC203)-LOOKUP('Données projet'!$E$12,$A$3:$A$203,$H$3:$H$203))</f>
        <v>230.82970731138215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288.82988781931277</v>
      </c>
      <c r="CZ3" s="62">
        <f>IF('Données projet'!E13&gt;30,$CX$33-$H$33,LOOKUP('Données projet'!$E$13,$A$3:$A$203,CX3:CX203)-LOOKUP('Données projet'!$E$13,$A$3:$A$203,$H$3:$H$203))</f>
        <v>283.48738729114024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457.16923206840744</v>
      </c>
      <c r="DU3" s="62">
        <f>IF('Données projet'!E14&gt;30,$DS$33-$H$33,LOOKUP('Données projet'!$E$14,$A$3:$A$203,DS3:DS203)-LOOKUP('Données projet'!$E$14,$A$3:$A$203,$H$3:$H$203))</f>
        <v>244.45149244446094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503.92230226365683</v>
      </c>
      <c r="EP3" s="62">
        <f>IF('Données projet'!E15&gt;30,$EN$33-$H$33,LOOKUP('Données projet'!$E$15,$A$3:$A$203,EN3:EN203)-LOOKUP('Données projet'!$E$15,$A$3:$A$203,$H$3:$H$203))</f>
        <v>267.2998309535638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253.51307933126429</v>
      </c>
      <c r="FK3" s="62">
        <f>IF('Données projet'!E16&gt;30,$FI$33-$H$33,LOOKUP('Données projet'!$E$16,$A$3:$A$203,FI3:FI203)-LOOKUP('Données projet'!$E$16,$A$3:$A$203,$H$3:$H$203))</f>
        <v>249.72262393661117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430.40491895612814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2">
        <f t="shared" ref="AM4:AM67" si="5">AL4+(AD4+AE4)*44/12</f>
        <v>260.97628431819578</v>
      </c>
      <c r="AN4" s="62">
        <f ca="1">AVERAGE(OFFSET($AM$3,0,0,'Données projet'!$E$10+1,1))-AVERAGE(OFFSET($H$3,0,0,'Données projet'!$E$10+1,1))</f>
        <v>477.2188915749129</v>
      </c>
      <c r="AO4" s="62">
        <f>$AO$3</f>
        <v>254.25036207346591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0.9</v>
      </c>
      <c r="BD4" s="13">
        <f>IF('Données projet'!$A$88&gt;35,BD3+BC4-BL3,IF(A4&lt;'Données projet'!$A$88,$BA$205^A4,IF(A4='Données projet'!$A$88,'Données projet'!$B$88,BD3+BC4-BL3)))</f>
        <v>1.2457309396155174</v>
      </c>
      <c r="BE4" s="14">
        <f>BD4*VLOOKUP('Données projet'!$B$11,Paramètres!$A$1:$I$89,3,0)*VLOOKUP('Données projet'!$B$11,Paramètres!$A$1:$I$89,5,0)</f>
        <v>1.0105369382161078</v>
      </c>
      <c r="BF4" s="14">
        <f>EXP(-1.0587+0.8836*LN(BE4)+0.284)</f>
        <v>0.46513003316107315</v>
      </c>
      <c r="BG4" s="22">
        <f t="shared" ref="BG4:BG67" si="7">(BE4+BF4)*0.475*44/12</f>
        <v>2.5701199751485899</v>
      </c>
      <c r="BH4" s="62">
        <f t="shared" ref="BH4:BH67" si="8">BG4+(AY4+AZ4)*44/12</f>
        <v>260.45900886403746</v>
      </c>
      <c r="BI4" s="62">
        <f ca="1">AVERAGE(OFFSET($BH$3,0,0,'Données projet'!$E$11+1,1))-AVERAGE(OFFSET($H$3,0,0,'Données projet'!$E$11+1,1))</f>
        <v>256.19915261735281</v>
      </c>
      <c r="BJ4" s="62">
        <f>$BJ$3</f>
        <v>297.47246687305056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2.8518518518518516</v>
      </c>
      <c r="BY4" s="13">
        <f>IF('Données projet'!$A$114&gt;35,BY3+BX4-CG3,IF(A4&lt;'Données projet'!$A$114,$BV$205^A4,IF(A4='Données projet'!$A$114,'Données projet'!$B$114,BY3+BX4-CG3)))</f>
        <v>1.1745459910013509</v>
      </c>
      <c r="BZ4" s="14">
        <f>BY4*VLOOKUP('Données projet'!$B$12,Paramètres!$A$1:$I$89,3,0)*VLOOKUP('Données projet'!$B$12,Paramètres!$A$1:$I$89,5,0)</f>
        <v>1.0077604602791592</v>
      </c>
      <c r="CA4" s="14">
        <f>EXP(-1.0587+0.8836*LN(BZ4)+0.284)</f>
        <v>0.46400064914900446</v>
      </c>
      <c r="CB4" s="22">
        <f t="shared" ref="CB4:CB67" si="10">(BZ4+CA4)*0.475*44/12</f>
        <v>2.563317265587385</v>
      </c>
      <c r="CC4" s="62">
        <f t="shared" ref="CC4:CC67" si="11">CB4+(BT4+BU4)*44/12</f>
        <v>260.45220615447624</v>
      </c>
      <c r="CD4" s="62">
        <f ca="1">AVERAGE(OFFSET($CC$3,0,0,'Données projet'!$E$12+1,1))-AVERAGE(OFFSET($H$3,0,0,'Données projet'!$E$12+1,1))</f>
        <v>448.44001099301806</v>
      </c>
      <c r="CE4" s="62">
        <f>$CE$3</f>
        <v>230.82970731138215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2">
        <f t="shared" ref="CX4:CX67" si="14">CW4+(CO4+CP4)*44/12</f>
        <v>260.42698077017764</v>
      </c>
      <c r="CY4" s="62">
        <f ca="1">AVERAGE(OFFSET($CX$3,0,0,'Données projet'!$E$13+1,1))-AVERAGE(OFFSET($H$3,0,0,'Données projet'!$E$13+1,1))</f>
        <v>288.82988781931277</v>
      </c>
      <c r="CZ4" s="62">
        <f>$CZ$3</f>
        <v>283.48738729114024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1.165946847124371</v>
      </c>
      <c r="DQ4" s="14">
        <f>EXP(-1.0587+0.8836*LN(DP4)+0.284)</f>
        <v>0.52780002987456354</v>
      </c>
      <c r="DR4" s="22">
        <f t="shared" ref="DR4:DR67" si="16">(DP4+DQ4)*0.475*44/12</f>
        <v>2.9499424774398109</v>
      </c>
      <c r="DS4" s="62">
        <f t="shared" ref="DS4:DS67" si="17">DR4+(DJ4+DK4)*44/12</f>
        <v>260.83883136632869</v>
      </c>
      <c r="DT4" s="62">
        <f ca="1">AVERAGE(OFFSET($DS$3,0,0,'Données projet'!$E$14+1,1))-AVERAGE(OFFSET($H$3,0,0,'Données projet'!$E$14+1,1))</f>
        <v>457.16923206840744</v>
      </c>
      <c r="DU4" s="62">
        <f>$DU$3</f>
        <v>244.45149244446094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</v>
      </c>
      <c r="EJ4" s="13">
        <f>IF('Données projet'!$A$192&gt;35,EJ3+EI4-ER3,IF(A4&lt;'Données projet'!$A$192,$EG$205^A4,IF(A4='Données projet'!$A$192,'Données projet'!$B$192,EJ3+EI4-ER3)))</f>
        <v>1.2054868146447177</v>
      </c>
      <c r="EK4" s="18">
        <f>EJ4*VLOOKUP('Données projet'!$B$15,Paramètres!$A$1:$I$89,3,0)*VLOOKUP('Données projet'!$B$15,Paramètres!$A$1:$I$89,5,0)</f>
        <v>1.2975860072835741</v>
      </c>
      <c r="EL4" s="14">
        <f>EXP(-1.0587+0.8836*LN(EK4)+0.284)</f>
        <v>0.58012177912374829</v>
      </c>
      <c r="EM4" s="22">
        <f t="shared" ref="EM4:EM67" si="19">(EK4+EL4)*0.475*44/12</f>
        <v>3.2703410613260862</v>
      </c>
      <c r="EN4" s="62">
        <f t="shared" ref="EN4:EN67" si="20">EM4+(EE4+EF4)*44/12</f>
        <v>261.15922995021492</v>
      </c>
      <c r="EO4" s="62">
        <f ca="1">AVERAGE(OFFSET($EN$3,0,0,'Données projet'!$E$15+1,1))-AVERAGE(OFFSET($H$3,0,0,'Données projet'!$E$15+1,1))</f>
        <v>503.92230226365683</v>
      </c>
      <c r="EP4" s="62">
        <f>$EP$3</f>
        <v>267.2998309535638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2.6666666666666665</v>
      </c>
      <c r="FE4" s="13">
        <f>IF('Données projet'!$A$218&gt;35,FE3+FD4-FM3,IF(A4&lt;'Données projet'!$A$218,$FB$205^A4,IF(A4='Données projet'!$A$218,'Données projet'!$B$218,FE3+FD4-FM3)))</f>
        <v>1.2788040393997409</v>
      </c>
      <c r="FF4" s="18">
        <f>FE4*VLOOKUP('Données projet'!$B$16,Paramètres!$A$1:$I$89,3,0)*VLOOKUP('Données projet'!$B$16,Paramètres!$A$1:$I$89,5,0)</f>
        <v>0.85782174962934621</v>
      </c>
      <c r="FG4" s="14">
        <f>EXP(-1.0587+0.8836*LN(FF4)+0.284)</f>
        <v>0.40244051974743428</v>
      </c>
      <c r="FH4" s="22">
        <f t="shared" ref="FH4:FH67" si="22">(FF4+FG4)*0.475*44/12</f>
        <v>2.1949567858312258</v>
      </c>
      <c r="FI4" s="62">
        <f t="shared" ref="FI4:FI67" si="23">FH4+(EZ4+FA4)*44/12</f>
        <v>260.08384567472007</v>
      </c>
      <c r="FJ4" s="62">
        <f ca="1">AVERAGE(OFFSET($FI$3,0,0,'Données projet'!$E$16+1,1))-AVERAGE(OFFSET($H$3,0,0,'Données projet'!$E$16+1,1))</f>
        <v>253.51307933126429</v>
      </c>
      <c r="FK4" s="62">
        <f>$FK$3</f>
        <v>249.72262393661117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430.40491895612814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2">
        <f t="shared" si="5"/>
        <v>262.80806344386446</v>
      </c>
      <c r="AN5" s="62">
        <f ca="1">AVERAGE(OFFSET($AM$3,0,0,'Données projet'!$E$10+1,1))-AVERAGE(OFFSET($H$3,0,0,'Données projet'!$E$10+1,1))</f>
        <v>477.2188915749129</v>
      </c>
      <c r="AO5" s="62">
        <f t="shared" ref="AO5:AO68" si="36">$AO$3</f>
        <v>254.25036207346591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0.9</v>
      </c>
      <c r="BD5" s="13">
        <f>IF('Données projet'!$A$88&gt;35,BD4+BC5-BL4,IF(A5&lt;'Données projet'!$A$88,$BA$205^A5,IF(A5='Données projet'!$A$88,'Données projet'!$B$88,BD4+BC5-BL4)))</f>
        <v>1.5518455739153598</v>
      </c>
      <c r="BE5" s="14">
        <f>BD5*VLOOKUP('Données projet'!$B$11,Paramètres!$A$1:$I$89,3,0)*VLOOKUP('Données projet'!$B$11,Paramètres!$A$1:$I$89,5,0)</f>
        <v>1.2588571295601401</v>
      </c>
      <c r="BF5" s="14">
        <f t="shared" ref="BF5:BF68" si="37">EXP(-1.0587+0.8836*LN(BE5)+0.284)</f>
        <v>0.56479552972512193</v>
      </c>
      <c r="BG5" s="22">
        <f t="shared" si="7"/>
        <v>3.1761950482551646</v>
      </c>
      <c r="BH5" s="62">
        <f t="shared" si="8"/>
        <v>262.28730615936632</v>
      </c>
      <c r="BI5" s="62">
        <f ca="1">AVERAGE(OFFSET($BH$3,0,0,'Données projet'!$E$11+1,1))-AVERAGE(OFFSET($H$3,0,0,'Données projet'!$E$11+1,1))</f>
        <v>256.19915261735281</v>
      </c>
      <c r="BJ5" s="62">
        <f t="shared" ref="BJ5:BJ68" si="38">$BJ$3</f>
        <v>297.47246687305056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2.8518518518518516</v>
      </c>
      <c r="BY5" s="13">
        <f>IF('Données projet'!$A$114&gt;35,BY4+BX5-CG4,IF(A5&lt;'Données projet'!$A$114,$BV$205^A5,IF(A5='Données projet'!$A$114,'Données projet'!$B$114,BY4+BX5-CG4)))</f>
        <v>1.3795582849773456</v>
      </c>
      <c r="BZ5" s="14">
        <f>BY5*VLOOKUP('Données projet'!$B$12,Paramètres!$A$1:$I$89,3,0)*VLOOKUP('Données projet'!$B$12,Paramètres!$A$1:$I$89,5,0)</f>
        <v>1.1836610085105626</v>
      </c>
      <c r="CA5" s="14">
        <f t="shared" ref="CA5:CA68" si="39">EXP(-1.0587+0.8836*LN(BZ5)+0.284)</f>
        <v>0.53487924210431825</v>
      </c>
      <c r="CB5" s="22">
        <f t="shared" si="10"/>
        <v>2.9931242698209175</v>
      </c>
      <c r="CC5" s="62">
        <f t="shared" si="11"/>
        <v>262.10423538093204</v>
      </c>
      <c r="CD5" s="62">
        <f ca="1">AVERAGE(OFFSET($CC$3,0,0,'Données projet'!$E$12+1,1))-AVERAGE(OFFSET($H$3,0,0,'Données projet'!$E$12+1,1))</f>
        <v>448.44001099301806</v>
      </c>
      <c r="CE5" s="62">
        <f t="shared" ref="CE5:CE68" si="40">$CE$3</f>
        <v>230.82970731138215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2">
        <f t="shared" si="14"/>
        <v>262.32793292279484</v>
      </c>
      <c r="CY5" s="62">
        <f ca="1">AVERAGE(OFFSET($CX$3,0,0,'Données projet'!$E$13+1,1))-AVERAGE(OFFSET($H$3,0,0,'Données projet'!$E$13+1,1))</f>
        <v>288.82988781931277</v>
      </c>
      <c r="CZ5" s="62">
        <f t="shared" ref="CZ5:CZ68" si="42">$CZ$3</f>
        <v>283.48738729114024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1.4055335507850097</v>
      </c>
      <c r="DQ5" s="14">
        <f t="shared" ref="DQ5:DQ68" si="43">EXP(-1.0587+0.8836*LN(DP5)+0.284)</f>
        <v>0.62256480317525631</v>
      </c>
      <c r="DR5" s="22">
        <f t="shared" si="16"/>
        <v>3.5322712998141292</v>
      </c>
      <c r="DS5" s="62">
        <f t="shared" si="17"/>
        <v>262.64338241092526</v>
      </c>
      <c r="DT5" s="62">
        <f ca="1">AVERAGE(OFFSET($DS$3,0,0,'Données projet'!$E$14+1,1))-AVERAGE(OFFSET($H$3,0,0,'Données projet'!$E$14+1,1))</f>
        <v>457.16923206840744</v>
      </c>
      <c r="DU5" s="62">
        <f t="shared" ref="DU5:DU68" si="44">$DU$3</f>
        <v>244.45149244446094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</v>
      </c>
      <c r="EJ5" s="13">
        <f>IF('Données projet'!$A$192&gt;35,EJ4+EI5-ER4,IF(A5&lt;'Données projet'!$A$192,$EG$205^A5,IF(A5='Données projet'!$A$192,'Données projet'!$B$192,EJ4+EI5-ER4)))</f>
        <v>1.4531984602822681</v>
      </c>
      <c r="EK5" s="18">
        <f>EJ5*VLOOKUP('Données projet'!$B$15,Paramètres!$A$1:$I$89,3,0)*VLOOKUP('Données projet'!$B$15,Paramètres!$A$1:$I$89,5,0)</f>
        <v>1.5642228226478332</v>
      </c>
      <c r="EL5" s="14">
        <f t="shared" ref="EL5:EL68" si="45">EXP(-1.0587+0.8836*LN(EK5)+0.284)</f>
        <v>0.68428075179095682</v>
      </c>
      <c r="EM5" s="22">
        <f t="shared" si="19"/>
        <v>3.9161437254808931</v>
      </c>
      <c r="EN5" s="62">
        <f t="shared" si="20"/>
        <v>263.02725483659202</v>
      </c>
      <c r="EO5" s="62">
        <f ca="1">AVERAGE(OFFSET($EN$3,0,0,'Données projet'!$E$15+1,1))-AVERAGE(OFFSET($H$3,0,0,'Données projet'!$E$15+1,1))</f>
        <v>503.92230226365683</v>
      </c>
      <c r="EP5" s="62">
        <f t="shared" ref="EP5:EP68" si="46">$EP$3</f>
        <v>267.2998309535638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2.6666666666666665</v>
      </c>
      <c r="FE5" s="13">
        <f>IF('Données projet'!$A$218&gt;35,FE4+FD5-FM4,IF(A5&lt;'Données projet'!$A$218,$FB$205^A5,IF(A5='Données projet'!$A$218,'Données projet'!$B$218,FE4+FD5-FM4)))</f>
        <v>1.6353397711850939</v>
      </c>
      <c r="FF5" s="18">
        <f>FE5*VLOOKUP('Données projet'!$B$16,Paramètres!$A$1:$I$89,3,0)*VLOOKUP('Données projet'!$B$16,Paramètres!$A$1:$I$89,5,0)</f>
        <v>1.0969859185109609</v>
      </c>
      <c r="FG5" s="14">
        <f t="shared" ref="FG5:FG68" si="47">EXP(-1.0587+0.8836*LN(FF5)+0.284)</f>
        <v>0.50011941569199869</v>
      </c>
      <c r="FH5" s="22">
        <f t="shared" si="22"/>
        <v>2.7816251237368212</v>
      </c>
      <c r="FI5" s="62">
        <f t="shared" si="23"/>
        <v>261.89273623484797</v>
      </c>
      <c r="FJ5" s="62">
        <f ca="1">AVERAGE(OFFSET($FI$3,0,0,'Données projet'!$E$16+1,1))-AVERAGE(OFFSET($H$3,0,0,'Données projet'!$E$16+1,1))</f>
        <v>253.51307933126429</v>
      </c>
      <c r="FK5" s="62">
        <f t="shared" ref="FK5:FK68" si="48">$FK$3</f>
        <v>249.72262393661117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430.40491895612814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2">
        <f t="shared" si="5"/>
        <v>264.76063455825545</v>
      </c>
      <c r="AN6" s="62">
        <f ca="1">AVERAGE(OFFSET($AM$3,0,0,'Données projet'!$E$10+1,1))-AVERAGE(OFFSET($H$3,0,0,'Données projet'!$E$10+1,1))</f>
        <v>477.2188915749129</v>
      </c>
      <c r="AO6" s="62">
        <f t="shared" si="36"/>
        <v>254.25036207346591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0.9</v>
      </c>
      <c r="BD6" s="13">
        <f>IF('Données projet'!$A$88&gt;35,BD5+BC6-BL5,IF(A6&lt;'Données projet'!$A$88,$BA$205^A6,IF(A6='Données projet'!$A$88,'Données projet'!$B$88,BD5+BC6-BL5)))</f>
        <v>1.9331820449317632</v>
      </c>
      <c r="BE6" s="14">
        <f>BD6*VLOOKUP('Données projet'!$B$11,Paramètres!$A$1:$I$89,3,0)*VLOOKUP('Données projet'!$B$11,Paramètres!$A$1:$I$89,5,0)</f>
        <v>1.5681972748486466</v>
      </c>
      <c r="BF6" s="14">
        <f t="shared" si="37"/>
        <v>0.68581679886281277</v>
      </c>
      <c r="BG6" s="22">
        <f t="shared" si="7"/>
        <v>3.9257411783807914</v>
      </c>
      <c r="BH6" s="62">
        <f t="shared" si="8"/>
        <v>264.25907451171412</v>
      </c>
      <c r="BI6" s="62">
        <f ca="1">AVERAGE(OFFSET($BH$3,0,0,'Données projet'!$E$11+1,1))-AVERAGE(OFFSET($H$3,0,0,'Données projet'!$E$11+1,1))</f>
        <v>256.19915261735281</v>
      </c>
      <c r="BJ6" s="62">
        <f t="shared" si="38"/>
        <v>297.47246687305056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2.8518518518518516</v>
      </c>
      <c r="BY6" s="13">
        <f>IF('Données projet'!$A$114&gt;35,BY5+BX6-CG5,IF(A6&lt;'Données projet'!$A$114,$BV$205^A6,IF(A6='Données projet'!$A$114,'Données projet'!$B$114,BY5+BX6-CG5)))</f>
        <v>1.6203546529728405</v>
      </c>
      <c r="BZ6" s="14">
        <f>BY6*VLOOKUP('Données projet'!$B$12,Paramètres!$A$1:$I$89,3,0)*VLOOKUP('Données projet'!$B$12,Paramètres!$A$1:$I$89,5,0)</f>
        <v>1.3902642922506974</v>
      </c>
      <c r="CA6" s="14">
        <f t="shared" si="39"/>
        <v>0.61658492107457386</v>
      </c>
      <c r="CB6" s="22">
        <f t="shared" si="10"/>
        <v>3.495262379874847</v>
      </c>
      <c r="CC6" s="62">
        <f t="shared" si="11"/>
        <v>263.82859571320819</v>
      </c>
      <c r="CD6" s="62">
        <f ca="1">AVERAGE(OFFSET($CC$3,0,0,'Données projet'!$E$12+1,1))-AVERAGE(OFFSET($H$3,0,0,'Données projet'!$E$12+1,1))</f>
        <v>448.44001099301806</v>
      </c>
      <c r="CE6" s="62">
        <f t="shared" si="40"/>
        <v>230.82970731138215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2">
        <f t="shared" si="14"/>
        <v>264.41110313686249</v>
      </c>
      <c r="CY6" s="62">
        <f ca="1">AVERAGE(OFFSET($CX$3,0,0,'Données projet'!$E$13+1,1))-AVERAGE(OFFSET($H$3,0,0,'Données projet'!$E$13+1,1))</f>
        <v>288.82988781931277</v>
      </c>
      <c r="CZ6" s="62">
        <f t="shared" si="42"/>
        <v>283.48738729114024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1.694352163012101</v>
      </c>
      <c r="DQ6" s="14">
        <f t="shared" si="43"/>
        <v>0.73434428233124405</v>
      </c>
      <c r="DR6" s="22">
        <f t="shared" si="16"/>
        <v>4.2299796423063247</v>
      </c>
      <c r="DS6" s="62">
        <f t="shared" si="17"/>
        <v>264.56331297563963</v>
      </c>
      <c r="DT6" s="62">
        <f ca="1">AVERAGE(OFFSET($DS$3,0,0,'Données projet'!$E$14+1,1))-AVERAGE(OFFSET($H$3,0,0,'Données projet'!$E$14+1,1))</f>
        <v>457.16923206840744</v>
      </c>
      <c r="DU6" s="62">
        <f t="shared" si="44"/>
        <v>244.45149244446094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</v>
      </c>
      <c r="EJ6" s="13">
        <f>IF('Données projet'!$A$192&gt;35,EJ5+EI6-ER5,IF(A6&lt;'Données projet'!$A$192,$EG$205^A6,IF(A6='Données projet'!$A$192,'Données projet'!$B$192,EJ5+EI6-ER5)))</f>
        <v>1.7518115829322798</v>
      </c>
      <c r="EK6" s="18">
        <f>EJ6*VLOOKUP('Données projet'!$B$15,Paramètres!$A$1:$I$89,3,0)*VLOOKUP('Données projet'!$B$15,Paramètres!$A$1:$I$89,5,0)</f>
        <v>1.885649987868306</v>
      </c>
      <c r="EL6" s="14">
        <f t="shared" si="45"/>
        <v>0.8071411281590839</v>
      </c>
      <c r="EM6" s="22">
        <f t="shared" si="19"/>
        <v>4.6899445270810372</v>
      </c>
      <c r="EN6" s="62">
        <f t="shared" si="20"/>
        <v>265.02327786041434</v>
      </c>
      <c r="EO6" s="62">
        <f ca="1">AVERAGE(OFFSET($EN$3,0,0,'Données projet'!$E$15+1,1))-AVERAGE(OFFSET($H$3,0,0,'Données projet'!$E$15+1,1))</f>
        <v>503.92230226365683</v>
      </c>
      <c r="EP6" s="62">
        <f t="shared" si="46"/>
        <v>267.2998309535638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2.6666666666666665</v>
      </c>
      <c r="FE6" s="13">
        <f>IF('Données projet'!$A$218&gt;35,FE5+FD6-FM5,IF(A6&lt;'Données projet'!$A$218,$FB$205^A6,IF(A6='Données projet'!$A$218,'Données projet'!$B$218,FE5+FD6-FM5)))</f>
        <v>2.0912791051825459</v>
      </c>
      <c r="FF6" s="18">
        <f>FE6*VLOOKUP('Données projet'!$B$16,Paramètres!$A$1:$I$89,3,0)*VLOOKUP('Données projet'!$B$16,Paramètres!$A$1:$I$89,5,0)</f>
        <v>1.4028300237564517</v>
      </c>
      <c r="FG6" s="14">
        <f t="shared" si="47"/>
        <v>0.62150657719326441</v>
      </c>
      <c r="FH6" s="22">
        <f t="shared" si="22"/>
        <v>3.5257195799874221</v>
      </c>
      <c r="FI6" s="62">
        <f t="shared" si="23"/>
        <v>263.85905291332074</v>
      </c>
      <c r="FJ6" s="62">
        <f ca="1">AVERAGE(OFFSET($FI$3,0,0,'Données projet'!$E$16+1,1))-AVERAGE(OFFSET($H$3,0,0,'Données projet'!$E$16+1,1))</f>
        <v>253.51307933126429</v>
      </c>
      <c r="FK6" s="62">
        <f t="shared" si="48"/>
        <v>249.72262393661117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430.40491895612814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2">
        <f t="shared" si="5"/>
        <v>266.8580173405054</v>
      </c>
      <c r="AN7" s="62">
        <f ca="1">AVERAGE(OFFSET($AM$3,0,0,'Données projet'!$E$10+1,1))-AVERAGE(OFFSET($H$3,0,0,'Données projet'!$E$10+1,1))</f>
        <v>477.2188915749129</v>
      </c>
      <c r="AO7" s="62">
        <f t="shared" si="36"/>
        <v>254.25036207346591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0.9</v>
      </c>
      <c r="BD7" s="13">
        <f>IF('Données projet'!$A$88&gt;35,BD6+BC7-BL6,IF(A7&lt;'Données projet'!$A$88,$BA$205^A7,IF(A7='Données projet'!$A$88,'Données projet'!$B$88,BD6+BC7-BL6)))</f>
        <v>2.4082246852806923</v>
      </c>
      <c r="BE7" s="14">
        <f>BD7*VLOOKUP('Données projet'!$B$11,Paramètres!$A$1:$I$89,3,0)*VLOOKUP('Données projet'!$B$11,Paramètres!$A$1:$I$89,5,0)</f>
        <v>1.9535518646996977</v>
      </c>
      <c r="BF7" s="14">
        <f t="shared" si="37"/>
        <v>0.83276983766381052</v>
      </c>
      <c r="BG7" s="22">
        <f t="shared" si="7"/>
        <v>4.8528436316164436</v>
      </c>
      <c r="BH7" s="62">
        <f t="shared" si="8"/>
        <v>266.40839918717199</v>
      </c>
      <c r="BI7" s="62">
        <f ca="1">AVERAGE(OFFSET($BH$3,0,0,'Données projet'!$E$11+1,1))-AVERAGE(OFFSET($H$3,0,0,'Données projet'!$E$11+1,1))</f>
        <v>256.19915261735281</v>
      </c>
      <c r="BJ7" s="62">
        <f t="shared" si="38"/>
        <v>297.47246687305056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2.8518518518518516</v>
      </c>
      <c r="BY7" s="13">
        <f>IF('Données projet'!$A$114&gt;35,BY6+BX7-CG6,IF(A7&lt;'Données projet'!$A$114,$BV$205^A7,IF(A7='Données projet'!$A$114,'Données projet'!$B$114,BY6+BX7-CG6)))</f>
        <v>1.903181061649635</v>
      </c>
      <c r="BZ7" s="14">
        <f>BY7*VLOOKUP('Données projet'!$B$12,Paramètres!$A$1:$I$89,3,0)*VLOOKUP('Données projet'!$B$12,Paramètres!$A$1:$I$89,5,0)</f>
        <v>1.632929350895387</v>
      </c>
      <c r="CA7" s="14">
        <f t="shared" si="39"/>
        <v>0.71077158163934118</v>
      </c>
      <c r="CB7" s="22">
        <f t="shared" si="10"/>
        <v>4.0819457908313188</v>
      </c>
      <c r="CC7" s="62">
        <f t="shared" si="11"/>
        <v>265.63750134638684</v>
      </c>
      <c r="CD7" s="62">
        <f ca="1">AVERAGE(OFFSET($CC$3,0,0,'Données projet'!$E$12+1,1))-AVERAGE(OFFSET($H$3,0,0,'Données projet'!$E$12+1,1))</f>
        <v>448.44001099301806</v>
      </c>
      <c r="CE7" s="62">
        <f t="shared" si="40"/>
        <v>230.82970731138215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2">
        <f t="shared" si="14"/>
        <v>266.72559198951097</v>
      </c>
      <c r="CY7" s="62">
        <f ca="1">AVERAGE(OFFSET($CX$3,0,0,'Données projet'!$E$13+1,1))-AVERAGE(OFFSET($H$3,0,0,'Données projet'!$E$13+1,1))</f>
        <v>288.82988781931277</v>
      </c>
      <c r="CZ7" s="62">
        <f t="shared" si="42"/>
        <v>283.48738729114024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2.042519191875845</v>
      </c>
      <c r="DQ7" s="14">
        <f t="shared" si="43"/>
        <v>0.86619340226463792</v>
      </c>
      <c r="DR7" s="22">
        <f t="shared" si="16"/>
        <v>5.0660077681280073</v>
      </c>
      <c r="DS7" s="62">
        <f t="shared" si="17"/>
        <v>266.62156332368357</v>
      </c>
      <c r="DT7" s="62">
        <f ca="1">AVERAGE(OFFSET($DS$3,0,0,'Données projet'!$E$14+1,1))-AVERAGE(OFFSET($H$3,0,0,'Données projet'!$E$14+1,1))</f>
        <v>457.16923206840744</v>
      </c>
      <c r="DU7" s="62">
        <f t="shared" si="44"/>
        <v>244.45149244446094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</v>
      </c>
      <c r="EJ7" s="13">
        <f>IF('Données projet'!$A$192&gt;35,EJ6+EI7-ER6,IF(A7&lt;'Données projet'!$A$192,$EG$205^A7,IF(A7='Données projet'!$A$192,'Données projet'!$B$192,EJ6+EI7-ER6)))</f>
        <v>2.1117857649667546</v>
      </c>
      <c r="EK7" s="18">
        <f>EJ7*VLOOKUP('Données projet'!$B$15,Paramètres!$A$1:$I$89,3,0)*VLOOKUP('Données projet'!$B$15,Paramètres!$A$1:$I$89,5,0)</f>
        <v>2.2731261974102144</v>
      </c>
      <c r="EL7" s="14">
        <f t="shared" si="45"/>
        <v>0.95206068424520052</v>
      </c>
      <c r="EM7" s="22">
        <f t="shared" si="19"/>
        <v>5.617200485549847</v>
      </c>
      <c r="EN7" s="62">
        <f t="shared" si="20"/>
        <v>267.1727560411054</v>
      </c>
      <c r="EO7" s="62">
        <f ca="1">AVERAGE(OFFSET($EN$3,0,0,'Données projet'!$E$15+1,1))-AVERAGE(OFFSET($H$3,0,0,'Données projet'!$E$15+1,1))</f>
        <v>503.92230226365683</v>
      </c>
      <c r="EP7" s="62">
        <f t="shared" si="46"/>
        <v>267.2998309535638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2.6666666666666665</v>
      </c>
      <c r="FE7" s="13">
        <f>IF('Données projet'!$A$218&gt;35,FE6+FD7-FM6,IF(A7&lt;'Données projet'!$A$218,$FB$205^A7,IF(A7='Données projet'!$A$218,'Données projet'!$B$218,FE6+FD7-FM6)))</f>
        <v>2.6743361672197152</v>
      </c>
      <c r="FF7" s="18">
        <f>FE7*VLOOKUP('Données projet'!$B$16,Paramètres!$A$1:$I$89,3,0)*VLOOKUP('Données projet'!$B$16,Paramètres!$A$1:$I$89,5,0)</f>
        <v>1.7939447009709848</v>
      </c>
      <c r="FG7" s="14">
        <f t="shared" si="47"/>
        <v>0.77235638804387863</v>
      </c>
      <c r="FH7" s="22">
        <f t="shared" si="22"/>
        <v>4.4696410633675532</v>
      </c>
      <c r="FI7" s="62">
        <f t="shared" si="23"/>
        <v>266.02519661892308</v>
      </c>
      <c r="FJ7" s="62">
        <f ca="1">AVERAGE(OFFSET($FI$3,0,0,'Données projet'!$E$16+1,1))-AVERAGE(OFFSET($H$3,0,0,'Données projet'!$E$16+1,1))</f>
        <v>253.51307933126429</v>
      </c>
      <c r="FK7" s="62">
        <f t="shared" si="48"/>
        <v>249.72262393661117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430.40491895612814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2">
        <f t="shared" si="5"/>
        <v>269.12902329365244</v>
      </c>
      <c r="AN8" s="62">
        <f ca="1">AVERAGE(OFFSET($AM$3,0,0,'Données projet'!$E$10+1,1))-AVERAGE(OFFSET($H$3,0,0,'Données projet'!$E$10+1,1))</f>
        <v>477.2188915749129</v>
      </c>
      <c r="AO8" s="62">
        <f t="shared" si="36"/>
        <v>254.25036207346591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0.9</v>
      </c>
      <c r="BD8" s="13">
        <f>IF('Données projet'!$A$88&gt;35,BD7+BC8-BL7,IF(A8&lt;'Données projet'!$A$88,$BA$205^A8,IF(A8='Données projet'!$A$88,'Données projet'!$B$88,BD7+BC8-BL7)))</f>
        <v>3.0000000000000004</v>
      </c>
      <c r="BE8" s="14">
        <f>BD8*VLOOKUP('Données projet'!$B$11,Paramètres!$A$1:$I$89,3,0)*VLOOKUP('Données projet'!$B$11,Paramètres!$A$1:$I$89,5,0)</f>
        <v>2.4336000000000007</v>
      </c>
      <c r="BF8" s="14">
        <f t="shared" si="37"/>
        <v>1.0112111626203177</v>
      </c>
      <c r="BG8" s="22">
        <f t="shared" si="7"/>
        <v>5.9997127748970547</v>
      </c>
      <c r="BH8" s="62">
        <f t="shared" si="8"/>
        <v>268.77749055267481</v>
      </c>
      <c r="BI8" s="62">
        <f ca="1">AVERAGE(OFFSET($BH$3,0,0,'Données projet'!$E$11+1,1))-AVERAGE(OFFSET($H$3,0,0,'Données projet'!$E$11+1,1))</f>
        <v>256.19915261735281</v>
      </c>
      <c r="BJ8" s="62">
        <f t="shared" si="38"/>
        <v>297.47246687305056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2.8518518518518516</v>
      </c>
      <c r="BY8" s="13">
        <f>IF('Données projet'!$A$114&gt;35,BY7+BX8-CG7,IF(A8&lt;'Données projet'!$A$114,$BV$205^A8,IF(A8='Données projet'!$A$114,'Données projet'!$B$114,BY7+BX8-CG7)))</f>
        <v>2.2353736861102735</v>
      </c>
      <c r="BZ8" s="14">
        <f>BY8*VLOOKUP('Données projet'!$B$12,Paramètres!$A$1:$I$89,3,0)*VLOOKUP('Données projet'!$B$12,Paramètres!$A$1:$I$89,5,0)</f>
        <v>1.9179506226826148</v>
      </c>
      <c r="CA8" s="14">
        <f t="shared" si="39"/>
        <v>0.81934576081692545</v>
      </c>
      <c r="CB8" s="22">
        <f t="shared" si="10"/>
        <v>4.767457867928365</v>
      </c>
      <c r="CC8" s="62">
        <f t="shared" si="11"/>
        <v>267.54523564570616</v>
      </c>
      <c r="CD8" s="62">
        <f ca="1">AVERAGE(OFFSET($CC$3,0,0,'Données projet'!$E$12+1,1))-AVERAGE(OFFSET($H$3,0,0,'Données projet'!$E$12+1,1))</f>
        <v>448.44001099301806</v>
      </c>
      <c r="CE8" s="62">
        <f t="shared" si="40"/>
        <v>230.82970731138215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2">
        <f t="shared" si="14"/>
        <v>269.33377625930052</v>
      </c>
      <c r="CY8" s="62">
        <f ca="1">AVERAGE(OFFSET($CX$3,0,0,'Données projet'!$E$13+1,1))-AVERAGE(OFFSET($H$3,0,0,'Données projet'!$E$13+1,1))</f>
        <v>288.82988781931277</v>
      </c>
      <c r="CZ8" s="62">
        <f t="shared" si="42"/>
        <v>283.48738729114024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2.4622299544651152</v>
      </c>
      <c r="DQ8" s="14">
        <f t="shared" si="43"/>
        <v>1.021715601495419</v>
      </c>
      <c r="DR8" s="22">
        <f t="shared" si="16"/>
        <v>6.0678718432979295</v>
      </c>
      <c r="DS8" s="62">
        <f t="shared" si="17"/>
        <v>268.84564962107572</v>
      </c>
      <c r="DT8" s="62">
        <f ca="1">AVERAGE(OFFSET($DS$3,0,0,'Données projet'!$E$14+1,1))-AVERAGE(OFFSET($H$3,0,0,'Données projet'!$E$14+1,1))</f>
        <v>457.16923206840744</v>
      </c>
      <c r="DU8" s="62">
        <f t="shared" si="44"/>
        <v>244.45149244446094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</v>
      </c>
      <c r="EJ8" s="13">
        <f>IF('Données projet'!$A$192&gt;35,EJ7+EI8-ER7,IF(A8&lt;'Données projet'!$A$192,$EG$205^A8,IF(A8='Données projet'!$A$192,'Données projet'!$B$192,EJ7+EI8-ER7)))</f>
        <v>2.5457298950218314</v>
      </c>
      <c r="EK8" s="18">
        <f>EJ8*VLOOKUP('Données projet'!$B$15,Paramètres!$A$1:$I$89,3,0)*VLOOKUP('Données projet'!$B$15,Paramètres!$A$1:$I$89,5,0)</f>
        <v>2.740223659001499</v>
      </c>
      <c r="EL8" s="14">
        <f t="shared" si="45"/>
        <v>1.1230000737947632</v>
      </c>
      <c r="EM8" s="22">
        <f t="shared" si="19"/>
        <v>6.7284480012868242</v>
      </c>
      <c r="EN8" s="62">
        <f t="shared" si="20"/>
        <v>269.50622577906461</v>
      </c>
      <c r="EO8" s="62">
        <f ca="1">AVERAGE(OFFSET($EN$3,0,0,'Données projet'!$E$15+1,1))-AVERAGE(OFFSET($H$3,0,0,'Données projet'!$E$15+1,1))</f>
        <v>503.92230226365683</v>
      </c>
      <c r="EP8" s="62">
        <f t="shared" si="46"/>
        <v>267.2998309535638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2.6666666666666665</v>
      </c>
      <c r="FE8" s="13">
        <f>IF('Données projet'!$A$218&gt;35,FE7+FD8-FM7,IF(A8&lt;'Données projet'!$A$218,$FB$205^A8,IF(A8='Données projet'!$A$218,'Données projet'!$B$218,FE7+FD8-FM7)))</f>
        <v>3.4199518933533928</v>
      </c>
      <c r="FF8" s="18">
        <f>FE8*VLOOKUP('Données projet'!$B$16,Paramètres!$A$1:$I$89,3,0)*VLOOKUP('Données projet'!$B$16,Paramètres!$A$1:$I$89,5,0)</f>
        <v>2.294103730061456</v>
      </c>
      <c r="FG8" s="14">
        <f t="shared" si="47"/>
        <v>0.95981991509429754</v>
      </c>
      <c r="FH8" s="22">
        <f t="shared" si="22"/>
        <v>5.6672503486462702</v>
      </c>
      <c r="FI8" s="62">
        <f t="shared" si="23"/>
        <v>268.44502812642406</v>
      </c>
      <c r="FJ8" s="62">
        <f ca="1">AVERAGE(OFFSET($FI$3,0,0,'Données projet'!$E$16+1,1))-AVERAGE(OFFSET($H$3,0,0,'Données projet'!$E$16+1,1))</f>
        <v>253.51307933126429</v>
      </c>
      <c r="FK8" s="62">
        <f t="shared" si="48"/>
        <v>249.72262393661117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430.40491895612814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2">
        <f t="shared" si="5"/>
        <v>271.60821456387049</v>
      </c>
      <c r="AN9" s="62">
        <f ca="1">AVERAGE(OFFSET($AM$3,0,0,'Données projet'!$E$10+1,1))-AVERAGE(OFFSET($H$3,0,0,'Données projet'!$E$10+1,1))</f>
        <v>477.2188915749129</v>
      </c>
      <c r="AO9" s="62">
        <f t="shared" si="36"/>
        <v>254.25036207346591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0.9</v>
      </c>
      <c r="BD9" s="13">
        <f>IF('Données projet'!$A$88&gt;35,BD8+BC9-BL8,IF(A9&lt;'Données projet'!$A$88,$BA$205^A9,IF(A9='Données projet'!$A$88,'Données projet'!$B$88,BD8+BC9-BL8)))</f>
        <v>3.7371928188465526</v>
      </c>
      <c r="BE9" s="14">
        <f>BD9*VLOOKUP('Données projet'!$B$11,Paramètres!$A$1:$I$89,3,0)*VLOOKUP('Données projet'!$B$11,Paramètres!$A$1:$I$89,5,0)</f>
        <v>3.0316108146483236</v>
      </c>
      <c r="BF9" s="14">
        <f t="shared" si="37"/>
        <v>1.2278879099133964</v>
      </c>
      <c r="BG9" s="22">
        <f t="shared" si="7"/>
        <v>7.4186269452783291</v>
      </c>
      <c r="BH9" s="62">
        <f t="shared" si="8"/>
        <v>271.41862694527833</v>
      </c>
      <c r="BI9" s="62">
        <f ca="1">AVERAGE(OFFSET($BH$3,0,0,'Données projet'!$E$11+1,1))-AVERAGE(OFFSET($H$3,0,0,'Données projet'!$E$11+1,1))</f>
        <v>256.19915261735281</v>
      </c>
      <c r="BJ9" s="62">
        <f t="shared" si="38"/>
        <v>297.47246687305056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2.8518518518518516</v>
      </c>
      <c r="BY9" s="13">
        <f>IF('Données projet'!$A$114&gt;35,BY8+BX9-CG8,IF(A9&lt;'Données projet'!$A$114,$BV$205^A9,IF(A9='Données projet'!$A$114,'Données projet'!$B$114,BY8+BX9-CG8)))</f>
        <v>2.6255492014107342</v>
      </c>
      <c r="BZ9" s="14">
        <f>BY9*VLOOKUP('Données projet'!$B$12,Paramètres!$A$1:$I$89,3,0)*VLOOKUP('Données projet'!$B$12,Paramètres!$A$1:$I$89,5,0)</f>
        <v>2.2527212148104101</v>
      </c>
      <c r="CA9" s="14">
        <f t="shared" si="39"/>
        <v>0.94450522940196935</v>
      </c>
      <c r="CB9" s="22">
        <f t="shared" si="10"/>
        <v>5.5685027236698934</v>
      </c>
      <c r="CC9" s="62">
        <f t="shared" si="11"/>
        <v>269.56850272366989</v>
      </c>
      <c r="CD9" s="62">
        <f ca="1">AVERAGE(OFFSET($CC$3,0,0,'Données projet'!$E$12+1,1))-AVERAGE(OFFSET($H$3,0,0,'Données projet'!$E$12+1,1))</f>
        <v>448.44001099301806</v>
      </c>
      <c r="CE9" s="62">
        <f t="shared" si="40"/>
        <v>230.82970731138215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2">
        <f t="shared" si="14"/>
        <v>272.31491008523295</v>
      </c>
      <c r="CY9" s="62">
        <f ca="1">AVERAGE(OFFSET($CX$3,0,0,'Données projet'!$E$13+1,1))-AVERAGE(OFFSET($H$3,0,0,'Données projet'!$E$13+1,1))</f>
        <v>288.82988781931277</v>
      </c>
      <c r="CZ9" s="62">
        <f t="shared" si="42"/>
        <v>283.48738729114024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2.9681857447309605</v>
      </c>
      <c r="DQ9" s="14">
        <f t="shared" si="43"/>
        <v>1.2051613041728233</v>
      </c>
      <c r="DR9" s="22">
        <f t="shared" si="16"/>
        <v>7.2685794435074236</v>
      </c>
      <c r="DS9" s="62">
        <f t="shared" si="17"/>
        <v>271.26857944350741</v>
      </c>
      <c r="DT9" s="62">
        <f ca="1">AVERAGE(OFFSET($DS$3,0,0,'Données projet'!$E$14+1,1))-AVERAGE(OFFSET($H$3,0,0,'Données projet'!$E$14+1,1))</f>
        <v>457.16923206840744</v>
      </c>
      <c r="DU9" s="62">
        <f t="shared" si="44"/>
        <v>244.45149244446094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</v>
      </c>
      <c r="EJ9" s="13">
        <f>IF('Données projet'!$A$192&gt;35,EJ8+EI9-ER8,IF(A9&lt;'Données projet'!$A$192,$EG$205^A9,IF(A9='Données projet'!$A$192,'Données projet'!$B$192,EJ8+EI9-ER8)))</f>
        <v>3.0688438220956993</v>
      </c>
      <c r="EK9" s="18">
        <f>EJ9*VLOOKUP('Données projet'!$B$15,Paramètres!$A$1:$I$89,3,0)*VLOOKUP('Données projet'!$B$15,Paramètres!$A$1:$I$89,5,0)</f>
        <v>3.3033034901038101</v>
      </c>
      <c r="EL9" s="14">
        <f t="shared" si="45"/>
        <v>1.3246310730107231</v>
      </c>
      <c r="EM9" s="22">
        <f t="shared" si="19"/>
        <v>8.0603193640911446</v>
      </c>
      <c r="EN9" s="62">
        <f t="shared" si="20"/>
        <v>272.06031936409113</v>
      </c>
      <c r="EO9" s="62">
        <f ca="1">AVERAGE(OFFSET($EN$3,0,0,'Données projet'!$E$15+1,1))-AVERAGE(OFFSET($H$3,0,0,'Données projet'!$E$15+1,1))</f>
        <v>503.92230226365683</v>
      </c>
      <c r="EP9" s="62">
        <f t="shared" si="46"/>
        <v>267.2998309535638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2.6666666666666665</v>
      </c>
      <c r="FE9" s="13">
        <f>IF('Données projet'!$A$218&gt;35,FE8+FD9-FM8,IF(A9&lt;'Données projet'!$A$218,$FB$205^A9,IF(A9='Données projet'!$A$218,'Données projet'!$B$218,FE8+FD9-FM8)))</f>
        <v>4.3734482957731098</v>
      </c>
      <c r="FF9" s="18">
        <f>FE9*VLOOKUP('Données projet'!$B$16,Paramètres!$A$1:$I$89,3,0)*VLOOKUP('Données projet'!$B$16,Paramètres!$A$1:$I$89,5,0)</f>
        <v>2.9337091168046019</v>
      </c>
      <c r="FG9" s="14">
        <f t="shared" si="47"/>
        <v>1.1927839060732757</v>
      </c>
      <c r="FH9" s="22">
        <f t="shared" si="22"/>
        <v>7.1869753481789695</v>
      </c>
      <c r="FI9" s="62">
        <f t="shared" si="23"/>
        <v>271.18697534817898</v>
      </c>
      <c r="FJ9" s="62">
        <f ca="1">AVERAGE(OFFSET($FI$3,0,0,'Données projet'!$E$16+1,1))-AVERAGE(OFFSET($H$3,0,0,'Données projet'!$E$16+1,1))</f>
        <v>253.51307933126429</v>
      </c>
      <c r="FK9" s="62">
        <f t="shared" si="48"/>
        <v>249.72262393661117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430.40491895612814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2">
        <f t="shared" si="5"/>
        <v>274.33705514539406</v>
      </c>
      <c r="AN10" s="62">
        <f ca="1">AVERAGE(OFFSET($AM$3,0,0,'Données projet'!$E$10+1,1))-AVERAGE(OFFSET($H$3,0,0,'Données projet'!$E$10+1,1))</f>
        <v>477.2188915749129</v>
      </c>
      <c r="AO10" s="62">
        <f t="shared" si="36"/>
        <v>254.25036207346591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0.9</v>
      </c>
      <c r="BD10" s="13">
        <f>IF('Données projet'!$A$88&gt;35,BD9+BC10-BL9,IF(A10&lt;'Données projet'!$A$88,$BA$205^A10,IF(A10='Données projet'!$A$88,'Données projet'!$B$88,BD9+BC10-BL9)))</f>
        <v>4.6555367217460804</v>
      </c>
      <c r="BE10" s="14">
        <f>BD10*VLOOKUP('Données projet'!$B$11,Paramètres!$A$1:$I$89,3,0)*VLOOKUP('Données projet'!$B$11,Paramètres!$A$1:$I$89,5,0)</f>
        <v>3.7765713886804204</v>
      </c>
      <c r="BF10" s="14">
        <f t="shared" si="37"/>
        <v>1.490992954829151</v>
      </c>
      <c r="BG10" s="22">
        <f t="shared" si="7"/>
        <v>9.1743412316125035</v>
      </c>
      <c r="BH10" s="62">
        <f t="shared" si="8"/>
        <v>274.39656345383474</v>
      </c>
      <c r="BI10" s="62">
        <f ca="1">AVERAGE(OFFSET($BH$3,0,0,'Données projet'!$E$11+1,1))-AVERAGE(OFFSET($H$3,0,0,'Données projet'!$E$11+1,1))</f>
        <v>256.19915261735281</v>
      </c>
      <c r="BJ10" s="62">
        <f t="shared" si="38"/>
        <v>297.47246687305056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2.8518518518518516</v>
      </c>
      <c r="BY10" s="13">
        <f>IF('Données projet'!$A$114&gt;35,BY9+BX10-CG9,IF(A10&lt;'Données projet'!$A$114,$BV$205^A10,IF(A10='Données projet'!$A$114,'Données projet'!$B$114,BY9+BX10-CG9)))</f>
        <v>3.0838282886937765</v>
      </c>
      <c r="BZ10" s="14">
        <f>BY10*VLOOKUP('Données projet'!$B$12,Paramètres!$A$1:$I$89,3,0)*VLOOKUP('Données projet'!$B$12,Paramètres!$A$1:$I$89,5,0)</f>
        <v>2.6459246716992606</v>
      </c>
      <c r="CA10" s="14">
        <f t="shared" si="39"/>
        <v>1.0887834794900406</v>
      </c>
      <c r="CB10" s="22">
        <f t="shared" si="10"/>
        <v>6.5046166966546997</v>
      </c>
      <c r="CC10" s="62">
        <f t="shared" si="11"/>
        <v>271.72683891887692</v>
      </c>
      <c r="CD10" s="62">
        <f ca="1">AVERAGE(OFFSET($CC$3,0,0,'Données projet'!$E$12+1,1))-AVERAGE(OFFSET($H$3,0,0,'Données projet'!$E$12+1,1))</f>
        <v>448.44001099301806</v>
      </c>
      <c r="CE10" s="62">
        <f t="shared" si="40"/>
        <v>230.82970731138215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2">
        <f t="shared" si="14"/>
        <v>275.76970579909499</v>
      </c>
      <c r="CY10" s="62">
        <f ca="1">AVERAGE(OFFSET($CX$3,0,0,'Données projet'!$E$13+1,1))-AVERAGE(OFFSET($H$3,0,0,'Données projet'!$E$13+1,1))</f>
        <v>288.82988781931277</v>
      </c>
      <c r="CZ10" s="62">
        <f t="shared" si="42"/>
        <v>283.48738729114024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3.5781087786895851</v>
      </c>
      <c r="DQ10" s="14">
        <f t="shared" si="43"/>
        <v>1.4215440842341414</v>
      </c>
      <c r="DR10" s="22">
        <f t="shared" si="16"/>
        <v>8.707728736258824</v>
      </c>
      <c r="DS10" s="62">
        <f t="shared" si="17"/>
        <v>273.92995095848107</v>
      </c>
      <c r="DT10" s="62">
        <f ca="1">AVERAGE(OFFSET($DS$3,0,0,'Données projet'!$E$14+1,1))-AVERAGE(OFFSET($H$3,0,0,'Données projet'!$E$14+1,1))</f>
        <v>457.16923206840744</v>
      </c>
      <c r="DU10" s="62">
        <f t="shared" si="44"/>
        <v>244.45149244446094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</v>
      </c>
      <c r="EJ10" s="13">
        <f>IF('Données projet'!$A$192&gt;35,EJ9+EI10-ER9,IF(A10&lt;'Données projet'!$A$192,$EG$205^A10,IF(A10='Données projet'!$A$192,'Données projet'!$B$192,EJ9+EI10-ER9)))</f>
        <v>3.6994507637402658</v>
      </c>
      <c r="EK10" s="18">
        <f>EJ10*VLOOKUP('Données projet'!$B$15,Paramètres!$A$1:$I$89,3,0)*VLOOKUP('Données projet'!$B$15,Paramètres!$A$1:$I$89,5,0)</f>
        <v>3.982088802090022</v>
      </c>
      <c r="EL10" s="14">
        <f t="shared" si="45"/>
        <v>1.5624642602705792</v>
      </c>
      <c r="EM10" s="22">
        <f t="shared" si="19"/>
        <v>9.6567632502780452</v>
      </c>
      <c r="EN10" s="62">
        <f t="shared" si="20"/>
        <v>274.87898547250029</v>
      </c>
      <c r="EO10" s="62">
        <f ca="1">AVERAGE(OFFSET($EN$3,0,0,'Données projet'!$E$15+1,1))-AVERAGE(OFFSET($H$3,0,0,'Données projet'!$E$15+1,1))</f>
        <v>503.92230226365683</v>
      </c>
      <c r="EP10" s="62">
        <f t="shared" si="46"/>
        <v>267.2998309535638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2.6666666666666665</v>
      </c>
      <c r="FE10" s="13">
        <f>IF('Données projet'!$A$218&gt;35,FE9+FD10-FM9,IF(A10&lt;'Données projet'!$A$218,$FB$205^A10,IF(A10='Données projet'!$A$218,'Données projet'!$B$218,FE9+FD10-FM9)))</f>
        <v>5.5927833467405659</v>
      </c>
      <c r="FF10" s="18">
        <f>FE10*VLOOKUP('Données projet'!$B$16,Paramètres!$A$1:$I$89,3,0)*VLOOKUP('Données projet'!$B$16,Paramètres!$A$1:$I$89,5,0)</f>
        <v>3.7516390689935712</v>
      </c>
      <c r="FG10" s="14">
        <f t="shared" si="47"/>
        <v>1.4822920677236051</v>
      </c>
      <c r="FH10" s="22">
        <f t="shared" si="22"/>
        <v>9.115763396449081</v>
      </c>
      <c r="FI10" s="62">
        <f t="shared" si="23"/>
        <v>274.33798561867133</v>
      </c>
      <c r="FJ10" s="62">
        <f ca="1">AVERAGE(OFFSET($FI$3,0,0,'Données projet'!$E$16+1,1))-AVERAGE(OFFSET($H$3,0,0,'Données projet'!$E$16+1,1))</f>
        <v>253.51307933126429</v>
      </c>
      <c r="FK10" s="62">
        <f t="shared" si="48"/>
        <v>249.72262393661117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430.40491895612814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2">
        <f t="shared" si="5"/>
        <v>277.36529317093459</v>
      </c>
      <c r="AN11" s="62">
        <f ca="1">AVERAGE(OFFSET($AM$3,0,0,'Données projet'!$E$10+1,1))-AVERAGE(OFFSET($H$3,0,0,'Données projet'!$E$10+1,1))</f>
        <v>477.2188915749129</v>
      </c>
      <c r="AO11" s="62">
        <f t="shared" si="36"/>
        <v>254.25036207346591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0.9</v>
      </c>
      <c r="BD11" s="13">
        <f>IF('Données projet'!$A$88&gt;35,BD10+BC11-BL10,IF(A11&lt;'Données projet'!$A$88,$BA$205^A11,IF(A11='Données projet'!$A$88,'Données projet'!$B$88,BD10+BC11-BL10)))</f>
        <v>5.7995461347952899</v>
      </c>
      <c r="BE11" s="14">
        <f>BD11*VLOOKUP('Données projet'!$B$11,Paramètres!$A$1:$I$89,3,0)*VLOOKUP('Données projet'!$B$11,Paramètres!$A$1:$I$89,5,0)</f>
        <v>4.7045918245459397</v>
      </c>
      <c r="BF11" s="14">
        <f t="shared" si="37"/>
        <v>1.8104746967554695</v>
      </c>
      <c r="BG11" s="22">
        <f t="shared" si="7"/>
        <v>11.347074191266621</v>
      </c>
      <c r="BH11" s="62">
        <f t="shared" si="8"/>
        <v>277.7915186357111</v>
      </c>
      <c r="BI11" s="62">
        <f ca="1">AVERAGE(OFFSET($BH$3,0,0,'Données projet'!$E$11+1,1))-AVERAGE(OFFSET($H$3,0,0,'Données projet'!$E$11+1,1))</f>
        <v>256.19915261735281</v>
      </c>
      <c r="BJ11" s="62">
        <f t="shared" si="38"/>
        <v>297.47246687305056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2.8518518518518516</v>
      </c>
      <c r="BY11" s="13">
        <f>IF('Données projet'!$A$114&gt;35,BY10+BX11-CG10,IF(A11&lt;'Données projet'!$A$114,$BV$205^A11,IF(A11='Données projet'!$A$114,'Données projet'!$B$114,BY10+BX11-CG10)))</f>
        <v>3.6220981534218315</v>
      </c>
      <c r="BZ11" s="14">
        <f>BY11*VLOOKUP('Données projet'!$B$12,Paramètres!$A$1:$I$89,3,0)*VLOOKUP('Données projet'!$B$12,Paramètres!$A$1:$I$89,5,0)</f>
        <v>3.1077602156359316</v>
      </c>
      <c r="CA11" s="14">
        <f t="shared" si="39"/>
        <v>1.2551010077107021</v>
      </c>
      <c r="CB11" s="22">
        <f t="shared" si="10"/>
        <v>7.5986499639953875</v>
      </c>
      <c r="CC11" s="62">
        <f t="shared" si="11"/>
        <v>274.04309440843986</v>
      </c>
      <c r="CD11" s="62">
        <f ca="1">AVERAGE(OFFSET($CC$3,0,0,'Données projet'!$E$12+1,1))-AVERAGE(OFFSET($H$3,0,0,'Données projet'!$E$12+1,1))</f>
        <v>448.44001099301806</v>
      </c>
      <c r="CE11" s="62">
        <f t="shared" si="40"/>
        <v>230.82970731138215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2">
        <f t="shared" si="14"/>
        <v>279.82616165924384</v>
      </c>
      <c r="CY11" s="62">
        <f ca="1">AVERAGE(OFFSET($CX$3,0,0,'Données projet'!$E$13+1,1))-AVERAGE(OFFSET($H$3,0,0,'Données projet'!$E$13+1,1))</f>
        <v>288.82988781931277</v>
      </c>
      <c r="CZ11" s="62">
        <f t="shared" si="42"/>
        <v>283.48738729114024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4.3133629540748091</v>
      </c>
      <c r="DQ11" s="14">
        <f t="shared" si="43"/>
        <v>1.6767776864592203</v>
      </c>
      <c r="DR11" s="22">
        <f t="shared" si="16"/>
        <v>10.432828282263435</v>
      </c>
      <c r="DS11" s="62">
        <f t="shared" si="17"/>
        <v>276.87727272670787</v>
      </c>
      <c r="DT11" s="62">
        <f ca="1">AVERAGE(OFFSET($DS$3,0,0,'Données projet'!$E$14+1,1))-AVERAGE(OFFSET($H$3,0,0,'Données projet'!$E$14+1,1))</f>
        <v>457.16923206840744</v>
      </c>
      <c r="DU11" s="62">
        <f t="shared" si="44"/>
        <v>244.45149244446094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</v>
      </c>
      <c r="EJ11" s="13">
        <f>IF('Données projet'!$A$192&gt;35,EJ10+EI11-ER10,IF(A11&lt;'Données projet'!$A$192,$EG$205^A11,IF(A11='Données projet'!$A$192,'Données projet'!$B$192,EJ10+EI11-ER10)))</f>
        <v>4.4596391171162209</v>
      </c>
      <c r="EK11" s="18">
        <f>EJ11*VLOOKUP('Données projet'!$B$15,Paramètres!$A$1:$I$89,3,0)*VLOOKUP('Données projet'!$B$15,Paramètres!$A$1:$I$89,5,0)</f>
        <v>4.8003555456638995</v>
      </c>
      <c r="EL11" s="14">
        <f t="shared" si="45"/>
        <v>1.8429996203200378</v>
      </c>
      <c r="EM11" s="22">
        <f t="shared" si="19"/>
        <v>11.570510247422023</v>
      </c>
      <c r="EN11" s="62">
        <f t="shared" si="20"/>
        <v>278.01495469186648</v>
      </c>
      <c r="EO11" s="62">
        <f ca="1">AVERAGE(OFFSET($EN$3,0,0,'Données projet'!$E$15+1,1))-AVERAGE(OFFSET($H$3,0,0,'Données projet'!$E$15+1,1))</f>
        <v>503.92230226365683</v>
      </c>
      <c r="EP11" s="62">
        <f t="shared" si="46"/>
        <v>267.2998309535638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2.6666666666666665</v>
      </c>
      <c r="FE11" s="13">
        <f>IF('Données projet'!$A$218&gt;35,FE10+FD11-FM10,IF(A11&lt;'Données projet'!$A$218,$FB$205^A11,IF(A11='Données projet'!$A$218,'Données projet'!$B$218,FE10+FD11-FM10)))</f>
        <v>7.1520739352994367</v>
      </c>
      <c r="FF11" s="18">
        <f>FE11*VLOOKUP('Données projet'!$B$16,Paramètres!$A$1:$I$89,3,0)*VLOOKUP('Données projet'!$B$16,Paramètres!$A$1:$I$89,5,0)</f>
        <v>4.7976111957988623</v>
      </c>
      <c r="FG11" s="14">
        <f t="shared" si="47"/>
        <v>1.8420685950312794</v>
      </c>
      <c r="FH11" s="22">
        <f t="shared" si="22"/>
        <v>11.564108969029164</v>
      </c>
      <c r="FI11" s="62">
        <f t="shared" si="23"/>
        <v>278.00855341347363</v>
      </c>
      <c r="FJ11" s="62">
        <f ca="1">AVERAGE(OFFSET($FI$3,0,0,'Données projet'!$E$16+1,1))-AVERAGE(OFFSET($H$3,0,0,'Données projet'!$E$16+1,1))</f>
        <v>253.51307933126429</v>
      </c>
      <c r="FK11" s="62">
        <f t="shared" si="48"/>
        <v>249.72262393661117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430.40491895612814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2">
        <f t="shared" si="5"/>
        <v>280.75262079014198</v>
      </c>
      <c r="AN12" s="62">
        <f ca="1">AVERAGE(OFFSET($AM$3,0,0,'Données projet'!$E$10+1,1))-AVERAGE(OFFSET($H$3,0,0,'Données projet'!$E$10+1,1))</f>
        <v>477.2188915749129</v>
      </c>
      <c r="AO12" s="62">
        <f t="shared" si="36"/>
        <v>254.25036207346591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0.9</v>
      </c>
      <c r="BD12" s="13">
        <f>IF('Données projet'!$A$88&gt;35,BD11+BC12-BL11,IF(A12&lt;'Données projet'!$A$88,$BA$205^A12,IF(A12='Données projet'!$A$88,'Données projet'!$B$88,BD11+BC12-BL11)))</f>
        <v>7.2246740558420788</v>
      </c>
      <c r="BE12" s="14">
        <f>BD12*VLOOKUP('Données projet'!$B$11,Paramètres!$A$1:$I$89,3,0)*VLOOKUP('Données projet'!$B$11,Paramètres!$A$1:$I$89,5,0)</f>
        <v>5.8606555940990948</v>
      </c>
      <c r="BF12" s="14">
        <f t="shared" si="37"/>
        <v>2.1984132231982314</v>
      </c>
      <c r="BG12" s="22">
        <f t="shared" si="7"/>
        <v>14.036211523459508</v>
      </c>
      <c r="BH12" s="62">
        <f t="shared" si="8"/>
        <v>281.70287819012617</v>
      </c>
      <c r="BI12" s="62">
        <f ca="1">AVERAGE(OFFSET($BH$3,0,0,'Données projet'!$E$11+1,1))-AVERAGE(OFFSET($H$3,0,0,'Données projet'!$E$11+1,1))</f>
        <v>256.19915261735281</v>
      </c>
      <c r="BJ12" s="62">
        <f t="shared" si="38"/>
        <v>297.47246687305056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2.8518518518518516</v>
      </c>
      <c r="BY12" s="13">
        <f>IF('Données projet'!$A$114&gt;35,BY11+BX12-CG11,IF(A12&lt;'Données projet'!$A$114,$BV$205^A12,IF(A12='Données projet'!$A$114,'Données projet'!$B$114,BY11+BX12-CG11)))</f>
        <v>4.254320865115008</v>
      </c>
      <c r="BZ12" s="14">
        <f>BY12*VLOOKUP('Données projet'!$B$12,Paramètres!$A$1:$I$89,3,0)*VLOOKUP('Données projet'!$B$12,Paramètres!$A$1:$I$89,5,0)</f>
        <v>3.6502073022686772</v>
      </c>
      <c r="CA12" s="14">
        <f t="shared" si="39"/>
        <v>1.4468244322500574</v>
      </c>
      <c r="CB12" s="22">
        <f t="shared" si="10"/>
        <v>8.8773302709534629</v>
      </c>
      <c r="CC12" s="62">
        <f t="shared" si="11"/>
        <v>276.54399693762014</v>
      </c>
      <c r="CD12" s="62">
        <f ca="1">AVERAGE(OFFSET($CC$3,0,0,'Données projet'!$E$12+1,1))-AVERAGE(OFFSET($H$3,0,0,'Données projet'!$E$12+1,1))</f>
        <v>448.44001099301806</v>
      </c>
      <c r="CE12" s="62">
        <f t="shared" si="40"/>
        <v>230.82970731138215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2">
        <f t="shared" si="14"/>
        <v>284.64697678406844</v>
      </c>
      <c r="CY12" s="62">
        <f ca="1">AVERAGE(OFFSET($CX$3,0,0,'Données projet'!$E$13+1,1))-AVERAGE(OFFSET($H$3,0,0,'Données projet'!$E$13+1,1))</f>
        <v>288.82988781931277</v>
      </c>
      <c r="CZ12" s="62">
        <f t="shared" si="42"/>
        <v>283.48738729114024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5.1997021679141717</v>
      </c>
      <c r="DQ12" s="14">
        <f t="shared" si="43"/>
        <v>1.977837649208241</v>
      </c>
      <c r="DR12" s="22">
        <f t="shared" si="16"/>
        <v>12.500881848154869</v>
      </c>
      <c r="DS12" s="62">
        <f t="shared" si="17"/>
        <v>280.16754851482153</v>
      </c>
      <c r="DT12" s="62">
        <f ca="1">AVERAGE(OFFSET($DS$3,0,0,'Données projet'!$E$14+1,1))-AVERAGE(OFFSET($H$3,0,0,'Données projet'!$E$14+1,1))</f>
        <v>457.16923206840744</v>
      </c>
      <c r="DU12" s="62">
        <f t="shared" si="44"/>
        <v>244.45149244446094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</v>
      </c>
      <c r="EJ12" s="13">
        <f>IF('Données projet'!$A$192&gt;35,EJ11+EI12-ER11,IF(A12&lt;'Données projet'!$A$192,$EG$205^A12,IF(A12='Données projet'!$A$192,'Données projet'!$B$192,EJ11+EI12-ER11)))</f>
        <v>5.3760361537574148</v>
      </c>
      <c r="EK12" s="18">
        <f>EJ12*VLOOKUP('Données projet'!$B$15,Paramètres!$A$1:$I$89,3,0)*VLOOKUP('Données projet'!$B$15,Paramètres!$A$1:$I$89,5,0)</f>
        <v>5.7867653159044812</v>
      </c>
      <c r="EL12" s="14">
        <f t="shared" si="45"/>
        <v>2.1739041889582755</v>
      </c>
      <c r="EM12" s="22">
        <f t="shared" si="19"/>
        <v>13.864832720969302</v>
      </c>
      <c r="EN12" s="62">
        <f t="shared" si="20"/>
        <v>281.53149938763596</v>
      </c>
      <c r="EO12" s="62">
        <f ca="1">AVERAGE(OFFSET($EN$3,0,0,'Données projet'!$E$15+1,1))-AVERAGE(OFFSET($H$3,0,0,'Données projet'!$E$15+1,1))</f>
        <v>503.92230226365683</v>
      </c>
      <c r="EP12" s="62">
        <f t="shared" si="46"/>
        <v>267.2998309535638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2.6666666666666665</v>
      </c>
      <c r="FE12" s="13">
        <f>IF('Données projet'!$A$218&gt;35,FE11+FD12-FM11,IF(A12&lt;'Données projet'!$A$218,$FB$205^A12,IF(A12='Données projet'!$A$218,'Données projet'!$B$218,FE11+FD12-FM11)))</f>
        <v>9.1461010385465205</v>
      </c>
      <c r="FF12" s="18">
        <f>FE12*VLOOKUP('Données projet'!$B$16,Paramètres!$A$1:$I$89,3,0)*VLOOKUP('Données projet'!$B$16,Paramètres!$A$1:$I$89,5,0)</f>
        <v>6.1352045766570056</v>
      </c>
      <c r="FG12" s="14">
        <f t="shared" si="47"/>
        <v>2.2891687695607548</v>
      </c>
      <c r="FH12" s="22">
        <f t="shared" si="22"/>
        <v>14.672450244662597</v>
      </c>
      <c r="FI12" s="62">
        <f t="shared" si="23"/>
        <v>282.33911691132926</v>
      </c>
      <c r="FJ12" s="62">
        <f ca="1">AVERAGE(OFFSET($FI$3,0,0,'Données projet'!$E$16+1,1))-AVERAGE(OFFSET($H$3,0,0,'Données projet'!$E$16+1,1))</f>
        <v>253.51307933126429</v>
      </c>
      <c r="FK12" s="62">
        <f t="shared" si="48"/>
        <v>249.72262393661117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430.40491895612814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2">
        <f t="shared" si="5"/>
        <v>284.57066751792433</v>
      </c>
      <c r="AN13" s="62">
        <f ca="1">AVERAGE(OFFSET($AM$3,0,0,'Données projet'!$E$10+1,1))-AVERAGE(OFFSET($H$3,0,0,'Données projet'!$E$10+1,1))</f>
        <v>477.2188915749129</v>
      </c>
      <c r="AO13" s="62">
        <f t="shared" si="36"/>
        <v>254.25036207346591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9</v>
      </c>
      <c r="BB13" s="13">
        <f>VLOOKUP(A13,'Données projet'!$A$87:$I$107,9,0)</f>
        <v>0.9</v>
      </c>
      <c r="BC13" s="13">
        <f t="array" ref="BC13">INDEX(BB:BB,MIN(IF(ISNUMBER(BB13:BB209),ROW(BB13:BB209),"")))</f>
        <v>0.9</v>
      </c>
      <c r="BD13" s="13">
        <f>IF('Données projet'!$A$88&gt;35,BD12+BC13-BL12,IF(A13&lt;'Données projet'!$A$88,$BA$205^A13,IF(A13='Données projet'!$A$88,'Données projet'!$B$88,BD12+BC13-BL12)))</f>
        <v>9</v>
      </c>
      <c r="BE13" s="14">
        <f>BD13*VLOOKUP('Données projet'!$B$11,Paramètres!$A$1:$I$89,3,0)*VLOOKUP('Données projet'!$B$11,Paramètres!$A$1:$I$89,5,0)</f>
        <v>7.3007999999999997</v>
      </c>
      <c r="BF13" s="14">
        <f t="shared" si="37"/>
        <v>2.6694770761469542</v>
      </c>
      <c r="BG13" s="22">
        <f t="shared" si="7"/>
        <v>17.364899240955943</v>
      </c>
      <c r="BH13" s="62">
        <f t="shared" si="8"/>
        <v>286.25378812984479</v>
      </c>
      <c r="BI13" s="62">
        <f ca="1">AVERAGE(OFFSET($BH$3,0,0,'Données projet'!$E$11+1,1))-AVERAGE(OFFSET($H$3,0,0,'Données projet'!$E$11+1,1))</f>
        <v>256.19915261735281</v>
      </c>
      <c r="BJ13" s="62">
        <f t="shared" si="38"/>
        <v>297.47246687305056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2.8518518518518516</v>
      </c>
      <c r="BY13" s="13">
        <f>IF('Données projet'!$A$114&gt;35,BY12+BX13-CG12,IF(A13&lt;'Données projet'!$A$114,$BV$205^A13,IF(A13='Données projet'!$A$114,'Données projet'!$B$114,BY12+BX13-CG12)))</f>
        <v>4.9968955165542326</v>
      </c>
      <c r="BZ13" s="14">
        <f>BY13*VLOOKUP('Données projet'!$B$12,Paramètres!$A$1:$I$89,3,0)*VLOOKUP('Données projet'!$B$12,Paramètres!$A$1:$I$89,5,0)</f>
        <v>4.287336353203532</v>
      </c>
      <c r="CA13" s="14">
        <f t="shared" si="39"/>
        <v>1.6678346403162176</v>
      </c>
      <c r="CB13" s="22">
        <f t="shared" si="10"/>
        <v>10.371922813713566</v>
      </c>
      <c r="CC13" s="62">
        <f t="shared" si="11"/>
        <v>279.26081170260244</v>
      </c>
      <c r="CD13" s="62">
        <f ca="1">AVERAGE(OFFSET($CC$3,0,0,'Données projet'!$E$12+1,1))-AVERAGE(OFFSET($H$3,0,0,'Données projet'!$E$12+1,1))</f>
        <v>448.44001099301806</v>
      </c>
      <c r="CE13" s="62">
        <f t="shared" si="40"/>
        <v>230.82970731138215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2">
        <f t="shared" si="14"/>
        <v>290.43898667763051</v>
      </c>
      <c r="CY13" s="62">
        <f ca="1">AVERAGE(OFFSET($CX$3,0,0,'Données projet'!$E$13+1,1))-AVERAGE(OFFSET($H$3,0,0,'Données projet'!$E$13+1,1))</f>
        <v>288.82988781931277</v>
      </c>
      <c r="CZ13" s="62">
        <f t="shared" si="42"/>
        <v>283.48738729114024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6.2681724035000874</v>
      </c>
      <c r="DQ13" s="14">
        <f t="shared" si="43"/>
        <v>2.3329519459947301</v>
      </c>
      <c r="DR13" s="22">
        <f t="shared" si="16"/>
        <v>14.98029157537014</v>
      </c>
      <c r="DS13" s="62">
        <f t="shared" si="17"/>
        <v>283.86918046425899</v>
      </c>
      <c r="DT13" s="62">
        <f ca="1">AVERAGE(OFFSET($DS$3,0,0,'Données projet'!$E$14+1,1))-AVERAGE(OFFSET($H$3,0,0,'Données projet'!$E$14+1,1))</f>
        <v>457.16923206840744</v>
      </c>
      <c r="DU13" s="62">
        <f t="shared" si="44"/>
        <v>244.45149244446094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</v>
      </c>
      <c r="EJ13" s="13">
        <f>IF('Données projet'!$A$192&gt;35,EJ12+EI13-ER12,IF(A13&lt;'Données projet'!$A$192,$EG$205^A13,IF(A13='Données projet'!$A$192,'Données projet'!$B$192,EJ12+EI13-ER12)))</f>
        <v>6.4807406984078657</v>
      </c>
      <c r="EK13" s="18">
        <f>EJ13*VLOOKUP('Données projet'!$B$15,Paramètres!$A$1:$I$89,3,0)*VLOOKUP('Données projet'!$B$15,Paramètres!$A$1:$I$89,5,0)</f>
        <v>6.9758692877662263</v>
      </c>
      <c r="EL13" s="14">
        <f t="shared" si="45"/>
        <v>2.5642215932468222</v>
      </c>
      <c r="EM13" s="22">
        <f t="shared" si="19"/>
        <v>16.61565828443106</v>
      </c>
      <c r="EN13" s="62">
        <f t="shared" si="20"/>
        <v>285.50454717331991</v>
      </c>
      <c r="EO13" s="62">
        <f ca="1">AVERAGE(OFFSET($EN$3,0,0,'Données projet'!$E$15+1,1))-AVERAGE(OFFSET($H$3,0,0,'Données projet'!$E$15+1,1))</f>
        <v>503.92230226365683</v>
      </c>
      <c r="EP13" s="62">
        <f t="shared" si="46"/>
        <v>267.2998309535638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2.6666666666666665</v>
      </c>
      <c r="FE13" s="13">
        <f>IF('Données projet'!$A$218&gt;35,FE12+FD13-FM12,IF(A13&lt;'Données projet'!$A$218,$FB$205^A13,IF(A13='Données projet'!$A$218,'Données projet'!$B$218,FE12+FD13-FM12)))</f>
        <v>11.696070952851455</v>
      </c>
      <c r="FF13" s="18">
        <f>FE13*VLOOKUP('Données projet'!$B$16,Paramètres!$A$1:$I$89,3,0)*VLOOKUP('Données projet'!$B$16,Paramètres!$A$1:$I$89,5,0)</f>
        <v>7.8457243951727564</v>
      </c>
      <c r="FG13" s="14">
        <f t="shared" si="47"/>
        <v>2.8447874686465271</v>
      </c>
      <c r="FH13" s="22">
        <f t="shared" si="22"/>
        <v>18.619308162818584</v>
      </c>
      <c r="FI13" s="62">
        <f t="shared" si="23"/>
        <v>287.50819705170744</v>
      </c>
      <c r="FJ13" s="62">
        <f ca="1">AVERAGE(OFFSET($FI$3,0,0,'Données projet'!$E$16+1,1))-AVERAGE(OFFSET($H$3,0,0,'Données projet'!$E$16+1,1))</f>
        <v>253.51307933126429</v>
      </c>
      <c r="FK13" s="62">
        <f t="shared" si="48"/>
        <v>249.72262393661117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430.40491895612814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2">
        <f t="shared" si="5"/>
        <v>288.90539420934834</v>
      </c>
      <c r="AN14" s="62">
        <f ca="1">AVERAGE(OFFSET($AM$3,0,0,'Données projet'!$E$10+1,1))-AVERAGE(OFFSET($H$3,0,0,'Données projet'!$E$10+1,1))</f>
        <v>477.2188915749129</v>
      </c>
      <c r="AO14" s="62">
        <f t="shared" si="36"/>
        <v>254.25036207346591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</v>
      </c>
      <c r="BD14" s="13">
        <f>IF('Données projet'!$A$88&gt;35,BD13+BC14-BL13,IF(A14&lt;'Données projet'!$A$88,$BA$205^A14,IF(A14='Données projet'!$A$88,'Données projet'!$B$88,BD13+BC14-BL13)))</f>
        <v>17</v>
      </c>
      <c r="BE14" s="14">
        <f>BD14*VLOOKUP('Données projet'!$B$11,Paramètres!$A$1:$I$89,3,0)*VLOOKUP('Données projet'!$B$11,Paramètres!$A$1:$I$89,5,0)</f>
        <v>13.7904</v>
      </c>
      <c r="BF14" s="14">
        <f t="shared" si="37"/>
        <v>4.6825473896592289</v>
      </c>
      <c r="BG14" s="22">
        <f t="shared" si="7"/>
        <v>32.173716703656488</v>
      </c>
      <c r="BH14" s="62">
        <f t="shared" si="8"/>
        <v>302.28482781476765</v>
      </c>
      <c r="BI14" s="62">
        <f ca="1">AVERAGE(OFFSET($BH$3,0,0,'Données projet'!$E$11+1,1))-AVERAGE(OFFSET($H$3,0,0,'Données projet'!$E$11+1,1))</f>
        <v>256.19915261735281</v>
      </c>
      <c r="BJ14" s="62">
        <f t="shared" si="38"/>
        <v>297.47246687305056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2.8518518518518516</v>
      </c>
      <c r="BY14" s="13">
        <f>IF('Données projet'!$A$114&gt;35,BY13+BX14-CG13,IF(A14&lt;'Données projet'!$A$114,$BV$205^A14,IF(A14='Données projet'!$A$114,'Données projet'!$B$114,BY13+BX14-CG13)))</f>
        <v>5.8690835964213983</v>
      </c>
      <c r="BZ14" s="14">
        <f>BY14*VLOOKUP('Données projet'!$B$12,Paramètres!$A$1:$I$89,3,0)*VLOOKUP('Données projet'!$B$12,Paramètres!$A$1:$I$89,5,0)</f>
        <v>5.0356737257295601</v>
      </c>
      <c r="CA14" s="14">
        <f t="shared" si="39"/>
        <v>1.922605345496381</v>
      </c>
      <c r="CB14" s="22">
        <f t="shared" si="10"/>
        <v>12.119002715718514</v>
      </c>
      <c r="CC14" s="62">
        <f t="shared" si="11"/>
        <v>282.23011382682967</v>
      </c>
      <c r="CD14" s="62">
        <f ca="1">AVERAGE(OFFSET($CC$3,0,0,'Données projet'!$E$12+1,1))-AVERAGE(OFFSET($H$3,0,0,'Données projet'!$E$12+1,1))</f>
        <v>448.44001099301806</v>
      </c>
      <c r="CE14" s="62">
        <f t="shared" si="40"/>
        <v>230.82970731138215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2">
        <f t="shared" si="14"/>
        <v>297.46517135674492</v>
      </c>
      <c r="CY14" s="62">
        <f ca="1">AVERAGE(OFFSET($CX$3,0,0,'Données projet'!$E$13+1,1))-AVERAGE(OFFSET($H$3,0,0,'Données projet'!$E$13+1,1))</f>
        <v>288.82988781931277</v>
      </c>
      <c r="CZ14" s="62">
        <f t="shared" si="42"/>
        <v>283.48738729114024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7.5561991843392455</v>
      </c>
      <c r="DQ14" s="14">
        <f t="shared" si="43"/>
        <v>2.7518258561310041</v>
      </c>
      <c r="DR14" s="22">
        <f t="shared" si="16"/>
        <v>17.953143612152349</v>
      </c>
      <c r="DS14" s="62">
        <f t="shared" si="17"/>
        <v>288.0642547232635</v>
      </c>
      <c r="DT14" s="62">
        <f ca="1">AVERAGE(OFFSET($DS$3,0,0,'Données projet'!$E$14+1,1))-AVERAGE(OFFSET($H$3,0,0,'Données projet'!$E$14+1,1))</f>
        <v>457.16923206840744</v>
      </c>
      <c r="DU14" s="62">
        <f t="shared" si="44"/>
        <v>244.45149244446094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</v>
      </c>
      <c r="EJ14" s="13">
        <f>IF('Données projet'!$A$192&gt;35,EJ13+EI14-ER13,IF(A14&lt;'Données projet'!$A$192,$EG$205^A14,IF(A14='Données projet'!$A$192,'Données projet'!$B$192,EJ13+EI14-ER13)))</f>
        <v>7.8124474610620815</v>
      </c>
      <c r="EK14" s="18">
        <f>EJ14*VLOOKUP('Données projet'!$B$15,Paramètres!$A$1:$I$89,3,0)*VLOOKUP('Données projet'!$B$15,Paramètres!$A$1:$I$89,5,0)</f>
        <v>8.4093184470872249</v>
      </c>
      <c r="EL14" s="14">
        <f t="shared" si="45"/>
        <v>3.0246192139792929</v>
      </c>
      <c r="EM14" s="22">
        <f t="shared" si="19"/>
        <v>19.914108093024186</v>
      </c>
      <c r="EN14" s="62">
        <f t="shared" si="20"/>
        <v>290.02521920413534</v>
      </c>
      <c r="EO14" s="62">
        <f ca="1">AVERAGE(OFFSET($EN$3,0,0,'Données projet'!$E$15+1,1))-AVERAGE(OFFSET($H$3,0,0,'Données projet'!$E$15+1,1))</f>
        <v>503.92230226365683</v>
      </c>
      <c r="EP14" s="62">
        <f t="shared" si="46"/>
        <v>267.2998309535638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2.6666666666666665</v>
      </c>
      <c r="FE14" s="13">
        <f>IF('Données projet'!$A$218&gt;35,FE13+FD14-FM13,IF(A14&lt;'Données projet'!$A$218,$FB$205^A14,IF(A14='Données projet'!$A$218,'Données projet'!$B$218,FE13+FD14-FM13)))</f>
        <v>14.956982779612416</v>
      </c>
      <c r="FF14" s="18">
        <f>FE14*VLOOKUP('Données projet'!$B$16,Paramètres!$A$1:$I$89,3,0)*VLOOKUP('Données projet'!$B$16,Paramètres!$A$1:$I$89,5,0)</f>
        <v>10.033144048564008</v>
      </c>
      <c r="FG14" s="14">
        <f t="shared" si="47"/>
        <v>3.5352639129884524</v>
      </c>
      <c r="FH14" s="22">
        <f t="shared" si="22"/>
        <v>23.631643866370535</v>
      </c>
      <c r="FI14" s="62">
        <f t="shared" si="23"/>
        <v>293.7427549774817</v>
      </c>
      <c r="FJ14" s="62">
        <f ca="1">AVERAGE(OFFSET($FI$3,0,0,'Données projet'!$E$16+1,1))-AVERAGE(OFFSET($H$3,0,0,'Données projet'!$E$16+1,1))</f>
        <v>253.51307933126429</v>
      </c>
      <c r="FK14" s="62">
        <f t="shared" si="48"/>
        <v>249.72262393661117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430.40491895612814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2">
        <f t="shared" si="5"/>
        <v>293.85996837222763</v>
      </c>
      <c r="AN15" s="62">
        <f ca="1">AVERAGE(OFFSET($AM$3,0,0,'Données projet'!$E$10+1,1))-AVERAGE(OFFSET($H$3,0,0,'Données projet'!$E$10+1,1))</f>
        <v>477.2188915749129</v>
      </c>
      <c r="AO15" s="62">
        <f t="shared" si="36"/>
        <v>254.25036207346591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</v>
      </c>
      <c r="BD15" s="13">
        <f>IF('Données projet'!$A$88&gt;35,BD14+BC15-BL14,IF(A15&lt;'Données projet'!$A$88,$BA$205^A15,IF(A15='Données projet'!$A$88,'Données projet'!$B$88,BD14+BC15-BL14)))</f>
        <v>25</v>
      </c>
      <c r="BE15" s="14">
        <f>BD15*VLOOKUP('Données projet'!$B$11,Paramètres!$A$1:$I$89,3,0)*VLOOKUP('Données projet'!$B$11,Paramètres!$A$1:$I$89,5,0)</f>
        <v>20.28</v>
      </c>
      <c r="BF15" s="14">
        <f t="shared" si="37"/>
        <v>6.5838102554415308</v>
      </c>
      <c r="BG15" s="22">
        <f t="shared" si="7"/>
        <v>46.787802861560664</v>
      </c>
      <c r="BH15" s="62">
        <f t="shared" si="8"/>
        <v>318.12113619489401</v>
      </c>
      <c r="BI15" s="62">
        <f ca="1">AVERAGE(OFFSET($BH$3,0,0,'Données projet'!$E$11+1,1))-AVERAGE(OFFSET($H$3,0,0,'Données projet'!$E$11+1,1))</f>
        <v>256.19915261735281</v>
      </c>
      <c r="BJ15" s="62">
        <f t="shared" si="38"/>
        <v>297.47246687305056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2.8518518518518516</v>
      </c>
      <c r="BY15" s="13">
        <f>IF('Données projet'!$A$114&gt;35,BY14+BX15-CG14,IF(A15&lt;'Données projet'!$A$114,$BV$205^A15,IF(A15='Données projet'!$A$114,'Données projet'!$B$114,BY14+BX15-CG14)))</f>
        <v>6.8935086090285438</v>
      </c>
      <c r="BZ15" s="14">
        <f>BY15*VLOOKUP('Données projet'!$B$12,Paramètres!$A$1:$I$89,3,0)*VLOOKUP('Données projet'!$B$12,Paramètres!$A$1:$I$89,5,0)</f>
        <v>5.9146303865464915</v>
      </c>
      <c r="CA15" s="14">
        <f t="shared" si="39"/>
        <v>2.216293645172418</v>
      </c>
      <c r="CB15" s="22">
        <f t="shared" si="10"/>
        <v>14.161359355243766</v>
      </c>
      <c r="CC15" s="62">
        <f t="shared" si="11"/>
        <v>285.49469268857706</v>
      </c>
      <c r="CD15" s="62">
        <f ca="1">AVERAGE(OFFSET($CC$3,0,0,'Données projet'!$E$12+1,1))-AVERAGE(OFFSET($H$3,0,0,'Données projet'!$E$12+1,1))</f>
        <v>448.44001099301806</v>
      </c>
      <c r="CE15" s="62">
        <f t="shared" si="40"/>
        <v>230.82970731138215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2">
        <f t="shared" si="14"/>
        <v>306.05993923876133</v>
      </c>
      <c r="CY15" s="62">
        <f ca="1">AVERAGE(OFFSET($CX$3,0,0,'Données projet'!$E$13+1,1))-AVERAGE(OFFSET($H$3,0,0,'Données projet'!$E$13+1,1))</f>
        <v>288.82988781931277</v>
      </c>
      <c r="CZ15" s="62">
        <f t="shared" si="42"/>
        <v>283.48738729114024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9.1088984855501316</v>
      </c>
      <c r="DQ15" s="14">
        <f t="shared" si="43"/>
        <v>3.2459072101643005</v>
      </c>
      <c r="DR15" s="22">
        <f t="shared" si="16"/>
        <v>21.517953253369303</v>
      </c>
      <c r="DS15" s="62">
        <f t="shared" si="17"/>
        <v>292.8512865867026</v>
      </c>
      <c r="DT15" s="62">
        <f ca="1">AVERAGE(OFFSET($DS$3,0,0,'Données projet'!$E$14+1,1))-AVERAGE(OFFSET($H$3,0,0,'Données projet'!$E$14+1,1))</f>
        <v>457.16923206840744</v>
      </c>
      <c r="DU15" s="62">
        <f t="shared" si="44"/>
        <v>244.45149244446094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</v>
      </c>
      <c r="EJ15" s="13">
        <f>IF('Données projet'!$A$192&gt;35,EJ14+EI15-ER14,IF(A15&lt;'Données projet'!$A$192,$EG$205^A15,IF(A15='Données projet'!$A$192,'Données projet'!$B$192,EJ14+EI15-ER14)))</f>
        <v>9.4178024044149407</v>
      </c>
      <c r="EK15" s="18">
        <f>EJ15*VLOOKUP('Données projet'!$B$15,Paramètres!$A$1:$I$89,3,0)*VLOOKUP('Données projet'!$B$15,Paramètres!$A$1:$I$89,5,0)</f>
        <v>10.137322508112241</v>
      </c>
      <c r="EL15" s="14">
        <f t="shared" si="45"/>
        <v>3.5676797253661268</v>
      </c>
      <c r="EM15" s="22">
        <f t="shared" si="19"/>
        <v>23.869545556641487</v>
      </c>
      <c r="EN15" s="62">
        <f t="shared" si="20"/>
        <v>295.20287888997478</v>
      </c>
      <c r="EO15" s="62">
        <f ca="1">AVERAGE(OFFSET($EN$3,0,0,'Données projet'!$E$15+1,1))-AVERAGE(OFFSET($H$3,0,0,'Données projet'!$E$15+1,1))</f>
        <v>503.92230226365683</v>
      </c>
      <c r="EP15" s="62">
        <f t="shared" si="46"/>
        <v>267.2998309535638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2.6666666666666665</v>
      </c>
      <c r="FE15" s="13">
        <f>IF('Données projet'!$A$218&gt;35,FE14+FD15-FM14,IF(A15&lt;'Données projet'!$A$218,$FB$205^A15,IF(A15='Données projet'!$A$218,'Données projet'!$B$218,FE14+FD15-FM14)))</f>
        <v>19.127049995800721</v>
      </c>
      <c r="FF15" s="18">
        <f>FE15*VLOOKUP('Données projet'!$B$16,Paramètres!$A$1:$I$89,3,0)*VLOOKUP('Données projet'!$B$16,Paramètres!$A$1:$I$89,5,0)</f>
        <v>12.830425137183123</v>
      </c>
      <c r="FG15" s="14">
        <f t="shared" si="47"/>
        <v>4.3933302829208145</v>
      </c>
      <c r="FH15" s="22">
        <f t="shared" si="22"/>
        <v>29.998040690014353</v>
      </c>
      <c r="FI15" s="62">
        <f t="shared" si="23"/>
        <v>301.33137402334768</v>
      </c>
      <c r="FJ15" s="62">
        <f ca="1">AVERAGE(OFFSET($FI$3,0,0,'Données projet'!$E$16+1,1))-AVERAGE(OFFSET($H$3,0,0,'Données projet'!$E$16+1,1))</f>
        <v>253.51307933126429</v>
      </c>
      <c r="FK15" s="62">
        <f t="shared" si="48"/>
        <v>249.72262393661117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430.40491895612814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2">
        <f t="shared" si="5"/>
        <v>299.55821782408742</v>
      </c>
      <c r="AN16" s="62">
        <f ca="1">AVERAGE(OFFSET($AM$3,0,0,'Données projet'!$E$10+1,1))-AVERAGE(OFFSET($H$3,0,0,'Données projet'!$E$10+1,1))</f>
        <v>477.2188915749129</v>
      </c>
      <c r="AO16" s="62">
        <f t="shared" si="36"/>
        <v>254.25036207346591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</v>
      </c>
      <c r="BD16" s="13">
        <f>IF('Données projet'!$A$88&gt;35,BD15+BC16-BL15,IF(A16&lt;'Données projet'!$A$88,$BA$205^A16,IF(A16='Données projet'!$A$88,'Données projet'!$B$88,BD15+BC16-BL15)))</f>
        <v>33</v>
      </c>
      <c r="BE16" s="14">
        <f>BD16*VLOOKUP('Données projet'!$B$11,Paramètres!$A$1:$I$89,3,0)*VLOOKUP('Données projet'!$B$11,Paramètres!$A$1:$I$89,5,0)</f>
        <v>26.769600000000001</v>
      </c>
      <c r="BF16" s="14">
        <f t="shared" si="37"/>
        <v>8.4142697673415618</v>
      </c>
      <c r="BG16" s="22">
        <f t="shared" si="7"/>
        <v>61.278573178119878</v>
      </c>
      <c r="BH16" s="62">
        <f t="shared" si="8"/>
        <v>333.83412873367541</v>
      </c>
      <c r="BI16" s="62">
        <f ca="1">AVERAGE(OFFSET($BH$3,0,0,'Données projet'!$E$11+1,1))-AVERAGE(OFFSET($H$3,0,0,'Données projet'!$E$11+1,1))</f>
        <v>256.19915261735281</v>
      </c>
      <c r="BJ16" s="62">
        <f t="shared" si="38"/>
        <v>297.47246687305056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2.8518518518518516</v>
      </c>
      <c r="BY16" s="13">
        <f>IF('Données projet'!$A$114&gt;35,BY15+BX16-CG15,IF(A16&lt;'Données projet'!$A$114,$BV$205^A16,IF(A16='Données projet'!$A$114,'Données projet'!$B$114,BY15+BX16-CG15)))</f>
        <v>8.096742900667774</v>
      </c>
      <c r="BZ16" s="14">
        <f>BY16*VLOOKUP('Données projet'!$B$12,Paramètres!$A$1:$I$89,3,0)*VLOOKUP('Données projet'!$B$12,Paramètres!$A$1:$I$89,5,0)</f>
        <v>6.9470054087729514</v>
      </c>
      <c r="CA16" s="14">
        <f t="shared" si="39"/>
        <v>2.5548444110683914</v>
      </c>
      <c r="CB16" s="22">
        <f t="shared" si="10"/>
        <v>16.549055102890339</v>
      </c>
      <c r="CC16" s="62">
        <f t="shared" si="11"/>
        <v>289.10461065844589</v>
      </c>
      <c r="CD16" s="62">
        <f ca="1">AVERAGE(OFFSET($CC$3,0,0,'Données projet'!$E$12+1,1))-AVERAGE(OFFSET($H$3,0,0,'Données projet'!$E$12+1,1))</f>
        <v>448.44001099301806</v>
      </c>
      <c r="CE16" s="62">
        <f t="shared" si="40"/>
        <v>230.82970731138215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2">
        <f t="shared" si="14"/>
        <v>316.64858257249887</v>
      </c>
      <c r="CY16" s="62">
        <f ca="1">AVERAGE(OFFSET($CX$3,0,0,'Données projet'!$E$13+1,1))-AVERAGE(OFFSET($H$3,0,0,'Données projet'!$E$13+1,1))</f>
        <v>288.82988781931277</v>
      </c>
      <c r="CZ16" s="62">
        <f t="shared" si="42"/>
        <v>283.48738729114024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10.98065702026792</v>
      </c>
      <c r="DQ16" s="14">
        <f t="shared" si="43"/>
        <v>3.8286992592655618</v>
      </c>
      <c r="DR16" s="22">
        <f t="shared" si="16"/>
        <v>25.792962186854144</v>
      </c>
      <c r="DS16" s="62">
        <f t="shared" si="17"/>
        <v>298.34851774240968</v>
      </c>
      <c r="DT16" s="62">
        <f ca="1">AVERAGE(OFFSET($DS$3,0,0,'Données projet'!$E$14+1,1))-AVERAGE(OFFSET($H$3,0,0,'Données projet'!$E$14+1,1))</f>
        <v>457.16923206840744</v>
      </c>
      <c r="DU16" s="62">
        <f t="shared" si="44"/>
        <v>244.45149244446094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</v>
      </c>
      <c r="EJ16" s="13">
        <f>IF('Données projet'!$A$192&gt;35,EJ15+EI16-ER15,IF(A16&lt;'Données projet'!$A$192,$EG$205^A16,IF(A16='Données projet'!$A$192,'Données projet'!$B$192,EJ15+EI16-ER15)))</f>
        <v>11.35303662145153</v>
      </c>
      <c r="EK16" s="18">
        <f>EJ16*VLOOKUP('Données projet'!$B$15,Paramètres!$A$1:$I$89,3,0)*VLOOKUP('Données projet'!$B$15,Paramètres!$A$1:$I$89,5,0)</f>
        <v>12.220408619330426</v>
      </c>
      <c r="EL16" s="14">
        <f t="shared" si="45"/>
        <v>4.2082449797185175</v>
      </c>
      <c r="EM16" s="22">
        <f t="shared" si="19"/>
        <v>28.613238351676909</v>
      </c>
      <c r="EN16" s="62">
        <f t="shared" si="20"/>
        <v>301.16879390723244</v>
      </c>
      <c r="EO16" s="62">
        <f ca="1">AVERAGE(OFFSET($EN$3,0,0,'Données projet'!$E$15+1,1))-AVERAGE(OFFSET($H$3,0,0,'Données projet'!$E$15+1,1))</f>
        <v>503.92230226365683</v>
      </c>
      <c r="EP16" s="62">
        <f t="shared" si="46"/>
        <v>267.2998309535638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2.6666666666666665</v>
      </c>
      <c r="FE16" s="13">
        <f>IF('Données projet'!$A$218&gt;35,FE15+FD16-FM15,IF(A16&lt;'Données projet'!$A$218,$FB$205^A16,IF(A16='Données projet'!$A$218,'Données projet'!$B$218,FE15+FD16-FM15)))</f>
        <v>24.459748796430759</v>
      </c>
      <c r="FF16" s="18">
        <f>FE16*VLOOKUP('Données projet'!$B$16,Paramètres!$A$1:$I$89,3,0)*VLOOKUP('Données projet'!$B$16,Paramètres!$A$1:$I$89,5,0)</f>
        <v>16.407599492645755</v>
      </c>
      <c r="FG16" s="14">
        <f t="shared" si="47"/>
        <v>5.4596633942706498</v>
      </c>
      <c r="FH16" s="22">
        <f t="shared" si="22"/>
        <v>38.085482861379397</v>
      </c>
      <c r="FI16" s="62">
        <f t="shared" si="23"/>
        <v>310.64103841693492</v>
      </c>
      <c r="FJ16" s="62">
        <f ca="1">AVERAGE(OFFSET($FI$3,0,0,'Données projet'!$E$16+1,1))-AVERAGE(OFFSET($H$3,0,0,'Données projet'!$E$16+1,1))</f>
        <v>253.51307933126429</v>
      </c>
      <c r="FK16" s="62">
        <f t="shared" si="48"/>
        <v>249.72262393661117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430.40491895612814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2">
        <f t="shared" si="5"/>
        <v>306.14877929230755</v>
      </c>
      <c r="AN17" s="62">
        <f ca="1">AVERAGE(OFFSET($AM$3,0,0,'Données projet'!$E$10+1,1))-AVERAGE(OFFSET($H$3,0,0,'Données projet'!$E$10+1,1))</f>
        <v>477.2188915749129</v>
      </c>
      <c r="AO17" s="62">
        <f t="shared" si="36"/>
        <v>254.25036207346591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</v>
      </c>
      <c r="BD17" s="13">
        <f>IF('Données projet'!$A$88&gt;35,BD16+BC17-BL16,IF(A17&lt;'Données projet'!$A$88,$BA$205^A17,IF(A17='Données projet'!$A$88,'Données projet'!$B$88,BD16+BC17-BL16)))</f>
        <v>41</v>
      </c>
      <c r="BE17" s="14">
        <f>BD17*VLOOKUP('Données projet'!$B$11,Paramètres!$A$1:$I$89,3,0)*VLOOKUP('Données projet'!$B$11,Paramètres!$A$1:$I$89,5,0)</f>
        <v>33.2592</v>
      </c>
      <c r="BF17" s="14">
        <f t="shared" si="37"/>
        <v>10.193265358024187</v>
      </c>
      <c r="BG17" s="22">
        <f t="shared" si="7"/>
        <v>75.679710498558791</v>
      </c>
      <c r="BH17" s="62">
        <f t="shared" si="8"/>
        <v>349.45748827633656</v>
      </c>
      <c r="BI17" s="62">
        <f ca="1">AVERAGE(OFFSET($BH$3,0,0,'Données projet'!$E$11+1,1))-AVERAGE(OFFSET($H$3,0,0,'Données projet'!$E$11+1,1))</f>
        <v>256.19915261735281</v>
      </c>
      <c r="BJ17" s="62">
        <f t="shared" si="38"/>
        <v>297.47246687305056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2.8518518518518516</v>
      </c>
      <c r="BY17" s="13">
        <f>IF('Données projet'!$A$114&gt;35,BY16+BX17-CG16,IF(A17&lt;'Données projet'!$A$114,$BV$205^A17,IF(A17='Données projet'!$A$114,'Données projet'!$B$114,BY16+BX17-CG16)))</f>
        <v>9.509996914147985</v>
      </c>
      <c r="BZ17" s="14">
        <f>BY17*VLOOKUP('Données projet'!$B$12,Paramètres!$A$1:$I$89,3,0)*VLOOKUP('Données projet'!$B$12,Paramètres!$A$1:$I$89,5,0)</f>
        <v>8.159577352338971</v>
      </c>
      <c r="CA17" s="14">
        <f t="shared" si="39"/>
        <v>2.945110626015266</v>
      </c>
      <c r="CB17" s="22">
        <f t="shared" si="10"/>
        <v>19.34066489563363</v>
      </c>
      <c r="CC17" s="62">
        <f t="shared" si="11"/>
        <v>293.11844267341138</v>
      </c>
      <c r="CD17" s="62">
        <f ca="1">AVERAGE(OFFSET($CC$3,0,0,'Données projet'!$E$12+1,1))-AVERAGE(OFFSET($H$3,0,0,'Données projet'!$E$12+1,1))</f>
        <v>448.44001099301806</v>
      </c>
      <c r="CE17" s="62">
        <f t="shared" si="40"/>
        <v>230.82970731138215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2">
        <f t="shared" si="14"/>
        <v>329.77204569188632</v>
      </c>
      <c r="CY17" s="62">
        <f ca="1">AVERAGE(OFFSET($CX$3,0,0,'Données projet'!$E$13+1,1))-AVERAGE(OFFSET($H$3,0,0,'Données projet'!$E$13+1,1))</f>
        <v>288.82988781931277</v>
      </c>
      <c r="CZ17" s="62">
        <f t="shared" si="42"/>
        <v>283.48738729114024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13.237037254068934</v>
      </c>
      <c r="DQ17" s="14">
        <f t="shared" si="43"/>
        <v>4.5161297192961545</v>
      </c>
      <c r="DR17" s="22">
        <f t="shared" si="16"/>
        <v>30.920099145277529</v>
      </c>
      <c r="DS17" s="62">
        <f t="shared" si="17"/>
        <v>304.69787692305528</v>
      </c>
      <c r="DT17" s="62">
        <f ca="1">AVERAGE(OFFSET($DS$3,0,0,'Données projet'!$E$14+1,1))-AVERAGE(OFFSET($H$3,0,0,'Données projet'!$E$14+1,1))</f>
        <v>457.16923206840744</v>
      </c>
      <c r="DU17" s="62">
        <f t="shared" si="44"/>
        <v>244.45149244446094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</v>
      </c>
      <c r="EJ17" s="13">
        <f>IF('Données projet'!$A$192&gt;35,EJ16+EI17-ER16,IF(A17&lt;'Données projet'!$A$192,$EG$205^A17,IF(A17='Données projet'!$A$192,'Données projet'!$B$192,EJ16+EI17-ER16)))</f>
        <v>13.685935953338433</v>
      </c>
      <c r="EK17" s="18">
        <f>EJ17*VLOOKUP('Données projet'!$B$15,Paramètres!$A$1:$I$89,3,0)*VLOOKUP('Données projet'!$B$15,Paramètres!$A$1:$I$89,5,0)</f>
        <v>14.731541460173487</v>
      </c>
      <c r="EL17" s="14">
        <f t="shared" si="45"/>
        <v>4.9638216355053304</v>
      </c>
      <c r="EM17" s="22">
        <f t="shared" si="19"/>
        <v>34.302757391640604</v>
      </c>
      <c r="EN17" s="62">
        <f t="shared" si="20"/>
        <v>308.0805351694184</v>
      </c>
      <c r="EO17" s="62">
        <f ca="1">AVERAGE(OFFSET($EN$3,0,0,'Données projet'!$E$15+1,1))-AVERAGE(OFFSET($H$3,0,0,'Données projet'!$E$15+1,1))</f>
        <v>503.92230226365683</v>
      </c>
      <c r="EP17" s="62">
        <f t="shared" si="46"/>
        <v>267.2998309535638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2.6666666666666665</v>
      </c>
      <c r="FE17" s="13">
        <f>IF('Données projet'!$A$218&gt;35,FE16+FD17-FM16,IF(A17&lt;'Données projet'!$A$218,$FB$205^A17,IF(A17='Données projet'!$A$218,'Données projet'!$B$218,FE16+FD17-FM16)))</f>
        <v>31.279225563578599</v>
      </c>
      <c r="FF17" s="18">
        <f>FE17*VLOOKUP('Données projet'!$B$16,Paramètres!$A$1:$I$89,3,0)*VLOOKUP('Données projet'!$B$16,Paramètres!$A$1:$I$89,5,0)</f>
        <v>20.982104508048526</v>
      </c>
      <c r="FG17" s="14">
        <f t="shared" si="47"/>
        <v>6.7848129913241397</v>
      </c>
      <c r="FH17" s="22">
        <f t="shared" si="22"/>
        <v>48.360714644740732</v>
      </c>
      <c r="FI17" s="62">
        <f t="shared" si="23"/>
        <v>322.13849242251848</v>
      </c>
      <c r="FJ17" s="62">
        <f ca="1">AVERAGE(OFFSET($FI$3,0,0,'Données projet'!$E$16+1,1))-AVERAGE(OFFSET($H$3,0,0,'Données projet'!$E$16+1,1))</f>
        <v>253.51307933126429</v>
      </c>
      <c r="FK17" s="62">
        <f t="shared" si="48"/>
        <v>249.72262393661117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430.40491895612814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2">
        <f t="shared" si="5"/>
        <v>313.81008211298388</v>
      </c>
      <c r="AN18" s="62">
        <f ca="1">AVERAGE(OFFSET($AM$3,0,0,'Données projet'!$E$10+1,1))-AVERAGE(OFFSET($H$3,0,0,'Données projet'!$E$10+1,1))</f>
        <v>477.2188915749129</v>
      </c>
      <c r="AO18" s="62">
        <f t="shared" si="36"/>
        <v>254.25036207346591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49</v>
      </c>
      <c r="BB18" s="13">
        <f>VLOOKUP(A18,'Données projet'!$A$87:$I$107,9,0)</f>
        <v>8</v>
      </c>
      <c r="BC18" s="13">
        <f t="array" ref="BC18">INDEX(BB:BB,MIN(IF(ISNUMBER(BB18:BB214),ROW(BB18:BB214),"")))</f>
        <v>8</v>
      </c>
      <c r="BD18" s="13">
        <f>IF('Données projet'!$A$88&gt;35,BD17+BC18-BL17,IF(A18&lt;'Données projet'!$A$88,$BA$205^A18,IF(A18='Données projet'!$A$88,'Données projet'!$B$88,BD17+BC18-BL17)))</f>
        <v>49</v>
      </c>
      <c r="BE18" s="14">
        <f>BD18*VLOOKUP('Données projet'!$B$11,Paramètres!$A$1:$I$89,3,0)*VLOOKUP('Données projet'!$B$11,Paramètres!$A$1:$I$89,5,0)</f>
        <v>39.748800000000003</v>
      </c>
      <c r="BF18" s="14">
        <f t="shared" si="37"/>
        <v>11.932041927023215</v>
      </c>
      <c r="BG18" s="22">
        <f t="shared" si="7"/>
        <v>90.010799689565431</v>
      </c>
      <c r="BH18" s="62">
        <f t="shared" si="8"/>
        <v>365.01079968956543</v>
      </c>
      <c r="BI18" s="62">
        <f ca="1">AVERAGE(OFFSET($BH$3,0,0,'Données projet'!$E$11+1,1))-AVERAGE(OFFSET($H$3,0,0,'Données projet'!$E$11+1,1))</f>
        <v>256.19915261735281</v>
      </c>
      <c r="BJ18" s="62">
        <f t="shared" si="38"/>
        <v>297.47246687305056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2.8518518518518516</v>
      </c>
      <c r="BY18" s="13">
        <f>IF('Données projet'!$A$114&gt;35,BY17+BX18-CG17,IF(A18&lt;'Données projet'!$A$114,$BV$205^A18,IF(A18='Données projet'!$A$114,'Données projet'!$B$114,BY17+BX18-CG17)))</f>
        <v>11.169928749947735</v>
      </c>
      <c r="BZ18" s="14">
        <f>BY18*VLOOKUP('Données projet'!$B$12,Paramètres!$A$1:$I$89,3,0)*VLOOKUP('Données projet'!$B$12,Paramètres!$A$1:$I$89,5,0)</f>
        <v>9.5837988674551582</v>
      </c>
      <c r="CA18" s="14">
        <f t="shared" si="39"/>
        <v>3.3949921028031831</v>
      </c>
      <c r="CB18" s="22">
        <f t="shared" si="10"/>
        <v>22.604727606533277</v>
      </c>
      <c r="CC18" s="62">
        <f t="shared" si="11"/>
        <v>297.60472760653329</v>
      </c>
      <c r="CD18" s="62">
        <f ca="1">AVERAGE(OFFSET($CC$3,0,0,'Données projet'!$E$12+1,1))-AVERAGE(OFFSET($H$3,0,0,'Données projet'!$E$12+1,1))</f>
        <v>448.44001099301806</v>
      </c>
      <c r="CE18" s="62">
        <f t="shared" si="40"/>
        <v>230.82970731138215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2">
        <f t="shared" si="14"/>
        <v>346.11846028285146</v>
      </c>
      <c r="CY18" s="62">
        <f ca="1">AVERAGE(OFFSET($CX$3,0,0,'Données projet'!$E$13+1,1))-AVERAGE(OFFSET($H$3,0,0,'Données projet'!$E$13+1,1))</f>
        <v>288.82988781931277</v>
      </c>
      <c r="CZ18" s="62">
        <f t="shared" si="42"/>
        <v>283.48738729114024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15.957073874741019</v>
      </c>
      <c r="DQ18" s="14">
        <f t="shared" si="43"/>
        <v>5.3269860755326848</v>
      </c>
      <c r="DR18" s="22">
        <f t="shared" si="16"/>
        <v>37.069737746726702</v>
      </c>
      <c r="DS18" s="62">
        <f t="shared" si="17"/>
        <v>312.06973774672667</v>
      </c>
      <c r="DT18" s="62">
        <f ca="1">AVERAGE(OFFSET($DS$3,0,0,'Données projet'!$E$14+1,1))-AVERAGE(OFFSET($H$3,0,0,'Données projet'!$E$14+1,1))</f>
        <v>457.16923206840744</v>
      </c>
      <c r="DU18" s="62">
        <f t="shared" si="44"/>
        <v>244.45149244446094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2.1</v>
      </c>
      <c r="EJ18" s="13">
        <f>IF('Données projet'!$A$192&gt;35,EJ17+EI18-ER17,IF(A18&lt;'Données projet'!$A$192,$EG$205^A18,IF(A18='Données projet'!$A$192,'Données projet'!$B$192,EJ17+EI18-ER17)))</f>
        <v>16.498215337821566</v>
      </c>
      <c r="EK18" s="18">
        <f>EJ18*VLOOKUP('Données projet'!$B$15,Paramètres!$A$1:$I$89,3,0)*VLOOKUP('Données projet'!$B$15,Paramètres!$A$1:$I$89,5,0)</f>
        <v>17.758678989631132</v>
      </c>
      <c r="EL18" s="14">
        <f t="shared" si="45"/>
        <v>5.8550596146042126</v>
      </c>
      <c r="EM18" s="22">
        <f t="shared" si="19"/>
        <v>41.127261402376554</v>
      </c>
      <c r="EN18" s="62">
        <f t="shared" si="20"/>
        <v>316.12726140237658</v>
      </c>
      <c r="EO18" s="62">
        <f ca="1">AVERAGE(OFFSET($EN$3,0,0,'Données projet'!$E$15+1,1))-AVERAGE(OFFSET($H$3,0,0,'Données projet'!$E$15+1,1))</f>
        <v>503.92230226365683</v>
      </c>
      <c r="EP18" s="62">
        <f t="shared" si="46"/>
        <v>267.2998309535638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40</v>
      </c>
      <c r="FC18" s="13">
        <f>VLOOKUP(A18,'Données projet'!$A$217:$I$237,9,0)</f>
        <v>2.6666666666666665</v>
      </c>
      <c r="FD18" s="13">
        <f t="array" ref="FD18">INDEX(FC:FC,MIN(IF(ISNUMBER(FC18:FC214),ROW(FC18:FC214),"")))</f>
        <v>2.6666666666666665</v>
      </c>
      <c r="FE18" s="13">
        <f>IF('Données projet'!$A$218&gt;35,FE17+FD18-FM17,IF(A18&lt;'Données projet'!$A$218,$FB$205^A18,IF(A18='Données projet'!$A$218,'Données projet'!$B$218,FE17+FD18-FM17)))</f>
        <v>40</v>
      </c>
      <c r="FF18" s="18">
        <f>FE18*VLOOKUP('Données projet'!$B$16,Paramètres!$A$1:$I$89,3,0)*VLOOKUP('Données projet'!$B$16,Paramètres!$A$1:$I$89,5,0)</f>
        <v>26.832000000000001</v>
      </c>
      <c r="FG18" s="14">
        <f t="shared" si="47"/>
        <v>8.4315980680326312</v>
      </c>
      <c r="FH18" s="22">
        <f t="shared" si="22"/>
        <v>61.4174333018235</v>
      </c>
      <c r="FI18" s="62">
        <f t="shared" si="23"/>
        <v>336.41743330182351</v>
      </c>
      <c r="FJ18" s="62">
        <f ca="1">AVERAGE(OFFSET($FI$3,0,0,'Données projet'!$E$16+1,1))-AVERAGE(OFFSET($H$3,0,0,'Données projet'!$E$16+1,1))</f>
        <v>253.51307933126429</v>
      </c>
      <c r="FK18" s="62">
        <f t="shared" si="48"/>
        <v>249.72262393661117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430.40491895612814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2">
        <f t="shared" si="5"/>
        <v>322.75633550905911</v>
      </c>
      <c r="AN19" s="62">
        <f ca="1">AVERAGE(OFFSET($AM$3,0,0,'Données projet'!$E$10+1,1))-AVERAGE(OFFSET($H$3,0,0,'Données projet'!$E$10+1,1))</f>
        <v>477.2188915749129</v>
      </c>
      <c r="AO19" s="62">
        <f t="shared" si="36"/>
        <v>254.25036207346591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10</v>
      </c>
      <c r="BD19" s="13">
        <f>IF('Données projet'!$A$88&gt;35,BD18+BC19-BL18,IF(A19&lt;'Données projet'!$A$88,$BA$205^A19,IF(A19='Données projet'!$A$88,'Données projet'!$B$88,BD18+BC19-BL18)))</f>
        <v>59</v>
      </c>
      <c r="BE19" s="14">
        <f>BD19*VLOOKUP('Données projet'!$B$11,Paramètres!$A$1:$I$89,3,0)*VLOOKUP('Données projet'!$B$11,Paramètres!$A$1:$I$89,5,0)</f>
        <v>47.860800000000005</v>
      </c>
      <c r="BF19" s="14">
        <f t="shared" si="37"/>
        <v>14.059903887836867</v>
      </c>
      <c r="BG19" s="22">
        <f t="shared" si="7"/>
        <v>107.84522593798255</v>
      </c>
      <c r="BH19" s="62">
        <f t="shared" si="8"/>
        <v>384.06744816020478</v>
      </c>
      <c r="BI19" s="62">
        <f ca="1">AVERAGE(OFFSET($BH$3,0,0,'Données projet'!$E$11+1,1))-AVERAGE(OFFSET($H$3,0,0,'Données projet'!$E$11+1,1))</f>
        <v>256.19915261735281</v>
      </c>
      <c r="BJ19" s="62">
        <f t="shared" si="38"/>
        <v>297.47246687305056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2.8518518518518516</v>
      </c>
      <c r="BY19" s="13">
        <f>IF('Données projet'!$A$114&gt;35,BY18+BX19-CG18,IF(A19&lt;'Données projet'!$A$114,$BV$205^A19,IF(A19='Données projet'!$A$114,'Données projet'!$B$114,BY18+BX19-CG18)))</f>
        <v>13.119595033021842</v>
      </c>
      <c r="BZ19" s="14">
        <f>BY19*VLOOKUP('Données projet'!$B$12,Paramètres!$A$1:$I$89,3,0)*VLOOKUP('Données projet'!$B$12,Paramètres!$A$1:$I$89,5,0)</f>
        <v>11.256612538332742</v>
      </c>
      <c r="CA19" s="14">
        <f t="shared" si="39"/>
        <v>3.9135953930839631</v>
      </c>
      <c r="CB19" s="22">
        <f t="shared" si="10"/>
        <v>26.421445480550759</v>
      </c>
      <c r="CC19" s="62">
        <f t="shared" si="11"/>
        <v>302.64366770277297</v>
      </c>
      <c r="CD19" s="62">
        <f ca="1">AVERAGE(OFFSET($CC$3,0,0,'Données projet'!$E$12+1,1))-AVERAGE(OFFSET($H$3,0,0,'Données projet'!$E$12+1,1))</f>
        <v>448.44001099301806</v>
      </c>
      <c r="CE19" s="62">
        <f t="shared" si="40"/>
        <v>230.82970731138215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</v>
      </c>
      <c r="CT19" s="13">
        <f>IF('Données projet'!$A$140&gt;35,CT18+CS19-DB18,IF(A19&lt;'Données projet'!$A$140,$CQ$205^A19,IF(A19='Données projet'!$A$140,'Données projet'!$B$140,CT18+CS19-DB18)))</f>
        <v>49</v>
      </c>
      <c r="CU19" s="18">
        <f>CT19*VLOOKUP('Données projet'!$B$13,Paramètres!$A$1:$I$89,3,0)*VLOOKUP('Données projet'!$B$13,Paramètres!$A$1:$I$89,5,0)</f>
        <v>38.22</v>
      </c>
      <c r="CV19" s="14">
        <f t="shared" si="41"/>
        <v>11.525615099344257</v>
      </c>
      <c r="CW19" s="22">
        <f t="shared" si="13"/>
        <v>86.640279631357899</v>
      </c>
      <c r="CX19" s="62">
        <f t="shared" si="14"/>
        <v>362.86250185358011</v>
      </c>
      <c r="CY19" s="62">
        <f ca="1">AVERAGE(OFFSET($CX$3,0,0,'Données projet'!$E$13+1,1))-AVERAGE(OFFSET($H$3,0,0,'Données projet'!$E$13+1,1))</f>
        <v>288.82988781931277</v>
      </c>
      <c r="CZ19" s="62">
        <f t="shared" si="42"/>
        <v>283.48738729114024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19.236042156311996</v>
      </c>
      <c r="DQ19" s="14">
        <f t="shared" si="43"/>
        <v>6.2834290449348904</v>
      </c>
      <c r="DR19" s="22">
        <f t="shared" si="16"/>
        <v>44.446412342171662</v>
      </c>
      <c r="DS19" s="62">
        <f t="shared" si="17"/>
        <v>320.66863456439387</v>
      </c>
      <c r="DT19" s="62">
        <f ca="1">AVERAGE(OFFSET($DS$3,0,0,'Données projet'!$E$14+1,1))-AVERAGE(OFFSET($H$3,0,0,'Données projet'!$E$14+1,1))</f>
        <v>457.16923206840744</v>
      </c>
      <c r="DU19" s="62">
        <f t="shared" si="44"/>
        <v>244.45149244446094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2.1</v>
      </c>
      <c r="EJ19" s="13">
        <f>IF('Données projet'!$A$192&gt;35,EJ18+EI19-ER18,IF(A19&lt;'Données projet'!$A$192,$EG$205^A19,IF(A19='Données projet'!$A$192,'Données projet'!$B$192,EJ18+EI19-ER18)))</f>
        <v>19.888381054913147</v>
      </c>
      <c r="EK19" s="18">
        <f>EJ19*VLOOKUP('Données projet'!$B$15,Paramètres!$A$1:$I$89,3,0)*VLOOKUP('Données projet'!$B$15,Paramètres!$A$1:$I$89,5,0)</f>
        <v>21.407853367508512</v>
      </c>
      <c r="EL19" s="14">
        <f t="shared" si="45"/>
        <v>6.906316464991046</v>
      </c>
      <c r="EM19" s="22">
        <f t="shared" si="19"/>
        <v>49.313845791603399</v>
      </c>
      <c r="EN19" s="62">
        <f t="shared" si="20"/>
        <v>325.53606801382563</v>
      </c>
      <c r="EO19" s="62">
        <f ca="1">AVERAGE(OFFSET($EN$3,0,0,'Données projet'!$E$15+1,1))-AVERAGE(OFFSET($H$3,0,0,'Données projet'!$E$15+1,1))</f>
        <v>503.92230226365683</v>
      </c>
      <c r="EP19" s="62">
        <f t="shared" si="46"/>
        <v>267.2998309535638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9.6</v>
      </c>
      <c r="FE19" s="13">
        <f>IF('Données projet'!$A$218&gt;35,FE18+FD19-FM18,IF(A19&lt;'Données projet'!$A$218,$FB$205^A19,IF(A19='Données projet'!$A$218,'Données projet'!$B$218,FE18+FD19-FM18)))</f>
        <v>49.6</v>
      </c>
      <c r="FF19" s="18">
        <f>FE19*VLOOKUP('Données projet'!$B$16,Paramètres!$A$1:$I$89,3,0)*VLOOKUP('Données projet'!$B$16,Paramètres!$A$1:$I$89,5,0)</f>
        <v>33.271680000000003</v>
      </c>
      <c r="FG19" s="14">
        <f t="shared" si="47"/>
        <v>10.19664493498559</v>
      </c>
      <c r="FH19" s="22">
        <f t="shared" si="22"/>
        <v>75.707332595099913</v>
      </c>
      <c r="FI19" s="62">
        <f t="shared" si="23"/>
        <v>351.92955481732213</v>
      </c>
      <c r="FJ19" s="62">
        <f ca="1">AVERAGE(OFFSET($FI$3,0,0,'Données projet'!$E$16+1,1))-AVERAGE(OFFSET($H$3,0,0,'Données projet'!$E$16+1,1))</f>
        <v>253.51307933126429</v>
      </c>
      <c r="FK19" s="62">
        <f t="shared" si="48"/>
        <v>249.72262393661117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430.40491895612814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2">
        <f t="shared" si="5"/>
        <v>333.24472198839982</v>
      </c>
      <c r="AN20" s="62">
        <f ca="1">AVERAGE(OFFSET($AM$3,0,0,'Données projet'!$E$10+1,1))-AVERAGE(OFFSET($H$3,0,0,'Données projet'!$E$10+1,1))</f>
        <v>477.2188915749129</v>
      </c>
      <c r="AO20" s="62">
        <f t="shared" si="36"/>
        <v>254.25036207346591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10</v>
      </c>
      <c r="BD20" s="13">
        <f>IF('Données projet'!$A$88&gt;35,BD19+BC20-BL19,IF(A20&lt;'Données projet'!$A$88,$BA$205^A20,IF(A20='Données projet'!$A$88,'Données projet'!$B$88,BD19+BC20-BL19)))</f>
        <v>69</v>
      </c>
      <c r="BE20" s="14">
        <f>BD20*VLOOKUP('Données projet'!$B$11,Paramètres!$A$1:$I$89,3,0)*VLOOKUP('Données projet'!$B$11,Paramètres!$A$1:$I$89,5,0)</f>
        <v>55.972800000000007</v>
      </c>
      <c r="BF20" s="14">
        <f t="shared" si="37"/>
        <v>16.145985978099571</v>
      </c>
      <c r="BG20" s="22">
        <f t="shared" si="7"/>
        <v>125.60688557852342</v>
      </c>
      <c r="BH20" s="62">
        <f t="shared" si="8"/>
        <v>403.05133002296787</v>
      </c>
      <c r="BI20" s="62">
        <f ca="1">AVERAGE(OFFSET($BH$3,0,0,'Données projet'!$E$11+1,1))-AVERAGE(OFFSET($H$3,0,0,'Données projet'!$E$11+1,1))</f>
        <v>256.19915261735281</v>
      </c>
      <c r="BJ20" s="62">
        <f t="shared" si="38"/>
        <v>297.47246687305056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2.8518518518518516</v>
      </c>
      <c r="BY20" s="13">
        <f>IF('Données projet'!$A$114&gt;35,BY19+BX20-CG19,IF(A20&lt;'Données projet'!$A$114,$BV$205^A20,IF(A20='Données projet'!$A$114,'Données projet'!$B$114,BY19+BX20-CG19)))</f>
        <v>15.40956774959704</v>
      </c>
      <c r="BZ20" s="14">
        <f>BY20*VLOOKUP('Données projet'!$B$12,Paramètres!$A$1:$I$89,3,0)*VLOOKUP('Données projet'!$B$12,Paramètres!$A$1:$I$89,5,0)</f>
        <v>13.221409129154262</v>
      </c>
      <c r="CA20" s="14">
        <f t="shared" si="39"/>
        <v>4.5114181232179265</v>
      </c>
      <c r="CB20" s="22">
        <f t="shared" si="10"/>
        <v>30.884674131214894</v>
      </c>
      <c r="CC20" s="62">
        <f t="shared" si="11"/>
        <v>308.32911857565932</v>
      </c>
      <c r="CD20" s="62">
        <f ca="1">AVERAGE(OFFSET($CC$3,0,0,'Données projet'!$E$12+1,1))-AVERAGE(OFFSET($H$3,0,0,'Données projet'!$E$12+1,1))</f>
        <v>448.44001099301806</v>
      </c>
      <c r="CE20" s="62">
        <f t="shared" si="40"/>
        <v>230.82970731138215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</v>
      </c>
      <c r="CT20" s="13">
        <f>IF('Données projet'!$A$140&gt;35,CT19+CS20-DB19,IF(A20&lt;'Données projet'!$A$140,$CQ$205^A20,IF(A20='Données projet'!$A$140,'Données projet'!$B$140,CT19+CS20-DB19)))</f>
        <v>58</v>
      </c>
      <c r="CU20" s="18">
        <f>CT20*VLOOKUP('Données projet'!$B$13,Paramètres!$A$1:$I$89,3,0)*VLOOKUP('Données projet'!$B$13,Paramètres!$A$1:$I$89,5,0)</f>
        <v>45.24</v>
      </c>
      <c r="CV20" s="14">
        <f t="shared" si="41"/>
        <v>13.377403626687906</v>
      </c>
      <c r="CW20" s="22">
        <f t="shared" si="13"/>
        <v>102.09197798314811</v>
      </c>
      <c r="CX20" s="62">
        <f t="shared" si="14"/>
        <v>379.53642242759258</v>
      </c>
      <c r="CY20" s="62">
        <f ca="1">AVERAGE(OFFSET($CX$3,0,0,'Données projet'!$E$13+1,1))-AVERAGE(OFFSET($H$3,0,0,'Données projet'!$E$13+1,1))</f>
        <v>288.82988781931277</v>
      </c>
      <c r="CZ20" s="62">
        <f t="shared" si="42"/>
        <v>283.48738729114024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23.188795185384055</v>
      </c>
      <c r="DQ20" s="14">
        <f t="shared" si="43"/>
        <v>7.4115982288884323</v>
      </c>
      <c r="DR20" s="22">
        <f t="shared" si="16"/>
        <v>53.29568519652458</v>
      </c>
      <c r="DS20" s="62">
        <f t="shared" si="17"/>
        <v>330.74012964096903</v>
      </c>
      <c r="DT20" s="62">
        <f ca="1">AVERAGE(OFFSET($DS$3,0,0,'Données projet'!$E$14+1,1))-AVERAGE(OFFSET($H$3,0,0,'Données projet'!$E$14+1,1))</f>
        <v>457.16923206840744</v>
      </c>
      <c r="DU20" s="62">
        <f t="shared" si="44"/>
        <v>244.45149244446094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2.1</v>
      </c>
      <c r="EJ20" s="13">
        <f>IF('Données projet'!$A$192&gt;35,EJ19+EI20-ER19,IF(A20&lt;'Données projet'!$A$192,$EG$205^A20,IF(A20='Données projet'!$A$192,'Données projet'!$B$192,EJ19+EI20-ER19)))</f>
        <v>23.975181126327602</v>
      </c>
      <c r="EK20" s="18">
        <f>EJ20*VLOOKUP('Données projet'!$B$15,Paramètres!$A$1:$I$89,3,0)*VLOOKUP('Données projet'!$B$15,Paramètres!$A$1:$I$89,5,0)</f>
        <v>25.80688496437903</v>
      </c>
      <c r="EL20" s="14">
        <f t="shared" si="45"/>
        <v>8.146323052908933</v>
      </c>
      <c r="EM20" s="22">
        <f t="shared" si="19"/>
        <v>59.135170630109862</v>
      </c>
      <c r="EN20" s="62">
        <f t="shared" si="20"/>
        <v>336.57961507455434</v>
      </c>
      <c r="EO20" s="62">
        <f ca="1">AVERAGE(OFFSET($EN$3,0,0,'Données projet'!$E$15+1,1))-AVERAGE(OFFSET($H$3,0,0,'Données projet'!$E$15+1,1))</f>
        <v>503.92230226365683</v>
      </c>
      <c r="EP20" s="62">
        <f t="shared" si="46"/>
        <v>267.2998309535638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9.6</v>
      </c>
      <c r="FE20" s="13">
        <f>IF('Données projet'!$A$218&gt;35,FE19+FD20-FM19,IF(A20&lt;'Données projet'!$A$218,$FB$205^A20,IF(A20='Données projet'!$A$218,'Données projet'!$B$218,FE19+FD20-FM19)))</f>
        <v>59.2</v>
      </c>
      <c r="FF20" s="18">
        <f>FE20*VLOOKUP('Données projet'!$B$16,Paramètres!$A$1:$I$89,3,0)*VLOOKUP('Données projet'!$B$16,Paramètres!$A$1:$I$89,5,0)</f>
        <v>39.711359999999999</v>
      </c>
      <c r="FG20" s="14">
        <f t="shared" si="47"/>
        <v>11.922110626785175</v>
      </c>
      <c r="FH20" s="22">
        <f t="shared" si="22"/>
        <v>89.928294674984173</v>
      </c>
      <c r="FI20" s="62">
        <f t="shared" si="23"/>
        <v>367.37273911942862</v>
      </c>
      <c r="FJ20" s="62">
        <f ca="1">AVERAGE(OFFSET($FI$3,0,0,'Données projet'!$E$16+1,1))-AVERAGE(OFFSET($H$3,0,0,'Données projet'!$E$16+1,1))</f>
        <v>253.51307933126429</v>
      </c>
      <c r="FK20" s="62">
        <f t="shared" si="48"/>
        <v>249.72262393661117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430.40491895612814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2">
        <f t="shared" si="5"/>
        <v>345.58404036091088</v>
      </c>
      <c r="AN21" s="62">
        <f ca="1">AVERAGE(OFFSET($AM$3,0,0,'Données projet'!$E$10+1,1))-AVERAGE(OFFSET($H$3,0,0,'Données projet'!$E$10+1,1))</f>
        <v>477.2188915749129</v>
      </c>
      <c r="AO21" s="62">
        <f t="shared" si="36"/>
        <v>254.25036207346591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10</v>
      </c>
      <c r="BD21" s="13">
        <f>IF('Données projet'!$A$88&gt;35,BD20+BC21-BL20,IF(A21&lt;'Données projet'!$A$88,$BA$205^A21,IF(A21='Données projet'!$A$88,'Données projet'!$B$88,BD20+BC21-BL20)))</f>
        <v>79</v>
      </c>
      <c r="BE21" s="14">
        <f>BD21*VLOOKUP('Données projet'!$B$11,Paramètres!$A$1:$I$89,3,0)*VLOOKUP('Données projet'!$B$11,Paramètres!$A$1:$I$89,5,0)</f>
        <v>64.084800000000001</v>
      </c>
      <c r="BF21" s="14">
        <f t="shared" si="37"/>
        <v>18.197042620605469</v>
      </c>
      <c r="BG21" s="22">
        <f t="shared" si="7"/>
        <v>143.30754256422119</v>
      </c>
      <c r="BH21" s="62">
        <f t="shared" si="8"/>
        <v>421.97420923088788</v>
      </c>
      <c r="BI21" s="62">
        <f ca="1">AVERAGE(OFFSET($BH$3,0,0,'Données projet'!$E$11+1,1))-AVERAGE(OFFSET($H$3,0,0,'Données projet'!$E$11+1,1))</f>
        <v>256.19915261735281</v>
      </c>
      <c r="BJ21" s="62">
        <f t="shared" si="38"/>
        <v>297.47246687305056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2.8518518518518516</v>
      </c>
      <c r="BY21" s="13">
        <f>IF('Données projet'!$A$114&gt;35,BY20+BX21-CG20,IF(A21&lt;'Données projet'!$A$114,$BV$205^A21,IF(A21='Données projet'!$A$114,'Données projet'!$B$114,BY20+BX21-CG20)))</f>
        <v>18.099246023352912</v>
      </c>
      <c r="BZ21" s="14">
        <f>BY21*VLOOKUP('Données projet'!$B$12,Paramètres!$A$1:$I$89,3,0)*VLOOKUP('Données projet'!$B$12,Paramètres!$A$1:$I$89,5,0)</f>
        <v>15.5291530880368</v>
      </c>
      <c r="CA21" s="14">
        <f t="shared" si="39"/>
        <v>5.2005614884120197</v>
      </c>
      <c r="CB21" s="22">
        <f t="shared" si="10"/>
        <v>36.104252887315027</v>
      </c>
      <c r="CC21" s="62">
        <f t="shared" si="11"/>
        <v>314.77091955398168</v>
      </c>
      <c r="CD21" s="62">
        <f ca="1">AVERAGE(OFFSET($CC$3,0,0,'Données projet'!$E$12+1,1))-AVERAGE(OFFSET($H$3,0,0,'Données projet'!$E$12+1,1))</f>
        <v>448.44001099301806</v>
      </c>
      <c r="CE21" s="62">
        <f t="shared" si="40"/>
        <v>230.82970731138215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</v>
      </c>
      <c r="CT21" s="13">
        <f>IF('Données projet'!$A$140&gt;35,CT20+CS21-DB20,IF(A21&lt;'Données projet'!$A$140,$CQ$205^A21,IF(A21='Données projet'!$A$140,'Données projet'!$B$140,CT20+CS21-DB20)))</f>
        <v>67</v>
      </c>
      <c r="CU21" s="18">
        <f>CT21*VLOOKUP('Données projet'!$B$13,Paramètres!$A$1:$I$89,3,0)*VLOOKUP('Données projet'!$B$13,Paramètres!$A$1:$I$89,5,0)</f>
        <v>52.260000000000005</v>
      </c>
      <c r="CV21" s="14">
        <f t="shared" si="41"/>
        <v>15.19590435807994</v>
      </c>
      <c r="CW21" s="22">
        <f t="shared" si="13"/>
        <v>117.48570009032257</v>
      </c>
      <c r="CX21" s="62">
        <f t="shared" si="14"/>
        <v>396.15236675698924</v>
      </c>
      <c r="CY21" s="62">
        <f ca="1">AVERAGE(OFFSET($CX$3,0,0,'Données projet'!$E$13+1,1))-AVERAGE(OFFSET($H$3,0,0,'Données projet'!$E$13+1,1))</f>
        <v>288.82988781931277</v>
      </c>
      <c r="CZ21" s="62">
        <f t="shared" si="42"/>
        <v>283.48738729114024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27.953786843477392</v>
      </c>
      <c r="DQ21" s="14">
        <f t="shared" si="43"/>
        <v>8.7423265089215931</v>
      </c>
      <c r="DR21" s="22">
        <f t="shared" si="16"/>
        <v>63.912397422094891</v>
      </c>
      <c r="DS21" s="62">
        <f t="shared" si="17"/>
        <v>342.57906408876158</v>
      </c>
      <c r="DT21" s="62">
        <f ca="1">AVERAGE(OFFSET($DS$3,0,0,'Données projet'!$E$14+1,1))-AVERAGE(OFFSET($H$3,0,0,'Données projet'!$E$14+1,1))</f>
        <v>457.16923206840744</v>
      </c>
      <c r="DU21" s="62">
        <f t="shared" si="44"/>
        <v>244.45149244446094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2.1</v>
      </c>
      <c r="EJ21" s="13">
        <f>IF('Données projet'!$A$192&gt;35,EJ20+EI21-ER20,IF(A21&lt;'Données projet'!$A$192,$EG$205^A21,IF(A21='Données projet'!$A$192,'Données projet'!$B$192,EJ20+EI21-ER20)))</f>
        <v>28.901764726506816</v>
      </c>
      <c r="EK21" s="18">
        <f>EJ21*VLOOKUP('Données projet'!$B$15,Paramètres!$A$1:$I$89,3,0)*VLOOKUP('Données projet'!$B$15,Paramètres!$A$1:$I$89,5,0)</f>
        <v>31.109859551611933</v>
      </c>
      <c r="EL21" s="14">
        <f t="shared" si="45"/>
        <v>9.6089687778941872</v>
      </c>
      <c r="EM21" s="22">
        <f t="shared" si="19"/>
        <v>70.918626007223153</v>
      </c>
      <c r="EN21" s="62">
        <f t="shared" si="20"/>
        <v>349.58529267388985</v>
      </c>
      <c r="EO21" s="62">
        <f ca="1">AVERAGE(OFFSET($EN$3,0,0,'Données projet'!$E$15+1,1))-AVERAGE(OFFSET($H$3,0,0,'Données projet'!$E$15+1,1))</f>
        <v>503.92230226365683</v>
      </c>
      <c r="EP21" s="62">
        <f t="shared" si="46"/>
        <v>267.2998309535638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9.6</v>
      </c>
      <c r="FE21" s="13">
        <f>IF('Données projet'!$A$218&gt;35,FE20+FD21-FM20,IF(A21&lt;'Données projet'!$A$218,$FB$205^A21,IF(A21='Données projet'!$A$218,'Données projet'!$B$218,FE20+FD21-FM20)))</f>
        <v>68.8</v>
      </c>
      <c r="FF21" s="18">
        <f>FE21*VLOOKUP('Données projet'!$B$16,Paramètres!$A$1:$I$89,3,0)*VLOOKUP('Données projet'!$B$16,Paramètres!$A$1:$I$89,5,0)</f>
        <v>46.151040000000002</v>
      </c>
      <c r="FG21" s="14">
        <f t="shared" si="47"/>
        <v>13.615162570292751</v>
      </c>
      <c r="FH21" s="22">
        <f t="shared" si="22"/>
        <v>104.09280280992654</v>
      </c>
      <c r="FI21" s="62">
        <f t="shared" si="23"/>
        <v>382.75946947659321</v>
      </c>
      <c r="FJ21" s="62">
        <f ca="1">AVERAGE(OFFSET($FI$3,0,0,'Données projet'!$E$16+1,1))-AVERAGE(OFFSET($H$3,0,0,'Données projet'!$E$16+1,1))</f>
        <v>253.51307933126429</v>
      </c>
      <c r="FK21" s="62">
        <f t="shared" si="48"/>
        <v>249.72262393661117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430.40491895612814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2">
        <f t="shared" si="5"/>
        <v>360.14509112992164</v>
      </c>
      <c r="AN22" s="62">
        <f ca="1">AVERAGE(OFFSET($AM$3,0,0,'Données projet'!$E$10+1,1))-AVERAGE(OFFSET($H$3,0,0,'Données projet'!$E$10+1,1))</f>
        <v>477.2188915749129</v>
      </c>
      <c r="AO22" s="62">
        <f t="shared" si="36"/>
        <v>254.25036207346591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10</v>
      </c>
      <c r="BD22" s="13">
        <f>IF('Données projet'!$A$88&gt;35,BD21+BC22-BL21,IF(A22&lt;'Données projet'!$A$88,$BA$205^A22,IF(A22='Données projet'!$A$88,'Données projet'!$B$88,BD21+BC22-BL21)))</f>
        <v>89</v>
      </c>
      <c r="BE22" s="14">
        <f>BD22*VLOOKUP('Données projet'!$B$11,Paramètres!$A$1:$I$89,3,0)*VLOOKUP('Données projet'!$B$11,Paramètres!$A$1:$I$89,5,0)</f>
        <v>72.19680000000001</v>
      </c>
      <c r="BF22" s="14">
        <f t="shared" si="37"/>
        <v>20.218015459285922</v>
      </c>
      <c r="BG22" s="22">
        <f t="shared" si="7"/>
        <v>160.95580359158967</v>
      </c>
      <c r="BH22" s="62">
        <f t="shared" si="8"/>
        <v>440.84469248047856</v>
      </c>
      <c r="BI22" s="62">
        <f ca="1">AVERAGE(OFFSET($BH$3,0,0,'Données projet'!$E$11+1,1))-AVERAGE(OFFSET($H$3,0,0,'Données projet'!$E$11+1,1))</f>
        <v>256.19915261735281</v>
      </c>
      <c r="BJ22" s="62">
        <f t="shared" si="38"/>
        <v>297.47246687305056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2.8518518518518516</v>
      </c>
      <c r="BY22" s="13">
        <f>IF('Données projet'!$A$114&gt;35,BY21+BX22-CG21,IF(A22&lt;'Données projet'!$A$114,$BV$205^A22,IF(A22='Données projet'!$A$114,'Données projet'!$B$114,BY21+BX22-CG21)))</f>
        <v>21.25839685687631</v>
      </c>
      <c r="BZ22" s="14">
        <f>BY22*VLOOKUP('Données projet'!$B$12,Paramètres!$A$1:$I$89,3,0)*VLOOKUP('Données projet'!$B$12,Paramètres!$A$1:$I$89,5,0)</f>
        <v>18.239704503199878</v>
      </c>
      <c r="CA22" s="14">
        <f t="shared" si="39"/>
        <v>5.9949752064796131</v>
      </c>
      <c r="CB22" s="22">
        <f t="shared" si="10"/>
        <v>42.208733827691781</v>
      </c>
      <c r="CC22" s="62">
        <f t="shared" si="11"/>
        <v>322.09762271658064</v>
      </c>
      <c r="CD22" s="62">
        <f ca="1">AVERAGE(OFFSET($CC$3,0,0,'Données projet'!$E$12+1,1))-AVERAGE(OFFSET($H$3,0,0,'Données projet'!$E$12+1,1))</f>
        <v>448.44001099301806</v>
      </c>
      <c r="CE22" s="62">
        <f t="shared" si="40"/>
        <v>230.82970731138215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</v>
      </c>
      <c r="CT22" s="13">
        <f>IF('Données projet'!$A$140&gt;35,CT21+CS22-DB21,IF(A22&lt;'Données projet'!$A$140,$CQ$205^A22,IF(A22='Données projet'!$A$140,'Données projet'!$B$140,CT21+CS22-DB21)))</f>
        <v>76</v>
      </c>
      <c r="CU22" s="18">
        <f>CT22*VLOOKUP('Données projet'!$B$13,Paramètres!$A$1:$I$89,3,0)*VLOOKUP('Données projet'!$B$13,Paramètres!$A$1:$I$89,5,0)</f>
        <v>59.28</v>
      </c>
      <c r="CV22" s="14">
        <f t="shared" si="41"/>
        <v>16.986102715383485</v>
      </c>
      <c r="CW22" s="22">
        <f t="shared" si="13"/>
        <v>132.83012889595955</v>
      </c>
      <c r="CX22" s="62">
        <f t="shared" si="14"/>
        <v>412.7190177848484</v>
      </c>
      <c r="CY22" s="62">
        <f ca="1">AVERAGE(OFFSET($CX$3,0,0,'Données projet'!$E$13+1,1))-AVERAGE(OFFSET($H$3,0,0,'Données projet'!$E$13+1,1))</f>
        <v>288.82988781931277</v>
      </c>
      <c r="CZ22" s="62">
        <f t="shared" si="42"/>
        <v>283.48738729114024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33.697921459200977</v>
      </c>
      <c r="DQ22" s="14">
        <f t="shared" si="43"/>
        <v>10.31198270984201</v>
      </c>
      <c r="DR22" s="22">
        <f t="shared" si="16"/>
        <v>76.650583094416518</v>
      </c>
      <c r="DS22" s="62">
        <f t="shared" si="17"/>
        <v>356.53947198330536</v>
      </c>
      <c r="DT22" s="62">
        <f ca="1">AVERAGE(OFFSET($DS$3,0,0,'Données projet'!$E$14+1,1))-AVERAGE(OFFSET($H$3,0,0,'Données projet'!$E$14+1,1))</f>
        <v>457.16923206840744</v>
      </c>
      <c r="DU22" s="62">
        <f t="shared" si="44"/>
        <v>244.45149244446094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2.1</v>
      </c>
      <c r="EJ22" s="13">
        <f>IF('Données projet'!$A$192&gt;35,EJ21+EI22-ER21,IF(A22&lt;'Données projet'!$A$192,$EG$205^A22,IF(A22='Données projet'!$A$192,'Données projet'!$B$192,EJ21+EI22-ER21)))</f>
        <v>34.840696297767764</v>
      </c>
      <c r="EK22" s="18">
        <f>EJ22*VLOOKUP('Données projet'!$B$15,Paramètres!$A$1:$I$89,3,0)*VLOOKUP('Données projet'!$B$15,Paramètres!$A$1:$I$89,5,0)</f>
        <v>37.502525494917215</v>
      </c>
      <c r="EL22" s="14">
        <f t="shared" si="45"/>
        <v>11.334227770598273</v>
      </c>
      <c r="EM22" s="22">
        <f t="shared" si="19"/>
        <v>85.057345270772814</v>
      </c>
      <c r="EN22" s="62">
        <f t="shared" si="20"/>
        <v>364.94623415966169</v>
      </c>
      <c r="EO22" s="62">
        <f ca="1">AVERAGE(OFFSET($EN$3,0,0,'Données projet'!$E$15+1,1))-AVERAGE(OFFSET($H$3,0,0,'Données projet'!$E$15+1,1))</f>
        <v>503.92230226365683</v>
      </c>
      <c r="EP22" s="62">
        <f t="shared" si="46"/>
        <v>267.2998309535638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9.6</v>
      </c>
      <c r="FE22" s="13">
        <f>IF('Données projet'!$A$218&gt;35,FE21+FD22-FM21,IF(A22&lt;'Données projet'!$A$218,$FB$205^A22,IF(A22='Données projet'!$A$218,'Données projet'!$B$218,FE21+FD22-FM21)))</f>
        <v>78.399999999999991</v>
      </c>
      <c r="FF22" s="18">
        <f>FE22*VLOOKUP('Données projet'!$B$16,Paramètres!$A$1:$I$89,3,0)*VLOOKUP('Données projet'!$B$16,Paramètres!$A$1:$I$89,5,0)</f>
        <v>52.590719999999997</v>
      </c>
      <c r="FG22" s="14">
        <f t="shared" si="47"/>
        <v>15.280844641052973</v>
      </c>
      <c r="FH22" s="22">
        <f t="shared" si="22"/>
        <v>118.20964174983392</v>
      </c>
      <c r="FI22" s="62">
        <f t="shared" si="23"/>
        <v>398.09853063872276</v>
      </c>
      <c r="FJ22" s="62">
        <f ca="1">AVERAGE(OFFSET($FI$3,0,0,'Données projet'!$E$16+1,1))-AVERAGE(OFFSET($H$3,0,0,'Données projet'!$E$16+1,1))</f>
        <v>253.51307933126429</v>
      </c>
      <c r="FK22" s="62">
        <f t="shared" si="48"/>
        <v>249.72262393661117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430.40491895612814</v>
      </c>
      <c r="T23" s="62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2">
        <f t="shared" si="5"/>
        <v>377.37315625071483</v>
      </c>
      <c r="AN23" s="62">
        <f ca="1">AVERAGE(OFFSET($AM$3,0,0,'Données projet'!$E$10+1,1))-AVERAGE(OFFSET($H$3,0,0,'Données projet'!$E$10+1,1))</f>
        <v>477.2188915749129</v>
      </c>
      <c r="AO23" s="62">
        <f t="shared" si="36"/>
        <v>254.25036207346591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99</v>
      </c>
      <c r="BB23" s="13">
        <f>VLOOKUP(A23,'Données projet'!$A$87:$I$107,9,0)</f>
        <v>10</v>
      </c>
      <c r="BC23" s="13">
        <f t="array" ref="BC23">INDEX(BB:BB,MIN(IF(ISNUMBER(BB23:BB219),ROW(BB23:BB219),"")))</f>
        <v>10</v>
      </c>
      <c r="BD23" s="13">
        <f>IF('Données projet'!$A$88&gt;35,BD22+BC23-BL22,IF(A23&lt;'Données projet'!$A$88,$BA$205^A23,IF(A23='Données projet'!$A$88,'Données projet'!$B$88,BD22+BC23-BL22)))</f>
        <v>99</v>
      </c>
      <c r="BE23" s="14">
        <f>BD23*VLOOKUP('Données projet'!$B$11,Paramètres!$A$1:$I$89,3,0)*VLOOKUP('Données projet'!$B$11,Paramètres!$A$1:$I$89,5,0)</f>
        <v>80.308800000000005</v>
      </c>
      <c r="BF23" s="14">
        <f t="shared" si="37"/>
        <v>22.212670396389218</v>
      </c>
      <c r="BG23" s="22">
        <f t="shared" si="7"/>
        <v>178.55822760704453</v>
      </c>
      <c r="BH23" s="62">
        <f t="shared" si="8"/>
        <v>459.6693387181557</v>
      </c>
      <c r="BI23" s="62">
        <f ca="1">AVERAGE(OFFSET($BH$3,0,0,'Données projet'!$E$11+1,1))-AVERAGE(OFFSET($H$3,0,0,'Données projet'!$E$11+1,1))</f>
        <v>256.19915261735281</v>
      </c>
      <c r="BJ23" s="62">
        <f t="shared" si="38"/>
        <v>297.47246687305056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2.8518518518518516</v>
      </c>
      <c r="BY23" s="13">
        <f>IF('Données projet'!$A$114&gt;35,BY22+BX23-CG22,IF(A23&lt;'Données projet'!$A$114,$BV$205^A23,IF(A23='Données projet'!$A$114,'Données projet'!$B$114,BY22+BX23-CG22)))</f>
        <v>24.968964803359786</v>
      </c>
      <c r="BZ23" s="14">
        <f>BY23*VLOOKUP('Données projet'!$B$12,Paramètres!$A$1:$I$89,3,0)*VLOOKUP('Données projet'!$B$12,Paramètres!$A$1:$I$89,5,0)</f>
        <v>21.423371801282698</v>
      </c>
      <c r="CA23" s="14">
        <f t="shared" si="39"/>
        <v>6.9107398896036081</v>
      </c>
      <c r="CB23" s="22">
        <f t="shared" si="10"/>
        <v>49.348577861626978</v>
      </c>
      <c r="CC23" s="62">
        <f t="shared" si="11"/>
        <v>330.45968897273815</v>
      </c>
      <c r="CD23" s="62">
        <f ca="1">AVERAGE(OFFSET($CC$3,0,0,'Données projet'!$E$12+1,1))-AVERAGE(OFFSET($H$3,0,0,'Données projet'!$E$12+1,1))</f>
        <v>448.44001099301806</v>
      </c>
      <c r="CE23" s="62">
        <f t="shared" si="40"/>
        <v>230.82970731138215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85</v>
      </c>
      <c r="CR23" s="13">
        <f>VLOOKUP(A23,'Données projet'!$A$139:$I$159,9,0)</f>
        <v>9</v>
      </c>
      <c r="CS23" s="13">
        <f t="array" ref="CS23">INDEX(CR:CR,MIN(IF(ISNUMBER(CR23:CR219),ROW(CR23:CR219),"")))</f>
        <v>9</v>
      </c>
      <c r="CT23" s="13">
        <f>IF('Données projet'!$A$140&gt;35,CT22+CS23-DB22,IF(A23&lt;'Données projet'!$A$140,$CQ$205^A23,IF(A23='Données projet'!$A$140,'Données projet'!$B$140,CT22+CS23-DB22)))</f>
        <v>85</v>
      </c>
      <c r="CU23" s="18">
        <f>CT23*VLOOKUP('Données projet'!$B$13,Paramètres!$A$1:$I$89,3,0)*VLOOKUP('Données projet'!$B$13,Paramètres!$A$1:$I$89,5,0)</f>
        <v>66.3</v>
      </c>
      <c r="CV23" s="14">
        <f t="shared" si="41"/>
        <v>18.751733344032118</v>
      </c>
      <c r="CW23" s="22">
        <f t="shared" si="13"/>
        <v>148.13176890752257</v>
      </c>
      <c r="CX23" s="62">
        <f t="shared" si="14"/>
        <v>429.24288001863374</v>
      </c>
      <c r="CY23" s="62">
        <f ca="1">AVERAGE(OFFSET($CX$3,0,0,'Données projet'!$E$13+1,1))-AVERAGE(OFFSET($H$3,0,0,'Données projet'!$E$13+1,1))</f>
        <v>288.82988781931277</v>
      </c>
      <c r="CZ23" s="62">
        <f t="shared" si="42"/>
        <v>283.48738729114024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28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40.622399999999999</v>
      </c>
      <c r="DQ23" s="14">
        <f t="shared" si="43"/>
        <v>12.163465560290264</v>
      </c>
      <c r="DR23" s="22">
        <f t="shared" si="16"/>
        <v>91.935382517505545</v>
      </c>
      <c r="DS23" s="62">
        <f t="shared" si="17"/>
        <v>373.0464936286167</v>
      </c>
      <c r="DT23" s="62">
        <f ca="1">AVERAGE(OFFSET($DS$3,0,0,'Données projet'!$E$14+1,1))-AVERAGE(OFFSET($H$3,0,0,'Données projet'!$E$14+1,1))</f>
        <v>457.16923206840744</v>
      </c>
      <c r="DU23" s="62">
        <f t="shared" si="44"/>
        <v>244.45149244446094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42</v>
      </c>
      <c r="EH23" s="13">
        <f>VLOOKUP(A23,'Données projet'!$A$191:$I$211,9,0)</f>
        <v>2.1</v>
      </c>
      <c r="EI23" s="13">
        <f t="array" ref="EI23">INDEX(EH:EH,MIN(IF(ISNUMBER(EH23:EH219),ROW(EH23:EH219),"")))</f>
        <v>2.1</v>
      </c>
      <c r="EJ23" s="13">
        <f>IF('Données projet'!$A$192&gt;35,EJ22+EI23-ER22,IF(A23&lt;'Données projet'!$A$192,$EG$205^A23,IF(A23='Données projet'!$A$192,'Données projet'!$B$192,EJ22+EI23-ER22)))</f>
        <v>42</v>
      </c>
      <c r="EK23" s="18">
        <f>EJ23*VLOOKUP('Données projet'!$B$15,Paramètres!$A$1:$I$89,3,0)*VLOOKUP('Données projet'!$B$15,Paramètres!$A$1:$I$89,5,0)</f>
        <v>45.208799999999997</v>
      </c>
      <c r="EL23" s="14">
        <f t="shared" si="45"/>
        <v>13.369251386406743</v>
      </c>
      <c r="EM23" s="22">
        <f t="shared" si="19"/>
        <v>102.02343949799173</v>
      </c>
      <c r="EN23" s="62">
        <f t="shared" si="20"/>
        <v>383.13455060910286</v>
      </c>
      <c r="EO23" s="62">
        <f ca="1">AVERAGE(OFFSET($EN$3,0,0,'Données projet'!$E$15+1,1))-AVERAGE(OFFSET($H$3,0,0,'Données projet'!$E$15+1,1))</f>
        <v>503.92230226365683</v>
      </c>
      <c r="EP23" s="62">
        <f t="shared" si="46"/>
        <v>267.2998309535638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88</v>
      </c>
      <c r="FC23" s="13">
        <f>VLOOKUP(A23,'Données projet'!$A$217:$I$237,9,0)</f>
        <v>9.6</v>
      </c>
      <c r="FD23" s="13">
        <f t="array" ref="FD23">INDEX(FC:FC,MIN(IF(ISNUMBER(FC23:FC219),ROW(FC23:FC219),"")))</f>
        <v>9.6</v>
      </c>
      <c r="FE23" s="13">
        <f>IF('Données projet'!$A$218&gt;35,FE22+FD23-FM22,IF(A23&lt;'Données projet'!$A$218,$FB$205^A23,IF(A23='Données projet'!$A$218,'Données projet'!$B$218,FE22+FD23-FM22)))</f>
        <v>87.999999999999986</v>
      </c>
      <c r="FF23" s="18">
        <f>FE23*VLOOKUP('Données projet'!$B$16,Paramètres!$A$1:$I$89,3,0)*VLOOKUP('Données projet'!$B$16,Paramètres!$A$1:$I$89,5,0)</f>
        <v>59.030399999999993</v>
      </c>
      <c r="FG23" s="14">
        <f t="shared" si="47"/>
        <v>16.922891750707464</v>
      </c>
      <c r="FH23" s="22">
        <f t="shared" si="22"/>
        <v>132.28531646581547</v>
      </c>
      <c r="FI23" s="62">
        <f t="shared" si="23"/>
        <v>413.39642757692661</v>
      </c>
      <c r="FJ23" s="62">
        <f ca="1">AVERAGE(OFFSET($FI$3,0,0,'Données projet'!$E$16+1,1))-AVERAGE(OFFSET($H$3,0,0,'Données projet'!$E$16+1,1))</f>
        <v>253.51307933126429</v>
      </c>
      <c r="FK23" s="62">
        <f t="shared" si="48"/>
        <v>249.72262393661117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28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379.65226125630295</v>
      </c>
      <c r="S24" s="62">
        <f ca="1">AVERAGE(OFFSET($R$3,0,0,'Données projet'!$E$9+1,1))-AVERAGE(OFFSET($H$3,0,0,'Données projet'!$E$9+1,1))</f>
        <v>430.40491895612814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2">
        <f t="shared" si="5"/>
        <v>391.06825607785231</v>
      </c>
      <c r="AN24" s="62">
        <f ca="1">AVERAGE(OFFSET($AM$3,0,0,'Données projet'!$E$10+1,1))-AVERAGE(OFFSET($H$3,0,0,'Données projet'!$E$10+1,1))</f>
        <v>477.2188915749129</v>
      </c>
      <c r="AO24" s="62">
        <f t="shared" si="36"/>
        <v>254.25036207346591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8.6</v>
      </c>
      <c r="BD24" s="13">
        <f>IF('Données projet'!$A$88&gt;35,BD23+BC24-BL23,IF(A24&lt;'Données projet'!$A$88,$BA$205^A24,IF(A24='Données projet'!$A$88,'Données projet'!$B$88,BD23+BC24-BL23)))</f>
        <v>67.599999999999994</v>
      </c>
      <c r="BE24" s="14">
        <f>BD24*VLOOKUP('Données projet'!$B$11,Paramètres!$A$1:$I$89,3,0)*VLOOKUP('Données projet'!$B$11,Paramètres!$A$1:$I$89,5,0)</f>
        <v>54.837120000000006</v>
      </c>
      <c r="BF24" s="14">
        <f t="shared" si="37"/>
        <v>15.856174437579886</v>
      </c>
      <c r="BG24" s="22">
        <f t="shared" si="7"/>
        <v>123.12415447878497</v>
      </c>
      <c r="BH24" s="62">
        <f t="shared" si="8"/>
        <v>405.4574878121183</v>
      </c>
      <c r="BI24" s="62">
        <f ca="1">AVERAGE(OFFSET($BH$3,0,0,'Données projet'!$E$11+1,1))-AVERAGE(OFFSET($H$3,0,0,'Données projet'!$E$11+1,1))</f>
        <v>256.19915261735281</v>
      </c>
      <c r="BJ24" s="62">
        <f t="shared" si="38"/>
        <v>297.47246687305056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2.8518518518518516</v>
      </c>
      <c r="BY24" s="13">
        <f>IF('Données projet'!$A$114&gt;35,BY23+BX24-CG23,IF(A24&lt;'Données projet'!$A$114,$BV$205^A24,IF(A24='Données projet'!$A$114,'Données projet'!$B$114,BY23+BX24-CG23)))</f>
        <v>29.327197509240069</v>
      </c>
      <c r="BZ24" s="14">
        <f>BY24*VLOOKUP('Données projet'!$B$12,Paramètres!$A$1:$I$89,3,0)*VLOOKUP('Données projet'!$B$12,Paramètres!$A$1:$I$89,5,0)</f>
        <v>25.162735462927984</v>
      </c>
      <c r="CA24" s="14">
        <f t="shared" si="39"/>
        <v>7.9663925499040165</v>
      </c>
      <c r="CB24" s="22">
        <f t="shared" si="10"/>
        <v>57.699897955682388</v>
      </c>
      <c r="CC24" s="62">
        <f t="shared" si="11"/>
        <v>340.0332312890157</v>
      </c>
      <c r="CD24" s="62">
        <f ca="1">AVERAGE(OFFSET($CC$3,0,0,'Données projet'!$E$12+1,1))-AVERAGE(OFFSET($H$3,0,0,'Données projet'!$E$12+1,1))</f>
        <v>448.44001099301806</v>
      </c>
      <c r="CE24" s="62">
        <f t="shared" si="40"/>
        <v>230.82970731138215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11.2</v>
      </c>
      <c r="CT24" s="13">
        <f>IF('Données projet'!$A$140&gt;35,CT23+CS24-DB23,IF(A24&lt;'Données projet'!$A$140,$CQ$205^A24,IF(A24='Données projet'!$A$140,'Données projet'!$B$140,CT23+CS24-DB23)))</f>
        <v>68.2</v>
      </c>
      <c r="CU24" s="18">
        <f>CT24*VLOOKUP('Données projet'!$B$13,Paramètres!$A$1:$I$89,3,0)*VLOOKUP('Données projet'!$B$13,Paramètres!$A$1:$I$89,5,0)</f>
        <v>53.196000000000005</v>
      </c>
      <c r="CV24" s="14">
        <f t="shared" si="41"/>
        <v>15.436140726785499</v>
      </c>
      <c r="CW24" s="22">
        <f t="shared" si="13"/>
        <v>119.53431176581809</v>
      </c>
      <c r="CX24" s="62">
        <f t="shared" si="14"/>
        <v>401.86764509915139</v>
      </c>
      <c r="CY24" s="62">
        <f ca="1">AVERAGE(OFFSET($CX$3,0,0,'Données projet'!$E$13+1,1))-AVERAGE(OFFSET($H$3,0,0,'Données projet'!$E$13+1,1))</f>
        <v>288.82988781931277</v>
      </c>
      <c r="CZ24" s="62">
        <f t="shared" si="42"/>
        <v>283.48738729114024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46.038720000000005</v>
      </c>
      <c r="DQ24" s="14">
        <f t="shared" si="43"/>
        <v>13.585879560828786</v>
      </c>
      <c r="DR24" s="22">
        <f t="shared" si="16"/>
        <v>103.84617756844348</v>
      </c>
      <c r="DS24" s="62">
        <f t="shared" si="17"/>
        <v>386.17951090177678</v>
      </c>
      <c r="DT24" s="62">
        <f ca="1">AVERAGE(OFFSET($DS$3,0,0,'Données projet'!$E$14+1,1))-AVERAGE(OFFSET($H$3,0,0,'Données projet'!$E$14+1,1))</f>
        <v>457.16923206840744</v>
      </c>
      <c r="DU24" s="62">
        <f t="shared" si="44"/>
        <v>244.45149244446094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5.6</v>
      </c>
      <c r="EJ24" s="13">
        <f>IF('Données projet'!$A$192&gt;35,EJ23+EI24-ER23,IF(A24&lt;'Données projet'!$A$192,$EG$205^A24,IF(A24='Données projet'!$A$192,'Données projet'!$B$192,EJ23+EI24-ER23)))</f>
        <v>47.6</v>
      </c>
      <c r="EK24" s="18">
        <f>EJ24*VLOOKUP('Données projet'!$B$15,Paramètres!$A$1:$I$89,3,0)*VLOOKUP('Données projet'!$B$15,Paramètres!$A$1:$I$89,5,0)</f>
        <v>51.236640000000001</v>
      </c>
      <c r="EL24" s="14">
        <f t="shared" si="45"/>
        <v>14.932671799321549</v>
      </c>
      <c r="EM24" s="22">
        <f t="shared" si="19"/>
        <v>115.24488471715169</v>
      </c>
      <c r="EN24" s="62">
        <f t="shared" si="20"/>
        <v>397.57821805048502</v>
      </c>
      <c r="EO24" s="62">
        <f ca="1">AVERAGE(OFFSET($EN$3,0,0,'Données projet'!$E$15+1,1))-AVERAGE(OFFSET($H$3,0,0,'Données projet'!$E$15+1,1))</f>
        <v>503.92230226365683</v>
      </c>
      <c r="EP24" s="62">
        <f t="shared" si="46"/>
        <v>267.2998309535638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10.6</v>
      </c>
      <c r="FE24" s="13">
        <f>IF('Données projet'!$A$218&gt;35,FE23+FD24-FM23,IF(A24&lt;'Données projet'!$A$218,$FB$205^A24,IF(A24='Données projet'!$A$218,'Données projet'!$B$218,FE23+FD24-FM23)))</f>
        <v>70.59999999999998</v>
      </c>
      <c r="FF24" s="18">
        <f>FE24*VLOOKUP('Données projet'!$B$16,Paramètres!$A$1:$I$89,3,0)*VLOOKUP('Données projet'!$B$16,Paramètres!$A$1:$I$89,5,0)</f>
        <v>47.358479999999986</v>
      </c>
      <c r="FG24" s="14">
        <f t="shared" si="47"/>
        <v>13.929435643641453</v>
      </c>
      <c r="FH24" s="22">
        <f t="shared" si="22"/>
        <v>106.74311974600884</v>
      </c>
      <c r="FI24" s="62">
        <f t="shared" si="23"/>
        <v>389.07645307934217</v>
      </c>
      <c r="FJ24" s="62">
        <f ca="1">AVERAGE(OFFSET($FI$3,0,0,'Données projet'!$E$16+1,1))-AVERAGE(OFFSET($H$3,0,0,'Données projet'!$E$16+1,1))</f>
        <v>253.51307933126429</v>
      </c>
      <c r="FK24" s="62">
        <f t="shared" si="48"/>
        <v>249.72262393661117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392.00305746847613</v>
      </c>
      <c r="S25" s="62">
        <f ca="1">AVERAGE(OFFSET($R$3,0,0,'Données projet'!$E$9+1,1))-AVERAGE(OFFSET($H$3,0,0,'Données projet'!$E$9+1,1))</f>
        <v>430.40491895612814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2">
        <f t="shared" si="5"/>
        <v>404.72813945687091</v>
      </c>
      <c r="AN25" s="62">
        <f ca="1">AVERAGE(OFFSET($AM$3,0,0,'Données projet'!$E$10+1,1))-AVERAGE(OFFSET($H$3,0,0,'Données projet'!$E$10+1,1))</f>
        <v>477.2188915749129</v>
      </c>
      <c r="AO25" s="62">
        <f t="shared" si="36"/>
        <v>254.25036207346591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8.6</v>
      </c>
      <c r="BD25" s="13">
        <f>IF('Données projet'!$A$88&gt;35,BD24+BC25-BL24,IF(A25&lt;'Données projet'!$A$88,$BA$205^A25,IF(A25='Données projet'!$A$88,'Données projet'!$B$88,BD24+BC25-BL24)))</f>
        <v>76.199999999999989</v>
      </c>
      <c r="BE25" s="14">
        <f>BD25*VLOOKUP('Données projet'!$B$11,Paramètres!$A$1:$I$89,3,0)*VLOOKUP('Données projet'!$B$11,Paramètres!$A$1:$I$89,5,0)</f>
        <v>61.813439999999993</v>
      </c>
      <c r="BF25" s="14">
        <f t="shared" si="37"/>
        <v>17.625965961121132</v>
      </c>
      <c r="BG25" s="22">
        <f t="shared" si="7"/>
        <v>138.35696538228595</v>
      </c>
      <c r="BH25" s="62">
        <f t="shared" si="8"/>
        <v>421.91252093784146</v>
      </c>
      <c r="BI25" s="62">
        <f ca="1">AVERAGE(OFFSET($BH$3,0,0,'Données projet'!$E$11+1,1))-AVERAGE(OFFSET($H$3,0,0,'Données projet'!$E$11+1,1))</f>
        <v>256.19915261735281</v>
      </c>
      <c r="BJ25" s="62">
        <f t="shared" si="38"/>
        <v>297.47246687305056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2.8518518518518516</v>
      </c>
      <c r="BY25" s="13">
        <f>IF('Données projet'!$A$114&gt;35,BY24+BX25-CG24,IF(A25&lt;'Données projet'!$A$114,$BV$205^A25,IF(A25='Données projet'!$A$114,'Données projet'!$B$114,BY24+BX25-CG24)))</f>
        <v>34.446142261782732</v>
      </c>
      <c r="BZ25" s="14">
        <f>BY25*VLOOKUP('Données projet'!$B$12,Paramètres!$A$1:$I$89,3,0)*VLOOKUP('Données projet'!$B$12,Paramètres!$A$1:$I$89,5,0)</f>
        <v>29.554790060609587</v>
      </c>
      <c r="CA25" s="14">
        <f t="shared" si="39"/>
        <v>9.1833018277304088</v>
      </c>
      <c r="CB25" s="22">
        <f t="shared" si="10"/>
        <v>67.468843372192154</v>
      </c>
      <c r="CC25" s="62">
        <f t="shared" si="11"/>
        <v>351.02439892774771</v>
      </c>
      <c r="CD25" s="62">
        <f ca="1">AVERAGE(OFFSET($CC$3,0,0,'Données projet'!$E$12+1,1))-AVERAGE(OFFSET($H$3,0,0,'Données projet'!$E$12+1,1))</f>
        <v>448.44001099301806</v>
      </c>
      <c r="CE25" s="62">
        <f t="shared" si="40"/>
        <v>230.82970731138215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11.2</v>
      </c>
      <c r="CT25" s="13">
        <f>IF('Données projet'!$A$140&gt;35,CT24+CS25-DB24,IF(A25&lt;'Données projet'!$A$140,$CQ$205^A25,IF(A25='Données projet'!$A$140,'Données projet'!$B$140,CT24+CS25-DB24)))</f>
        <v>79.400000000000006</v>
      </c>
      <c r="CU25" s="18">
        <f>CT25*VLOOKUP('Données projet'!$B$13,Paramètres!$A$1:$I$89,3,0)*VLOOKUP('Données projet'!$B$13,Paramètres!$A$1:$I$89,5,0)</f>
        <v>61.932000000000009</v>
      </c>
      <c r="CV25" s="14">
        <f t="shared" si="41"/>
        <v>17.655834602153547</v>
      </c>
      <c r="CW25" s="22">
        <f t="shared" si="13"/>
        <v>138.61547859875077</v>
      </c>
      <c r="CX25" s="62">
        <f t="shared" si="14"/>
        <v>422.17103415430631</v>
      </c>
      <c r="CY25" s="62">
        <f ca="1">AVERAGE(OFFSET($CX$3,0,0,'Données projet'!$E$13+1,1))-AVERAGE(OFFSET($H$3,0,0,'Données projet'!$E$13+1,1))</f>
        <v>288.82988781931277</v>
      </c>
      <c r="CZ25" s="62">
        <f t="shared" si="42"/>
        <v>283.48738729114024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51.455040000000004</v>
      </c>
      <c r="DQ25" s="14">
        <f t="shared" si="43"/>
        <v>14.988900446655085</v>
      </c>
      <c r="DR25" s="22">
        <f t="shared" si="16"/>
        <v>115.72319627792427</v>
      </c>
      <c r="DS25" s="62">
        <f t="shared" si="17"/>
        <v>399.27875183347982</v>
      </c>
      <c r="DT25" s="62">
        <f ca="1">AVERAGE(OFFSET($DS$3,0,0,'Données projet'!$E$14+1,1))-AVERAGE(OFFSET($H$3,0,0,'Données projet'!$E$14+1,1))</f>
        <v>457.16923206840744</v>
      </c>
      <c r="DU25" s="62">
        <f t="shared" si="44"/>
        <v>244.45149244446094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5.6</v>
      </c>
      <c r="EJ25" s="13">
        <f>IF('Données projet'!$A$192&gt;35,EJ24+EI25-ER24,IF(A25&lt;'Données projet'!$A$192,$EG$205^A25,IF(A25='Données projet'!$A$192,'Données projet'!$B$192,EJ24+EI25-ER24)))</f>
        <v>53.2</v>
      </c>
      <c r="EK25" s="18">
        <f>EJ25*VLOOKUP('Données projet'!$B$15,Paramètres!$A$1:$I$89,3,0)*VLOOKUP('Données projet'!$B$15,Paramètres!$A$1:$I$89,5,0)</f>
        <v>57.264479999999999</v>
      </c>
      <c r="EL25" s="14">
        <f t="shared" si="45"/>
        <v>16.474776623807379</v>
      </c>
      <c r="EM25" s="22">
        <f t="shared" si="19"/>
        <v>128.42920528646451</v>
      </c>
      <c r="EN25" s="62">
        <f t="shared" si="20"/>
        <v>411.98476084202002</v>
      </c>
      <c r="EO25" s="62">
        <f ca="1">AVERAGE(OFFSET($EN$3,0,0,'Données projet'!$E$15+1,1))-AVERAGE(OFFSET($H$3,0,0,'Données projet'!$E$15+1,1))</f>
        <v>503.92230226365683</v>
      </c>
      <c r="EP25" s="62">
        <f t="shared" si="46"/>
        <v>267.2998309535638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10.6</v>
      </c>
      <c r="FE25" s="13">
        <f>IF('Données projet'!$A$218&gt;35,FE24+FD25-FM24,IF(A25&lt;'Données projet'!$A$218,$FB$205^A25,IF(A25='Données projet'!$A$218,'Données projet'!$B$218,FE24+FD25-FM24)))</f>
        <v>81.199999999999974</v>
      </c>
      <c r="FF25" s="18">
        <f>FE25*VLOOKUP('Données projet'!$B$16,Paramètres!$A$1:$I$89,3,0)*VLOOKUP('Données projet'!$B$16,Paramètres!$A$1:$I$89,5,0)</f>
        <v>54.468959999999988</v>
      </c>
      <c r="FG25" s="14">
        <f t="shared" si="47"/>
        <v>15.762075185238176</v>
      </c>
      <c r="FH25" s="22">
        <f t="shared" si="22"/>
        <v>122.31905294762315</v>
      </c>
      <c r="FI25" s="62">
        <f t="shared" si="23"/>
        <v>405.87460850317871</v>
      </c>
      <c r="FJ25" s="62">
        <f ca="1">AVERAGE(OFFSET($FI$3,0,0,'Données projet'!$E$16+1,1))-AVERAGE(OFFSET($H$3,0,0,'Données projet'!$E$16+1,1))</f>
        <v>253.51307933126429</v>
      </c>
      <c r="FK25" s="62">
        <f t="shared" si="48"/>
        <v>249.72262393661117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404.32574406333623</v>
      </c>
      <c r="S26" s="62">
        <f ca="1">AVERAGE(OFFSET($R$3,0,0,'Données projet'!$E$9+1,1))-AVERAGE(OFFSET($H$3,0,0,'Données projet'!$E$9+1,1))</f>
        <v>430.40491895612814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2">
        <f t="shared" si="5"/>
        <v>418.35693573662502</v>
      </c>
      <c r="AN26" s="62">
        <f ca="1">AVERAGE(OFFSET($AM$3,0,0,'Données projet'!$E$10+1,1))-AVERAGE(OFFSET($H$3,0,0,'Données projet'!$E$10+1,1))</f>
        <v>477.2188915749129</v>
      </c>
      <c r="AO26" s="62">
        <f t="shared" si="36"/>
        <v>254.25036207346591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8.6</v>
      </c>
      <c r="BD26" s="13">
        <f>IF('Données projet'!$A$88&gt;35,BD25+BC26-BL25,IF(A26&lt;'Données projet'!$A$88,$BA$205^A26,IF(A26='Données projet'!$A$88,'Données projet'!$B$88,BD25+BC26-BL25)))</f>
        <v>84.799999999999983</v>
      </c>
      <c r="BE26" s="14">
        <f>BD26*VLOOKUP('Données projet'!$B$11,Paramètres!$A$1:$I$89,3,0)*VLOOKUP('Données projet'!$B$11,Paramètres!$A$1:$I$89,5,0)</f>
        <v>68.789759999999987</v>
      </c>
      <c r="BF26" s="14">
        <f t="shared" si="37"/>
        <v>19.372607944380292</v>
      </c>
      <c r="BG26" s="22">
        <f t="shared" si="7"/>
        <v>153.54945750312899</v>
      </c>
      <c r="BH26" s="62">
        <f t="shared" si="8"/>
        <v>438.32723528090673</v>
      </c>
      <c r="BI26" s="62">
        <f ca="1">AVERAGE(OFFSET($BH$3,0,0,'Données projet'!$E$11+1,1))-AVERAGE(OFFSET($H$3,0,0,'Données projet'!$E$11+1,1))</f>
        <v>256.19915261735281</v>
      </c>
      <c r="BJ26" s="62">
        <f t="shared" si="38"/>
        <v>297.47246687305056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2.8518518518518516</v>
      </c>
      <c r="BY26" s="13">
        <f>IF('Données projet'!$A$114&gt;35,BY25+BX26-CG25,IF(A26&lt;'Données projet'!$A$114,$BV$205^A26,IF(A26='Données projet'!$A$114,'Données projet'!$B$114,BY25+BX26-CG25)))</f>
        <v>40.458578299039118</v>
      </c>
      <c r="BZ26" s="14">
        <f>BY26*VLOOKUP('Données projet'!$B$12,Paramètres!$A$1:$I$89,3,0)*VLOOKUP('Données projet'!$B$12,Paramètres!$A$1:$I$89,5,0)</f>
        <v>34.713460180575566</v>
      </c>
      <c r="CA26" s="14">
        <f t="shared" si="39"/>
        <v>10.586100538092712</v>
      </c>
      <c r="CB26" s="22">
        <f t="shared" si="10"/>
        <v>78.896734918347235</v>
      </c>
      <c r="CC26" s="62">
        <f t="shared" si="11"/>
        <v>363.67451269612502</v>
      </c>
      <c r="CD26" s="62">
        <f ca="1">AVERAGE(OFFSET($CC$3,0,0,'Données projet'!$E$12+1,1))-AVERAGE(OFFSET($H$3,0,0,'Données projet'!$E$12+1,1))</f>
        <v>448.44001099301806</v>
      </c>
      <c r="CE26" s="62">
        <f t="shared" si="40"/>
        <v>230.82970731138215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11.2</v>
      </c>
      <c r="CT26" s="13">
        <f>IF('Données projet'!$A$140&gt;35,CT25+CS26-DB25,IF(A26&lt;'Données projet'!$A$140,$CQ$205^A26,IF(A26='Données projet'!$A$140,'Données projet'!$B$140,CT25+CS26-DB25)))</f>
        <v>90.600000000000009</v>
      </c>
      <c r="CU26" s="18">
        <f>CT26*VLOOKUP('Données projet'!$B$13,Paramètres!$A$1:$I$89,3,0)*VLOOKUP('Données projet'!$B$13,Paramètres!$A$1:$I$89,5,0)</f>
        <v>70.668000000000006</v>
      </c>
      <c r="CV26" s="14">
        <f t="shared" si="41"/>
        <v>19.839253706984856</v>
      </c>
      <c r="CW26" s="22">
        <f t="shared" si="13"/>
        <v>157.63346687299864</v>
      </c>
      <c r="CX26" s="62">
        <f t="shared" si="14"/>
        <v>442.41124465077644</v>
      </c>
      <c r="CY26" s="62">
        <f ca="1">AVERAGE(OFFSET($CX$3,0,0,'Données projet'!$E$13+1,1))-AVERAGE(OFFSET($H$3,0,0,'Données projet'!$E$13+1,1))</f>
        <v>288.82988781931277</v>
      </c>
      <c r="CZ26" s="62">
        <f t="shared" si="42"/>
        <v>283.48738729114024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56.87136000000001</v>
      </c>
      <c r="DQ26" s="14">
        <f t="shared" si="43"/>
        <v>16.374802181791551</v>
      </c>
      <c r="DR26" s="22">
        <f t="shared" si="16"/>
        <v>127.57039913328697</v>
      </c>
      <c r="DS26" s="62">
        <f t="shared" si="17"/>
        <v>412.34817691106474</v>
      </c>
      <c r="DT26" s="62">
        <f ca="1">AVERAGE(OFFSET($DS$3,0,0,'Données projet'!$E$14+1,1))-AVERAGE(OFFSET($H$3,0,0,'Données projet'!$E$14+1,1))</f>
        <v>457.16923206840744</v>
      </c>
      <c r="DU26" s="62">
        <f t="shared" si="44"/>
        <v>244.45149244446094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5.6</v>
      </c>
      <c r="EJ26" s="13">
        <f>IF('Données projet'!$A$192&gt;35,EJ25+EI26-ER25,IF(A26&lt;'Données projet'!$A$192,$EG$205^A26,IF(A26='Données projet'!$A$192,'Données projet'!$B$192,EJ25+EI26-ER25)))</f>
        <v>58.800000000000004</v>
      </c>
      <c r="EK26" s="18">
        <f>EJ26*VLOOKUP('Données projet'!$B$15,Paramètres!$A$1:$I$89,3,0)*VLOOKUP('Données projet'!$B$15,Paramètres!$A$1:$I$89,5,0)</f>
        <v>63.292320000000004</v>
      </c>
      <c r="EL26" s="14">
        <f t="shared" si="45"/>
        <v>17.998065245956816</v>
      </c>
      <c r="EM26" s="22">
        <f t="shared" si="19"/>
        <v>141.58075430337479</v>
      </c>
      <c r="EN26" s="62">
        <f t="shared" si="20"/>
        <v>426.35853208115259</v>
      </c>
      <c r="EO26" s="62">
        <f ca="1">AVERAGE(OFFSET($EN$3,0,0,'Données projet'!$E$15+1,1))-AVERAGE(OFFSET($H$3,0,0,'Données projet'!$E$15+1,1))</f>
        <v>503.92230226365683</v>
      </c>
      <c r="EP26" s="62">
        <f t="shared" si="46"/>
        <v>267.2998309535638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10.6</v>
      </c>
      <c r="FE26" s="13">
        <f>IF('Données projet'!$A$218&gt;35,FE25+FD26-FM25,IF(A26&lt;'Données projet'!$A$218,$FB$205^A26,IF(A26='Données projet'!$A$218,'Données projet'!$B$218,FE25+FD26-FM25)))</f>
        <v>91.799999999999969</v>
      </c>
      <c r="FF26" s="18">
        <f>FE26*VLOOKUP('Données projet'!$B$16,Paramètres!$A$1:$I$89,3,0)*VLOOKUP('Données projet'!$B$16,Paramètres!$A$1:$I$89,5,0)</f>
        <v>61.579439999999977</v>
      </c>
      <c r="FG26" s="14">
        <f t="shared" si="47"/>
        <v>17.566995111207309</v>
      </c>
      <c r="FH26" s="22">
        <f t="shared" si="22"/>
        <v>137.84670781868599</v>
      </c>
      <c r="FI26" s="62">
        <f t="shared" si="23"/>
        <v>422.62448559646373</v>
      </c>
      <c r="FJ26" s="62">
        <f ca="1">AVERAGE(OFFSET($FI$3,0,0,'Données projet'!$E$16+1,1))-AVERAGE(OFFSET($H$3,0,0,'Données projet'!$E$16+1,1))</f>
        <v>253.51307933126429</v>
      </c>
      <c r="FK26" s="62">
        <f t="shared" si="48"/>
        <v>249.72262393661117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416.62330272297186</v>
      </c>
      <c r="S27" s="62">
        <f ca="1">AVERAGE(OFFSET($R$3,0,0,'Données projet'!$E$9+1,1))-AVERAGE(OFFSET($H$3,0,0,'Données projet'!$E$9+1,1))</f>
        <v>430.40491895612814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2">
        <f t="shared" si="5"/>
        <v>431.95794243077449</v>
      </c>
      <c r="AN27" s="62">
        <f ca="1">AVERAGE(OFFSET($AM$3,0,0,'Données projet'!$E$10+1,1))-AVERAGE(OFFSET($H$3,0,0,'Données projet'!$E$10+1,1))</f>
        <v>477.2188915749129</v>
      </c>
      <c r="AO27" s="62">
        <f t="shared" si="36"/>
        <v>254.25036207346591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8.6</v>
      </c>
      <c r="BD27" s="13">
        <f>IF('Données projet'!$A$88&gt;35,BD26+BC27-BL26,IF(A27&lt;'Données projet'!$A$88,$BA$205^A27,IF(A27='Données projet'!$A$88,'Données projet'!$B$88,BD26+BC27-BL26)))</f>
        <v>93.399999999999977</v>
      </c>
      <c r="BE27" s="14">
        <f>BD27*VLOOKUP('Données projet'!$B$11,Paramètres!$A$1:$I$89,3,0)*VLOOKUP('Données projet'!$B$11,Paramètres!$A$1:$I$89,5,0)</f>
        <v>75.766079999999988</v>
      </c>
      <c r="BF27" s="14">
        <f t="shared" si="37"/>
        <v>21.09871541273251</v>
      </c>
      <c r="BG27" s="22">
        <f t="shared" si="7"/>
        <v>168.70618534384241</v>
      </c>
      <c r="BH27" s="62">
        <f t="shared" si="8"/>
        <v>454.70618534384244</v>
      </c>
      <c r="BI27" s="62">
        <f ca="1">AVERAGE(OFFSET($BH$3,0,0,'Données projet'!$E$11+1,1))-AVERAGE(OFFSET($H$3,0,0,'Données projet'!$E$11+1,1))</f>
        <v>256.19915261735281</v>
      </c>
      <c r="BJ27" s="62">
        <f t="shared" si="38"/>
        <v>297.47246687305056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2.8518518518518516</v>
      </c>
      <c r="BY27" s="13">
        <f>IF('Données projet'!$A$114&gt;35,BY26+BX27-CG26,IF(A27&lt;'Données projet'!$A$114,$BV$205^A27,IF(A27='Données projet'!$A$114,'Données projet'!$B$114,BY26+BX27-CG26)))</f>
        <v>47.520460942750645</v>
      </c>
      <c r="BZ27" s="14">
        <f>BY27*VLOOKUP('Données projet'!$B$12,Paramètres!$A$1:$I$89,3,0)*VLOOKUP('Données projet'!$B$12,Paramètres!$A$1:$I$89,5,0)</f>
        <v>40.772555488880059</v>
      </c>
      <c r="CA27" s="14">
        <f t="shared" si="39"/>
        <v>12.203184290884069</v>
      </c>
      <c r="CB27" s="22">
        <f t="shared" si="10"/>
        <v>92.266080116422515</v>
      </c>
      <c r="CC27" s="62">
        <f t="shared" si="11"/>
        <v>378.26608011642253</v>
      </c>
      <c r="CD27" s="62">
        <f ca="1">AVERAGE(OFFSET($CC$3,0,0,'Données projet'!$E$12+1,1))-AVERAGE(OFFSET($H$3,0,0,'Données projet'!$E$12+1,1))</f>
        <v>448.44001099301806</v>
      </c>
      <c r="CE27" s="62">
        <f t="shared" si="40"/>
        <v>230.82970731138215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11.2</v>
      </c>
      <c r="CT27" s="13">
        <f>IF('Données projet'!$A$140&gt;35,CT26+CS27-DB26,IF(A27&lt;'Données projet'!$A$140,$CQ$205^A27,IF(A27='Données projet'!$A$140,'Données projet'!$B$140,CT26+CS27-DB26)))</f>
        <v>101.80000000000001</v>
      </c>
      <c r="CU27" s="18">
        <f>CT27*VLOOKUP('Données projet'!$B$13,Paramètres!$A$1:$I$89,3,0)*VLOOKUP('Données projet'!$B$13,Paramètres!$A$1:$I$89,5,0)</f>
        <v>79.404000000000011</v>
      </c>
      <c r="CV27" s="14">
        <f t="shared" si="41"/>
        <v>21.99139566942284</v>
      </c>
      <c r="CW27" s="22">
        <f t="shared" si="13"/>
        <v>176.59698079091149</v>
      </c>
      <c r="CX27" s="62">
        <f t="shared" si="14"/>
        <v>462.59698079091152</v>
      </c>
      <c r="CY27" s="62">
        <f ca="1">AVERAGE(OFFSET($CX$3,0,0,'Données projet'!$E$13+1,1))-AVERAGE(OFFSET($H$3,0,0,'Données projet'!$E$13+1,1))</f>
        <v>288.82988781931277</v>
      </c>
      <c r="CZ27" s="62">
        <f t="shared" si="42"/>
        <v>283.48738729114024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62.287680000000009</v>
      </c>
      <c r="DQ27" s="14">
        <f t="shared" si="43"/>
        <v>17.745400652396182</v>
      </c>
      <c r="DR27" s="22">
        <f t="shared" si="16"/>
        <v>139.39094880292336</v>
      </c>
      <c r="DS27" s="62">
        <f t="shared" si="17"/>
        <v>425.39094880292339</v>
      </c>
      <c r="DT27" s="62">
        <f ca="1">AVERAGE(OFFSET($DS$3,0,0,'Données projet'!$E$14+1,1))-AVERAGE(OFFSET($H$3,0,0,'Données projet'!$E$14+1,1))</f>
        <v>457.16923206840744</v>
      </c>
      <c r="DU27" s="62">
        <f t="shared" si="44"/>
        <v>244.45149244446094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5.6</v>
      </c>
      <c r="EJ27" s="13">
        <f>IF('Données projet'!$A$192&gt;35,EJ26+EI27-ER26,IF(A27&lt;'Données projet'!$A$192,$EG$205^A27,IF(A27='Données projet'!$A$192,'Données projet'!$B$192,EJ26+EI27-ER26)))</f>
        <v>64.400000000000006</v>
      </c>
      <c r="EK27" s="18">
        <f>EJ27*VLOOKUP('Données projet'!$B$15,Paramètres!$A$1:$I$89,3,0)*VLOOKUP('Données projet'!$B$15,Paramètres!$A$1:$I$89,5,0)</f>
        <v>69.320160000000001</v>
      </c>
      <c r="EL27" s="14">
        <f t="shared" si="45"/>
        <v>19.50453356393022</v>
      </c>
      <c r="EM27" s="22">
        <f t="shared" si="19"/>
        <v>154.70300795717847</v>
      </c>
      <c r="EN27" s="62">
        <f t="shared" si="20"/>
        <v>440.70300795717844</v>
      </c>
      <c r="EO27" s="62">
        <f ca="1">AVERAGE(OFFSET($EN$3,0,0,'Données projet'!$E$15+1,1))-AVERAGE(OFFSET($H$3,0,0,'Données projet'!$E$15+1,1))</f>
        <v>503.92230226365683</v>
      </c>
      <c r="EP27" s="62">
        <f t="shared" si="46"/>
        <v>267.2998309535638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10.6</v>
      </c>
      <c r="FE27" s="13">
        <f>IF('Données projet'!$A$218&gt;35,FE26+FD27-FM26,IF(A27&lt;'Données projet'!$A$218,$FB$205^A27,IF(A27='Données projet'!$A$218,'Données projet'!$B$218,FE26+FD27-FM26)))</f>
        <v>102.39999999999996</v>
      </c>
      <c r="FF27" s="18">
        <f>FE27*VLOOKUP('Données projet'!$B$16,Paramètres!$A$1:$I$89,3,0)*VLOOKUP('Données projet'!$B$16,Paramètres!$A$1:$I$89,5,0)</f>
        <v>68.689919999999972</v>
      </c>
      <c r="FG27" s="14">
        <f t="shared" si="47"/>
        <v>19.34776166993591</v>
      </c>
      <c r="FH27" s="22">
        <f t="shared" si="22"/>
        <v>153.33229557513832</v>
      </c>
      <c r="FI27" s="62">
        <f t="shared" si="23"/>
        <v>439.33229557513835</v>
      </c>
      <c r="FJ27" s="62">
        <f ca="1">AVERAGE(OFFSET($FI$3,0,0,'Données projet'!$E$16+1,1))-AVERAGE(OFFSET($H$3,0,0,'Données projet'!$E$16+1,1))</f>
        <v>253.51307933126429</v>
      </c>
      <c r="FK27" s="62">
        <f t="shared" si="48"/>
        <v>249.72262393661117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430.40491895612814</v>
      </c>
      <c r="T28" s="62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2">
        <f t="shared" si="5"/>
        <v>445.53385078478129</v>
      </c>
      <c r="AN28" s="62">
        <f ca="1">AVERAGE(OFFSET($AM$3,0,0,'Données projet'!$E$10+1,1))-AVERAGE(OFFSET($H$3,0,0,'Données projet'!$E$10+1,1))</f>
        <v>477.2188915749129</v>
      </c>
      <c r="AO28" s="62">
        <f t="shared" si="36"/>
        <v>254.25036207346591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102</v>
      </c>
      <c r="BB28" s="13">
        <f>VLOOKUP(A28,'Données projet'!$A$87:$I$107,9,0)</f>
        <v>8.6</v>
      </c>
      <c r="BC28" s="13">
        <f t="array" ref="BC28">INDEX(BB:BB,MIN(IF(ISNUMBER(BB28:BB224),ROW(BB28:BB224),"")))</f>
        <v>8.6</v>
      </c>
      <c r="BD28" s="13">
        <f>IF('Données projet'!$A$88&gt;35,BD27+BC28-BL27,IF(A28&lt;'Données projet'!$A$88,$BA$205^A28,IF(A28='Données projet'!$A$88,'Données projet'!$B$88,BD27+BC28-BL27)))</f>
        <v>101.99999999999997</v>
      </c>
      <c r="BE28" s="14">
        <f>BD28*VLOOKUP('Données projet'!$B$11,Paramètres!$A$1:$I$89,3,0)*VLOOKUP('Données projet'!$B$11,Paramètres!$A$1:$I$89,5,0)</f>
        <v>82.742399999999975</v>
      </c>
      <c r="BF28" s="14">
        <f t="shared" si="37"/>
        <v>22.806394174303183</v>
      </c>
      <c r="BG28" s="22">
        <f t="shared" si="7"/>
        <v>183.83081652024464</v>
      </c>
      <c r="BH28" s="62">
        <f t="shared" si="8"/>
        <v>471.05303874246687</v>
      </c>
      <c r="BI28" s="62">
        <f ca="1">AVERAGE(OFFSET($BH$3,0,0,'Données projet'!$E$11+1,1))-AVERAGE(OFFSET($H$3,0,0,'Données projet'!$E$11+1,1))</f>
        <v>256.19915261735281</v>
      </c>
      <c r="BJ28" s="62">
        <f t="shared" si="38"/>
        <v>297.47246687305056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2.8518518518518516</v>
      </c>
      <c r="BY28" s="13">
        <f>IF('Données projet'!$A$114&gt;35,BY27+BX28-CG27,IF(A28&lt;'Données projet'!$A$114,$BV$205^A28,IF(A28='Données projet'!$A$114,'Données projet'!$B$114,BY27+BX28-CG27)))</f>
        <v>55.81496689084404</v>
      </c>
      <c r="BZ28" s="14">
        <f>BY28*VLOOKUP('Données projet'!$B$12,Paramètres!$A$1:$I$89,3,0)*VLOOKUP('Données projet'!$B$12,Paramètres!$A$1:$I$89,5,0)</f>
        <v>47.889241592344192</v>
      </c>
      <c r="CA28" s="14">
        <f t="shared" si="39"/>
        <v>14.067286278022651</v>
      </c>
      <c r="CB28" s="22">
        <f t="shared" si="10"/>
        <v>107.90761937422224</v>
      </c>
      <c r="CC28" s="62">
        <f t="shared" si="11"/>
        <v>395.12984159644446</v>
      </c>
      <c r="CD28" s="62">
        <f ca="1">AVERAGE(OFFSET($CC$3,0,0,'Données projet'!$E$12+1,1))-AVERAGE(OFFSET($H$3,0,0,'Données projet'!$E$12+1,1))</f>
        <v>448.44001099301806</v>
      </c>
      <c r="CE28" s="62">
        <f t="shared" si="40"/>
        <v>230.82970731138215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113</v>
      </c>
      <c r="CR28" s="13">
        <f>VLOOKUP(A28,'Données projet'!$A$139:$I$159,9,0)</f>
        <v>11.2</v>
      </c>
      <c r="CS28" s="13">
        <f t="array" ref="CS28">INDEX(CR:CR,MIN(IF(ISNUMBER(CR28:CR224),ROW(CR28:CR224),"")))</f>
        <v>11.2</v>
      </c>
      <c r="CT28" s="13">
        <f>IF('Données projet'!$A$140&gt;35,CT27+CS28-DB27,IF(A28&lt;'Données projet'!$A$140,$CQ$205^A28,IF(A28='Données projet'!$A$140,'Données projet'!$B$140,CT27+CS28-DB27)))</f>
        <v>113.00000000000001</v>
      </c>
      <c r="CU28" s="18">
        <f>CT28*VLOOKUP('Données projet'!$B$13,Paramètres!$A$1:$I$89,3,0)*VLOOKUP('Données projet'!$B$13,Paramètres!$A$1:$I$89,5,0)</f>
        <v>88.140000000000015</v>
      </c>
      <c r="CV28" s="14">
        <f t="shared" si="41"/>
        <v>24.116094026318823</v>
      </c>
      <c r="CW28" s="22">
        <f t="shared" si="13"/>
        <v>195.5126970958386</v>
      </c>
      <c r="CX28" s="62">
        <f t="shared" si="14"/>
        <v>482.73491931806086</v>
      </c>
      <c r="CY28" s="62">
        <f ca="1">AVERAGE(OFFSET($CX$3,0,0,'Données projet'!$E$13+1,1))-AVERAGE(OFFSET($H$3,0,0,'Données projet'!$E$13+1,1))</f>
        <v>288.82988781931277</v>
      </c>
      <c r="CZ28" s="62">
        <f t="shared" si="42"/>
        <v>283.48738729114024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27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67.703999999999994</v>
      </c>
      <c r="DQ28" s="14">
        <f t="shared" si="43"/>
        <v>19.102177882771514</v>
      </c>
      <c r="DR28" s="22">
        <f t="shared" si="16"/>
        <v>151.18742647916039</v>
      </c>
      <c r="DS28" s="62">
        <f t="shared" si="17"/>
        <v>438.40964870138259</v>
      </c>
      <c r="DT28" s="62">
        <f ca="1">AVERAGE(OFFSET($DS$3,0,0,'Données projet'!$E$14+1,1))-AVERAGE(OFFSET($H$3,0,0,'Données projet'!$E$14+1,1))</f>
        <v>457.16923206840744</v>
      </c>
      <c r="DU28" s="62">
        <f t="shared" si="44"/>
        <v>244.45149244446094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70</v>
      </c>
      <c r="EH28" s="13">
        <f>VLOOKUP(A28,'Données projet'!$A$191:$I$211,9,0)</f>
        <v>5.6</v>
      </c>
      <c r="EI28" s="13">
        <f t="array" ref="EI28">INDEX(EH:EH,MIN(IF(ISNUMBER(EH28:EH224),ROW(EH28:EH224),"")))</f>
        <v>5.6</v>
      </c>
      <c r="EJ28" s="13">
        <f>IF('Données projet'!$A$192&gt;35,EJ27+EI28-ER27,IF(A28&lt;'Données projet'!$A$192,$EG$205^A28,IF(A28='Données projet'!$A$192,'Données projet'!$B$192,EJ27+EI28-ER27)))</f>
        <v>70</v>
      </c>
      <c r="EK28" s="18">
        <f>EJ28*VLOOKUP('Données projet'!$B$15,Paramètres!$A$1:$I$89,3,0)*VLOOKUP('Données projet'!$B$15,Paramètres!$A$1:$I$89,5,0)</f>
        <v>75.347999999999999</v>
      </c>
      <c r="EL28" s="14">
        <f t="shared" si="45"/>
        <v>20.99581051771704</v>
      </c>
      <c r="EM28" s="22">
        <f t="shared" si="19"/>
        <v>167.79880331835713</v>
      </c>
      <c r="EN28" s="62">
        <f t="shared" si="20"/>
        <v>455.02102554057933</v>
      </c>
      <c r="EO28" s="62">
        <f ca="1">AVERAGE(OFFSET($EN$3,0,0,'Données projet'!$E$15+1,1))-AVERAGE(OFFSET($H$3,0,0,'Données projet'!$E$15+1,1))</f>
        <v>503.92230226365683</v>
      </c>
      <c r="EP28" s="62">
        <f t="shared" si="46"/>
        <v>267.2998309535638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113</v>
      </c>
      <c r="FC28" s="13">
        <f>VLOOKUP(A28,'Données projet'!$A$217:$I$237,9,0)</f>
        <v>10.6</v>
      </c>
      <c r="FD28" s="13">
        <f t="array" ref="FD28">INDEX(FC:FC,MIN(IF(ISNUMBER(FC28:FC224),ROW(FC28:FC224),"")))</f>
        <v>10.6</v>
      </c>
      <c r="FE28" s="13">
        <f>IF('Données projet'!$A$218&gt;35,FE27+FD28-FM27,IF(A28&lt;'Données projet'!$A$218,$FB$205^A28,IF(A28='Données projet'!$A$218,'Données projet'!$B$218,FE27+FD28-FM27)))</f>
        <v>112.99999999999996</v>
      </c>
      <c r="FF28" s="18">
        <f>FE28*VLOOKUP('Données projet'!$B$16,Paramètres!$A$1:$I$89,3,0)*VLOOKUP('Données projet'!$B$16,Paramètres!$A$1:$I$89,5,0)</f>
        <v>75.800399999999968</v>
      </c>
      <c r="FG28" s="14">
        <f t="shared" si="47"/>
        <v>21.107159889298988</v>
      </c>
      <c r="FH28" s="22">
        <f t="shared" si="22"/>
        <v>168.78066680719567</v>
      </c>
      <c r="FI28" s="62">
        <f t="shared" si="23"/>
        <v>456.00288902941793</v>
      </c>
      <c r="FJ28" s="62">
        <f ca="1">AVERAGE(OFFSET($FI$3,0,0,'Données projet'!$E$16+1,1))-AVERAGE(OFFSET($H$3,0,0,'Données projet'!$E$16+1,1))</f>
        <v>253.51307933126429</v>
      </c>
      <c r="FK28" s="62">
        <f t="shared" si="48"/>
        <v>249.72262393661117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27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430.40491895612814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69.966000000000008</v>
      </c>
      <c r="AK29" s="14">
        <f t="shared" si="35"/>
        <v>19.665013934342461</v>
      </c>
      <c r="AL29" s="22">
        <f t="shared" si="4"/>
        <v>156.10734926897979</v>
      </c>
      <c r="AM29" s="62">
        <f t="shared" si="5"/>
        <v>444.55179371342422</v>
      </c>
      <c r="AN29" s="62">
        <f ca="1">AVERAGE(OFFSET($AM$3,0,0,'Données projet'!$E$10+1,1))-AVERAGE(OFFSET($H$3,0,0,'Données projet'!$E$10+1,1))</f>
        <v>477.2188915749129</v>
      </c>
      <c r="AO29" s="62">
        <f t="shared" si="36"/>
        <v>254.25036207346591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8.8000000000000007</v>
      </c>
      <c r="BD29" s="13">
        <f>IF('Données projet'!$A$88&gt;35,BD28+BC29-BL28,IF(A29&lt;'Données projet'!$A$88,$BA$205^A29,IF(A29='Données projet'!$A$88,'Données projet'!$B$88,BD28+BC29-BL28)))</f>
        <v>110.79999999999997</v>
      </c>
      <c r="BE29" s="14">
        <f>BD29*VLOOKUP('Données projet'!$B$11,Paramètres!$A$1:$I$89,3,0)*VLOOKUP('Données projet'!$B$11,Paramètres!$A$1:$I$89,5,0)</f>
        <v>89.880959999999973</v>
      </c>
      <c r="BF29" s="14">
        <f t="shared" si="37"/>
        <v>24.536513201257339</v>
      </c>
      <c r="BG29" s="22">
        <f t="shared" si="7"/>
        <v>199.27709915885649</v>
      </c>
      <c r="BH29" s="62">
        <f t="shared" si="8"/>
        <v>487.72154360330092</v>
      </c>
      <c r="BI29" s="62">
        <f ca="1">AVERAGE(OFFSET($BH$3,0,0,'Données projet'!$E$11+1,1))-AVERAGE(OFFSET($H$3,0,0,'Données projet'!$E$11+1,1))</f>
        <v>256.19915261735281</v>
      </c>
      <c r="BJ29" s="62">
        <f t="shared" si="38"/>
        <v>297.47246687305056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2.8518518518518516</v>
      </c>
      <c r="BY29" s="13">
        <f>IF('Données projet'!$A$114&gt;35,BY28+BX29-CG28,IF(A29&lt;'Données projet'!$A$114,$BV$205^A29,IF(A29='Données projet'!$A$114,'Données projet'!$B$114,BY28+BX29-CG28)))</f>
        <v>65.557245599514019</v>
      </c>
      <c r="BZ29" s="14">
        <f>BY29*VLOOKUP('Données projet'!$B$12,Paramètres!$A$1:$I$89,3,0)*VLOOKUP('Données projet'!$B$12,Paramètres!$A$1:$I$89,5,0)</f>
        <v>56.248116724383038</v>
      </c>
      <c r="CA29" s="14">
        <f t="shared" si="39"/>
        <v>16.216139862418505</v>
      </c>
      <c r="CB29" s="22">
        <f t="shared" si="10"/>
        <v>126.20858022201269</v>
      </c>
      <c r="CC29" s="62">
        <f t="shared" si="11"/>
        <v>414.65302466645716</v>
      </c>
      <c r="CD29" s="62">
        <f ca="1">AVERAGE(OFFSET($CC$3,0,0,'Données projet'!$E$12+1,1))-AVERAGE(OFFSET($H$3,0,0,'Données projet'!$E$12+1,1))</f>
        <v>448.44001099301806</v>
      </c>
      <c r="CE29" s="62">
        <f t="shared" si="40"/>
        <v>230.82970731138215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97.500000000000014</v>
      </c>
      <c r="CU29" s="18">
        <f>CT29*VLOOKUP('Données projet'!$B$13,Paramètres!$A$1:$I$89,3,0)*VLOOKUP('Données projet'!$B$13,Paramètres!$A$1:$I$89,5,0)</f>
        <v>76.050000000000011</v>
      </c>
      <c r="CV29" s="14">
        <f t="shared" si="41"/>
        <v>21.16856089074928</v>
      </c>
      <c r="CW29" s="22">
        <f t="shared" si="13"/>
        <v>169.32232688472166</v>
      </c>
      <c r="CX29" s="62">
        <f t="shared" si="14"/>
        <v>457.76677132916609</v>
      </c>
      <c r="CY29" s="62">
        <f ca="1">AVERAGE(OFFSET($CX$3,0,0,'Données projet'!$E$13+1,1))-AVERAGE(OFFSET($H$3,0,0,'Données projet'!$E$13+1,1))</f>
        <v>288.82988781931277</v>
      </c>
      <c r="CZ29" s="62">
        <f t="shared" si="42"/>
        <v>283.48738729114024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69</v>
      </c>
      <c r="DP29" s="18">
        <f>DO29*VLOOKUP('Données projet'!$B$14,Paramètres!$A$1:$I$89,3,0)*VLOOKUP('Données projet'!$B$14,Paramètres!$A$1:$I$89,5,0)</f>
        <v>66.736800000000002</v>
      </c>
      <c r="DQ29" s="14">
        <f t="shared" si="43"/>
        <v>18.860852268900601</v>
      </c>
      <c r="DR29" s="22">
        <f t="shared" si="16"/>
        <v>149.08257770166853</v>
      </c>
      <c r="DS29" s="62">
        <f t="shared" si="17"/>
        <v>437.52702214611298</v>
      </c>
      <c r="DT29" s="62">
        <f ca="1">AVERAGE(OFFSET($DS$3,0,0,'Données projet'!$E$14+1,1))-AVERAGE(OFFSET($H$3,0,0,'Données projet'!$E$14+1,1))</f>
        <v>457.16923206840744</v>
      </c>
      <c r="DU29" s="62">
        <f t="shared" si="44"/>
        <v>244.45149244446094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IF('Données projet'!$A$192&gt;35,EJ28+EI29-ER28,IF(A29&lt;'Données projet'!$A$192,$EG$205^A29,IF(A29='Données projet'!$A$192,'Données projet'!$B$192,EJ28+EI29-ER28)))</f>
        <v>69</v>
      </c>
      <c r="EK29" s="18">
        <f>EJ29*VLOOKUP('Données projet'!$B$15,Paramètres!$A$1:$I$89,3,0)*VLOOKUP('Données projet'!$B$15,Paramètres!$A$1:$I$89,5,0)</f>
        <v>74.271600000000007</v>
      </c>
      <c r="EL29" s="14">
        <f t="shared" si="45"/>
        <v>20.730561869473863</v>
      </c>
      <c r="EM29" s="22">
        <f t="shared" si="19"/>
        <v>165.46209858933364</v>
      </c>
      <c r="EN29" s="62">
        <f t="shared" si="20"/>
        <v>453.90654303377812</v>
      </c>
      <c r="EO29" s="62">
        <f ca="1">AVERAGE(OFFSET($EN$3,0,0,'Données projet'!$E$15+1,1))-AVERAGE(OFFSET($H$3,0,0,'Données projet'!$E$15+1,1))</f>
        <v>503.92230226365683</v>
      </c>
      <c r="EP29" s="62">
        <f t="shared" si="46"/>
        <v>267.2998309535638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11.5</v>
      </c>
      <c r="FE29" s="13">
        <f>IF('Données projet'!$A$218&gt;35,FE28+FD29-FM28,IF(A29&lt;'Données projet'!$A$218,$FB$205^A29,IF(A29='Données projet'!$A$218,'Données projet'!$B$218,FE28+FD29-FM28)))</f>
        <v>97.499999999999957</v>
      </c>
      <c r="FF29" s="18">
        <f>FE29*VLOOKUP('Données projet'!$B$16,Paramètres!$A$1:$I$89,3,0)*VLOOKUP('Données projet'!$B$16,Paramètres!$A$1:$I$89,5,0)</f>
        <v>65.402999999999977</v>
      </c>
      <c r="FG29" s="14">
        <f t="shared" si="47"/>
        <v>18.527386684584453</v>
      </c>
      <c r="FH29" s="22">
        <f t="shared" si="22"/>
        <v>146.17875680898456</v>
      </c>
      <c r="FI29" s="62">
        <f t="shared" si="23"/>
        <v>434.62320125342899</v>
      </c>
      <c r="FJ29" s="62">
        <f ca="1">AVERAGE(OFFSET($FI$3,0,0,'Données projet'!$E$16+1,1))-AVERAGE(OFFSET($H$3,0,0,'Données projet'!$E$16+1,1))</f>
        <v>253.51307933126429</v>
      </c>
      <c r="FK29" s="62">
        <f t="shared" si="48"/>
        <v>249.72262393661117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430.40491895612814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77.064000000000007</v>
      </c>
      <c r="AK30" s="14">
        <f t="shared" si="35"/>
        <v>21.417762186678065</v>
      </c>
      <c r="AL30" s="22">
        <f t="shared" si="4"/>
        <v>171.52240247513097</v>
      </c>
      <c r="AM30" s="62">
        <f t="shared" si="5"/>
        <v>461.18906914179763</v>
      </c>
      <c r="AN30" s="62">
        <f ca="1">AVERAGE(OFFSET($AM$3,0,0,'Données projet'!$E$10+1,1))-AVERAGE(OFFSET($H$3,0,0,'Données projet'!$E$10+1,1))</f>
        <v>477.2188915749129</v>
      </c>
      <c r="AO30" s="62">
        <f t="shared" si="36"/>
        <v>254.25036207346591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8.8000000000000007</v>
      </c>
      <c r="BD30" s="13">
        <f>IF('Données projet'!$A$88&gt;35,BD29+BC30-BL29,IF(A30&lt;'Données projet'!$A$88,$BA$205^A30,IF(A30='Données projet'!$A$88,'Données projet'!$B$88,BD29+BC30-BL29)))</f>
        <v>119.59999999999997</v>
      </c>
      <c r="BE30" s="14">
        <f>BD30*VLOOKUP('Données projet'!$B$11,Paramètres!$A$1:$I$89,3,0)*VLOOKUP('Données projet'!$B$11,Paramètres!$A$1:$I$89,5,0)</f>
        <v>97.019519999999986</v>
      </c>
      <c r="BF30" s="14">
        <f t="shared" si="37"/>
        <v>26.250693712468323</v>
      </c>
      <c r="BG30" s="22">
        <f t="shared" si="7"/>
        <v>214.69562221588228</v>
      </c>
      <c r="BH30" s="62">
        <f t="shared" si="8"/>
        <v>504.36228888254897</v>
      </c>
      <c r="BI30" s="62">
        <f ca="1">AVERAGE(OFFSET($BH$3,0,0,'Données projet'!$E$11+1,1))-AVERAGE(OFFSET($H$3,0,0,'Données projet'!$E$11+1,1))</f>
        <v>256.19915261735281</v>
      </c>
      <c r="BJ30" s="62">
        <f t="shared" si="38"/>
        <v>297.47246687305056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>
        <f>VLOOKUP(A30,'Données projet'!$A$113:$I$133,2,0)</f>
        <v>77</v>
      </c>
      <c r="BW30" s="13">
        <f>VLOOKUP(A30,'Données projet'!$A$113:$I$133,9,0)</f>
        <v>2.8518518518518516</v>
      </c>
      <c r="BX30" s="13">
        <f t="array" ref="BX30">INDEX(BW:BW,MIN(IF(ISNUMBER(BW30:BW226),ROW(BW30:BW226),"")))</f>
        <v>2.8518518518518516</v>
      </c>
      <c r="BY30" s="13">
        <f>IF('Données projet'!$A$114&gt;35,BY29+BX30-CG29,IF(A30&lt;'Données projet'!$A$114,$BV$205^A30,IF(A30='Données projet'!$A$114,'Données projet'!$B$114,BY29+BX30-CG29)))</f>
        <v>77</v>
      </c>
      <c r="BZ30" s="14">
        <f>BY30*VLOOKUP('Données projet'!$B$12,Paramètres!$A$1:$I$89,3,0)*VLOOKUP('Données projet'!$B$12,Paramètres!$A$1:$I$89,5,0)</f>
        <v>66.066000000000003</v>
      </c>
      <c r="CA30" s="14">
        <f t="shared" si="39"/>
        <v>18.69324238096624</v>
      </c>
      <c r="CB30" s="22">
        <f t="shared" si="10"/>
        <v>147.62234714684953</v>
      </c>
      <c r="CC30" s="62">
        <f t="shared" si="11"/>
        <v>437.28901381351625</v>
      </c>
      <c r="CD30" s="62">
        <f ca="1">AVERAGE(OFFSET($CC$3,0,0,'Données projet'!$E$12+1,1))-AVERAGE(OFFSET($H$3,0,0,'Données projet'!$E$12+1,1))</f>
        <v>448.44001099301806</v>
      </c>
      <c r="CE30" s="62">
        <f t="shared" si="40"/>
        <v>230.82970731138215</v>
      </c>
      <c r="CF30" s="16">
        <f>IF(ISNA(VLOOKUP(A30,'Données projet'!$A$113:$I$133,3,0)),0,VLOOKUP(A30,'Données projet'!$A$113:$I$133,3,0))</f>
        <v>1</v>
      </c>
      <c r="CG30" s="16">
        <f>IF(ISNA(VLOOKUP(A30,'Données projet'!$A$113:$I$133,4,0)),0,VLOOKUP(A30,'Données projet'!$A$113:$I$133,4,0))</f>
        <v>12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0.4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3.8858212451108316</v>
      </c>
      <c r="CN30" s="24">
        <f t="shared" si="12"/>
        <v>3.8858212451108316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109.00000000000001</v>
      </c>
      <c r="CU30" s="18">
        <f>CT30*VLOOKUP('Données projet'!$B$13,Paramètres!$A$1:$I$89,3,0)*VLOOKUP('Données projet'!$B$13,Paramètres!$A$1:$I$89,5,0)</f>
        <v>85.02000000000001</v>
      </c>
      <c r="CV30" s="14">
        <f t="shared" si="41"/>
        <v>23.360218970693108</v>
      </c>
      <c r="CW30" s="22">
        <f t="shared" si="13"/>
        <v>188.7622147072905</v>
      </c>
      <c r="CX30" s="62">
        <f t="shared" si="14"/>
        <v>478.42888137395721</v>
      </c>
      <c r="CY30" s="62">
        <f ca="1">AVERAGE(OFFSET($CX$3,0,0,'Données projet'!$E$13+1,1))-AVERAGE(OFFSET($H$3,0,0,'Données projet'!$E$13+1,1))</f>
        <v>288.82988781931277</v>
      </c>
      <c r="CZ30" s="62">
        <f t="shared" si="42"/>
        <v>283.48738729114024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76</v>
      </c>
      <c r="DP30" s="18">
        <f>DO30*VLOOKUP('Données projet'!$B$14,Paramètres!$A$1:$I$89,3,0)*VLOOKUP('Données projet'!$B$14,Paramètres!$A$1:$I$89,5,0)</f>
        <v>73.507199999999997</v>
      </c>
      <c r="DQ30" s="14">
        <f t="shared" si="43"/>
        <v>20.541925364615185</v>
      </c>
      <c r="DR30" s="22">
        <f t="shared" si="16"/>
        <v>163.80222667670475</v>
      </c>
      <c r="DS30" s="62">
        <f t="shared" si="17"/>
        <v>453.46889334337141</v>
      </c>
      <c r="DT30" s="62">
        <f ca="1">AVERAGE(OFFSET($DS$3,0,0,'Données projet'!$E$14+1,1))-AVERAGE(OFFSET($H$3,0,0,'Données projet'!$E$14+1,1))</f>
        <v>457.16923206840744</v>
      </c>
      <c r="DU30" s="62">
        <f t="shared" si="44"/>
        <v>244.45149244446094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IF('Données projet'!$A$192&gt;35,EJ29+EI30-ER29,IF(A30&lt;'Données projet'!$A$192,$EG$205^A30,IF(A30='Données projet'!$A$192,'Données projet'!$B$192,EJ29+EI30-ER29)))</f>
        <v>76</v>
      </c>
      <c r="EK30" s="18">
        <f>EJ30*VLOOKUP('Données projet'!$B$15,Paramètres!$A$1:$I$89,3,0)*VLOOKUP('Données projet'!$B$15,Paramètres!$A$1:$I$89,5,0)</f>
        <v>81.806399999999996</v>
      </c>
      <c r="EL30" s="14">
        <f t="shared" si="45"/>
        <v>22.578282710556032</v>
      </c>
      <c r="EM30" s="22">
        <f t="shared" si="19"/>
        <v>181.80332238755173</v>
      </c>
      <c r="EN30" s="62">
        <f t="shared" si="20"/>
        <v>471.46998905421844</v>
      </c>
      <c r="EO30" s="62">
        <f ca="1">AVERAGE(OFFSET($EN$3,0,0,'Données projet'!$E$15+1,1))-AVERAGE(OFFSET($H$3,0,0,'Données projet'!$E$15+1,1))</f>
        <v>503.92230226365683</v>
      </c>
      <c r="EP30" s="62">
        <f t="shared" si="46"/>
        <v>267.2998309535638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11.5</v>
      </c>
      <c r="FE30" s="13">
        <f>IF('Données projet'!$A$218&gt;35,FE29+FD30-FM29,IF(A30&lt;'Données projet'!$A$218,$FB$205^A30,IF(A30='Données projet'!$A$218,'Données projet'!$B$218,FE29+FD30-FM29)))</f>
        <v>108.99999999999996</v>
      </c>
      <c r="FF30" s="18">
        <f>FE30*VLOOKUP('Données projet'!$B$16,Paramètres!$A$1:$I$89,3,0)*VLOOKUP('Données projet'!$B$16,Paramètres!$A$1:$I$89,5,0)</f>
        <v>73.117199999999983</v>
      </c>
      <c r="FG30" s="14">
        <f t="shared" si="47"/>
        <v>20.445594395400459</v>
      </c>
      <c r="FH30" s="22">
        <f t="shared" si="22"/>
        <v>162.95520023865575</v>
      </c>
      <c r="FI30" s="62">
        <f t="shared" si="23"/>
        <v>452.62186690532246</v>
      </c>
      <c r="FJ30" s="62">
        <f ca="1">AVERAGE(OFFSET($FI$3,0,0,'Données projet'!$E$16+1,1))-AVERAGE(OFFSET($H$3,0,0,'Données projet'!$E$16+1,1))</f>
        <v>253.51307933126429</v>
      </c>
      <c r="FK30" s="62">
        <f t="shared" si="48"/>
        <v>249.72262393661117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430.40491895612814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84.162000000000006</v>
      </c>
      <c r="AK31" s="14">
        <f t="shared" si="35"/>
        <v>23.151791590506594</v>
      </c>
      <c r="AL31" s="22">
        <f t="shared" si="4"/>
        <v>186.90485368679899</v>
      </c>
      <c r="AM31" s="62">
        <f t="shared" si="5"/>
        <v>477.79374257568782</v>
      </c>
      <c r="AN31" s="62">
        <f ca="1">AVERAGE(OFFSET($AM$3,0,0,'Données projet'!$E$10+1,1))-AVERAGE(OFFSET($H$3,0,0,'Données projet'!$E$10+1,1))</f>
        <v>477.2188915749129</v>
      </c>
      <c r="AO31" s="62">
        <f t="shared" si="36"/>
        <v>254.25036207346591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8.8000000000000007</v>
      </c>
      <c r="BD31" s="13">
        <f>IF('Données projet'!$A$88&gt;35,BD30+BC31-BL30,IF(A31&lt;'Données projet'!$A$88,$BA$205^A31,IF(A31='Données projet'!$A$88,'Données projet'!$B$88,BD30+BC31-BL30)))</f>
        <v>128.39999999999998</v>
      </c>
      <c r="BE31" s="14">
        <f>BD31*VLOOKUP('Données projet'!$B$11,Paramètres!$A$1:$I$89,3,0)*VLOOKUP('Données projet'!$B$11,Paramètres!$A$1:$I$89,5,0)</f>
        <v>104.15807999999998</v>
      </c>
      <c r="BF31" s="14">
        <f t="shared" si="37"/>
        <v>27.950241801489337</v>
      </c>
      <c r="BG31" s="22">
        <f t="shared" si="7"/>
        <v>230.08866047092724</v>
      </c>
      <c r="BH31" s="62">
        <f t="shared" si="8"/>
        <v>520.97754935981607</v>
      </c>
      <c r="BI31" s="62">
        <f ca="1">AVERAGE(OFFSET($BH$3,0,0,'Données projet'!$E$11+1,1))-AVERAGE(OFFSET($H$3,0,0,'Données projet'!$E$11+1,1))</f>
        <v>256.19915261735281</v>
      </c>
      <c r="BJ31" s="62">
        <f t="shared" si="38"/>
        <v>297.47246687305056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12.333333333333334</v>
      </c>
      <c r="BY31" s="13">
        <f>IF('Données projet'!$A$114&gt;35,BY30+BX31-CG30,IF(A31&lt;'Données projet'!$A$114,$BV$205^A31,IF(A31='Données projet'!$A$114,'Données projet'!$B$114,BY30+BX31-CG30)))</f>
        <v>77.333333333333329</v>
      </c>
      <c r="BZ31" s="14">
        <f>BY31*VLOOKUP('Données projet'!$B$12,Paramètres!$A$1:$I$89,3,0)*VLOOKUP('Données projet'!$B$12,Paramètres!$A$1:$I$89,5,0)</f>
        <v>66.352000000000004</v>
      </c>
      <c r="CA31" s="14">
        <f t="shared" si="39"/>
        <v>18.764728069895565</v>
      </c>
      <c r="CB31" s="22">
        <f t="shared" si="10"/>
        <v>148.24496805506811</v>
      </c>
      <c r="CC31" s="62">
        <f t="shared" si="11"/>
        <v>439.13385694395697</v>
      </c>
      <c r="CD31" s="62">
        <f ca="1">AVERAGE(OFFSET($CC$3,0,0,'Données projet'!$E$12+1,1))-AVERAGE(OFFSET($H$3,0,0,'Données projet'!$E$12+1,1))</f>
        <v>448.44001099301806</v>
      </c>
      <c r="CE31" s="62">
        <f t="shared" si="40"/>
        <v>230.82970731138215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2.7476905528966227</v>
      </c>
      <c r="CN31" s="24">
        <f t="shared" si="12"/>
        <v>2.7476905528966227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120.50000000000001</v>
      </c>
      <c r="CU31" s="18">
        <f>CT31*VLOOKUP('Données projet'!$B$13,Paramètres!$A$1:$I$89,3,0)*VLOOKUP('Données projet'!$B$13,Paramètres!$A$1:$I$89,5,0)</f>
        <v>93.990000000000009</v>
      </c>
      <c r="CV31" s="14">
        <f t="shared" si="41"/>
        <v>25.525074036970079</v>
      </c>
      <c r="CW31" s="22">
        <f t="shared" si="13"/>
        <v>208.15542061438956</v>
      </c>
      <c r="CX31" s="62">
        <f t="shared" si="14"/>
        <v>499.04430950327844</v>
      </c>
      <c r="CY31" s="62">
        <f ca="1">AVERAGE(OFFSET($CX$3,0,0,'Données projet'!$E$13+1,1))-AVERAGE(OFFSET($H$3,0,0,'Données projet'!$E$13+1,1))</f>
        <v>288.82988781931277</v>
      </c>
      <c r="CZ31" s="62">
        <f t="shared" si="42"/>
        <v>283.48738729114024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83</v>
      </c>
      <c r="DP31" s="18">
        <f>DO31*VLOOKUP('Données projet'!$B$14,Paramètres!$A$1:$I$89,3,0)*VLOOKUP('Données projet'!$B$14,Paramètres!$A$1:$I$89,5,0)</f>
        <v>80.277600000000007</v>
      </c>
      <c r="DQ31" s="14">
        <f t="shared" si="43"/>
        <v>22.205045081933264</v>
      </c>
      <c r="DR31" s="22">
        <f t="shared" si="16"/>
        <v>178.49060685103379</v>
      </c>
      <c r="DS31" s="62">
        <f t="shared" si="17"/>
        <v>469.37949573992262</v>
      </c>
      <c r="DT31" s="62">
        <f ca="1">AVERAGE(OFFSET($DS$3,0,0,'Données projet'!$E$14+1,1))-AVERAGE(OFFSET($H$3,0,0,'Données projet'!$E$14+1,1))</f>
        <v>457.16923206840744</v>
      </c>
      <c r="DU31" s="62">
        <f t="shared" si="44"/>
        <v>244.45149244446094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IF('Données projet'!$A$192&gt;35,EJ30+EI31-ER30,IF(A31&lt;'Données projet'!$A$192,$EG$205^A31,IF(A31='Données projet'!$A$192,'Données projet'!$B$192,EJ30+EI31-ER30)))</f>
        <v>83</v>
      </c>
      <c r="EK31" s="18">
        <f>EJ31*VLOOKUP('Données projet'!$B$15,Paramètres!$A$1:$I$89,3,0)*VLOOKUP('Données projet'!$B$15,Paramètres!$A$1:$I$89,5,0)</f>
        <v>89.341200000000001</v>
      </c>
      <c r="EL31" s="14">
        <f t="shared" si="45"/>
        <v>24.40627042312898</v>
      </c>
      <c r="EM31" s="22">
        <f t="shared" si="19"/>
        <v>198.11017765361632</v>
      </c>
      <c r="EN31" s="62">
        <f t="shared" si="20"/>
        <v>488.99906654250515</v>
      </c>
      <c r="EO31" s="62">
        <f ca="1">AVERAGE(OFFSET($EN$3,0,0,'Données projet'!$E$15+1,1))-AVERAGE(OFFSET($H$3,0,0,'Données projet'!$E$15+1,1))</f>
        <v>503.92230226365683</v>
      </c>
      <c r="EP31" s="62">
        <f t="shared" si="46"/>
        <v>267.2998309535638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11.5</v>
      </c>
      <c r="FE31" s="13">
        <f>IF('Données projet'!$A$218&gt;35,FE30+FD31-FM30,IF(A31&lt;'Données projet'!$A$218,$FB$205^A31,IF(A31='Données projet'!$A$218,'Données projet'!$B$218,FE30+FD31-FM30)))</f>
        <v>120.49999999999996</v>
      </c>
      <c r="FF31" s="18">
        <f>FE31*VLOOKUP('Données projet'!$B$16,Paramètres!$A$1:$I$89,3,0)*VLOOKUP('Données projet'!$B$16,Paramètres!$A$1:$I$89,5,0)</f>
        <v>80.831399999999974</v>
      </c>
      <c r="FG31" s="14">
        <f t="shared" si="47"/>
        <v>22.340343270205771</v>
      </c>
      <c r="FH31" s="22">
        <f t="shared" si="22"/>
        <v>179.69078619560835</v>
      </c>
      <c r="FI31" s="62">
        <f t="shared" si="23"/>
        <v>470.57967508449724</v>
      </c>
      <c r="FJ31" s="62">
        <f ca="1">AVERAGE(OFFSET($FI$3,0,0,'Données projet'!$E$16+1,1))-AVERAGE(OFFSET($H$3,0,0,'Données projet'!$E$16+1,1))</f>
        <v>253.51307933126429</v>
      </c>
      <c r="FK31" s="62">
        <f t="shared" si="48"/>
        <v>249.72262393661117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430.40491895612814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91.26</v>
      </c>
      <c r="AK32" s="14">
        <f t="shared" si="35"/>
        <v>24.868860330902777</v>
      </c>
      <c r="AL32" s="22">
        <f t="shared" si="4"/>
        <v>202.25776507632233</v>
      </c>
      <c r="AM32" s="62">
        <f t="shared" si="5"/>
        <v>494.36887618743344</v>
      </c>
      <c r="AN32" s="62">
        <f ca="1">AVERAGE(OFFSET($AM$3,0,0,'Données projet'!$E$10+1,1))-AVERAGE(OFFSET($H$3,0,0,'Données projet'!$E$10+1,1))</f>
        <v>477.2188915749129</v>
      </c>
      <c r="AO32" s="62">
        <f t="shared" si="36"/>
        <v>254.25036207346591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8.8000000000000007</v>
      </c>
      <c r="BD32" s="13">
        <f>IF('Données projet'!$A$88&gt;35,BD31+BC32-BL31,IF(A32&lt;'Données projet'!$A$88,$BA$205^A32,IF(A32='Données projet'!$A$88,'Données projet'!$B$88,BD31+BC32-BL31)))</f>
        <v>137.19999999999999</v>
      </c>
      <c r="BE32" s="14">
        <f>BD32*VLOOKUP('Données projet'!$B$11,Paramètres!$A$1:$I$89,3,0)*VLOOKUP('Données projet'!$B$11,Paramètres!$A$1:$I$89,5,0)</f>
        <v>111.29664</v>
      </c>
      <c r="BF32" s="14">
        <f t="shared" si="37"/>
        <v>29.636274399319777</v>
      </c>
      <c r="BG32" s="22">
        <f t="shared" si="7"/>
        <v>245.45815924548194</v>
      </c>
      <c r="BH32" s="62">
        <f t="shared" si="8"/>
        <v>537.56927035659305</v>
      </c>
      <c r="BI32" s="62">
        <f ca="1">AVERAGE(OFFSET($BH$3,0,0,'Données projet'!$E$11+1,1))-AVERAGE(OFFSET($H$3,0,0,'Données projet'!$E$11+1,1))</f>
        <v>256.19915261735281</v>
      </c>
      <c r="BJ32" s="62">
        <f t="shared" si="38"/>
        <v>297.47246687305056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12.333333333333334</v>
      </c>
      <c r="BY32" s="13">
        <f>IF('Données projet'!$A$114&gt;35,BY31+BX32-CG31,IF(A32&lt;'Données projet'!$A$114,$BV$205^A32,IF(A32='Données projet'!$A$114,'Données projet'!$B$114,BY31+BX32-CG31)))</f>
        <v>89.666666666666657</v>
      </c>
      <c r="BZ32" s="14">
        <f>BY32*VLOOKUP('Données projet'!$B$12,Paramètres!$A$1:$I$89,3,0)*VLOOKUP('Données projet'!$B$12,Paramètres!$A$1:$I$89,5,0)</f>
        <v>76.933999999999997</v>
      </c>
      <c r="CA32" s="14">
        <f t="shared" si="39"/>
        <v>21.385834734197029</v>
      </c>
      <c r="CB32" s="22">
        <f t="shared" si="10"/>
        <v>171.24037882872651</v>
      </c>
      <c r="CC32" s="62">
        <f t="shared" si="11"/>
        <v>463.35148993983762</v>
      </c>
      <c r="CD32" s="62">
        <f ca="1">AVERAGE(OFFSET($CC$3,0,0,'Données projet'!$E$12+1,1))-AVERAGE(OFFSET($H$3,0,0,'Données projet'!$E$12+1,1))</f>
        <v>448.44001099301806</v>
      </c>
      <c r="CE32" s="62">
        <f t="shared" si="40"/>
        <v>230.82970731138215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1.942910622555416</v>
      </c>
      <c r="CN32" s="24">
        <f t="shared" si="12"/>
        <v>1.942910622555416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132</v>
      </c>
      <c r="CU32" s="18">
        <f>CT32*VLOOKUP('Données projet'!$B$13,Paramètres!$A$1:$I$89,3,0)*VLOOKUP('Données projet'!$B$13,Paramètres!$A$1:$I$89,5,0)</f>
        <v>102.96000000000001</v>
      </c>
      <c r="CV32" s="14">
        <f t="shared" si="41"/>
        <v>27.665975080374633</v>
      </c>
      <c r="CW32" s="22">
        <f t="shared" si="13"/>
        <v>227.50690659831915</v>
      </c>
      <c r="CX32" s="62">
        <f t="shared" si="14"/>
        <v>519.61801770943032</v>
      </c>
      <c r="CY32" s="62">
        <f ca="1">AVERAGE(OFFSET($CX$3,0,0,'Données projet'!$E$13+1,1))-AVERAGE(OFFSET($H$3,0,0,'Données projet'!$E$13+1,1))</f>
        <v>288.82988781931277</v>
      </c>
      <c r="CZ32" s="62">
        <f t="shared" si="42"/>
        <v>283.48738729114024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90</v>
      </c>
      <c r="DP32" s="18">
        <f>DO32*VLOOKUP('Données projet'!$B$14,Paramètres!$A$1:$I$89,3,0)*VLOOKUP('Données projet'!$B$14,Paramètres!$A$1:$I$89,5,0)</f>
        <v>87.048000000000002</v>
      </c>
      <c r="DQ32" s="14">
        <f t="shared" si="43"/>
        <v>23.851897708444891</v>
      </c>
      <c r="DR32" s="22">
        <f t="shared" si="16"/>
        <v>193.15065517554152</v>
      </c>
      <c r="DS32" s="62">
        <f t="shared" si="17"/>
        <v>485.26176628665269</v>
      </c>
      <c r="DT32" s="62">
        <f ca="1">AVERAGE(OFFSET($DS$3,0,0,'Données projet'!$E$14+1,1))-AVERAGE(OFFSET($H$3,0,0,'Données projet'!$E$14+1,1))</f>
        <v>457.16923206840744</v>
      </c>
      <c r="DU32" s="62">
        <f t="shared" si="44"/>
        <v>244.45149244446094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IF('Données projet'!$A$192&gt;35,EJ31+EI32-ER31,IF(A32&lt;'Données projet'!$A$192,$EG$205^A32,IF(A32='Données projet'!$A$192,'Données projet'!$B$192,EJ31+EI32-ER31)))</f>
        <v>90</v>
      </c>
      <c r="EK32" s="18">
        <f>EJ32*VLOOKUP('Données projet'!$B$15,Paramètres!$A$1:$I$89,3,0)*VLOOKUP('Données projet'!$B$15,Paramètres!$A$1:$I$89,5,0)</f>
        <v>96.875999999999991</v>
      </c>
      <c r="EL32" s="14">
        <f t="shared" si="45"/>
        <v>26.21637845945024</v>
      </c>
      <c r="EM32" s="22">
        <f t="shared" si="19"/>
        <v>214.38589248354245</v>
      </c>
      <c r="EN32" s="62">
        <f t="shared" si="20"/>
        <v>506.49700359465362</v>
      </c>
      <c r="EO32" s="62">
        <f ca="1">AVERAGE(OFFSET($EN$3,0,0,'Données projet'!$E$15+1,1))-AVERAGE(OFFSET($H$3,0,0,'Données projet'!$E$15+1,1))</f>
        <v>503.92230226365683</v>
      </c>
      <c r="EP32" s="62">
        <f t="shared" si="46"/>
        <v>267.2998309535638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11.5</v>
      </c>
      <c r="FE32" s="13">
        <f>IF('Données projet'!$A$218&gt;35,FE31+FD32-FM31,IF(A32&lt;'Données projet'!$A$218,$FB$205^A32,IF(A32='Données projet'!$A$218,'Données projet'!$B$218,FE31+FD32-FM31)))</f>
        <v>131.99999999999994</v>
      </c>
      <c r="FF32" s="18">
        <f>FE32*VLOOKUP('Données projet'!$B$16,Paramètres!$A$1:$I$89,3,0)*VLOOKUP('Données projet'!$B$16,Paramètres!$A$1:$I$89,5,0)</f>
        <v>88.545599999999965</v>
      </c>
      <c r="FG32" s="14">
        <f t="shared" si="47"/>
        <v>24.214126834865596</v>
      </c>
      <c r="FH32" s="22">
        <f t="shared" si="22"/>
        <v>196.38985757072419</v>
      </c>
      <c r="FI32" s="62">
        <f t="shared" si="23"/>
        <v>488.50096868183533</v>
      </c>
      <c r="FJ32" s="62">
        <f ca="1">AVERAGE(OFFSET($FI$3,0,0,'Données projet'!$E$16+1,1))-AVERAGE(OFFSET($H$3,0,0,'Données projet'!$E$16+1,1))</f>
        <v>253.51307933126429</v>
      </c>
      <c r="FK32" s="62">
        <f t="shared" si="48"/>
        <v>249.72262393661117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430.40491895612814</v>
      </c>
      <c r="T33" s="62">
        <f t="shared" si="34"/>
        <v>231.36959598460686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98.358000000000004</v>
      </c>
      <c r="AK33" s="14">
        <f t="shared" si="35"/>
        <v>26.570437554143126</v>
      </c>
      <c r="AL33" s="22">
        <f t="shared" si="4"/>
        <v>217.58369540679928</v>
      </c>
      <c r="AM33" s="62">
        <f t="shared" si="5"/>
        <v>510.91702874013259</v>
      </c>
      <c r="AN33" s="62">
        <f ca="1">AVERAGE(OFFSET($AM$3,0,0,'Données projet'!$E$10+1,1))-AVERAGE(OFFSET($H$3,0,0,'Données projet'!$E$10+1,1))</f>
        <v>477.2188915749129</v>
      </c>
      <c r="AO33" s="62">
        <f t="shared" si="36"/>
        <v>254.25036207346591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146</v>
      </c>
      <c r="BB33" s="13">
        <f>VLOOKUP(A33,'Données projet'!$A$87:$I$107,9,0)</f>
        <v>8.8000000000000007</v>
      </c>
      <c r="BC33" s="13">
        <f t="array" ref="BC33">INDEX(BB:BB,MIN(IF(ISNUMBER(BB33:BB229),ROW(BB33:BB229),"")))</f>
        <v>8.8000000000000007</v>
      </c>
      <c r="BD33" s="13">
        <f>IF('Données projet'!$A$88&gt;35,BD32+BC33-BL32,IF(A33&lt;'Données projet'!$A$88,$BA$205^A33,IF(A33='Données projet'!$A$88,'Données projet'!$B$88,BD32+BC33-BL32)))</f>
        <v>146</v>
      </c>
      <c r="BE33" s="14">
        <f>BD33*VLOOKUP('Données projet'!$B$11,Paramètres!$A$1:$I$89,3,0)*VLOOKUP('Données projet'!$B$11,Paramètres!$A$1:$I$89,5,0)</f>
        <v>118.43520000000001</v>
      </c>
      <c r="BF33" s="14">
        <f t="shared" si="37"/>
        <v>31.309757056296963</v>
      </c>
      <c r="BG33" s="22">
        <f t="shared" si="7"/>
        <v>260.80580020638394</v>
      </c>
      <c r="BH33" s="62">
        <f t="shared" si="8"/>
        <v>554.13913353971725</v>
      </c>
      <c r="BI33" s="62">
        <f ca="1">AVERAGE(OFFSET($BH$3,0,0,'Données projet'!$E$11+1,1))-AVERAGE(OFFSET($H$3,0,0,'Données projet'!$E$11+1,1))</f>
        <v>256.19915261735281</v>
      </c>
      <c r="BJ33" s="62">
        <f t="shared" si="38"/>
        <v>297.47246687305056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102</v>
      </c>
      <c r="BW33" s="13">
        <f>VLOOKUP(A33,'Données projet'!$A$113:$I$133,9,0)</f>
        <v>12.333333333333334</v>
      </c>
      <c r="BX33" s="13">
        <f t="array" ref="BX33">INDEX(BW:BW,MIN(IF(ISNUMBER(BW33:BW229),ROW(BW33:BW229),"")))</f>
        <v>12.333333333333334</v>
      </c>
      <c r="BY33" s="13">
        <f>IF('Données projet'!$A$114&gt;35,BY32+BX33-CG32,IF(A33&lt;'Données projet'!$A$114,$BV$205^A33,IF(A33='Données projet'!$A$114,'Données projet'!$B$114,BY32+BX33-CG32)))</f>
        <v>101.99999999999999</v>
      </c>
      <c r="BZ33" s="14">
        <f>BY33*VLOOKUP('Données projet'!$B$12,Paramètres!$A$1:$I$89,3,0)*VLOOKUP('Données projet'!$B$12,Paramètres!$A$1:$I$89,5,0)</f>
        <v>87.515999999999991</v>
      </c>
      <c r="CA33" s="14">
        <f t="shared" si="39"/>
        <v>23.965171662037644</v>
      </c>
      <c r="CB33" s="22">
        <f t="shared" si="10"/>
        <v>194.16304064471555</v>
      </c>
      <c r="CC33" s="62">
        <f t="shared" si="11"/>
        <v>487.49637397804884</v>
      </c>
      <c r="CD33" s="62">
        <f ca="1">AVERAGE(OFFSET($CC$3,0,0,'Données projet'!$E$12+1,1))-AVERAGE(OFFSET($H$3,0,0,'Données projet'!$E$12+1,1))</f>
        <v>448.44001099301806</v>
      </c>
      <c r="CE33" s="62">
        <f t="shared" si="40"/>
        <v>230.82970731138215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13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0.4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5.5834849586517121</v>
      </c>
      <c r="CN33" s="24">
        <f t="shared" si="12"/>
        <v>5.5834849586517121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143.5</v>
      </c>
      <c r="CU33" s="18">
        <f>CT33*VLOOKUP('Données projet'!$B$13,Paramètres!$A$1:$I$89,3,0)*VLOOKUP('Données projet'!$B$13,Paramètres!$A$1:$I$89,5,0)</f>
        <v>111.93</v>
      </c>
      <c r="CV33" s="14">
        <f t="shared" si="41"/>
        <v>29.785246291563833</v>
      </c>
      <c r="CW33" s="22">
        <f t="shared" si="13"/>
        <v>246.82072062447364</v>
      </c>
      <c r="CX33" s="62">
        <f t="shared" si="14"/>
        <v>540.15405395780692</v>
      </c>
      <c r="CY33" s="62">
        <f ca="1">AVERAGE(OFFSET($CX$3,0,0,'Données projet'!$E$13+1,1))-AVERAGE(OFFSET($H$3,0,0,'Données projet'!$E$13+1,1))</f>
        <v>288.82988781931277</v>
      </c>
      <c r="CZ33" s="62">
        <f t="shared" si="42"/>
        <v>283.48738729114024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97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97</v>
      </c>
      <c r="DP33" s="18">
        <f>DO33*VLOOKUP('Données projet'!$B$14,Paramètres!$A$1:$I$89,3,0)*VLOOKUP('Données projet'!$B$14,Paramètres!$A$1:$I$89,5,0)</f>
        <v>93.818400000000011</v>
      </c>
      <c r="DQ33" s="14">
        <f t="shared" si="43"/>
        <v>25.483892312609182</v>
      </c>
      <c r="DR33" s="22">
        <f t="shared" si="16"/>
        <v>207.78482577779434</v>
      </c>
      <c r="DS33" s="62">
        <f t="shared" si="17"/>
        <v>501.11815911112762</v>
      </c>
      <c r="DT33" s="62">
        <f ca="1">AVERAGE(OFFSET($DS$3,0,0,'Données projet'!$E$14+1,1))-AVERAGE(OFFSET($H$3,0,0,'Données projet'!$E$14+1,1))</f>
        <v>457.16923206840744</v>
      </c>
      <c r="DU33" s="62">
        <f t="shared" si="44"/>
        <v>244.45149244446094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97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IF('Données projet'!$A$192&gt;35,EJ32+EI33-ER32,IF(A33&lt;'Données projet'!$A$192,$EG$205^A33,IF(A33='Données projet'!$A$192,'Données projet'!$B$192,EJ32+EI33-ER32)))</f>
        <v>97</v>
      </c>
      <c r="EK33" s="18">
        <f>EJ33*VLOOKUP('Données projet'!$B$15,Paramètres!$A$1:$I$89,3,0)*VLOOKUP('Données projet'!$B$15,Paramètres!$A$1:$I$89,5,0)</f>
        <v>104.41079999999999</v>
      </c>
      <c r="EL33" s="14">
        <f t="shared" si="45"/>
        <v>28.010155571424168</v>
      </c>
      <c r="EM33" s="22">
        <f t="shared" si="19"/>
        <v>230.63316428689711</v>
      </c>
      <c r="EN33" s="62">
        <f t="shared" si="20"/>
        <v>523.96649762023048</v>
      </c>
      <c r="EO33" s="62">
        <f ca="1">AVERAGE(OFFSET($EN$3,0,0,'Données projet'!$E$15+1,1))-AVERAGE(OFFSET($H$3,0,0,'Données projet'!$E$15+1,1))</f>
        <v>503.92230226365683</v>
      </c>
      <c r="EP33" s="62">
        <f t="shared" si="46"/>
        <v>267.2998309535638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11.5</v>
      </c>
      <c r="FE33" s="13">
        <f>IF('Données projet'!$A$218&gt;35,FE32+FD33-FM32,IF(A33&lt;'Données projet'!$A$218,$FB$205^A33,IF(A33='Données projet'!$A$218,'Données projet'!$B$218,FE32+FD33-FM32)))</f>
        <v>143.49999999999994</v>
      </c>
      <c r="FF33" s="18">
        <f>FE33*VLOOKUP('Données projet'!$B$16,Paramètres!$A$1:$I$89,3,0)*VLOOKUP('Données projet'!$B$16,Paramètres!$A$1:$I$89,5,0)</f>
        <v>96.25979999999997</v>
      </c>
      <c r="FG33" s="14">
        <f t="shared" si="47"/>
        <v>26.068979293748086</v>
      </c>
      <c r="FH33" s="22">
        <f t="shared" si="22"/>
        <v>213.05595726994454</v>
      </c>
      <c r="FI33" s="62">
        <f t="shared" si="23"/>
        <v>506.38929060327786</v>
      </c>
      <c r="FJ33" s="62">
        <f ca="1">AVERAGE(OFFSET($FI$3,0,0,'Données projet'!$E$16+1,1))-AVERAGE(OFFSET($H$3,0,0,'Données projet'!$E$16+1,1))</f>
        <v>253.51307933126429</v>
      </c>
      <c r="FK33" s="62">
        <f t="shared" si="48"/>
        <v>249.72262393661117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8.6</v>
      </c>
      <c r="N34" s="14">
        <f>IF('Données projet'!$A$36&gt;35,N33+M34-V33,IF(A34&lt;'Données projet'!$A$36,$K$205^A34,IF(A34='Données projet'!$A$36,'Données projet'!$B$36,N33+M34-V33)))</f>
        <v>105.6</v>
      </c>
      <c r="O34" s="14">
        <f>N34*VLOOKUP('Données projet'!$B$9,Paramètres!$A$1:$I$89,3,0)*VLOOKUP('Données projet'!$B$9,Paramètres!$A$1:$I$89,5,0)</f>
        <v>95.546879999999987</v>
      </c>
      <c r="P34" s="14">
        <f t="shared" si="33"/>
        <v>25.898306910102065</v>
      </c>
      <c r="Q34" s="22">
        <f t="shared" si="2"/>
        <v>211.51703386842772</v>
      </c>
      <c r="R34" s="62">
        <f t="shared" si="0"/>
        <v>504.85036720176106</v>
      </c>
      <c r="S34" s="62">
        <f ca="1">AVERAGE(OFFSET($R$3,0,0,'Données projet'!$E$9+1,1))-AVERAGE(OFFSET($H$3,0,0,'Données projet'!$E$9+1,1))</f>
        <v>430.40491895612814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105.6</v>
      </c>
      <c r="AJ34" s="14">
        <f>AI34*VLOOKUP('Données projet'!$B$10,Paramètres!$A$1:$I$89,3,0)*VLOOKUP('Données projet'!$B$10,Paramètres!$A$1:$I$89,5,0)</f>
        <v>107.0784</v>
      </c>
      <c r="AK34" s="14">
        <f t="shared" si="35"/>
        <v>28.641558109101805</v>
      </c>
      <c r="AL34" s="22">
        <f t="shared" si="4"/>
        <v>236.37892704001897</v>
      </c>
      <c r="AM34" s="62">
        <f t="shared" si="5"/>
        <v>529.71226037335225</v>
      </c>
      <c r="AN34" s="62">
        <f ca="1">AVERAGE(OFFSET($AM$3,0,0,'Données projet'!$E$10+1,1))-AVERAGE(OFFSET($H$3,0,0,'Données projet'!$E$10+1,1))</f>
        <v>477.2188915749129</v>
      </c>
      <c r="AO34" s="62">
        <f t="shared" si="36"/>
        <v>254.25036207346591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8.8000000000000007</v>
      </c>
      <c r="BD34" s="13">
        <f>IF('Données projet'!$A$88&gt;35,BD33+BC34-BL33,IF(A34&lt;'Données projet'!$A$88,$BA$205^A34,IF(A34='Données projet'!$A$88,'Données projet'!$B$88,BD33+BC34-BL33)))</f>
        <v>154.80000000000001</v>
      </c>
      <c r="BE34" s="14">
        <f>BD34*VLOOKUP('Données projet'!$B$11,Paramètres!$A$1:$I$89,3,0)*VLOOKUP('Données projet'!$B$11,Paramètres!$A$1:$I$89,5,0)</f>
        <v>125.57376000000002</v>
      </c>
      <c r="BF34" s="14">
        <f t="shared" si="37"/>
        <v>32.97153235129214</v>
      </c>
      <c r="BG34" s="22">
        <f t="shared" si="7"/>
        <v>276.13305084516719</v>
      </c>
      <c r="BH34" s="62">
        <f t="shared" si="8"/>
        <v>569.46638417850045</v>
      </c>
      <c r="BI34" s="62">
        <f ca="1">AVERAGE(OFFSET($BH$3,0,0,'Données projet'!$E$11+1,1))-AVERAGE(OFFSET($H$3,0,0,'Données projet'!$E$11+1,1))</f>
        <v>256.19915261735281</v>
      </c>
      <c r="BJ34" s="62">
        <f t="shared" si="38"/>
        <v>297.47246687305056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14.166666666666666</v>
      </c>
      <c r="BY34" s="13">
        <f>IF('Données projet'!$A$114&gt;35,BY33+BX34-CG33,IF(A34&lt;'Données projet'!$A$114,$BV$205^A34,IF(A34='Données projet'!$A$114,'Données projet'!$B$114,BY33+BX34-CG33)))</f>
        <v>103.16666666666666</v>
      </c>
      <c r="BZ34" s="14">
        <f>BY34*VLOOKUP('Données projet'!$B$12,Paramètres!$A$1:$I$89,3,0)*VLOOKUP('Données projet'!$B$12,Paramètres!$A$1:$I$89,5,0)</f>
        <v>88.51700000000001</v>
      </c>
      <c r="CA34" s="14">
        <f t="shared" si="39"/>
        <v>24.207215980626653</v>
      </c>
      <c r="CB34" s="22">
        <f t="shared" si="10"/>
        <v>196.32800949959145</v>
      </c>
      <c r="CC34" s="62">
        <f t="shared" si="11"/>
        <v>489.66134283292479</v>
      </c>
      <c r="CD34" s="62">
        <f ca="1">AVERAGE(OFFSET($CC$3,0,0,'Données projet'!$E$12+1,1))-AVERAGE(OFFSET($H$3,0,0,'Données projet'!$E$12+1,1))</f>
        <v>448.44001099301806</v>
      </c>
      <c r="CE34" s="62">
        <f t="shared" si="40"/>
        <v>230.82970731138215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3.9481200769157159</v>
      </c>
      <c r="CN34" s="24">
        <f t="shared" si="12"/>
        <v>3.9481200769157159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155</v>
      </c>
      <c r="CU34" s="18">
        <f>CT34*VLOOKUP('Données projet'!$B$13,Paramètres!$A$1:$I$89,3,0)*VLOOKUP('Données projet'!$B$13,Paramètres!$A$1:$I$89,5,0)</f>
        <v>120.9</v>
      </c>
      <c r="CV34" s="14">
        <f t="shared" si="41"/>
        <v>31.884818143351602</v>
      </c>
      <c r="CW34" s="22">
        <f t="shared" si="13"/>
        <v>266.10022493300403</v>
      </c>
      <c r="CX34" s="62">
        <f t="shared" si="14"/>
        <v>559.43355826633729</v>
      </c>
      <c r="CY34" s="62">
        <f ca="1">AVERAGE(OFFSET($CX$3,0,0,'Données projet'!$E$13+1,1))-AVERAGE(OFFSET($H$3,0,0,'Données projet'!$E$13+1,1))</f>
        <v>288.82988781931277</v>
      </c>
      <c r="CZ34" s="62">
        <f t="shared" si="42"/>
        <v>283.48738729114024</v>
      </c>
      <c r="DA34" s="16">
        <f>IF(ISNA(VLOOKUP(A34,'Données projet'!$A$139:$I$159,3,0)),0,VLOOKUP(A34,'Données projet'!$A$139:$I$159,3,0))</f>
        <v>3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8.6</v>
      </c>
      <c r="DO34" s="13">
        <f>IF('Données projet'!$A$166&gt;35,DO33+DN34-DW33,IF(A34&lt;'Données projet'!$A$166,$DL$205^A34,IF(A34='Données projet'!$A$166,'Données projet'!$B$166,DO33+DN34-DW33)))</f>
        <v>105.6</v>
      </c>
      <c r="DP34" s="18">
        <f>DO34*VLOOKUP('Données projet'!$B$14,Paramètres!$A$1:$I$89,3,0)*VLOOKUP('Données projet'!$B$14,Paramètres!$A$1:$I$89,5,0)</f>
        <v>102.13632</v>
      </c>
      <c r="DQ34" s="14">
        <f t="shared" si="43"/>
        <v>27.470318508318069</v>
      </c>
      <c r="DR34" s="22">
        <f t="shared" si="16"/>
        <v>225.73156206865394</v>
      </c>
      <c r="DS34" s="62">
        <f t="shared" si="17"/>
        <v>519.06489540198731</v>
      </c>
      <c r="DT34" s="62">
        <f ca="1">AVERAGE(OFFSET($DS$3,0,0,'Données projet'!$E$14+1,1))-AVERAGE(OFFSET($H$3,0,0,'Données projet'!$E$14+1,1))</f>
        <v>457.16923206840744</v>
      </c>
      <c r="DU34" s="62">
        <f t="shared" si="44"/>
        <v>244.45149244446094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8.6</v>
      </c>
      <c r="EJ34" s="13">
        <f>IF('Données projet'!$A$192&gt;35,EJ33+EI34-ER33,IF(A34&lt;'Données projet'!$A$192,$EG$205^A34,IF(A34='Données projet'!$A$192,'Données projet'!$B$192,EJ33+EI34-ER33)))</f>
        <v>105.6</v>
      </c>
      <c r="EK34" s="18">
        <f>EJ34*VLOOKUP('Données projet'!$B$15,Paramètres!$A$1:$I$89,3,0)*VLOOKUP('Données projet'!$B$15,Paramètres!$A$1:$I$89,5,0)</f>
        <v>113.66783999999998</v>
      </c>
      <c r="EL34" s="14">
        <f t="shared" si="45"/>
        <v>30.193499704668234</v>
      </c>
      <c r="EM34" s="22">
        <f t="shared" si="19"/>
        <v>250.55849998563042</v>
      </c>
      <c r="EN34" s="62">
        <f t="shared" si="20"/>
        <v>543.89183331896379</v>
      </c>
      <c r="EO34" s="62">
        <f ca="1">AVERAGE(OFFSET($EN$3,0,0,'Données projet'!$E$15+1,1))-AVERAGE(OFFSET($H$3,0,0,'Données projet'!$E$15+1,1))</f>
        <v>503.92230226365683</v>
      </c>
      <c r="EP34" s="62">
        <f t="shared" si="46"/>
        <v>267.2998309535638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>
        <f>VLOOKUP(A34,'Données projet'!$A$217:$I$237,2,0)</f>
        <v>155</v>
      </c>
      <c r="FC34" s="13">
        <f>VLOOKUP(A34,'Données projet'!$A$217:$I$237,9,0)</f>
        <v>11.5</v>
      </c>
      <c r="FD34" s="13">
        <f t="array" ref="FD34">INDEX(FC:FC,MIN(IF(ISNUMBER(FC34:FC230),ROW(FC34:FC230),"")))</f>
        <v>11.5</v>
      </c>
      <c r="FE34" s="13">
        <f>IF('Données projet'!$A$218&gt;35,FE33+FD34-FM33,IF(A34&lt;'Données projet'!$A$218,$FB$205^A34,IF(A34='Données projet'!$A$218,'Données projet'!$B$218,FE33+FD34-FM33)))</f>
        <v>154.99999999999994</v>
      </c>
      <c r="FF34" s="18">
        <f>FE34*VLOOKUP('Données projet'!$B$16,Paramètres!$A$1:$I$89,3,0)*VLOOKUP('Données projet'!$B$16,Paramètres!$A$1:$I$89,5,0)</f>
        <v>103.97399999999996</v>
      </c>
      <c r="FG34" s="14">
        <f t="shared" si="47"/>
        <v>27.906590257048865</v>
      </c>
      <c r="FH34" s="22">
        <f t="shared" si="22"/>
        <v>229.69202803102669</v>
      </c>
      <c r="FI34" s="62">
        <f t="shared" si="23"/>
        <v>523.02536136436004</v>
      </c>
      <c r="FJ34" s="62">
        <f ca="1">AVERAGE(OFFSET($FI$3,0,0,'Données projet'!$E$16+1,1))-AVERAGE(OFFSET($H$3,0,0,'Données projet'!$E$16+1,1))</f>
        <v>253.51307933126429</v>
      </c>
      <c r="FK34" s="62">
        <f t="shared" si="48"/>
        <v>249.72262393661117</v>
      </c>
      <c r="FL34" s="16">
        <f>IF(ISNA(VLOOKUP(A34,'Données projet'!$A$217:$I$237,3,0)),0,VLOOKUP(A34,'Données projet'!$A$217:$I$237,3,0))</f>
        <v>2</v>
      </c>
      <c r="FM34" s="16">
        <f>IF(ISNA(VLOOKUP(A34,'Données projet'!$A$217:$I$237,4,0)),0,VLOOKUP(A34,'Données projet'!$A$217:$I$237,4,0))</f>
        <v>36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8.6</v>
      </c>
      <c r="N35" s="14">
        <f>IF('Données projet'!$A$36&gt;35,N34+M35-V34,IF(A35&lt;'Données projet'!$A$36,$K$205^A35,IF(A35='Données projet'!$A$36,'Données projet'!$B$36,N34+M35-V34)))</f>
        <v>114.19999999999999</v>
      </c>
      <c r="O35" s="14">
        <f>N35*VLOOKUP('Données projet'!$B$9,Paramètres!$A$1:$I$89,3,0)*VLOOKUP('Données projet'!$B$9,Paramètres!$A$1:$I$89,5,0)</f>
        <v>103.32815999999998</v>
      </c>
      <c r="P35" s="14">
        <f t="shared" si="33"/>
        <v>27.753368651496011</v>
      </c>
      <c r="Q35" s="22">
        <f t="shared" ref="Q35:Q66" si="53">(O35+P35)*0.475*44/12</f>
        <v>228.30032906802219</v>
      </c>
      <c r="R35" s="62">
        <f t="shared" si="0"/>
        <v>521.63366240135554</v>
      </c>
      <c r="S35" s="62">
        <f ca="1">AVERAGE(OFFSET($R$3,0,0,'Données projet'!$E$9+1,1))-AVERAGE(OFFSET($H$3,0,0,'Données projet'!$E$9+1,1))</f>
        <v>430.40491895612814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114.19999999999999</v>
      </c>
      <c r="AJ35" s="14">
        <f>AI35*VLOOKUP('Données projet'!$B$10,Paramètres!$A$1:$I$89,3,0)*VLOOKUP('Données projet'!$B$10,Paramètres!$A$1:$I$89,5,0)</f>
        <v>115.79879999999999</v>
      </c>
      <c r="AK35" s="14">
        <f t="shared" si="35"/>
        <v>30.693115334311045</v>
      </c>
      <c r="AL35" s="22">
        <f t="shared" si="4"/>
        <v>255.14008587392505</v>
      </c>
      <c r="AM35" s="62">
        <f t="shared" si="5"/>
        <v>548.4734192072583</v>
      </c>
      <c r="AN35" s="62">
        <f ca="1">AVERAGE(OFFSET($AM$3,0,0,'Données projet'!$E$10+1,1))-AVERAGE(OFFSET($H$3,0,0,'Données projet'!$E$10+1,1))</f>
        <v>477.2188915749129</v>
      </c>
      <c r="AO35" s="62">
        <f t="shared" si="36"/>
        <v>254.25036207346591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8.8000000000000007</v>
      </c>
      <c r="BD35" s="13">
        <f>IF('Données projet'!$A$88&gt;35,BD34+BC35-BL34,IF(A35&lt;'Données projet'!$A$88,$BA$205^A35,IF(A35='Données projet'!$A$88,'Données projet'!$B$88,BD34+BC35-BL34)))</f>
        <v>163.60000000000002</v>
      </c>
      <c r="BE35" s="14">
        <f>BD35*VLOOKUP('Données projet'!$B$11,Paramètres!$A$1:$I$89,3,0)*VLOOKUP('Données projet'!$B$11,Paramètres!$A$1:$I$89,5,0)</f>
        <v>132.71232000000003</v>
      </c>
      <c r="BF35" s="14">
        <f t="shared" si="37"/>
        <v>34.622341655285041</v>
      </c>
      <c r="BG35" s="22">
        <f t="shared" si="7"/>
        <v>291.44120238295483</v>
      </c>
      <c r="BH35" s="62">
        <f t="shared" si="8"/>
        <v>584.77453571628814</v>
      </c>
      <c r="BI35" s="62">
        <f ca="1">AVERAGE(OFFSET($BH$3,0,0,'Données projet'!$E$11+1,1))-AVERAGE(OFFSET($H$3,0,0,'Données projet'!$E$11+1,1))</f>
        <v>256.19915261735281</v>
      </c>
      <c r="BJ35" s="62">
        <f t="shared" si="38"/>
        <v>297.47246687305056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14.166666666666666</v>
      </c>
      <c r="BY35" s="13">
        <f>IF('Données projet'!$A$114&gt;35,BY34+BX35-CG34,IF(A35&lt;'Données projet'!$A$114,$BV$205^A35,IF(A35='Données projet'!$A$114,'Données projet'!$B$114,BY34+BX35-CG34)))</f>
        <v>117.33333333333333</v>
      </c>
      <c r="BZ35" s="14">
        <f>BY35*VLOOKUP('Données projet'!$B$12,Paramètres!$A$1:$I$89,3,0)*VLOOKUP('Données projet'!$B$12,Paramètres!$A$1:$I$89,5,0)</f>
        <v>100.672</v>
      </c>
      <c r="CA35" s="14">
        <f t="shared" si="39"/>
        <v>27.122029824032914</v>
      </c>
      <c r="CB35" s="22">
        <f t="shared" si="10"/>
        <v>222.57460194352402</v>
      </c>
      <c r="CC35" s="62">
        <f t="shared" si="11"/>
        <v>515.9079352768573</v>
      </c>
      <c r="CD35" s="62">
        <f ca="1">AVERAGE(OFFSET($CC$3,0,0,'Données projet'!$E$12+1,1))-AVERAGE(OFFSET($H$3,0,0,'Données projet'!$E$12+1,1))</f>
        <v>448.44001099301806</v>
      </c>
      <c r="CE35" s="62">
        <f t="shared" si="40"/>
        <v>230.82970731138215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2.7917424793258565</v>
      </c>
      <c r="CN35" s="24">
        <f t="shared" si="12"/>
        <v>2.7917424793258565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130.5</v>
      </c>
      <c r="CU35" s="18">
        <f>CT35*VLOOKUP('Données projet'!$B$13,Paramètres!$A$1:$I$89,3,0)*VLOOKUP('Données projet'!$B$13,Paramètres!$A$1:$I$89,5,0)</f>
        <v>101.79</v>
      </c>
      <c r="CV35" s="14">
        <f t="shared" si="41"/>
        <v>27.38799903683508</v>
      </c>
      <c r="CW35" s="22">
        <f t="shared" si="13"/>
        <v>224.98501498915439</v>
      </c>
      <c r="CX35" s="62">
        <f t="shared" si="14"/>
        <v>518.31834832248774</v>
      </c>
      <c r="CY35" s="62">
        <f ca="1">AVERAGE(OFFSET($CX$3,0,0,'Données projet'!$E$13+1,1))-AVERAGE(OFFSET($H$3,0,0,'Données projet'!$E$13+1,1))</f>
        <v>288.82988781931277</v>
      </c>
      <c r="CZ35" s="62">
        <f t="shared" si="42"/>
        <v>283.48738729114024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8.6</v>
      </c>
      <c r="DO35" s="13">
        <f>IF('Données projet'!$A$166&gt;35,DO34+DN35-DW34,IF(A35&lt;'Données projet'!$A$166,$DL$205^A35,IF(A35='Données projet'!$A$166,'Données projet'!$B$166,DO34+DN35-DW34)))</f>
        <v>114.19999999999999</v>
      </c>
      <c r="DP35" s="18">
        <f>DO35*VLOOKUP('Données projet'!$B$14,Paramètres!$A$1:$I$89,3,0)*VLOOKUP('Données projet'!$B$14,Paramètres!$A$1:$I$89,5,0)</f>
        <v>110.45423999999998</v>
      </c>
      <c r="DQ35" s="14">
        <f t="shared" si="43"/>
        <v>29.437981377770335</v>
      </c>
      <c r="DR35" s="22">
        <f t="shared" si="16"/>
        <v>243.64561889961661</v>
      </c>
      <c r="DS35" s="62">
        <f t="shared" si="17"/>
        <v>536.97895223294995</v>
      </c>
      <c r="DT35" s="62">
        <f ca="1">AVERAGE(OFFSET($DS$3,0,0,'Données projet'!$E$14+1,1))-AVERAGE(OFFSET($H$3,0,0,'Données projet'!$E$14+1,1))</f>
        <v>457.16923206840744</v>
      </c>
      <c r="DU35" s="62">
        <f t="shared" si="44"/>
        <v>244.45149244446094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8.6</v>
      </c>
      <c r="EJ35" s="13">
        <f>IF('Données projet'!$A$192&gt;35,EJ34+EI35-ER34,IF(A35&lt;'Données projet'!$A$192,$EG$205^A35,IF(A35='Données projet'!$A$192,'Données projet'!$B$192,EJ34+EI35-ER34)))</f>
        <v>114.19999999999999</v>
      </c>
      <c r="EK35" s="18">
        <f>EJ35*VLOOKUP('Données projet'!$B$15,Paramètres!$A$1:$I$89,3,0)*VLOOKUP('Données projet'!$B$15,Paramètres!$A$1:$I$89,5,0)</f>
        <v>122.92487999999999</v>
      </c>
      <c r="EL35" s="14">
        <f t="shared" si="45"/>
        <v>32.356220469980919</v>
      </c>
      <c r="EM35" s="22">
        <f t="shared" si="19"/>
        <v>270.44791665188342</v>
      </c>
      <c r="EN35" s="62">
        <f t="shared" si="20"/>
        <v>563.78124998521673</v>
      </c>
      <c r="EO35" s="62">
        <f ca="1">AVERAGE(OFFSET($EN$3,0,0,'Données projet'!$E$15+1,1))-AVERAGE(OFFSET($H$3,0,0,'Données projet'!$E$15+1,1))</f>
        <v>503.92230226365683</v>
      </c>
      <c r="EP35" s="62">
        <f t="shared" si="46"/>
        <v>267.2998309535638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11.5</v>
      </c>
      <c r="FE35" s="13">
        <f>IF('Données projet'!$A$218&gt;35,FE34+FD35-FM34,IF(A35&lt;'Données projet'!$A$218,$FB$205^A35,IF(A35='Données projet'!$A$218,'Données projet'!$B$218,FE34+FD35-FM34)))</f>
        <v>130.49999999999994</v>
      </c>
      <c r="FF35" s="18">
        <f>FE35*VLOOKUP('Données projet'!$B$16,Paramètres!$A$1:$I$89,3,0)*VLOOKUP('Données projet'!$B$16,Paramètres!$A$1:$I$89,5,0)</f>
        <v>87.539399999999958</v>
      </c>
      <c r="FG35" s="14">
        <f t="shared" si="47"/>
        <v>23.970833505938423</v>
      </c>
      <c r="FH35" s="22">
        <f t="shared" si="22"/>
        <v>194.21365668950932</v>
      </c>
      <c r="FI35" s="62">
        <f t="shared" si="23"/>
        <v>487.54699002284264</v>
      </c>
      <c r="FJ35" s="62">
        <f ca="1">AVERAGE(OFFSET($FI$3,0,0,'Données projet'!$E$16+1,1))-AVERAGE(OFFSET($H$3,0,0,'Données projet'!$E$16+1,1))</f>
        <v>253.51307933126429</v>
      </c>
      <c r="FK35" s="62">
        <f t="shared" si="48"/>
        <v>249.72262393661117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8.6</v>
      </c>
      <c r="N36" s="14">
        <f>IF('Données projet'!$A$36&gt;35,N35+M36-V35,IF(A36&lt;'Données projet'!$A$36,$K$205^A36,IF(A36='Données projet'!$A$36,'Données projet'!$B$36,N35+M36-V35)))</f>
        <v>122.79999999999998</v>
      </c>
      <c r="O36" s="14">
        <f>N36*VLOOKUP('Données projet'!$B$9,Paramètres!$A$1:$I$89,3,0)*VLOOKUP('Données projet'!$B$9,Paramètres!$A$1:$I$89,5,0)</f>
        <v>111.10943999999999</v>
      </c>
      <c r="P36" s="14">
        <f t="shared" si="33"/>
        <v>29.592224426586235</v>
      </c>
      <c r="Q36" s="22">
        <f t="shared" si="53"/>
        <v>245.05539887630434</v>
      </c>
      <c r="R36" s="62">
        <f t="shared" si="0"/>
        <v>538.38873220963762</v>
      </c>
      <c r="S36" s="62">
        <f ca="1">AVERAGE(OFFSET($R$3,0,0,'Données projet'!$E$9+1,1))-AVERAGE(OFFSET($H$3,0,0,'Données projet'!$E$9+1,1))</f>
        <v>430.40491895612814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122.79999999999998</v>
      </c>
      <c r="AJ36" s="14">
        <f>AI36*VLOOKUP('Données projet'!$B$10,Paramètres!$A$1:$I$89,3,0)*VLOOKUP('Données projet'!$B$10,Paramètres!$A$1:$I$89,5,0)</f>
        <v>124.5192</v>
      </c>
      <c r="AK36" s="14">
        <f t="shared" si="35"/>
        <v>32.726749993106417</v>
      </c>
      <c r="AL36" s="22">
        <f t="shared" si="4"/>
        <v>273.870029571327</v>
      </c>
      <c r="AM36" s="62">
        <f t="shared" si="5"/>
        <v>567.20336290466025</v>
      </c>
      <c r="AN36" s="62">
        <f ca="1">AVERAGE(OFFSET($AM$3,0,0,'Données projet'!$E$10+1,1))-AVERAGE(OFFSET($H$3,0,0,'Données projet'!$E$10+1,1))</f>
        <v>477.2188915749129</v>
      </c>
      <c r="AO36" s="62">
        <f t="shared" si="36"/>
        <v>254.25036207346591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8.8000000000000007</v>
      </c>
      <c r="BD36" s="13">
        <f>IF('Données projet'!$A$88&gt;35,BD35+BC36-BL35,IF(A36&lt;'Données projet'!$A$88,$BA$205^A36,IF(A36='Données projet'!$A$88,'Données projet'!$B$88,BD35+BC36-BL35)))</f>
        <v>172.40000000000003</v>
      </c>
      <c r="BE36" s="14">
        <f>BD36*VLOOKUP('Données projet'!$B$11,Paramètres!$A$1:$I$89,3,0)*VLOOKUP('Données projet'!$B$11,Paramètres!$A$1:$I$89,5,0)</f>
        <v>139.85088000000005</v>
      </c>
      <c r="BF36" s="14">
        <f t="shared" si="37"/>
        <v>36.262842078476233</v>
      </c>
      <c r="BG36" s="22">
        <f t="shared" si="7"/>
        <v>306.7313992866795</v>
      </c>
      <c r="BH36" s="62">
        <f t="shared" si="8"/>
        <v>600.06473262001282</v>
      </c>
      <c r="BI36" s="62">
        <f ca="1">AVERAGE(OFFSET($BH$3,0,0,'Données projet'!$E$11+1,1))-AVERAGE(OFFSET($H$3,0,0,'Données projet'!$E$11+1,1))</f>
        <v>256.19915261735281</v>
      </c>
      <c r="BJ36" s="62">
        <f t="shared" si="38"/>
        <v>297.47246687305056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14.166666666666666</v>
      </c>
      <c r="BY36" s="13">
        <f>IF('Données projet'!$A$114&gt;35,BY35+BX36-CG35,IF(A36&lt;'Données projet'!$A$114,$BV$205^A36,IF(A36='Données projet'!$A$114,'Données projet'!$B$114,BY35+BX36-CG35)))</f>
        <v>131.5</v>
      </c>
      <c r="BZ36" s="14">
        <f>BY36*VLOOKUP('Données projet'!$B$12,Paramètres!$A$1:$I$89,3,0)*VLOOKUP('Données projet'!$B$12,Paramètres!$A$1:$I$89,5,0)</f>
        <v>112.82700000000001</v>
      </c>
      <c r="CA36" s="14">
        <f t="shared" si="39"/>
        <v>29.996060965411449</v>
      </c>
      <c r="CB36" s="22">
        <f t="shared" si="10"/>
        <v>248.75016451475827</v>
      </c>
      <c r="CC36" s="62">
        <f t="shared" si="11"/>
        <v>542.08349784809161</v>
      </c>
      <c r="CD36" s="62">
        <f ca="1">AVERAGE(OFFSET($CC$3,0,0,'Données projet'!$E$12+1,1))-AVERAGE(OFFSET($H$3,0,0,'Données projet'!$E$12+1,1))</f>
        <v>448.44001099301806</v>
      </c>
      <c r="CE36" s="62">
        <f t="shared" si="40"/>
        <v>230.82970731138215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1.9740600384578582</v>
      </c>
      <c r="CN36" s="24">
        <f t="shared" si="12"/>
        <v>1.9740600384578582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142</v>
      </c>
      <c r="CU36" s="18">
        <f>CT36*VLOOKUP('Données projet'!$B$13,Paramètres!$A$1:$I$89,3,0)*VLOOKUP('Données projet'!$B$13,Paramètres!$A$1:$I$89,5,0)</f>
        <v>110.76</v>
      </c>
      <c r="CV36" s="14">
        <f t="shared" si="41"/>
        <v>29.509974682362923</v>
      </c>
      <c r="CW36" s="22">
        <f t="shared" si="13"/>
        <v>244.30353923844879</v>
      </c>
      <c r="CX36" s="62">
        <f t="shared" si="14"/>
        <v>537.63687257178208</v>
      </c>
      <c r="CY36" s="62">
        <f ca="1">AVERAGE(OFFSET($CX$3,0,0,'Données projet'!$E$13+1,1))-AVERAGE(OFFSET($H$3,0,0,'Données projet'!$E$13+1,1))</f>
        <v>288.82988781931277</v>
      </c>
      <c r="CZ36" s="62">
        <f t="shared" si="42"/>
        <v>283.48738729114024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8.6</v>
      </c>
      <c r="DO36" s="13">
        <f>IF('Données projet'!$A$166&gt;35,DO35+DN36-DW35,IF(A36&lt;'Données projet'!$A$166,$DL$205^A36,IF(A36='Données projet'!$A$166,'Données projet'!$B$166,DO35+DN36-DW35)))</f>
        <v>122.79999999999998</v>
      </c>
      <c r="DP36" s="18">
        <f>DO36*VLOOKUP('Données projet'!$B$14,Paramètres!$A$1:$I$89,3,0)*VLOOKUP('Données projet'!$B$14,Paramètres!$A$1:$I$89,5,0)</f>
        <v>118.77216</v>
      </c>
      <c r="DQ36" s="14">
        <f t="shared" si="43"/>
        <v>31.388454588545514</v>
      </c>
      <c r="DR36" s="22">
        <f t="shared" si="16"/>
        <v>261.52973707505009</v>
      </c>
      <c r="DS36" s="62">
        <f t="shared" si="17"/>
        <v>554.86307040838346</v>
      </c>
      <c r="DT36" s="62">
        <f ca="1">AVERAGE(OFFSET($DS$3,0,0,'Données projet'!$E$14+1,1))-AVERAGE(OFFSET($H$3,0,0,'Données projet'!$E$14+1,1))</f>
        <v>457.16923206840744</v>
      </c>
      <c r="DU36" s="62">
        <f t="shared" si="44"/>
        <v>244.45149244446094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8.6</v>
      </c>
      <c r="EJ36" s="13">
        <f>IF('Données projet'!$A$192&gt;35,EJ35+EI36-ER35,IF(A36&lt;'Données projet'!$A$192,$EG$205^A36,IF(A36='Données projet'!$A$192,'Données projet'!$B$192,EJ35+EI36-ER35)))</f>
        <v>122.79999999999998</v>
      </c>
      <c r="EK36" s="18">
        <f>EJ36*VLOOKUP('Données projet'!$B$15,Paramètres!$A$1:$I$89,3,0)*VLOOKUP('Données projet'!$B$15,Paramètres!$A$1:$I$89,5,0)</f>
        <v>132.18191999999999</v>
      </c>
      <c r="EL36" s="14">
        <f t="shared" si="45"/>
        <v>34.500047535388696</v>
      </c>
      <c r="EM36" s="22">
        <f t="shared" si="19"/>
        <v>290.30442679080193</v>
      </c>
      <c r="EN36" s="62">
        <f t="shared" si="20"/>
        <v>583.63776012413518</v>
      </c>
      <c r="EO36" s="62">
        <f ca="1">AVERAGE(OFFSET($EN$3,0,0,'Données projet'!$E$15+1,1))-AVERAGE(OFFSET($H$3,0,0,'Données projet'!$E$15+1,1))</f>
        <v>503.92230226365683</v>
      </c>
      <c r="EP36" s="62">
        <f t="shared" si="46"/>
        <v>267.2998309535638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11.5</v>
      </c>
      <c r="FE36" s="13">
        <f>IF('Données projet'!$A$218&gt;35,FE35+FD36-FM35,IF(A36&lt;'Données projet'!$A$218,$FB$205^A36,IF(A36='Données projet'!$A$218,'Données projet'!$B$218,FE35+FD36-FM35)))</f>
        <v>141.99999999999994</v>
      </c>
      <c r="FF36" s="18">
        <f>FE36*VLOOKUP('Données projet'!$B$16,Paramètres!$A$1:$I$89,3,0)*VLOOKUP('Données projet'!$B$16,Paramètres!$A$1:$I$89,5,0)</f>
        <v>95.253599999999963</v>
      </c>
      <c r="FG36" s="14">
        <f t="shared" si="47"/>
        <v>25.828052970353951</v>
      </c>
      <c r="FH36" s="22">
        <f t="shared" si="22"/>
        <v>210.88387892336638</v>
      </c>
      <c r="FI36" s="62">
        <f t="shared" si="23"/>
        <v>504.21721225669967</v>
      </c>
      <c r="FJ36" s="62">
        <f ca="1">AVERAGE(OFFSET($FI$3,0,0,'Données projet'!$E$16+1,1))-AVERAGE(OFFSET($H$3,0,0,'Données projet'!$E$16+1,1))</f>
        <v>253.51307933126429</v>
      </c>
      <c r="FK36" s="62">
        <f t="shared" si="48"/>
        <v>249.72262393661117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8.6</v>
      </c>
      <c r="N37" s="14">
        <f>IF('Données projet'!$A$36&gt;35,N36+M37-V36,IF(A37&lt;'Données projet'!$A$36,$K$205^A37,IF(A37='Données projet'!$A$36,'Données projet'!$B$36,N36+M37-V36)))</f>
        <v>131.39999999999998</v>
      </c>
      <c r="O37" s="14">
        <f>N37*VLOOKUP('Données projet'!$B$9,Paramètres!$A$1:$I$89,3,0)*VLOOKUP('Données projet'!$B$9,Paramètres!$A$1:$I$89,5,0)</f>
        <v>118.89071999999996</v>
      </c>
      <c r="P37" s="14">
        <f t="shared" si="33"/>
        <v>31.416138277101783</v>
      </c>
      <c r="Q37" s="22">
        <f t="shared" si="53"/>
        <v>261.78444483261882</v>
      </c>
      <c r="R37" s="62">
        <f t="shared" si="0"/>
        <v>555.11777816595213</v>
      </c>
      <c r="S37" s="62">
        <f ca="1">AVERAGE(OFFSET($R$3,0,0,'Données projet'!$E$9+1,1))-AVERAGE(OFFSET($H$3,0,0,'Données projet'!$E$9+1,1))</f>
        <v>430.40491895612814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131.39999999999998</v>
      </c>
      <c r="AJ37" s="14">
        <f>AI37*VLOOKUP('Données projet'!$B$10,Paramètres!$A$1:$I$89,3,0)*VLOOKUP('Données projet'!$B$10,Paramètres!$A$1:$I$89,5,0)</f>
        <v>133.23959999999997</v>
      </c>
      <c r="AK37" s="14">
        <f t="shared" si="35"/>
        <v>34.743860019521328</v>
      </c>
      <c r="AL37" s="22">
        <f t="shared" si="4"/>
        <v>292.57119286733285</v>
      </c>
      <c r="AM37" s="62">
        <f t="shared" si="5"/>
        <v>585.90452620066617</v>
      </c>
      <c r="AN37" s="62">
        <f ca="1">AVERAGE(OFFSET($AM$3,0,0,'Données projet'!$E$10+1,1))-AVERAGE(OFFSET($H$3,0,0,'Données projet'!$E$10+1,1))</f>
        <v>477.2188915749129</v>
      </c>
      <c r="AO37" s="62">
        <f t="shared" si="36"/>
        <v>254.25036207346591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8.8000000000000007</v>
      </c>
      <c r="BD37" s="13">
        <f>IF('Données projet'!$A$88&gt;35,BD36+BC37-BL36,IF(A37&lt;'Données projet'!$A$88,$BA$205^A37,IF(A37='Données projet'!$A$88,'Données projet'!$B$88,BD36+BC37-BL36)))</f>
        <v>181.20000000000005</v>
      </c>
      <c r="BE37" s="14">
        <f>BD37*VLOOKUP('Données projet'!$B$11,Paramètres!$A$1:$I$89,3,0)*VLOOKUP('Données projet'!$B$11,Paramètres!$A$1:$I$89,5,0)</f>
        <v>146.98944000000006</v>
      </c>
      <c r="BF37" s="14">
        <f t="shared" si="37"/>
        <v>37.893619858723746</v>
      </c>
      <c r="BG37" s="22">
        <f t="shared" si="7"/>
        <v>322.00466258727732</v>
      </c>
      <c r="BH37" s="62">
        <f t="shared" si="8"/>
        <v>615.33799592061064</v>
      </c>
      <c r="BI37" s="62">
        <f ca="1">AVERAGE(OFFSET($BH$3,0,0,'Données projet'!$E$11+1,1))-AVERAGE(OFFSET($H$3,0,0,'Données projet'!$E$11+1,1))</f>
        <v>256.19915261735281</v>
      </c>
      <c r="BJ37" s="62">
        <f t="shared" si="38"/>
        <v>297.47246687305056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14.166666666666666</v>
      </c>
      <c r="BY37" s="13">
        <f>IF('Données projet'!$A$114&gt;35,BY36+BX37-CG36,IF(A37&lt;'Données projet'!$A$114,$BV$205^A37,IF(A37='Données projet'!$A$114,'Données projet'!$B$114,BY36+BX37-CG36)))</f>
        <v>145.66666666666666</v>
      </c>
      <c r="BZ37" s="14">
        <f>BY37*VLOOKUP('Données projet'!$B$12,Paramètres!$A$1:$I$89,3,0)*VLOOKUP('Données projet'!$B$12,Paramètres!$A$1:$I$89,5,0)</f>
        <v>124.98200000000001</v>
      </c>
      <c r="CA37" s="14">
        <f t="shared" si="39"/>
        <v>32.834203796212122</v>
      </c>
      <c r="CB37" s="22">
        <f t="shared" si="10"/>
        <v>274.86322161173609</v>
      </c>
      <c r="CC37" s="62">
        <f t="shared" si="11"/>
        <v>568.19655494506947</v>
      </c>
      <c r="CD37" s="62">
        <f ca="1">AVERAGE(OFFSET($CC$3,0,0,'Données projet'!$E$12+1,1))-AVERAGE(OFFSET($H$3,0,0,'Données projet'!$E$12+1,1))</f>
        <v>448.44001099301806</v>
      </c>
      <c r="CE37" s="62">
        <f t="shared" si="40"/>
        <v>230.82970731138215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1.3958712396629285</v>
      </c>
      <c r="CN37" s="24">
        <f t="shared" si="12"/>
        <v>1.3958712396629285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153.5</v>
      </c>
      <c r="CU37" s="18">
        <f>CT37*VLOOKUP('Données projet'!$B$13,Paramètres!$A$1:$I$89,3,0)*VLOOKUP('Données projet'!$B$13,Paramètres!$A$1:$I$89,5,0)</f>
        <v>119.73</v>
      </c>
      <c r="CV37" s="14">
        <f t="shared" si="41"/>
        <v>31.612017974790529</v>
      </c>
      <c r="CW37" s="22">
        <f t="shared" si="13"/>
        <v>263.58734797276014</v>
      </c>
      <c r="CX37" s="62">
        <f t="shared" si="14"/>
        <v>556.92068130609346</v>
      </c>
      <c r="CY37" s="62">
        <f ca="1">AVERAGE(OFFSET($CX$3,0,0,'Données projet'!$E$13+1,1))-AVERAGE(OFFSET($H$3,0,0,'Données projet'!$E$13+1,1))</f>
        <v>288.82988781931277</v>
      </c>
      <c r="CZ37" s="62">
        <f t="shared" si="42"/>
        <v>283.48738729114024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8.6</v>
      </c>
      <c r="DO37" s="13">
        <f>IF('Données projet'!$A$166&gt;35,DO36+DN37-DW36,IF(A37&lt;'Données projet'!$A$166,$DL$205^A37,IF(A37='Données projet'!$A$166,'Données projet'!$B$166,DO36+DN37-DW36)))</f>
        <v>131.39999999999998</v>
      </c>
      <c r="DP37" s="18">
        <f>DO37*VLOOKUP('Données projet'!$B$14,Paramètres!$A$1:$I$89,3,0)*VLOOKUP('Données projet'!$B$14,Paramètres!$A$1:$I$89,5,0)</f>
        <v>127.09007999999999</v>
      </c>
      <c r="DQ37" s="14">
        <f t="shared" si="43"/>
        <v>33.323078908942769</v>
      </c>
      <c r="DR37" s="22">
        <f t="shared" si="16"/>
        <v>279.38625176640863</v>
      </c>
      <c r="DS37" s="62">
        <f t="shared" si="17"/>
        <v>572.71958509974195</v>
      </c>
      <c r="DT37" s="62">
        <f ca="1">AVERAGE(OFFSET($DS$3,0,0,'Données projet'!$E$14+1,1))-AVERAGE(OFFSET($H$3,0,0,'Données projet'!$E$14+1,1))</f>
        <v>457.16923206840744</v>
      </c>
      <c r="DU37" s="62">
        <f t="shared" si="44"/>
        <v>244.45149244446094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8.6</v>
      </c>
      <c r="EJ37" s="13">
        <f>IF('Données projet'!$A$192&gt;35,EJ36+EI37-ER36,IF(A37&lt;'Données projet'!$A$192,$EG$205^A37,IF(A37='Données projet'!$A$192,'Données projet'!$B$192,EJ36+EI37-ER36)))</f>
        <v>131.39999999999998</v>
      </c>
      <c r="EK37" s="18">
        <f>EJ37*VLOOKUP('Données projet'!$B$15,Paramètres!$A$1:$I$89,3,0)*VLOOKUP('Données projet'!$B$15,Paramètres!$A$1:$I$89,5,0)</f>
        <v>141.43895999999998</v>
      </c>
      <c r="EL37" s="14">
        <f t="shared" si="45"/>
        <v>36.62645458192042</v>
      </c>
      <c r="EM37" s="22">
        <f t="shared" si="19"/>
        <v>310.1305970635114</v>
      </c>
      <c r="EN37" s="62">
        <f t="shared" si="20"/>
        <v>603.46393039684472</v>
      </c>
      <c r="EO37" s="62">
        <f ca="1">AVERAGE(OFFSET($EN$3,0,0,'Données projet'!$E$15+1,1))-AVERAGE(OFFSET($H$3,0,0,'Données projet'!$E$15+1,1))</f>
        <v>503.92230226365683</v>
      </c>
      <c r="EP37" s="62">
        <f t="shared" si="46"/>
        <v>267.2998309535638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11.5</v>
      </c>
      <c r="FE37" s="13">
        <f>IF('Données projet'!$A$218&gt;35,FE36+FD37-FM36,IF(A37&lt;'Données projet'!$A$218,$FB$205^A37,IF(A37='Données projet'!$A$218,'Données projet'!$B$218,FE36+FD37-FM36)))</f>
        <v>153.49999999999994</v>
      </c>
      <c r="FF37" s="18">
        <f>FE37*VLOOKUP('Données projet'!$B$16,Paramètres!$A$1:$I$89,3,0)*VLOOKUP('Données projet'!$B$16,Paramètres!$A$1:$I$89,5,0)</f>
        <v>102.96779999999997</v>
      </c>
      <c r="FG37" s="14">
        <f t="shared" si="47"/>
        <v>27.667827015814101</v>
      </c>
      <c r="FH37" s="22">
        <f t="shared" si="22"/>
        <v>227.52371705254282</v>
      </c>
      <c r="FI37" s="62">
        <f t="shared" si="23"/>
        <v>520.85705038587616</v>
      </c>
      <c r="FJ37" s="62">
        <f ca="1">AVERAGE(OFFSET($FI$3,0,0,'Données projet'!$E$16+1,1))-AVERAGE(OFFSET($H$3,0,0,'Données projet'!$E$16+1,1))</f>
        <v>253.51307933126429</v>
      </c>
      <c r="FK37" s="62">
        <f t="shared" si="48"/>
        <v>249.72262393661117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140</v>
      </c>
      <c r="L38" s="13">
        <f>VLOOKUP(A38,'Données projet'!$A$35:$I$55,9,0)</f>
        <v>8.6</v>
      </c>
      <c r="M38" s="13">
        <f t="array" ref="M38">INDEX(L:L,MIN(IF(ISNUMBER(L38:L234),ROW(L38:L234),"")))</f>
        <v>8.6</v>
      </c>
      <c r="N38" s="14">
        <f>IF('Données projet'!$A$36&gt;35,N37+M38-V37,IF(A38&lt;'Données projet'!$A$36,$K$205^A38,IF(A38='Données projet'!$A$36,'Données projet'!$B$36,N37+M38-V37)))</f>
        <v>139.99999999999997</v>
      </c>
      <c r="O38" s="14">
        <f>N38*VLOOKUP('Données projet'!$B$9,Paramètres!$A$1:$I$89,3,0)*VLOOKUP('Données projet'!$B$9,Paramètres!$A$1:$I$89,5,0)</f>
        <v>126.67199999999997</v>
      </c>
      <c r="P38" s="14">
        <f t="shared" si="33"/>
        <v>33.226199426361319</v>
      </c>
      <c r="Q38" s="22">
        <f t="shared" si="53"/>
        <v>278.48936400091259</v>
      </c>
      <c r="R38" s="62">
        <f t="shared" si="0"/>
        <v>571.82269733424596</v>
      </c>
      <c r="S38" s="62">
        <f ca="1">AVERAGE(OFFSET($R$3,0,0,'Données projet'!$E$9+1,1))-AVERAGE(OFFSET($H$3,0,0,'Données projet'!$E$9+1,1))</f>
        <v>430.40491895612814</v>
      </c>
      <c r="T38" s="62">
        <f t="shared" si="34"/>
        <v>231.36959598460686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140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139.99999999999997</v>
      </c>
      <c r="AJ38" s="14">
        <f>AI38*VLOOKUP('Données projet'!$B$10,Paramètres!$A$1:$I$89,3,0)*VLOOKUP('Données projet'!$B$10,Paramètres!$A$1:$I$89,5,0)</f>
        <v>141.95999999999998</v>
      </c>
      <c r="AK38" s="14">
        <f t="shared" si="35"/>
        <v>36.745650011720485</v>
      </c>
      <c r="AL38" s="22">
        <f t="shared" si="4"/>
        <v>311.24567377041313</v>
      </c>
      <c r="AM38" s="62">
        <f t="shared" si="5"/>
        <v>604.57900710374645</v>
      </c>
      <c r="AN38" s="62">
        <f ca="1">AVERAGE(OFFSET($AM$3,0,0,'Données projet'!$E$10+1,1))-AVERAGE(OFFSET($H$3,0,0,'Données projet'!$E$10+1,1))</f>
        <v>477.2188915749129</v>
      </c>
      <c r="AO38" s="62">
        <f t="shared" si="36"/>
        <v>254.25036207346591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190</v>
      </c>
      <c r="BB38" s="13">
        <f>VLOOKUP(A38,'Données projet'!$A$87:$I$107,9,0)</f>
        <v>8.8000000000000007</v>
      </c>
      <c r="BC38" s="13">
        <f t="array" ref="BC38">INDEX(BB:BB,MIN(IF(ISNUMBER(BB38:BB234),ROW(BB38:BB234),"")))</f>
        <v>8.8000000000000007</v>
      </c>
      <c r="BD38" s="13">
        <f>IF('Données projet'!$A$88&gt;35,BD37+BC38-BL37,IF(A38&lt;'Données projet'!$A$88,$BA$205^A38,IF(A38='Données projet'!$A$88,'Données projet'!$B$88,BD37+BC38-BL37)))</f>
        <v>190.00000000000006</v>
      </c>
      <c r="BE38" s="14">
        <f>BD38*VLOOKUP('Données projet'!$B$11,Paramètres!$A$1:$I$89,3,0)*VLOOKUP('Données projet'!$B$11,Paramètres!$A$1:$I$89,5,0)</f>
        <v>154.12800000000007</v>
      </c>
      <c r="BF38" s="14">
        <f t="shared" si="37"/>
        <v>39.51520107536119</v>
      </c>
      <c r="BG38" s="22">
        <f t="shared" si="7"/>
        <v>337.26190853958752</v>
      </c>
      <c r="BH38" s="62">
        <f t="shared" si="8"/>
        <v>630.59524187292084</v>
      </c>
      <c r="BI38" s="62">
        <f ca="1">AVERAGE(OFFSET($BH$3,0,0,'Données projet'!$E$11+1,1))-AVERAGE(OFFSET($H$3,0,0,'Données projet'!$E$11+1,1))</f>
        <v>256.19915261735281</v>
      </c>
      <c r="BJ38" s="62">
        <f t="shared" si="38"/>
        <v>297.47246687305056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76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14.166666666666666</v>
      </c>
      <c r="BY38" s="13">
        <f>IF('Données projet'!$A$114&gt;35,BY37+BX38-CG37,IF(A38&lt;'Données projet'!$A$114,$BV$205^A38,IF(A38='Données projet'!$A$114,'Données projet'!$B$114,BY37+BX38-CG37)))</f>
        <v>159.83333333333331</v>
      </c>
      <c r="BZ38" s="14">
        <f>BY38*VLOOKUP('Données projet'!$B$12,Paramètres!$A$1:$I$89,3,0)*VLOOKUP('Données projet'!$B$12,Paramètres!$A$1:$I$89,5,0)</f>
        <v>137.137</v>
      </c>
      <c r="CA38" s="14">
        <f t="shared" si="39"/>
        <v>35.64034577929781</v>
      </c>
      <c r="CB38" s="22">
        <f t="shared" si="10"/>
        <v>300.92054389894366</v>
      </c>
      <c r="CC38" s="62">
        <f t="shared" si="11"/>
        <v>594.25387723227698</v>
      </c>
      <c r="CD38" s="62">
        <f ca="1">AVERAGE(OFFSET($CC$3,0,0,'Données projet'!$E$12+1,1))-AVERAGE(OFFSET($H$3,0,0,'Données projet'!$E$12+1,1))</f>
        <v>448.44001099301806</v>
      </c>
      <c r="CE38" s="62">
        <f t="shared" si="40"/>
        <v>230.82970731138215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0.9870300192289293</v>
      </c>
      <c r="CN38" s="24">
        <f t="shared" si="12"/>
        <v>0.9870300192289293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165</v>
      </c>
      <c r="CU38" s="18">
        <f>CT38*VLOOKUP('Données projet'!$B$13,Paramètres!$A$1:$I$89,3,0)*VLOOKUP('Données projet'!$B$13,Paramètres!$A$1:$I$89,5,0)</f>
        <v>128.70000000000002</v>
      </c>
      <c r="CV38" s="14">
        <f t="shared" si="41"/>
        <v>33.695792019186115</v>
      </c>
      <c r="CW38" s="22">
        <f t="shared" si="13"/>
        <v>282.83933776674917</v>
      </c>
      <c r="CX38" s="62">
        <f t="shared" si="14"/>
        <v>576.17267110008243</v>
      </c>
      <c r="CY38" s="62">
        <f ca="1">AVERAGE(OFFSET($CX$3,0,0,'Données projet'!$E$13+1,1))-AVERAGE(OFFSET($H$3,0,0,'Données projet'!$E$13+1,1))</f>
        <v>288.82988781931277</v>
      </c>
      <c r="CZ38" s="62">
        <f t="shared" si="42"/>
        <v>283.48738729114024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140</v>
      </c>
      <c r="DM38" s="13">
        <f>VLOOKUP(A38,'Données projet'!$A$165:$I$185,9,0)</f>
        <v>8.6</v>
      </c>
      <c r="DN38" s="13">
        <f t="array" ref="DN38">INDEX(DM:DM,MIN(IF(ISNUMBER(DM38:DM234),ROW(DM38:DM234),"")))</f>
        <v>8.6</v>
      </c>
      <c r="DO38" s="13">
        <f>IF('Données projet'!$A$166&gt;35,DO37+DN38-DW37,IF(A38&lt;'Données projet'!$A$166,$DL$205^A38,IF(A38='Données projet'!$A$166,'Données projet'!$B$166,DO37+DN38-DW37)))</f>
        <v>139.99999999999997</v>
      </c>
      <c r="DP38" s="18">
        <f>DO38*VLOOKUP('Données projet'!$B$14,Paramètres!$A$1:$I$89,3,0)*VLOOKUP('Données projet'!$B$14,Paramètres!$A$1:$I$89,5,0)</f>
        <v>135.40799999999999</v>
      </c>
      <c r="DQ38" s="14">
        <f t="shared" si="43"/>
        <v>35.243009677478732</v>
      </c>
      <c r="DR38" s="22">
        <f t="shared" si="16"/>
        <v>297.21717518827546</v>
      </c>
      <c r="DS38" s="62">
        <f t="shared" si="17"/>
        <v>590.55050852160878</v>
      </c>
      <c r="DT38" s="62">
        <f ca="1">AVERAGE(OFFSET($DS$3,0,0,'Données projet'!$E$14+1,1))-AVERAGE(OFFSET($H$3,0,0,'Données projet'!$E$14+1,1))</f>
        <v>457.16923206840744</v>
      </c>
      <c r="DU38" s="62">
        <f t="shared" si="44"/>
        <v>244.45149244446094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42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140</v>
      </c>
      <c r="EH38" s="13">
        <f>VLOOKUP(A38,'Données projet'!$A$191:$I$211,9,0)</f>
        <v>8.6</v>
      </c>
      <c r="EI38" s="13">
        <f t="array" ref="EI38">INDEX(EH:EH,MIN(IF(ISNUMBER(EH38:EH234),ROW(EH38:EH234),"")))</f>
        <v>8.6</v>
      </c>
      <c r="EJ38" s="13">
        <f>IF('Données projet'!$A$192&gt;35,EJ37+EI38-ER37,IF(A38&lt;'Données projet'!$A$192,$EG$205^A38,IF(A38='Données projet'!$A$192,'Données projet'!$B$192,EJ37+EI38-ER37)))</f>
        <v>139.99999999999997</v>
      </c>
      <c r="EK38" s="18">
        <f>EJ38*VLOOKUP('Données projet'!$B$15,Paramètres!$A$1:$I$89,3,0)*VLOOKUP('Données projet'!$B$15,Paramètres!$A$1:$I$89,5,0)</f>
        <v>150.69599999999994</v>
      </c>
      <c r="EL38" s="14">
        <f t="shared" si="45"/>
        <v>38.736711478840633</v>
      </c>
      <c r="EM38" s="22">
        <f t="shared" si="19"/>
        <v>329.92863915898073</v>
      </c>
      <c r="EN38" s="62">
        <f t="shared" si="20"/>
        <v>623.26197249231404</v>
      </c>
      <c r="EO38" s="62">
        <f ca="1">AVERAGE(OFFSET($EN$3,0,0,'Données projet'!$E$15+1,1))-AVERAGE(OFFSET($H$3,0,0,'Données projet'!$E$15+1,1))</f>
        <v>503.92230226365683</v>
      </c>
      <c r="EP38" s="62">
        <f t="shared" si="46"/>
        <v>267.2998309535638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42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11.5</v>
      </c>
      <c r="FE38" s="13">
        <f>IF('Données projet'!$A$218&gt;35,FE37+FD38-FM37,IF(A38&lt;'Données projet'!$A$218,$FB$205^A38,IF(A38='Données projet'!$A$218,'Données projet'!$B$218,FE37+FD38-FM37)))</f>
        <v>164.99999999999994</v>
      </c>
      <c r="FF38" s="18">
        <f>FE38*VLOOKUP('Données projet'!$B$16,Paramètres!$A$1:$I$89,3,0)*VLOOKUP('Données projet'!$B$16,Paramètres!$A$1:$I$89,5,0)</f>
        <v>110.68199999999996</v>
      </c>
      <c r="FG38" s="14">
        <f t="shared" si="47"/>
        <v>29.491611243899666</v>
      </c>
      <c r="FH38" s="22">
        <f t="shared" si="22"/>
        <v>244.13570624979181</v>
      </c>
      <c r="FI38" s="62">
        <f t="shared" si="23"/>
        <v>537.4690395831251</v>
      </c>
      <c r="FJ38" s="62">
        <f ca="1">AVERAGE(OFFSET($FI$3,0,0,'Données projet'!$E$16+1,1))-AVERAGE(OFFSET($H$3,0,0,'Données projet'!$E$16+1,1))</f>
        <v>253.51307933126429</v>
      </c>
      <c r="FK38" s="62">
        <f t="shared" si="48"/>
        <v>249.72262393661117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7.8</v>
      </c>
      <c r="N39" s="14">
        <f>IF('Données projet'!$A$36&gt;35,N38+M39-V38,IF(A39&lt;'Données projet'!$A$36,$K$205^A39,IF(A39='Données projet'!$A$36,'Données projet'!$B$36,N38+M39-V38)))</f>
        <v>105.79999999999998</v>
      </c>
      <c r="O39" s="14">
        <f>N39*VLOOKUP('Données projet'!$B$9,Paramètres!$A$1:$I$89,3,0)*VLOOKUP('Données projet'!$B$9,Paramètres!$A$1:$I$89,5,0)</f>
        <v>95.727839999999972</v>
      </c>
      <c r="P39" s="14">
        <f t="shared" si="33"/>
        <v>25.941642560384413</v>
      </c>
      <c r="Q39" s="22">
        <f t="shared" si="53"/>
        <v>211.90768212600278</v>
      </c>
      <c r="R39" s="62">
        <f t="shared" si="0"/>
        <v>505.2410154593361</v>
      </c>
      <c r="S39" s="62">
        <f ca="1">AVERAGE(OFFSET($R$3,0,0,'Données projet'!$E$9+1,1))-AVERAGE(OFFSET($H$3,0,0,'Données projet'!$E$9+1,1))</f>
        <v>430.40491895612814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IF('Données projet'!$A$62&gt;35,AI38+AH39-AQ38,IF(A39&lt;'Données projet'!$A$62,$AF$205^A39,IF(A39='Données projet'!$A$62,'Données projet'!$B$62,AI38+AH39-AQ38)))</f>
        <v>105.79999999999998</v>
      </c>
      <c r="AJ39" s="14">
        <f>AI39*VLOOKUP('Données projet'!$B$10,Paramètres!$A$1:$I$89,3,0)*VLOOKUP('Données projet'!$B$10,Paramètres!$A$1:$I$89,5,0)</f>
        <v>107.2812</v>
      </c>
      <c r="AK39" s="14">
        <f t="shared" si="35"/>
        <v>28.68948404302737</v>
      </c>
      <c r="AL39" s="22">
        <f t="shared" si="4"/>
        <v>236.81560804160597</v>
      </c>
      <c r="AM39" s="62">
        <f t="shared" si="5"/>
        <v>530.14894137493934</v>
      </c>
      <c r="AN39" s="62">
        <f ca="1">AVERAGE(OFFSET($AM$3,0,0,'Données projet'!$E$10+1,1))-AVERAGE(OFFSET($H$3,0,0,'Données projet'!$E$10+1,1))</f>
        <v>477.2188915749129</v>
      </c>
      <c r="AO39" s="62">
        <f t="shared" si="36"/>
        <v>254.25036207346591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7.6</v>
      </c>
      <c r="BD39" s="13">
        <f>IF('Données projet'!$A$88&gt;35,BD38+BC39-BL38,IF(A39&lt;'Données projet'!$A$88,$BA$205^A39,IF(A39='Données projet'!$A$88,'Données projet'!$B$88,BD38+BC39-BL38)))</f>
        <v>121.60000000000005</v>
      </c>
      <c r="BE39" s="14">
        <f>BD39*VLOOKUP('Données projet'!$B$11,Paramètres!$A$1:$I$89,3,0)*VLOOKUP('Données projet'!$B$11,Paramètres!$A$1:$I$89,5,0)</f>
        <v>98.641920000000042</v>
      </c>
      <c r="BF39" s="14">
        <f t="shared" si="37"/>
        <v>26.638196684151392</v>
      </c>
      <c r="BG39" s="22">
        <f t="shared" si="7"/>
        <v>218.19620322489709</v>
      </c>
      <c r="BH39" s="62">
        <f t="shared" si="8"/>
        <v>511.5295365582304</v>
      </c>
      <c r="BI39" s="62">
        <f ca="1">AVERAGE(OFFSET($BH$3,0,0,'Données projet'!$E$11+1,1))-AVERAGE(OFFSET($H$3,0,0,'Données projet'!$E$11+1,1))</f>
        <v>256.19915261735281</v>
      </c>
      <c r="BJ39" s="62">
        <f t="shared" si="38"/>
        <v>297.47246687305056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>
        <f>VLOOKUP(A39,'Données projet'!$A$113:$I$133,2,0)</f>
        <v>174</v>
      </c>
      <c r="BW39" s="13">
        <f>VLOOKUP(A39,'Données projet'!$A$113:$I$133,9,0)</f>
        <v>14.166666666666666</v>
      </c>
      <c r="BX39" s="13">
        <f t="array" ref="BX39">INDEX(BW:BW,MIN(IF(ISNUMBER(BW39:BW235),ROW(BW39:BW235),"")))</f>
        <v>14.166666666666666</v>
      </c>
      <c r="BY39" s="13">
        <f>IF('Données projet'!$A$114&gt;35,BY38+BX39-CG38,IF(A39&lt;'Données projet'!$A$114,$BV$205^A39,IF(A39='Données projet'!$A$114,'Données projet'!$B$114,BY38+BX39-CG38)))</f>
        <v>173.99999999999997</v>
      </c>
      <c r="BZ39" s="14">
        <f>BY39*VLOOKUP('Données projet'!$B$12,Paramètres!$A$1:$I$89,3,0)*VLOOKUP('Données projet'!$B$12,Paramètres!$A$1:$I$89,5,0)</f>
        <v>149.29199999999997</v>
      </c>
      <c r="CA39" s="14">
        <f t="shared" si="39"/>
        <v>38.417645803815411</v>
      </c>
      <c r="CB39" s="22">
        <f t="shared" si="10"/>
        <v>326.9276331083118</v>
      </c>
      <c r="CC39" s="62">
        <f t="shared" si="11"/>
        <v>620.26096644164511</v>
      </c>
      <c r="CD39" s="62">
        <f ca="1">AVERAGE(OFFSET($CC$3,0,0,'Données projet'!$E$12+1,1))-AVERAGE(OFFSET($H$3,0,0,'Données projet'!$E$12+1,1))</f>
        <v>448.44001099301806</v>
      </c>
      <c r="CE39" s="62">
        <f t="shared" si="40"/>
        <v>230.82970731138215</v>
      </c>
      <c r="CF39" s="16">
        <f>IF(ISNA(VLOOKUP(A39,'Données projet'!$A$113:$I$133,3,0)),0,VLOOKUP(A39,'Données projet'!$A$113:$I$133,3,0))</f>
        <v>3</v>
      </c>
      <c r="CG39" s="16">
        <f>IF(ISNA(VLOOKUP(A39,'Données projet'!$A$113:$I$133,4,0)),0,VLOOKUP(A39,'Données projet'!$A$113:$I$133,4,0))</f>
        <v>60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0.69793561983146435</v>
      </c>
      <c r="CN39" s="24">
        <f t="shared" si="12"/>
        <v>0.69793561983146435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176.5</v>
      </c>
      <c r="CU39" s="18">
        <f>CT39*VLOOKUP('Données projet'!$B$13,Paramètres!$A$1:$I$89,3,0)*VLOOKUP('Données projet'!$B$13,Paramètres!$A$1:$I$89,5,0)</f>
        <v>137.67000000000002</v>
      </c>
      <c r="CV39" s="14">
        <f t="shared" si="41"/>
        <v>35.762714965854656</v>
      </c>
      <c r="CW39" s="22">
        <f t="shared" si="13"/>
        <v>302.06197856553018</v>
      </c>
      <c r="CX39" s="62">
        <f t="shared" si="14"/>
        <v>595.3953118988635</v>
      </c>
      <c r="CY39" s="62">
        <f ca="1">AVERAGE(OFFSET($CX$3,0,0,'Données projet'!$E$13+1,1))-AVERAGE(OFFSET($H$3,0,0,'Données projet'!$E$13+1,1))</f>
        <v>288.82988781931277</v>
      </c>
      <c r="CZ39" s="62">
        <f t="shared" si="42"/>
        <v>283.48738729114024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7.8</v>
      </c>
      <c r="DO39" s="13">
        <f>IF('Données projet'!$A$166&gt;35,DO38+DN39-DW38,IF(A39&lt;'Données projet'!$A$166,$DL$205^A39,IF(A39='Données projet'!$A$166,'Données projet'!$B$166,DO38+DN39-DW38)))</f>
        <v>105.79999999999998</v>
      </c>
      <c r="DP39" s="18">
        <f>DO39*VLOOKUP('Données projet'!$B$14,Paramètres!$A$1:$I$89,3,0)*VLOOKUP('Données projet'!$B$14,Paramètres!$A$1:$I$89,5,0)</f>
        <v>102.32975999999999</v>
      </c>
      <c r="DQ39" s="14">
        <f t="shared" si="43"/>
        <v>27.516284606416839</v>
      </c>
      <c r="DR39" s="22">
        <f t="shared" si="16"/>
        <v>226.14852768950928</v>
      </c>
      <c r="DS39" s="62">
        <f t="shared" si="17"/>
        <v>519.48186102284262</v>
      </c>
      <c r="DT39" s="62">
        <f ca="1">AVERAGE(OFFSET($DS$3,0,0,'Données projet'!$E$14+1,1))-AVERAGE(OFFSET($H$3,0,0,'Données projet'!$E$14+1,1))</f>
        <v>457.16923206840744</v>
      </c>
      <c r="DU39" s="62">
        <f t="shared" si="44"/>
        <v>244.45149244446094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7.8</v>
      </c>
      <c r="EJ39" s="13">
        <f>IF('Données projet'!$A$192&gt;35,EJ38+EI39-ER38,IF(A39&lt;'Données projet'!$A$192,$EG$205^A39,IF(A39='Données projet'!$A$192,'Données projet'!$B$192,EJ38+EI39-ER38)))</f>
        <v>105.79999999999998</v>
      </c>
      <c r="EK39" s="18">
        <f>EJ39*VLOOKUP('Données projet'!$B$15,Paramètres!$A$1:$I$89,3,0)*VLOOKUP('Données projet'!$B$15,Paramètres!$A$1:$I$89,5,0)</f>
        <v>113.88311999999998</v>
      </c>
      <c r="EL39" s="14">
        <f t="shared" si="45"/>
        <v>30.244022503264436</v>
      </c>
      <c r="EM39" s="22">
        <f t="shared" si="19"/>
        <v>251.02143985985217</v>
      </c>
      <c r="EN39" s="62">
        <f t="shared" si="20"/>
        <v>544.35477319318545</v>
      </c>
      <c r="EO39" s="62">
        <f ca="1">AVERAGE(OFFSET($EN$3,0,0,'Données projet'!$E$15+1,1))-AVERAGE(OFFSET($H$3,0,0,'Données projet'!$E$15+1,1))</f>
        <v>503.92230226365683</v>
      </c>
      <c r="EP39" s="62">
        <f t="shared" si="46"/>
        <v>267.2998309535638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11.5</v>
      </c>
      <c r="FE39" s="13">
        <f>IF('Données projet'!$A$218&gt;35,FE38+FD39-FM38,IF(A39&lt;'Données projet'!$A$218,$FB$205^A39,IF(A39='Données projet'!$A$218,'Données projet'!$B$218,FE38+FD39-FM38)))</f>
        <v>176.49999999999994</v>
      </c>
      <c r="FF39" s="18">
        <f>FE39*VLOOKUP('Données projet'!$B$16,Paramètres!$A$1:$I$89,3,0)*VLOOKUP('Données projet'!$B$16,Paramètres!$A$1:$I$89,5,0)</f>
        <v>118.39619999999995</v>
      </c>
      <c r="FG39" s="14">
        <f t="shared" si="47"/>
        <v>31.300646864120012</v>
      </c>
      <c r="FH39" s="22">
        <f t="shared" si="22"/>
        <v>260.72200828834224</v>
      </c>
      <c r="FI39" s="62">
        <f t="shared" si="23"/>
        <v>554.05534162167555</v>
      </c>
      <c r="FJ39" s="62">
        <f ca="1">AVERAGE(OFFSET($FI$3,0,0,'Données projet'!$E$16+1,1))-AVERAGE(OFFSET($H$3,0,0,'Données projet'!$E$16+1,1))</f>
        <v>253.51307933126429</v>
      </c>
      <c r="FK39" s="62">
        <f t="shared" si="48"/>
        <v>249.72262393661117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7.8</v>
      </c>
      <c r="N40" s="14">
        <f>IF('Données projet'!$A$36&gt;35,N39+M40-V39,IF(A40&lt;'Données projet'!$A$36,$K$205^A40,IF(A40='Données projet'!$A$36,'Données projet'!$B$36,N39+M40-V39)))</f>
        <v>113.59999999999998</v>
      </c>
      <c r="O40" s="14">
        <f>N40*VLOOKUP('Données projet'!$B$9,Paramètres!$A$1:$I$89,3,0)*VLOOKUP('Données projet'!$B$9,Paramètres!$A$1:$I$89,5,0)</f>
        <v>102.78527999999999</v>
      </c>
      <c r="P40" s="14">
        <f t="shared" si="33"/>
        <v>27.624487443976534</v>
      </c>
      <c r="Q40" s="22">
        <f t="shared" si="53"/>
        <v>227.1303449649258</v>
      </c>
      <c r="R40" s="62">
        <f t="shared" si="0"/>
        <v>520.46367829825908</v>
      </c>
      <c r="S40" s="62">
        <f ca="1">AVERAGE(OFFSET($R$3,0,0,'Données projet'!$E$9+1,1))-AVERAGE(OFFSET($H$3,0,0,'Données projet'!$E$9+1,1))</f>
        <v>430.40491895612814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IF('Données projet'!$A$62&gt;35,AI39+AH40-AQ39,IF(A40&lt;'Données projet'!$A$62,$AF$205^A40,IF(A40='Données projet'!$A$62,'Données projet'!$B$62,AI39+AH40-AQ39)))</f>
        <v>113.59999999999998</v>
      </c>
      <c r="AJ40" s="14">
        <f>AI40*VLOOKUP('Données projet'!$B$10,Paramètres!$A$1:$I$89,3,0)*VLOOKUP('Données projet'!$B$10,Paramètres!$A$1:$I$89,5,0)</f>
        <v>115.19039999999998</v>
      </c>
      <c r="AK40" s="14">
        <f t="shared" si="35"/>
        <v>30.550582519051947</v>
      </c>
      <c r="AL40" s="22">
        <f t="shared" si="4"/>
        <v>253.8322112206821</v>
      </c>
      <c r="AM40" s="62">
        <f t="shared" si="5"/>
        <v>547.16554455401547</v>
      </c>
      <c r="AN40" s="62">
        <f ca="1">AVERAGE(OFFSET($AM$3,0,0,'Données projet'!$E$10+1,1))-AVERAGE(OFFSET($H$3,0,0,'Données projet'!$E$10+1,1))</f>
        <v>477.2188915749129</v>
      </c>
      <c r="AO40" s="62">
        <f t="shared" si="36"/>
        <v>254.25036207346591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7.6</v>
      </c>
      <c r="BD40" s="13">
        <f>IF('Données projet'!$A$88&gt;35,BD39+BC40-BL39,IF(A40&lt;'Données projet'!$A$88,$BA$205^A40,IF(A40='Données projet'!$A$88,'Données projet'!$B$88,BD39+BC40-BL39)))</f>
        <v>129.20000000000005</v>
      </c>
      <c r="BE40" s="14">
        <f>BD40*VLOOKUP('Données projet'!$B$11,Paramètres!$A$1:$I$89,3,0)*VLOOKUP('Données projet'!$B$11,Paramètres!$A$1:$I$89,5,0)</f>
        <v>104.80704000000004</v>
      </c>
      <c r="BF40" s="14">
        <f t="shared" si="37"/>
        <v>28.104060486002457</v>
      </c>
      <c r="BG40" s="22">
        <f t="shared" si="7"/>
        <v>231.48683334645435</v>
      </c>
      <c r="BH40" s="62">
        <f t="shared" si="8"/>
        <v>524.82016667978769</v>
      </c>
      <c r="BI40" s="62">
        <f ca="1">AVERAGE(OFFSET($BH$3,0,0,'Données projet'!$E$11+1,1))-AVERAGE(OFFSET($H$3,0,0,'Données projet'!$E$11+1,1))</f>
        <v>256.19915261735281</v>
      </c>
      <c r="BJ40" s="62">
        <f t="shared" si="38"/>
        <v>297.47246687305056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15.166666666666666</v>
      </c>
      <c r="BY40" s="13">
        <f>IF('Données projet'!$A$114&gt;35,BY39+BX40-CG39,IF(A40&lt;'Données projet'!$A$114,$BV$205^A40,IF(A40='Données projet'!$A$114,'Données projet'!$B$114,BY39+BX40-CG39)))</f>
        <v>129.16666666666663</v>
      </c>
      <c r="BZ40" s="14">
        <f>BY40*VLOOKUP('Données projet'!$B$12,Paramètres!$A$1:$I$89,3,0)*VLOOKUP('Données projet'!$B$12,Paramètres!$A$1:$I$89,5,0)</f>
        <v>110.82499999999999</v>
      </c>
      <c r="CA40" s="14">
        <f t="shared" si="39"/>
        <v>29.525276397875576</v>
      </c>
      <c r="CB40" s="22">
        <f t="shared" si="10"/>
        <v>244.44339805963327</v>
      </c>
      <c r="CC40" s="62">
        <f t="shared" si="11"/>
        <v>537.77673139296655</v>
      </c>
      <c r="CD40" s="62">
        <f ca="1">AVERAGE(OFFSET($CC$3,0,0,'Données projet'!$E$12+1,1))-AVERAGE(OFFSET($H$3,0,0,'Données projet'!$E$12+1,1))</f>
        <v>448.44001099301806</v>
      </c>
      <c r="CE40" s="62">
        <f t="shared" si="40"/>
        <v>230.82970731138215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0.49351500961446471</v>
      </c>
      <c r="CN40" s="24">
        <f t="shared" si="12"/>
        <v>0.49351500961446471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188</v>
      </c>
      <c r="CU40" s="18">
        <f>CT40*VLOOKUP('Données projet'!$B$13,Paramètres!$A$1:$I$89,3,0)*VLOOKUP('Données projet'!$B$13,Paramètres!$A$1:$I$89,5,0)</f>
        <v>146.64000000000001</v>
      </c>
      <c r="CV40" s="14">
        <f t="shared" si="41"/>
        <v>37.814009712703054</v>
      </c>
      <c r="CW40" s="22">
        <f t="shared" si="13"/>
        <v>321.25740024962448</v>
      </c>
      <c r="CX40" s="62">
        <f t="shared" si="14"/>
        <v>614.5907335829578</v>
      </c>
      <c r="CY40" s="62">
        <f ca="1">AVERAGE(OFFSET($CX$3,0,0,'Données projet'!$E$13+1,1))-AVERAGE(OFFSET($H$3,0,0,'Données projet'!$E$13+1,1))</f>
        <v>288.82988781931277</v>
      </c>
      <c r="CZ40" s="62">
        <f t="shared" si="42"/>
        <v>283.48738729114024</v>
      </c>
      <c r="DA40" s="16">
        <f>IF(ISNA(VLOOKUP(A40,'Données projet'!$A$139:$I$159,3,0)),0,VLOOKUP(A40,'Données projet'!$A$139:$I$159,3,0))</f>
        <v>4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7.8</v>
      </c>
      <c r="DO40" s="13">
        <f>IF('Données projet'!$A$166&gt;35,DO39+DN40-DW39,IF(A40&lt;'Données projet'!$A$166,$DL$205^A40,IF(A40='Données projet'!$A$166,'Données projet'!$B$166,DO39+DN40-DW39)))</f>
        <v>113.59999999999998</v>
      </c>
      <c r="DP40" s="18">
        <f>DO40*VLOOKUP('Données projet'!$B$14,Paramètres!$A$1:$I$89,3,0)*VLOOKUP('Données projet'!$B$14,Paramètres!$A$1:$I$89,5,0)</f>
        <v>109.87391999999998</v>
      </c>
      <c r="DQ40" s="14">
        <f t="shared" si="43"/>
        <v>29.301277158742192</v>
      </c>
      <c r="DR40" s="22">
        <f t="shared" si="16"/>
        <v>242.39680171814265</v>
      </c>
      <c r="DS40" s="62">
        <f t="shared" si="17"/>
        <v>535.73013505147594</v>
      </c>
      <c r="DT40" s="62">
        <f ca="1">AVERAGE(OFFSET($DS$3,0,0,'Données projet'!$E$14+1,1))-AVERAGE(OFFSET($H$3,0,0,'Données projet'!$E$14+1,1))</f>
        <v>457.16923206840744</v>
      </c>
      <c r="DU40" s="62">
        <f t="shared" si="44"/>
        <v>244.45149244446094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7.8</v>
      </c>
      <c r="EJ40" s="13">
        <f>IF('Données projet'!$A$192&gt;35,EJ39+EI40-ER39,IF(A40&lt;'Données projet'!$A$192,$EG$205^A40,IF(A40='Données projet'!$A$192,'Données projet'!$B$192,EJ39+EI40-ER39)))</f>
        <v>113.59999999999998</v>
      </c>
      <c r="EK40" s="18">
        <f>EJ40*VLOOKUP('Données projet'!$B$15,Paramètres!$A$1:$I$89,3,0)*VLOOKUP('Données projet'!$B$15,Paramètres!$A$1:$I$89,5,0)</f>
        <v>122.27903999999998</v>
      </c>
      <c r="EL40" s="14">
        <f t="shared" si="45"/>
        <v>32.205964520250909</v>
      </c>
      <c r="EM40" s="22">
        <f t="shared" si="19"/>
        <v>269.06138287277031</v>
      </c>
      <c r="EN40" s="62">
        <f t="shared" si="20"/>
        <v>562.39471620610357</v>
      </c>
      <c r="EO40" s="62">
        <f ca="1">AVERAGE(OFFSET($EN$3,0,0,'Données projet'!$E$15+1,1))-AVERAGE(OFFSET($H$3,0,0,'Données projet'!$E$15+1,1))</f>
        <v>503.92230226365683</v>
      </c>
      <c r="EP40" s="62">
        <f t="shared" si="46"/>
        <v>267.2998309535638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>
        <f>VLOOKUP(A40,'Données projet'!$A$217:$I$237,2,0)</f>
        <v>188</v>
      </c>
      <c r="FC40" s="13">
        <f>VLOOKUP(A40,'Données projet'!$A$217:$I$237,9,0)</f>
        <v>11.5</v>
      </c>
      <c r="FD40" s="13">
        <f t="array" ref="FD40">INDEX(FC:FC,MIN(IF(ISNUMBER(FC40:FC236),ROW(FC40:FC236),"")))</f>
        <v>11.5</v>
      </c>
      <c r="FE40" s="13">
        <f>IF('Données projet'!$A$218&gt;35,FE39+FD40-FM39,IF(A40&lt;'Données projet'!$A$218,$FB$205^A40,IF(A40='Données projet'!$A$218,'Données projet'!$B$218,FE39+FD40-FM39)))</f>
        <v>187.99999999999994</v>
      </c>
      <c r="FF40" s="18">
        <f>FE40*VLOOKUP('Données projet'!$B$16,Paramètres!$A$1:$I$89,3,0)*VLOOKUP('Données projet'!$B$16,Paramètres!$A$1:$I$89,5,0)</f>
        <v>126.11039999999997</v>
      </c>
      <c r="FG40" s="14">
        <f t="shared" si="47"/>
        <v>33.096004194977844</v>
      </c>
      <c r="FH40" s="22">
        <f t="shared" si="22"/>
        <v>277.28448730625303</v>
      </c>
      <c r="FI40" s="62">
        <f t="shared" si="23"/>
        <v>570.6178206395864</v>
      </c>
      <c r="FJ40" s="62">
        <f ca="1">AVERAGE(OFFSET($FI$3,0,0,'Données projet'!$E$16+1,1))-AVERAGE(OFFSET($H$3,0,0,'Données projet'!$E$16+1,1))</f>
        <v>253.51307933126429</v>
      </c>
      <c r="FK40" s="62">
        <f t="shared" si="48"/>
        <v>249.72262393661117</v>
      </c>
      <c r="FL40" s="16">
        <f>IF(ISNA(VLOOKUP(A40,'Données projet'!$A$217:$I$237,3,0)),0,VLOOKUP(A40,'Données projet'!$A$217:$I$237,3,0))</f>
        <v>3</v>
      </c>
      <c r="FM40" s="16">
        <f>IF(ISNA(VLOOKUP(A40,'Données projet'!$A$217:$I$237,4,0)),0,VLOOKUP(A40,'Données projet'!$A$217:$I$237,4,0))</f>
        <v>36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7.8</v>
      </c>
      <c r="N41" s="14">
        <f>IF('Données projet'!$A$36&gt;35,N40+M41-V40,IF(A41&lt;'Données projet'!$A$36,$K$205^A41,IF(A41='Données projet'!$A$36,'Données projet'!$B$36,N40+M41-V40)))</f>
        <v>121.39999999999998</v>
      </c>
      <c r="O41" s="14">
        <f>N41*VLOOKUP('Données projet'!$B$9,Paramètres!$A$1:$I$89,3,0)*VLOOKUP('Données projet'!$B$9,Paramètres!$A$1:$I$89,5,0)</f>
        <v>109.84271999999997</v>
      </c>
      <c r="P41" s="14">
        <f t="shared" si="33"/>
        <v>29.293925092514947</v>
      </c>
      <c r="Q41" s="22">
        <f t="shared" si="53"/>
        <v>242.32965686946343</v>
      </c>
      <c r="R41" s="62">
        <f t="shared" si="0"/>
        <v>535.66299020279678</v>
      </c>
      <c r="S41" s="62">
        <f ca="1">AVERAGE(OFFSET($R$3,0,0,'Données projet'!$E$9+1,1))-AVERAGE(OFFSET($H$3,0,0,'Données projet'!$E$9+1,1))</f>
        <v>430.40491895612814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IF('Données projet'!$A$62&gt;35,AI40+AH41-AQ40,IF(A41&lt;'Données projet'!$A$62,$AF$205^A41,IF(A41='Données projet'!$A$62,'Données projet'!$B$62,AI40+AH41-AQ40)))</f>
        <v>121.39999999999998</v>
      </c>
      <c r="AJ41" s="14">
        <f>AI41*VLOOKUP('Données projet'!$B$10,Paramètres!$A$1:$I$89,3,0)*VLOOKUP('Données projet'!$B$10,Paramètres!$A$1:$I$89,5,0)</f>
        <v>123.09959999999998</v>
      </c>
      <c r="AK41" s="14">
        <f t="shared" si="35"/>
        <v>32.396853612606868</v>
      </c>
      <c r="AL41" s="22">
        <f t="shared" si="4"/>
        <v>270.82299004195693</v>
      </c>
      <c r="AM41" s="62">
        <f t="shared" si="5"/>
        <v>564.15632337529019</v>
      </c>
      <c r="AN41" s="62">
        <f ca="1">AVERAGE(OFFSET($AM$3,0,0,'Données projet'!$E$10+1,1))-AVERAGE(OFFSET($H$3,0,0,'Données projet'!$E$10+1,1))</f>
        <v>477.2188915749129</v>
      </c>
      <c r="AO41" s="62">
        <f t="shared" si="36"/>
        <v>254.25036207346591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7.6</v>
      </c>
      <c r="BD41" s="13">
        <f>IF('Données projet'!$A$88&gt;35,BD40+BC41-BL40,IF(A41&lt;'Données projet'!$A$88,$BA$205^A41,IF(A41='Données projet'!$A$88,'Données projet'!$B$88,BD40+BC41-BL40)))</f>
        <v>136.80000000000004</v>
      </c>
      <c r="BE41" s="14">
        <f>BD41*VLOOKUP('Données projet'!$B$11,Paramètres!$A$1:$I$89,3,0)*VLOOKUP('Données projet'!$B$11,Paramètres!$A$1:$I$89,5,0)</f>
        <v>110.97216000000004</v>
      </c>
      <c r="BF41" s="14">
        <f t="shared" si="37"/>
        <v>29.559915623187329</v>
      </c>
      <c r="BG41" s="22">
        <f t="shared" si="7"/>
        <v>244.76003171038471</v>
      </c>
      <c r="BH41" s="62">
        <f t="shared" si="8"/>
        <v>538.09336504371799</v>
      </c>
      <c r="BI41" s="62">
        <f ca="1">AVERAGE(OFFSET($BH$3,0,0,'Données projet'!$E$11+1,1))-AVERAGE(OFFSET($H$3,0,0,'Données projet'!$E$11+1,1))</f>
        <v>256.19915261735281</v>
      </c>
      <c r="BJ41" s="62">
        <f t="shared" si="38"/>
        <v>297.47246687305056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15.166666666666666</v>
      </c>
      <c r="BY41" s="13">
        <f>IF('Données projet'!$A$114&gt;35,BY40+BX41-CG40,IF(A41&lt;'Données projet'!$A$114,$BV$205^A41,IF(A41='Données projet'!$A$114,'Données projet'!$B$114,BY40+BX41-CG40)))</f>
        <v>144.33333333333329</v>
      </c>
      <c r="BZ41" s="14">
        <f>BY41*VLOOKUP('Données projet'!$B$12,Paramètres!$A$1:$I$89,3,0)*VLOOKUP('Données projet'!$B$12,Paramètres!$A$1:$I$89,5,0)</f>
        <v>123.83799999999997</v>
      </c>
      <c r="CA41" s="14">
        <f t="shared" si="39"/>
        <v>32.568503009939569</v>
      </c>
      <c r="CB41" s="22">
        <f t="shared" si="10"/>
        <v>272.40799274231136</v>
      </c>
      <c r="CC41" s="62">
        <f t="shared" si="11"/>
        <v>565.74132607564468</v>
      </c>
      <c r="CD41" s="62">
        <f ca="1">AVERAGE(OFFSET($CC$3,0,0,'Données projet'!$E$12+1,1))-AVERAGE(OFFSET($H$3,0,0,'Données projet'!$E$12+1,1))</f>
        <v>448.44001099301806</v>
      </c>
      <c r="CE41" s="62">
        <f t="shared" si="40"/>
        <v>230.82970731138215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0.34896780991573223</v>
      </c>
      <c r="CN41" s="24">
        <f t="shared" si="12"/>
        <v>0.34896780991573223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163.14285714285714</v>
      </c>
      <c r="CU41" s="18">
        <f>CT41*VLOOKUP('Données projet'!$B$13,Paramètres!$A$1:$I$89,3,0)*VLOOKUP('Données projet'!$B$13,Paramètres!$A$1:$I$89,5,0)</f>
        <v>127.25142857142858</v>
      </c>
      <c r="CV41" s="14">
        <f t="shared" si="41"/>
        <v>33.360457439554281</v>
      </c>
      <c r="CW41" s="22">
        <f t="shared" si="13"/>
        <v>279.73236813579513</v>
      </c>
      <c r="CX41" s="62">
        <f t="shared" si="14"/>
        <v>573.0657014691285</v>
      </c>
      <c r="CY41" s="62">
        <f ca="1">AVERAGE(OFFSET($CX$3,0,0,'Données projet'!$E$13+1,1))-AVERAGE(OFFSET($H$3,0,0,'Données projet'!$E$13+1,1))</f>
        <v>288.82988781931277</v>
      </c>
      <c r="CZ41" s="62">
        <f t="shared" si="42"/>
        <v>283.48738729114024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7.8</v>
      </c>
      <c r="DO41" s="13">
        <f>IF('Données projet'!$A$166&gt;35,DO40+DN41-DW40,IF(A41&lt;'Données projet'!$A$166,$DL$205^A41,IF(A41='Données projet'!$A$166,'Données projet'!$B$166,DO40+DN41-DW40)))</f>
        <v>121.39999999999998</v>
      </c>
      <c r="DP41" s="18">
        <f>DO41*VLOOKUP('Données projet'!$B$14,Paramètres!$A$1:$I$89,3,0)*VLOOKUP('Données projet'!$B$14,Paramètres!$A$1:$I$89,5,0)</f>
        <v>117.41807999999999</v>
      </c>
      <c r="DQ41" s="14">
        <f t="shared" si="43"/>
        <v>31.072048664938194</v>
      </c>
      <c r="DR41" s="22">
        <f t="shared" si="16"/>
        <v>258.62030742476736</v>
      </c>
      <c r="DS41" s="62">
        <f t="shared" si="17"/>
        <v>551.95364075810062</v>
      </c>
      <c r="DT41" s="62">
        <f ca="1">AVERAGE(OFFSET($DS$3,0,0,'Données projet'!$E$14+1,1))-AVERAGE(OFFSET($H$3,0,0,'Données projet'!$E$14+1,1))</f>
        <v>457.16923206840744</v>
      </c>
      <c r="DU41" s="62">
        <f t="shared" si="44"/>
        <v>244.45149244446094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7.8</v>
      </c>
      <c r="EJ41" s="13">
        <f>IF('Données projet'!$A$192&gt;35,EJ40+EI41-ER40,IF(A41&lt;'Données projet'!$A$192,$EG$205^A41,IF(A41='Données projet'!$A$192,'Données projet'!$B$192,EJ40+EI41-ER40)))</f>
        <v>121.39999999999998</v>
      </c>
      <c r="EK41" s="18">
        <f>EJ41*VLOOKUP('Données projet'!$B$15,Paramètres!$A$1:$I$89,3,0)*VLOOKUP('Données projet'!$B$15,Paramètres!$A$1:$I$89,5,0)</f>
        <v>130.67495999999997</v>
      </c>
      <c r="EL41" s="14">
        <f t="shared" si="45"/>
        <v>34.15227573368567</v>
      </c>
      <c r="EM41" s="22">
        <f t="shared" si="19"/>
        <v>287.07410223616915</v>
      </c>
      <c r="EN41" s="62">
        <f t="shared" si="20"/>
        <v>580.40743556950247</v>
      </c>
      <c r="EO41" s="62">
        <f ca="1">AVERAGE(OFFSET($EN$3,0,0,'Données projet'!$E$15+1,1))-AVERAGE(OFFSET($H$3,0,0,'Données projet'!$E$15+1,1))</f>
        <v>503.92230226365683</v>
      </c>
      <c r="EP41" s="62">
        <f t="shared" si="46"/>
        <v>267.2998309535638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11.142857142857142</v>
      </c>
      <c r="FE41" s="13">
        <f>IF('Données projet'!$A$218&gt;35,FE40+FD41-FM40,IF(A41&lt;'Données projet'!$A$218,$FB$205^A41,IF(A41='Données projet'!$A$218,'Données projet'!$B$218,FE40+FD41-FM40)))</f>
        <v>163.14285714285708</v>
      </c>
      <c r="FF41" s="18">
        <f>FE41*VLOOKUP('Données projet'!$B$16,Paramètres!$A$1:$I$89,3,0)*VLOOKUP('Données projet'!$B$16,Paramètres!$A$1:$I$89,5,0)</f>
        <v>109.43622857142853</v>
      </c>
      <c r="FG41" s="14">
        <f t="shared" si="47"/>
        <v>29.198115929899995</v>
      </c>
      <c r="FH41" s="22">
        <f t="shared" si="22"/>
        <v>241.45481667314718</v>
      </c>
      <c r="FI41" s="62">
        <f t="shared" si="23"/>
        <v>534.78815000648046</v>
      </c>
      <c r="FJ41" s="62">
        <f ca="1">AVERAGE(OFFSET($FI$3,0,0,'Données projet'!$E$16+1,1))-AVERAGE(OFFSET($H$3,0,0,'Données projet'!$E$16+1,1))</f>
        <v>253.51307933126429</v>
      </c>
      <c r="FK41" s="62">
        <f t="shared" si="48"/>
        <v>249.72262393661117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7.8</v>
      </c>
      <c r="N42" s="14">
        <f>IF('Données projet'!$A$36&gt;35,N41+M42-V41,IF(A42&lt;'Données projet'!$A$36,$K$205^A42,IF(A42='Données projet'!$A$36,'Données projet'!$B$36,N41+M42-V41)))</f>
        <v>129.19999999999999</v>
      </c>
      <c r="O42" s="14">
        <f>N42*VLOOKUP('Données projet'!$B$9,Paramètres!$A$1:$I$89,3,0)*VLOOKUP('Données projet'!$B$9,Paramètres!$A$1:$I$89,5,0)</f>
        <v>116.90016</v>
      </c>
      <c r="P42" s="14">
        <f t="shared" si="33"/>
        <v>30.950914970772502</v>
      </c>
      <c r="Q42" s="22">
        <f t="shared" si="53"/>
        <v>257.5072889074288</v>
      </c>
      <c r="R42" s="62">
        <f t="shared" si="0"/>
        <v>550.84062224076206</v>
      </c>
      <c r="S42" s="62">
        <f ca="1">AVERAGE(OFFSET($R$3,0,0,'Données projet'!$E$9+1,1))-AVERAGE(OFFSET($H$3,0,0,'Données projet'!$E$9+1,1))</f>
        <v>430.40491895612814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IF('Données projet'!$A$62&gt;35,AI41+AH42-AQ41,IF(A42&lt;'Données projet'!$A$62,$AF$205^A42,IF(A42='Données projet'!$A$62,'Données projet'!$B$62,AI41+AH42-AQ41)))</f>
        <v>129.19999999999999</v>
      </c>
      <c r="AJ42" s="14">
        <f>AI42*VLOOKUP('Données projet'!$B$10,Paramètres!$A$1:$I$89,3,0)*VLOOKUP('Données projet'!$B$10,Paramètres!$A$1:$I$89,5,0)</f>
        <v>131.00879999999998</v>
      </c>
      <c r="AK42" s="14">
        <f t="shared" si="35"/>
        <v>34.229358418772243</v>
      </c>
      <c r="AL42" s="22">
        <f t="shared" si="4"/>
        <v>287.78979257936163</v>
      </c>
      <c r="AM42" s="62">
        <f t="shared" si="5"/>
        <v>581.12312591269495</v>
      </c>
      <c r="AN42" s="62">
        <f ca="1">AVERAGE(OFFSET($AM$3,0,0,'Données projet'!$E$10+1,1))-AVERAGE(OFFSET($H$3,0,0,'Données projet'!$E$10+1,1))</f>
        <v>477.2188915749129</v>
      </c>
      <c r="AO42" s="62">
        <f t="shared" si="36"/>
        <v>254.25036207346591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7.6</v>
      </c>
      <c r="BD42" s="13">
        <f>IF('Données projet'!$A$88&gt;35,BD41+BC42-BL41,IF(A42&lt;'Données projet'!$A$88,$BA$205^A42,IF(A42='Données projet'!$A$88,'Données projet'!$B$88,BD41+BC42-BL41)))</f>
        <v>144.40000000000003</v>
      </c>
      <c r="BE42" s="14">
        <f>BD42*VLOOKUP('Données projet'!$B$11,Paramètres!$A$1:$I$89,3,0)*VLOOKUP('Données projet'!$B$11,Paramètres!$A$1:$I$89,5,0)</f>
        <v>117.13728000000003</v>
      </c>
      <c r="BF42" s="14">
        <f t="shared" si="37"/>
        <v>31.006381507018595</v>
      </c>
      <c r="BG42" s="22">
        <f t="shared" si="7"/>
        <v>258.01687712472409</v>
      </c>
      <c r="BH42" s="62">
        <f t="shared" si="8"/>
        <v>551.3502104580574</v>
      </c>
      <c r="BI42" s="62">
        <f ca="1">AVERAGE(OFFSET($BH$3,0,0,'Données projet'!$E$11+1,1))-AVERAGE(OFFSET($H$3,0,0,'Données projet'!$E$11+1,1))</f>
        <v>256.19915261735281</v>
      </c>
      <c r="BJ42" s="62">
        <f t="shared" si="38"/>
        <v>297.47246687305056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15.166666666666666</v>
      </c>
      <c r="BY42" s="13">
        <f>IF('Données projet'!$A$114&gt;35,BY41+BX42-CG41,IF(A42&lt;'Données projet'!$A$114,$BV$205^A42,IF(A42='Données projet'!$A$114,'Données projet'!$B$114,BY41+BX42-CG41)))</f>
        <v>159.49999999999994</v>
      </c>
      <c r="BZ42" s="14">
        <f>BY42*VLOOKUP('Données projet'!$B$12,Paramètres!$A$1:$I$89,3,0)*VLOOKUP('Données projet'!$B$12,Paramètres!$A$1:$I$89,5,0)</f>
        <v>136.85099999999997</v>
      </c>
      <c r="CA42" s="14">
        <f t="shared" si="39"/>
        <v>35.574661452157265</v>
      </c>
      <c r="CB42" s="22">
        <f t="shared" si="10"/>
        <v>300.30802702917384</v>
      </c>
      <c r="CC42" s="62">
        <f t="shared" si="11"/>
        <v>593.64136036250716</v>
      </c>
      <c r="CD42" s="62">
        <f ca="1">AVERAGE(OFFSET($CC$3,0,0,'Données projet'!$E$12+1,1))-AVERAGE(OFFSET($H$3,0,0,'Données projet'!$E$12+1,1))</f>
        <v>448.44001099301806</v>
      </c>
      <c r="CE42" s="62">
        <f t="shared" si="40"/>
        <v>230.82970731138215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0.24675750480723241</v>
      </c>
      <c r="CN42" s="24">
        <f t="shared" si="12"/>
        <v>0.24675750480723241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174.28571428571428</v>
      </c>
      <c r="CU42" s="18">
        <f>CT42*VLOOKUP('Données projet'!$B$13,Paramètres!$A$1:$I$89,3,0)*VLOOKUP('Données projet'!$B$13,Paramètres!$A$1:$I$89,5,0)</f>
        <v>135.94285714285715</v>
      </c>
      <c r="CV42" s="14">
        <f t="shared" si="41"/>
        <v>35.365986273808367</v>
      </c>
      <c r="CW42" s="22">
        <f t="shared" si="13"/>
        <v>298.36290228402578</v>
      </c>
      <c r="CX42" s="62">
        <f t="shared" si="14"/>
        <v>591.69623561735909</v>
      </c>
      <c r="CY42" s="62">
        <f ca="1">AVERAGE(OFFSET($CX$3,0,0,'Données projet'!$E$13+1,1))-AVERAGE(OFFSET($H$3,0,0,'Données projet'!$E$13+1,1))</f>
        <v>288.82988781931277</v>
      </c>
      <c r="CZ42" s="62">
        <f t="shared" si="42"/>
        <v>283.48738729114024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7.8</v>
      </c>
      <c r="DO42" s="13">
        <f>IF('Données projet'!$A$166&gt;35,DO41+DN42-DW41,IF(A42&lt;'Données projet'!$A$166,$DL$205^A42,IF(A42='Données projet'!$A$166,'Données projet'!$B$166,DO41+DN42-DW41)))</f>
        <v>129.19999999999999</v>
      </c>
      <c r="DP42" s="18">
        <f>DO42*VLOOKUP('Données projet'!$B$14,Paramètres!$A$1:$I$89,3,0)*VLOOKUP('Données projet'!$B$14,Paramètres!$A$1:$I$89,5,0)</f>
        <v>124.96224000000001</v>
      </c>
      <c r="DQ42" s="14">
        <f t="shared" si="43"/>
        <v>32.829616828710314</v>
      </c>
      <c r="DR42" s="22">
        <f t="shared" si="16"/>
        <v>274.82081731000375</v>
      </c>
      <c r="DS42" s="62">
        <f t="shared" si="17"/>
        <v>568.15415064333706</v>
      </c>
      <c r="DT42" s="62">
        <f ca="1">AVERAGE(OFFSET($DS$3,0,0,'Données projet'!$E$14+1,1))-AVERAGE(OFFSET($H$3,0,0,'Données projet'!$E$14+1,1))</f>
        <v>457.16923206840744</v>
      </c>
      <c r="DU42" s="62">
        <f t="shared" si="44"/>
        <v>244.45149244446094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7.8</v>
      </c>
      <c r="EJ42" s="13">
        <f>IF('Données projet'!$A$192&gt;35,EJ41+EI42-ER41,IF(A42&lt;'Données projet'!$A$192,$EG$205^A42,IF(A42='Données projet'!$A$192,'Données projet'!$B$192,EJ41+EI42-ER41)))</f>
        <v>129.19999999999999</v>
      </c>
      <c r="EK42" s="18">
        <f>EJ42*VLOOKUP('Données projet'!$B$15,Paramètres!$A$1:$I$89,3,0)*VLOOKUP('Données projet'!$B$15,Paramètres!$A$1:$I$89,5,0)</f>
        <v>139.07087999999999</v>
      </c>
      <c r="EL42" s="14">
        <f t="shared" si="45"/>
        <v>36.084074734040144</v>
      </c>
      <c r="EM42" s="22">
        <f t="shared" si="19"/>
        <v>305.06154616178657</v>
      </c>
      <c r="EN42" s="62">
        <f t="shared" si="20"/>
        <v>598.39487949511988</v>
      </c>
      <c r="EO42" s="62">
        <f ca="1">AVERAGE(OFFSET($EN$3,0,0,'Données projet'!$E$15+1,1))-AVERAGE(OFFSET($H$3,0,0,'Données projet'!$E$15+1,1))</f>
        <v>503.92230226365683</v>
      </c>
      <c r="EP42" s="62">
        <f t="shared" si="46"/>
        <v>267.2998309535638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11.142857142857142</v>
      </c>
      <c r="FE42" s="13">
        <f>IF('Données projet'!$A$218&gt;35,FE41+FD42-FM41,IF(A42&lt;'Données projet'!$A$218,$FB$205^A42,IF(A42='Données projet'!$A$218,'Données projet'!$B$218,FE41+FD42-FM41)))</f>
        <v>174.28571428571422</v>
      </c>
      <c r="FF42" s="18">
        <f>FE42*VLOOKUP('Données projet'!$B$16,Paramètres!$A$1:$I$89,3,0)*VLOOKUP('Données projet'!$B$16,Paramètres!$A$1:$I$89,5,0)</f>
        <v>116.9108571428571</v>
      </c>
      <c r="FG42" s="14">
        <f t="shared" si="47"/>
        <v>30.95341750241019</v>
      </c>
      <c r="FH42" s="22">
        <f t="shared" si="22"/>
        <v>257.53027834050721</v>
      </c>
      <c r="FI42" s="62">
        <f t="shared" si="23"/>
        <v>550.86361167384052</v>
      </c>
      <c r="FJ42" s="62">
        <f ca="1">AVERAGE(OFFSET($FI$3,0,0,'Données projet'!$E$16+1,1))-AVERAGE(OFFSET($H$3,0,0,'Données projet'!$E$16+1,1))</f>
        <v>253.51307933126429</v>
      </c>
      <c r="FK42" s="62">
        <f t="shared" si="48"/>
        <v>249.72262393661117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7.8</v>
      </c>
      <c r="M43" s="13">
        <f t="array" ref="M43">INDEX(L:L,MIN(IF(ISNUMBER(L43:L239),ROW(L43:L239),"")))</f>
        <v>7.8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430.40491895612814</v>
      </c>
      <c r="T43" s="62">
        <f t="shared" si="34"/>
        <v>231.36959598460686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138.91800000000001</v>
      </c>
      <c r="AK43" s="14">
        <f t="shared" si="35"/>
        <v>36.049022673886341</v>
      </c>
      <c r="AL43" s="22">
        <f t="shared" si="4"/>
        <v>304.73423115701871</v>
      </c>
      <c r="AM43" s="62">
        <f t="shared" si="5"/>
        <v>598.06756449035197</v>
      </c>
      <c r="AN43" s="62">
        <f ca="1">AVERAGE(OFFSET($AM$3,0,0,'Données projet'!$E$10+1,1))-AVERAGE(OFFSET($H$3,0,0,'Données projet'!$E$10+1,1))</f>
        <v>477.2188915749129</v>
      </c>
      <c r="AO43" s="62">
        <f t="shared" si="36"/>
        <v>254.25036207346591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152</v>
      </c>
      <c r="BB43" s="13">
        <f>VLOOKUP(A43,'Données projet'!$A$87:$I$107,9,0)</f>
        <v>7.6</v>
      </c>
      <c r="BC43" s="13">
        <f t="array" ref="BC43">INDEX(BB:BB,MIN(IF(ISNUMBER(BB43:BB239),ROW(BB43:BB239),"")))</f>
        <v>7.6</v>
      </c>
      <c r="BD43" s="13">
        <f>IF('Données projet'!$A$88&gt;35,BD42+BC43-BL42,IF(A43&lt;'Données projet'!$A$88,$BA$205^A43,IF(A43='Données projet'!$A$88,'Données projet'!$B$88,BD42+BC43-BL42)))</f>
        <v>152.00000000000003</v>
      </c>
      <c r="BE43" s="14">
        <f>BD43*VLOOKUP('Données projet'!$B$11,Paramètres!$A$1:$I$89,3,0)*VLOOKUP('Données projet'!$B$11,Paramètres!$A$1:$I$89,5,0)</f>
        <v>123.30240000000003</v>
      </c>
      <c r="BF43" s="14">
        <f t="shared" si="37"/>
        <v>32.444008665071891</v>
      </c>
      <c r="BG43" s="22">
        <f t="shared" si="7"/>
        <v>271.25832842500023</v>
      </c>
      <c r="BH43" s="62">
        <f t="shared" si="8"/>
        <v>564.59166175833354</v>
      </c>
      <c r="BI43" s="62">
        <f ca="1">AVERAGE(OFFSET($BH$3,0,0,'Données projet'!$E$11+1,1))-AVERAGE(OFFSET($H$3,0,0,'Données projet'!$E$11+1,1))</f>
        <v>256.19915261735281</v>
      </c>
      <c r="BJ43" s="62">
        <f t="shared" si="38"/>
        <v>297.47246687305056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15.166666666666666</v>
      </c>
      <c r="BY43" s="13">
        <f>IF('Données projet'!$A$114&gt;35,BY42+BX43-CG42,IF(A43&lt;'Données projet'!$A$114,$BV$205^A43,IF(A43='Données projet'!$A$114,'Données projet'!$B$114,BY42+BX43-CG42)))</f>
        <v>174.6666666666666</v>
      </c>
      <c r="BZ43" s="14">
        <f>BY43*VLOOKUP('Données projet'!$B$12,Paramètres!$A$1:$I$89,3,0)*VLOOKUP('Données projet'!$B$12,Paramètres!$A$1:$I$89,5,0)</f>
        <v>149.86399999999995</v>
      </c>
      <c r="CA43" s="14">
        <f t="shared" si="39"/>
        <v>38.547677501412096</v>
      </c>
      <c r="CB43" s="22">
        <f t="shared" si="10"/>
        <v>328.1503383149593</v>
      </c>
      <c r="CC43" s="62">
        <f t="shared" si="11"/>
        <v>621.48367164829256</v>
      </c>
      <c r="CD43" s="62">
        <f ca="1">AVERAGE(OFFSET($CC$3,0,0,'Données projet'!$E$12+1,1))-AVERAGE(OFFSET($H$3,0,0,'Données projet'!$E$12+1,1))</f>
        <v>448.44001099301806</v>
      </c>
      <c r="CE43" s="62">
        <f t="shared" si="40"/>
        <v>230.82970731138215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0.17448390495786614</v>
      </c>
      <c r="CN43" s="24">
        <f t="shared" si="12"/>
        <v>0.17448390495786614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185.42857142857142</v>
      </c>
      <c r="CU43" s="18">
        <f>CT43*VLOOKUP('Données projet'!$B$13,Paramètres!$A$1:$I$89,3,0)*VLOOKUP('Données projet'!$B$13,Paramètres!$A$1:$I$89,5,0)</f>
        <v>144.63428571428571</v>
      </c>
      <c r="CV43" s="14">
        <f t="shared" si="41"/>
        <v>37.356634728420524</v>
      </c>
      <c r="CW43" s="22">
        <f t="shared" si="13"/>
        <v>316.96751977104668</v>
      </c>
      <c r="CX43" s="62">
        <f t="shared" si="14"/>
        <v>610.30085310437994</v>
      </c>
      <c r="CY43" s="62">
        <f ca="1">AVERAGE(OFFSET($CX$3,0,0,'Données projet'!$E$13+1,1))-AVERAGE(OFFSET($H$3,0,0,'Données projet'!$E$13+1,1))</f>
        <v>288.82988781931277</v>
      </c>
      <c r="CZ43" s="62">
        <f t="shared" si="42"/>
        <v>283.48738729114024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7.8</v>
      </c>
      <c r="DN43" s="13">
        <f t="array" ref="DN43">INDEX(DM:DM,MIN(IF(ISNUMBER(DM43:DM239),ROW(DM43:DM239),"")))</f>
        <v>7.8</v>
      </c>
      <c r="DO43" s="13">
        <f>IF('Données projet'!$A$166&gt;35,DO42+DN43-DW42,IF(A43&lt;'Données projet'!$A$166,$DL$205^A43,IF(A43='Données projet'!$A$166,'Données projet'!$B$166,DO42+DN43-DW42)))</f>
        <v>137</v>
      </c>
      <c r="DP43" s="18">
        <f>DO43*VLOOKUP('Données projet'!$B$14,Paramètres!$A$1:$I$89,3,0)*VLOOKUP('Données projet'!$B$14,Paramètres!$A$1:$I$89,5,0)</f>
        <v>132.50640000000001</v>
      </c>
      <c r="DQ43" s="14">
        <f t="shared" si="43"/>
        <v>34.574869530248939</v>
      </c>
      <c r="DR43" s="22">
        <f t="shared" si="16"/>
        <v>290.99987776518356</v>
      </c>
      <c r="DS43" s="62">
        <f t="shared" si="17"/>
        <v>584.33321109851681</v>
      </c>
      <c r="DT43" s="62">
        <f ca="1">AVERAGE(OFFSET($DS$3,0,0,'Données projet'!$E$14+1,1))-AVERAGE(OFFSET($H$3,0,0,'Données projet'!$E$14+1,1))</f>
        <v>457.16923206840744</v>
      </c>
      <c r="DU43" s="62">
        <f t="shared" si="44"/>
        <v>244.45149244446094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137</v>
      </c>
      <c r="EH43" s="13">
        <f>VLOOKUP(A43,'Données projet'!$A$191:$I$211,9,0)</f>
        <v>7.8</v>
      </c>
      <c r="EI43" s="13">
        <f t="array" ref="EI43">INDEX(EH:EH,MIN(IF(ISNUMBER(EH43:EH239),ROW(EH43:EH239),"")))</f>
        <v>7.8</v>
      </c>
      <c r="EJ43" s="13">
        <f>IF('Données projet'!$A$192&gt;35,EJ42+EI43-ER42,IF(A43&lt;'Données projet'!$A$192,$EG$205^A43,IF(A43='Données projet'!$A$192,'Données projet'!$B$192,EJ42+EI43-ER42)))</f>
        <v>137</v>
      </c>
      <c r="EK43" s="18">
        <f>EJ43*VLOOKUP('Données projet'!$B$15,Paramètres!$A$1:$I$89,3,0)*VLOOKUP('Données projet'!$B$15,Paramètres!$A$1:$I$89,5,0)</f>
        <v>147.46679999999998</v>
      </c>
      <c r="EL43" s="14">
        <f t="shared" si="45"/>
        <v>38.002337418636273</v>
      </c>
      <c r="EM43" s="22">
        <f t="shared" si="19"/>
        <v>323.02541433745813</v>
      </c>
      <c r="EN43" s="62">
        <f t="shared" si="20"/>
        <v>616.35874767079144</v>
      </c>
      <c r="EO43" s="62">
        <f ca="1">AVERAGE(OFFSET($EN$3,0,0,'Données projet'!$E$15+1,1))-AVERAGE(OFFSET($H$3,0,0,'Données projet'!$E$15+1,1))</f>
        <v>503.92230226365683</v>
      </c>
      <c r="EP43" s="62">
        <f t="shared" si="46"/>
        <v>267.2998309535638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11.142857142857142</v>
      </c>
      <c r="FE43" s="13">
        <f>IF('Données projet'!$A$218&gt;35,FE42+FD43-FM42,IF(A43&lt;'Données projet'!$A$218,$FB$205^A43,IF(A43='Données projet'!$A$218,'Données projet'!$B$218,FE42+FD43-FM42)))</f>
        <v>185.42857142857136</v>
      </c>
      <c r="FF43" s="18">
        <f>FE43*VLOOKUP('Données projet'!$B$16,Paramètres!$A$1:$I$89,3,0)*VLOOKUP('Données projet'!$B$16,Paramètres!$A$1:$I$89,5,0)</f>
        <v>124.38548571428568</v>
      </c>
      <c r="FG43" s="14">
        <f t="shared" si="47"/>
        <v>32.69569530117105</v>
      </c>
      <c r="FH43" s="22">
        <f t="shared" si="22"/>
        <v>273.58305693525381</v>
      </c>
      <c r="FI43" s="62">
        <f t="shared" si="23"/>
        <v>566.91639026858707</v>
      </c>
      <c r="FJ43" s="62">
        <f ca="1">AVERAGE(OFFSET($FI$3,0,0,'Données projet'!$E$16+1,1))-AVERAGE(OFFSET($H$3,0,0,'Données projet'!$E$16+1,1))</f>
        <v>253.51307933126429</v>
      </c>
      <c r="FK43" s="62">
        <f t="shared" si="48"/>
        <v>249.72262393661117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</v>
      </c>
      <c r="O44" s="14">
        <f>N44*VLOOKUP('Données projet'!$B$9,Paramètres!$A$1:$I$89,3,0)*VLOOKUP('Données projet'!$B$9,Paramètres!$A$1:$I$89,5,0)</f>
        <v>131.55792</v>
      </c>
      <c r="P44" s="14">
        <f t="shared" si="33"/>
        <v>34.3560989338864</v>
      </c>
      <c r="Q44" s="22">
        <f t="shared" si="53"/>
        <v>288.96691630985214</v>
      </c>
      <c r="R44" s="62">
        <f t="shared" si="0"/>
        <v>582.30024964318545</v>
      </c>
      <c r="S44" s="62">
        <f ca="1">AVERAGE(OFFSET($R$3,0,0,'Données projet'!$E$9+1,1))-AVERAGE(OFFSET($H$3,0,0,'Données projet'!$E$9+1,1))</f>
        <v>430.40491895612814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</v>
      </c>
      <c r="AJ44" s="14">
        <f>AI44*VLOOKUP('Données projet'!$B$10,Paramètres!$A$1:$I$89,3,0)*VLOOKUP('Données projet'!$B$10,Paramètres!$A$1:$I$89,5,0)</f>
        <v>147.43560000000002</v>
      </c>
      <c r="AK44" s="14">
        <f t="shared" si="35"/>
        <v>37.99523294834102</v>
      </c>
      <c r="AL44" s="22">
        <f t="shared" si="4"/>
        <v>322.95870071836066</v>
      </c>
      <c r="AM44" s="62">
        <f t="shared" si="5"/>
        <v>616.29203405169392</v>
      </c>
      <c r="AN44" s="62">
        <f ca="1">AVERAGE(OFFSET($AM$3,0,0,'Données projet'!$E$10+1,1))-AVERAGE(OFFSET($H$3,0,0,'Données projet'!$E$10+1,1))</f>
        <v>477.2188915749129</v>
      </c>
      <c r="AO44" s="62">
        <f t="shared" si="36"/>
        <v>254.25036207346591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7.6</v>
      </c>
      <c r="BD44" s="13">
        <f>IF('Données projet'!$A$88&gt;35,BD43+BC44-BL43,IF(A44&lt;'Données projet'!$A$88,$BA$205^A44,IF(A44='Données projet'!$A$88,'Données projet'!$B$88,BD43+BC44-BL43)))</f>
        <v>159.60000000000002</v>
      </c>
      <c r="BE44" s="14">
        <f>BD44*VLOOKUP('Données projet'!$B$11,Paramètres!$A$1:$I$89,3,0)*VLOOKUP('Données projet'!$B$11,Paramètres!$A$1:$I$89,5,0)</f>
        <v>129.46752000000004</v>
      </c>
      <c r="BF44" s="14">
        <f t="shared" si="37"/>
        <v>33.873289462262882</v>
      </c>
      <c r="BG44" s="22">
        <f t="shared" si="7"/>
        <v>284.48524314677451</v>
      </c>
      <c r="BH44" s="62">
        <f t="shared" si="8"/>
        <v>577.81857648010782</v>
      </c>
      <c r="BI44" s="62">
        <f ca="1">AVERAGE(OFFSET($BH$3,0,0,'Données projet'!$E$11+1,1))-AVERAGE(OFFSET($H$3,0,0,'Données projet'!$E$11+1,1))</f>
        <v>256.19915261735281</v>
      </c>
      <c r="BJ44" s="62">
        <f t="shared" si="38"/>
        <v>297.47246687305056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15.166666666666666</v>
      </c>
      <c r="BY44" s="13">
        <f>IF('Données projet'!$A$114&gt;35,BY43+BX44-CG43,IF(A44&lt;'Données projet'!$A$114,$BV$205^A44,IF(A44='Données projet'!$A$114,'Données projet'!$B$114,BY43+BX44-CG43)))</f>
        <v>189.83333333333326</v>
      </c>
      <c r="BZ44" s="14">
        <f>BY44*VLOOKUP('Données projet'!$B$12,Paramètres!$A$1:$I$89,3,0)*VLOOKUP('Données projet'!$B$12,Paramètres!$A$1:$I$89,5,0)</f>
        <v>162.87699999999995</v>
      </c>
      <c r="CA44" s="14">
        <f t="shared" si="39"/>
        <v>41.490756193100523</v>
      </c>
      <c r="CB44" s="22">
        <f t="shared" si="10"/>
        <v>355.94050870298332</v>
      </c>
      <c r="CC44" s="62">
        <f t="shared" si="11"/>
        <v>649.27384203631664</v>
      </c>
      <c r="CD44" s="62">
        <f ca="1">AVERAGE(OFFSET($CC$3,0,0,'Données projet'!$E$12+1,1))-AVERAGE(OFFSET($H$3,0,0,'Données projet'!$E$12+1,1))</f>
        <v>448.44001099301806</v>
      </c>
      <c r="CE44" s="62">
        <f t="shared" si="40"/>
        <v>230.82970731138215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0.12337875240361622</v>
      </c>
      <c r="CN44" s="24">
        <f t="shared" si="12"/>
        <v>0.12337875240361622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196.57142857142856</v>
      </c>
      <c r="CU44" s="18">
        <f>CT44*VLOOKUP('Données projet'!$B$13,Paramètres!$A$1:$I$89,3,0)*VLOOKUP('Données projet'!$B$13,Paramètres!$A$1:$I$89,5,0)</f>
        <v>153.32571428571427</v>
      </c>
      <c r="CV44" s="14">
        <f t="shared" si="41"/>
        <v>39.33339883761419</v>
      </c>
      <c r="CW44" s="22">
        <f t="shared" si="13"/>
        <v>335.54795535646372</v>
      </c>
      <c r="CX44" s="62">
        <f t="shared" si="14"/>
        <v>628.88128868979697</v>
      </c>
      <c r="CY44" s="62">
        <f ca="1">AVERAGE(OFFSET($CX$3,0,0,'Données projet'!$E$13+1,1))-AVERAGE(OFFSET($H$3,0,0,'Données projet'!$E$13+1,1))</f>
        <v>288.82988781931277</v>
      </c>
      <c r="CZ44" s="62">
        <f t="shared" si="42"/>
        <v>283.48738729114024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145.4</v>
      </c>
      <c r="DP44" s="18">
        <f>DO44*VLOOKUP('Données projet'!$B$14,Paramètres!$A$1:$I$89,3,0)*VLOOKUP('Données projet'!$B$14,Paramètres!$A$1:$I$89,5,0)</f>
        <v>140.63087999999999</v>
      </c>
      <c r="DQ44" s="14">
        <f t="shared" si="43"/>
        <v>36.441493403146445</v>
      </c>
      <c r="DR44" s="22">
        <f t="shared" si="16"/>
        <v>308.40105034381338</v>
      </c>
      <c r="DS44" s="62">
        <f t="shared" si="17"/>
        <v>601.73438367714675</v>
      </c>
      <c r="DT44" s="62">
        <f ca="1">AVERAGE(OFFSET($DS$3,0,0,'Données projet'!$E$14+1,1))-AVERAGE(OFFSET($H$3,0,0,'Données projet'!$E$14+1,1))</f>
        <v>457.16923206840744</v>
      </c>
      <c r="DU44" s="62">
        <f t="shared" si="44"/>
        <v>244.45149244446094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IF('Données projet'!$A$192&gt;35,EJ43+EI44-ER43,IF(A44&lt;'Données projet'!$A$192,$EG$205^A44,IF(A44='Données projet'!$A$192,'Données projet'!$B$192,EJ43+EI44-ER43)))</f>
        <v>145.4</v>
      </c>
      <c r="EK44" s="18">
        <f>EJ44*VLOOKUP('Données projet'!$B$15,Paramètres!$A$1:$I$89,3,0)*VLOOKUP('Données projet'!$B$15,Paramètres!$A$1:$I$89,5,0)</f>
        <v>156.50855999999999</v>
      </c>
      <c r="EL44" s="14">
        <f t="shared" si="45"/>
        <v>40.054003013194027</v>
      </c>
      <c r="EM44" s="22">
        <f t="shared" si="19"/>
        <v>342.34646391464622</v>
      </c>
      <c r="EN44" s="62">
        <f t="shared" si="20"/>
        <v>635.67979724797954</v>
      </c>
      <c r="EO44" s="62">
        <f ca="1">AVERAGE(OFFSET($EN$3,0,0,'Données projet'!$E$15+1,1))-AVERAGE(OFFSET($H$3,0,0,'Données projet'!$E$15+1,1))</f>
        <v>503.92230226365683</v>
      </c>
      <c r="EP44" s="62">
        <f t="shared" si="46"/>
        <v>267.2998309535638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11.142857142857142</v>
      </c>
      <c r="FE44" s="13">
        <f>IF('Données projet'!$A$218&gt;35,FE43+FD44-FM43,IF(A44&lt;'Données projet'!$A$218,$FB$205^A44,IF(A44='Données projet'!$A$218,'Données projet'!$B$218,FE43+FD44-FM43)))</f>
        <v>196.5714285714285</v>
      </c>
      <c r="FF44" s="18">
        <f>FE44*VLOOKUP('Données projet'!$B$16,Paramètres!$A$1:$I$89,3,0)*VLOOKUP('Données projet'!$B$16,Paramètres!$A$1:$I$89,5,0)</f>
        <v>131.86011428571425</v>
      </c>
      <c r="FG44" s="14">
        <f t="shared" si="47"/>
        <v>34.425821086492789</v>
      </c>
      <c r="FH44" s="22">
        <f t="shared" si="22"/>
        <v>289.61467077326057</v>
      </c>
      <c r="FI44" s="62">
        <f t="shared" si="23"/>
        <v>582.94800410659388</v>
      </c>
      <c r="FJ44" s="62">
        <f ca="1">AVERAGE(OFFSET($FI$3,0,0,'Données projet'!$E$16+1,1))-AVERAGE(OFFSET($H$3,0,0,'Données projet'!$E$16+1,1))</f>
        <v>253.51307933126429</v>
      </c>
      <c r="FK44" s="62">
        <f t="shared" si="48"/>
        <v>249.72262393661117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153.80000000000001</v>
      </c>
      <c r="O45" s="14">
        <f>N45*VLOOKUP('Données projet'!$B$9,Paramètres!$A$1:$I$89,3,0)*VLOOKUP('Données projet'!$B$9,Paramètres!$A$1:$I$89,5,0)</f>
        <v>139.15824000000001</v>
      </c>
      <c r="P45" s="14">
        <f t="shared" si="33"/>
        <v>36.104102468715482</v>
      </c>
      <c r="Q45" s="22">
        <f t="shared" si="53"/>
        <v>305.24857979967942</v>
      </c>
      <c r="R45" s="62">
        <f t="shared" si="0"/>
        <v>598.58191313301268</v>
      </c>
      <c r="S45" s="62">
        <f ca="1">AVERAGE(OFFSET($R$3,0,0,'Données projet'!$E$9+1,1))-AVERAGE(OFFSET($H$3,0,0,'Données projet'!$E$9+1,1))</f>
        <v>430.40491895612814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153.80000000000001</v>
      </c>
      <c r="AJ45" s="14">
        <f>AI45*VLOOKUP('Données projet'!$B$10,Paramètres!$A$1:$I$89,3,0)*VLOOKUP('Données projet'!$B$10,Paramètres!$A$1:$I$89,5,0)</f>
        <v>155.95320000000004</v>
      </c>
      <c r="AK45" s="14">
        <f t="shared" si="35"/>
        <v>39.928391937903875</v>
      </c>
      <c r="AL45" s="22">
        <f t="shared" si="4"/>
        <v>341.16043929184929</v>
      </c>
      <c r="AM45" s="62">
        <f t="shared" si="5"/>
        <v>634.4937726251826</v>
      </c>
      <c r="AN45" s="62">
        <f ca="1">AVERAGE(OFFSET($AM$3,0,0,'Données projet'!$E$10+1,1))-AVERAGE(OFFSET($H$3,0,0,'Données projet'!$E$10+1,1))</f>
        <v>477.2188915749129</v>
      </c>
      <c r="AO45" s="62">
        <f t="shared" si="36"/>
        <v>254.25036207346591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7.6</v>
      </c>
      <c r="BD45" s="13">
        <f>IF('Données projet'!$A$88&gt;35,BD44+BC45-BL44,IF(A45&lt;'Données projet'!$A$88,$BA$205^A45,IF(A45='Données projet'!$A$88,'Données projet'!$B$88,BD44+BC45-BL44)))</f>
        <v>167.20000000000002</v>
      </c>
      <c r="BE45" s="14">
        <f>BD45*VLOOKUP('Données projet'!$B$11,Paramètres!$A$1:$I$89,3,0)*VLOOKUP('Données projet'!$B$11,Paramètres!$A$1:$I$89,5,0)</f>
        <v>135.63264000000004</v>
      </c>
      <c r="BF45" s="14">
        <f t="shared" si="37"/>
        <v>35.294666721954265</v>
      </c>
      <c r="BG45" s="22">
        <f t="shared" si="7"/>
        <v>297.69839254073707</v>
      </c>
      <c r="BH45" s="62">
        <f t="shared" si="8"/>
        <v>591.03172587407039</v>
      </c>
      <c r="BI45" s="62">
        <f ca="1">AVERAGE(OFFSET($BH$3,0,0,'Données projet'!$E$11+1,1))-AVERAGE(OFFSET($H$3,0,0,'Données projet'!$E$11+1,1))</f>
        <v>256.19915261735281</v>
      </c>
      <c r="BJ45" s="62">
        <f t="shared" si="38"/>
        <v>297.47246687305056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205</v>
      </c>
      <c r="BW45" s="13">
        <f>VLOOKUP(A45,'Données projet'!$A$113:$I$133,9,0)</f>
        <v>15.166666666666666</v>
      </c>
      <c r="BX45" s="13">
        <f t="array" ref="BX45">INDEX(BW:BW,MIN(IF(ISNUMBER(BW45:BW241),ROW(BW45:BW241),"")))</f>
        <v>15.166666666666666</v>
      </c>
      <c r="BY45" s="13">
        <f>IF('Données projet'!$A$114&gt;35,BY44+BX45-CG44,IF(A45&lt;'Données projet'!$A$114,$BV$205^A45,IF(A45='Données projet'!$A$114,'Données projet'!$B$114,BY44+BX45-CG44)))</f>
        <v>204.99999999999991</v>
      </c>
      <c r="BZ45" s="14">
        <f>BY45*VLOOKUP('Données projet'!$B$12,Paramètres!$A$1:$I$89,3,0)*VLOOKUP('Données projet'!$B$12,Paramètres!$A$1:$I$89,5,0)</f>
        <v>175.88999999999993</v>
      </c>
      <c r="CA45" s="14">
        <f t="shared" si="39"/>
        <v>44.406561291935212</v>
      </c>
      <c r="CB45" s="22">
        <f t="shared" si="10"/>
        <v>383.6831775834537</v>
      </c>
      <c r="CC45" s="62">
        <f t="shared" si="11"/>
        <v>677.01651091678696</v>
      </c>
      <c r="CD45" s="62">
        <f ca="1">AVERAGE(OFFSET($CC$3,0,0,'Données projet'!$E$12+1,1))-AVERAGE(OFFSET($H$3,0,0,'Données projet'!$E$12+1,1))</f>
        <v>448.44001099301806</v>
      </c>
      <c r="CE45" s="62">
        <f t="shared" si="40"/>
        <v>230.82970731138215</v>
      </c>
      <c r="CF45" s="16">
        <f>IF(ISNA(VLOOKUP(A45,'Données projet'!$A$113:$I$133,3,0)),0,VLOOKUP(A45,'Données projet'!$A$113:$I$133,3,0))</f>
        <v>4</v>
      </c>
      <c r="CG45" s="16">
        <f>IF(ISNA(VLOOKUP(A45,'Données projet'!$A$113:$I$133,4,0)),0,VLOOKUP(A45,'Données projet'!$A$113:$I$133,4,0))</f>
        <v>59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8.7241952478933085E-2</v>
      </c>
      <c r="CN45" s="24">
        <f t="shared" si="12"/>
        <v>8.7241952478933085E-2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207.71428571428569</v>
      </c>
      <c r="CU45" s="18">
        <f>CT45*VLOOKUP('Données projet'!$B$13,Paramètres!$A$1:$I$89,3,0)*VLOOKUP('Données projet'!$B$13,Paramètres!$A$1:$I$89,5,0)</f>
        <v>162.01714285714286</v>
      </c>
      <c r="CV45" s="14">
        <f t="shared" si="41"/>
        <v>41.297155335096676</v>
      </c>
      <c r="CW45" s="22">
        <f t="shared" si="13"/>
        <v>354.10573601815054</v>
      </c>
      <c r="CX45" s="62">
        <f t="shared" si="14"/>
        <v>647.43906935148379</v>
      </c>
      <c r="CY45" s="62">
        <f ca="1">AVERAGE(OFFSET($CX$3,0,0,'Données projet'!$E$13+1,1))-AVERAGE(OFFSET($H$3,0,0,'Données projet'!$E$13+1,1))</f>
        <v>288.82988781931277</v>
      </c>
      <c r="CZ45" s="62">
        <f t="shared" si="42"/>
        <v>283.48738729114024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153.80000000000001</v>
      </c>
      <c r="DP45" s="18">
        <f>DO45*VLOOKUP('Données projet'!$B$14,Paramètres!$A$1:$I$89,3,0)*VLOOKUP('Données projet'!$B$14,Paramètres!$A$1:$I$89,5,0)</f>
        <v>148.75536000000002</v>
      </c>
      <c r="DQ45" s="14">
        <f t="shared" si="43"/>
        <v>38.295599697511591</v>
      </c>
      <c r="DR45" s="22">
        <f t="shared" si="16"/>
        <v>325.78042147316603</v>
      </c>
      <c r="DS45" s="62">
        <f t="shared" si="17"/>
        <v>619.1137548064994</v>
      </c>
      <c r="DT45" s="62">
        <f ca="1">AVERAGE(OFFSET($DS$3,0,0,'Données projet'!$E$14+1,1))-AVERAGE(OFFSET($H$3,0,0,'Données projet'!$E$14+1,1))</f>
        <v>457.16923206840744</v>
      </c>
      <c r="DU45" s="62">
        <f t="shared" si="44"/>
        <v>244.45149244446094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IF('Données projet'!$A$192&gt;35,EJ44+EI45-ER44,IF(A45&lt;'Données projet'!$A$192,$EG$205^A45,IF(A45='Données projet'!$A$192,'Données projet'!$B$192,EJ44+EI45-ER44)))</f>
        <v>153.80000000000001</v>
      </c>
      <c r="EK45" s="18">
        <f>EJ45*VLOOKUP('Données projet'!$B$15,Paramètres!$A$1:$I$89,3,0)*VLOOKUP('Données projet'!$B$15,Paramètres!$A$1:$I$89,5,0)</f>
        <v>165.55032</v>
      </c>
      <c r="EL45" s="14">
        <f t="shared" si="45"/>
        <v>42.091910139548794</v>
      </c>
      <c r="EM45" s="22">
        <f t="shared" si="19"/>
        <v>361.64355082638076</v>
      </c>
      <c r="EN45" s="62">
        <f t="shared" si="20"/>
        <v>654.97688415971402</v>
      </c>
      <c r="EO45" s="62">
        <f ca="1">AVERAGE(OFFSET($EN$3,0,0,'Données projet'!$E$15+1,1))-AVERAGE(OFFSET($H$3,0,0,'Données projet'!$E$15+1,1))</f>
        <v>503.92230226365683</v>
      </c>
      <c r="EP45" s="62">
        <f t="shared" si="46"/>
        <v>267.2998309535638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11.142857142857142</v>
      </c>
      <c r="FE45" s="13">
        <f>IF('Données projet'!$A$218&gt;35,FE44+FD45-FM44,IF(A45&lt;'Données projet'!$A$218,$FB$205^A45,IF(A45='Données projet'!$A$218,'Données projet'!$B$218,FE44+FD45-FM44)))</f>
        <v>207.71428571428564</v>
      </c>
      <c r="FF45" s="18">
        <f>FE45*VLOOKUP('Données projet'!$B$16,Paramètres!$A$1:$I$89,3,0)*VLOOKUP('Données projet'!$B$16,Paramètres!$A$1:$I$89,5,0)</f>
        <v>139.33474285714283</v>
      </c>
      <c r="FG45" s="14">
        <f t="shared" si="47"/>
        <v>36.144562203141966</v>
      </c>
      <c r="FH45" s="22">
        <f t="shared" si="22"/>
        <v>305.62645631332936</v>
      </c>
      <c r="FI45" s="62">
        <f t="shared" si="23"/>
        <v>598.95978964666267</v>
      </c>
      <c r="FJ45" s="62">
        <f ca="1">AVERAGE(OFFSET($FI$3,0,0,'Données projet'!$E$16+1,1))-AVERAGE(OFFSET($H$3,0,0,'Données projet'!$E$16+1,1))</f>
        <v>253.51307933126429</v>
      </c>
      <c r="FK45" s="62">
        <f t="shared" si="48"/>
        <v>249.72262393661117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162.20000000000002</v>
      </c>
      <c r="O46" s="14">
        <f>N46*VLOOKUP('Données projet'!$B$9,Paramètres!$A$1:$I$89,3,0)*VLOOKUP('Données projet'!$B$9,Paramètres!$A$1:$I$89,5,0)</f>
        <v>146.75856000000002</v>
      </c>
      <c r="P46" s="14">
        <f t="shared" si="33"/>
        <v>37.841022770456242</v>
      </c>
      <c r="Q46" s="22">
        <f t="shared" si="53"/>
        <v>321.51093999187799</v>
      </c>
      <c r="R46" s="62">
        <f t="shared" si="0"/>
        <v>614.84427332521136</v>
      </c>
      <c r="S46" s="62">
        <f ca="1">AVERAGE(OFFSET($R$3,0,0,'Données projet'!$E$9+1,1))-AVERAGE(OFFSET($H$3,0,0,'Données projet'!$E$9+1,1))</f>
        <v>430.40491895612814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162.20000000000002</v>
      </c>
      <c r="AJ46" s="14">
        <f>AI46*VLOOKUP('Données projet'!$B$10,Paramètres!$A$1:$I$89,3,0)*VLOOKUP('Données projet'!$B$10,Paramètres!$A$1:$I$89,5,0)</f>
        <v>164.47080000000003</v>
      </c>
      <c r="AK46" s="14">
        <f t="shared" si="35"/>
        <v>41.849293714451377</v>
      </c>
      <c r="AL46" s="22">
        <f t="shared" si="4"/>
        <v>359.34082988600284</v>
      </c>
      <c r="AM46" s="62">
        <f t="shared" si="5"/>
        <v>652.67416321933615</v>
      </c>
      <c r="AN46" s="62">
        <f ca="1">AVERAGE(OFFSET($AM$3,0,0,'Données projet'!$E$10+1,1))-AVERAGE(OFFSET($H$3,0,0,'Données projet'!$E$10+1,1))</f>
        <v>477.2188915749129</v>
      </c>
      <c r="AO46" s="62">
        <f t="shared" si="36"/>
        <v>254.25036207346591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7.6</v>
      </c>
      <c r="BD46" s="13">
        <f>IF('Données projet'!$A$88&gt;35,BD45+BC46-BL45,IF(A46&lt;'Données projet'!$A$88,$BA$205^A46,IF(A46='Données projet'!$A$88,'Données projet'!$B$88,BD45+BC46-BL45)))</f>
        <v>174.8</v>
      </c>
      <c r="BE46" s="14">
        <f>BD46*VLOOKUP('Données projet'!$B$11,Paramètres!$A$1:$I$89,3,0)*VLOOKUP('Données projet'!$B$11,Paramètres!$A$1:$I$89,5,0)</f>
        <v>141.79776000000004</v>
      </c>
      <c r="BF46" s="14">
        <f t="shared" si="37"/>
        <v>36.708540735279854</v>
      </c>
      <c r="BG46" s="22">
        <f t="shared" si="7"/>
        <v>310.89847378061245</v>
      </c>
      <c r="BH46" s="62">
        <f t="shared" si="8"/>
        <v>604.23180711394571</v>
      </c>
      <c r="BI46" s="62">
        <f ca="1">AVERAGE(OFFSET($BH$3,0,0,'Données projet'!$E$11+1,1))-AVERAGE(OFFSET($H$3,0,0,'Données projet'!$E$11+1,1))</f>
        <v>256.19915261735281</v>
      </c>
      <c r="BJ46" s="62">
        <f t="shared" si="38"/>
        <v>297.47246687305056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15.666666666666666</v>
      </c>
      <c r="BY46" s="13">
        <f>IF('Données projet'!$A$114&gt;35,BY45+BX46-CG45,IF(A46&lt;'Données projet'!$A$114,$BV$205^A46,IF(A46='Données projet'!$A$114,'Données projet'!$B$114,BY45+BX46-CG45)))</f>
        <v>161.66666666666657</v>
      </c>
      <c r="BZ46" s="14">
        <f>BY46*VLOOKUP('Données projet'!$B$12,Paramètres!$A$1:$I$89,3,0)*VLOOKUP('Données projet'!$B$12,Paramètres!$A$1:$I$89,5,0)</f>
        <v>138.70999999999995</v>
      </c>
      <c r="CA46" s="14">
        <f t="shared" si="39"/>
        <v>36.00132558429457</v>
      </c>
      <c r="CB46" s="22">
        <f t="shared" si="10"/>
        <v>304.2888920593129</v>
      </c>
      <c r="CC46" s="62">
        <f t="shared" si="11"/>
        <v>597.62222539264621</v>
      </c>
      <c r="CD46" s="62">
        <f ca="1">AVERAGE(OFFSET($CC$3,0,0,'Données projet'!$E$12+1,1))-AVERAGE(OFFSET($H$3,0,0,'Données projet'!$E$12+1,1))</f>
        <v>448.44001099301806</v>
      </c>
      <c r="CE46" s="62">
        <f t="shared" si="40"/>
        <v>230.82970731138215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6.1689376201808116E-2</v>
      </c>
      <c r="CN46" s="24">
        <f t="shared" si="12"/>
        <v>6.1689376201808116E-2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218.85714285714283</v>
      </c>
      <c r="CU46" s="18">
        <f>CT46*VLOOKUP('Données projet'!$B$13,Paramètres!$A$1:$I$89,3,0)*VLOOKUP('Données projet'!$B$13,Paramètres!$A$1:$I$89,5,0)</f>
        <v>170.70857142857142</v>
      </c>
      <c r="CV46" s="14">
        <f t="shared" si="41"/>
        <v>43.248681576985412</v>
      </c>
      <c r="CW46" s="22">
        <f t="shared" si="13"/>
        <v>372.64221565134477</v>
      </c>
      <c r="CX46" s="62">
        <f t="shared" si="14"/>
        <v>665.97554898467808</v>
      </c>
      <c r="CY46" s="62">
        <f ca="1">AVERAGE(OFFSET($CX$3,0,0,'Données projet'!$E$13+1,1))-AVERAGE(OFFSET($H$3,0,0,'Données projet'!$E$13+1,1))</f>
        <v>288.82988781931277</v>
      </c>
      <c r="CZ46" s="62">
        <f t="shared" si="42"/>
        <v>283.48738729114024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162.20000000000002</v>
      </c>
      <c r="DP46" s="18">
        <f>DO46*VLOOKUP('Données projet'!$B$14,Paramètres!$A$1:$I$89,3,0)*VLOOKUP('Données projet'!$B$14,Paramètres!$A$1:$I$89,5,0)</f>
        <v>156.87984000000003</v>
      </c>
      <c r="DQ46" s="14">
        <f t="shared" si="43"/>
        <v>40.137950013229407</v>
      </c>
      <c r="DR46" s="22">
        <f t="shared" si="16"/>
        <v>343.13931760637462</v>
      </c>
      <c r="DS46" s="62">
        <f t="shared" si="17"/>
        <v>636.47265093970793</v>
      </c>
      <c r="DT46" s="62">
        <f ca="1">AVERAGE(OFFSET($DS$3,0,0,'Données projet'!$E$14+1,1))-AVERAGE(OFFSET($H$3,0,0,'Données projet'!$E$14+1,1))</f>
        <v>457.16923206840744</v>
      </c>
      <c r="DU46" s="62">
        <f t="shared" si="44"/>
        <v>244.45149244446094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IF('Données projet'!$A$192&gt;35,EJ45+EI46-ER45,IF(A46&lt;'Données projet'!$A$192,$EG$205^A46,IF(A46='Données projet'!$A$192,'Données projet'!$B$192,EJ45+EI46-ER45)))</f>
        <v>162.20000000000002</v>
      </c>
      <c r="EK46" s="18">
        <f>EJ46*VLOOKUP('Données projet'!$B$15,Paramètres!$A$1:$I$89,3,0)*VLOOKUP('Données projet'!$B$15,Paramètres!$A$1:$I$89,5,0)</f>
        <v>174.59208000000001</v>
      </c>
      <c r="EL46" s="14">
        <f t="shared" si="45"/>
        <v>44.116895896327598</v>
      </c>
      <c r="EM46" s="22">
        <f t="shared" si="19"/>
        <v>380.91813301943722</v>
      </c>
      <c r="EN46" s="62">
        <f t="shared" si="20"/>
        <v>674.25146635277054</v>
      </c>
      <c r="EO46" s="62">
        <f ca="1">AVERAGE(OFFSET($EN$3,0,0,'Données projet'!$E$15+1,1))-AVERAGE(OFFSET($H$3,0,0,'Données projet'!$E$15+1,1))</f>
        <v>503.92230226365683</v>
      </c>
      <c r="EP46" s="62">
        <f t="shared" si="46"/>
        <v>267.2998309535638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11.142857142857142</v>
      </c>
      <c r="FE46" s="13">
        <f>IF('Données projet'!$A$218&gt;35,FE45+FD46-FM45,IF(A46&lt;'Données projet'!$A$218,$FB$205^A46,IF(A46='Données projet'!$A$218,'Données projet'!$B$218,FE45+FD46-FM45)))</f>
        <v>218.85714285714278</v>
      </c>
      <c r="FF46" s="18">
        <f>FE46*VLOOKUP('Données projet'!$B$16,Paramètres!$A$1:$I$89,3,0)*VLOOKUP('Données projet'!$B$16,Paramètres!$A$1:$I$89,5,0)</f>
        <v>146.80937142857138</v>
      </c>
      <c r="FG46" s="14">
        <f t="shared" si="47"/>
        <v>37.852599017509782</v>
      </c>
      <c r="FH46" s="22">
        <f t="shared" si="22"/>
        <v>321.61959852692468</v>
      </c>
      <c r="FI46" s="62">
        <f t="shared" si="23"/>
        <v>614.95293186025799</v>
      </c>
      <c r="FJ46" s="62">
        <f ca="1">AVERAGE(OFFSET($FI$3,0,0,'Données projet'!$E$16+1,1))-AVERAGE(OFFSET($H$3,0,0,'Données projet'!$E$16+1,1))</f>
        <v>253.51307933126429</v>
      </c>
      <c r="FK46" s="62">
        <f t="shared" si="48"/>
        <v>249.72262393661117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170.60000000000002</v>
      </c>
      <c r="O47" s="14">
        <f>N47*VLOOKUP('Données projet'!$B$9,Paramètres!$A$1:$I$89,3,0)*VLOOKUP('Données projet'!$B$9,Paramètres!$A$1:$I$89,5,0)</f>
        <v>154.35888000000003</v>
      </c>
      <c r="P47" s="14">
        <f t="shared" si="33"/>
        <v>39.567499286120309</v>
      </c>
      <c r="Q47" s="22">
        <f t="shared" si="53"/>
        <v>337.75511058999291</v>
      </c>
      <c r="R47" s="62">
        <f t="shared" si="0"/>
        <v>631.08844392332617</v>
      </c>
      <c r="S47" s="62">
        <f ca="1">AVERAGE(OFFSET($R$3,0,0,'Données projet'!$E$9+1,1))-AVERAGE(OFFSET($H$3,0,0,'Données projet'!$E$9+1,1))</f>
        <v>430.40491895612814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170.60000000000002</v>
      </c>
      <c r="AJ47" s="14">
        <f>AI47*VLOOKUP('Données projet'!$B$10,Paramètres!$A$1:$I$89,3,0)*VLOOKUP('Données projet'!$B$10,Paramètres!$A$1:$I$89,5,0)</f>
        <v>172.98840000000004</v>
      </c>
      <c r="AK47" s="14">
        <f t="shared" si="35"/>
        <v>43.758645457754092</v>
      </c>
      <c r="AL47" s="22">
        <f t="shared" si="4"/>
        <v>377.50110417225505</v>
      </c>
      <c r="AM47" s="62">
        <f t="shared" si="5"/>
        <v>670.83443750558831</v>
      </c>
      <c r="AN47" s="62">
        <f ca="1">AVERAGE(OFFSET($AM$3,0,0,'Données projet'!$E$10+1,1))-AVERAGE(OFFSET($H$3,0,0,'Données projet'!$E$10+1,1))</f>
        <v>477.2188915749129</v>
      </c>
      <c r="AO47" s="62">
        <f t="shared" si="36"/>
        <v>254.25036207346591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7.6</v>
      </c>
      <c r="BD47" s="13">
        <f>IF('Données projet'!$A$88&gt;35,BD46+BC47-BL46,IF(A47&lt;'Données projet'!$A$88,$BA$205^A47,IF(A47='Données projet'!$A$88,'Données projet'!$B$88,BD46+BC47-BL46)))</f>
        <v>182.4</v>
      </c>
      <c r="BE47" s="14">
        <f>BD47*VLOOKUP('Données projet'!$B$11,Paramètres!$A$1:$I$89,3,0)*VLOOKUP('Données projet'!$B$11,Paramètres!$A$1:$I$89,5,0)</f>
        <v>147.96288000000001</v>
      </c>
      <c r="BF47" s="14">
        <f t="shared" si="37"/>
        <v>38.115275017059226</v>
      </c>
      <c r="BG47" s="22">
        <f t="shared" si="7"/>
        <v>324.0861199880448</v>
      </c>
      <c r="BH47" s="62">
        <f t="shared" si="8"/>
        <v>617.41945332137811</v>
      </c>
      <c r="BI47" s="62">
        <f ca="1">AVERAGE(OFFSET($BH$3,0,0,'Données projet'!$E$11+1,1))-AVERAGE(OFFSET($H$3,0,0,'Données projet'!$E$11+1,1))</f>
        <v>256.19915261735281</v>
      </c>
      <c r="BJ47" s="62">
        <f t="shared" si="38"/>
        <v>297.47246687305056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15.666666666666666</v>
      </c>
      <c r="BY47" s="13">
        <f>IF('Données projet'!$A$114&gt;35,BY46+BX47-CG46,IF(A47&lt;'Données projet'!$A$114,$BV$205^A47,IF(A47='Données projet'!$A$114,'Données projet'!$B$114,BY46+BX47-CG46)))</f>
        <v>177.33333333333323</v>
      </c>
      <c r="BZ47" s="14">
        <f>BY47*VLOOKUP('Données projet'!$B$12,Paramètres!$A$1:$I$89,3,0)*VLOOKUP('Données projet'!$B$12,Paramètres!$A$1:$I$89,5,0)</f>
        <v>152.15199999999993</v>
      </c>
      <c r="CA47" s="14">
        <f t="shared" si="39"/>
        <v>39.067229161930634</v>
      </c>
      <c r="CB47" s="22">
        <f t="shared" si="10"/>
        <v>333.04015745702907</v>
      </c>
      <c r="CC47" s="62">
        <f t="shared" si="11"/>
        <v>626.37349079036244</v>
      </c>
      <c r="CD47" s="62">
        <f ca="1">AVERAGE(OFFSET($CC$3,0,0,'Données projet'!$E$12+1,1))-AVERAGE(OFFSET($H$3,0,0,'Données projet'!$E$12+1,1))</f>
        <v>448.44001099301806</v>
      </c>
      <c r="CE47" s="62">
        <f t="shared" si="40"/>
        <v>230.82970731138215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4.362097623946655E-2</v>
      </c>
      <c r="CN47" s="24">
        <f t="shared" si="12"/>
        <v>4.362097623946655E-2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229.99999999999997</v>
      </c>
      <c r="CU47" s="18">
        <f>CT47*VLOOKUP('Données projet'!$B$13,Paramètres!$A$1:$I$89,3,0)*VLOOKUP('Données projet'!$B$13,Paramètres!$A$1:$I$89,5,0)</f>
        <v>179.39999999999998</v>
      </c>
      <c r="CV47" s="14">
        <f t="shared" si="41"/>
        <v>45.188671291872232</v>
      </c>
      <c r="CW47" s="22">
        <f t="shared" si="13"/>
        <v>391.15860250001077</v>
      </c>
      <c r="CX47" s="62">
        <f t="shared" si="14"/>
        <v>684.49193583334409</v>
      </c>
      <c r="CY47" s="62">
        <f ca="1">AVERAGE(OFFSET($CX$3,0,0,'Données projet'!$E$13+1,1))-AVERAGE(OFFSET($H$3,0,0,'Données projet'!$E$13+1,1))</f>
        <v>288.82988781931277</v>
      </c>
      <c r="CZ47" s="62">
        <f t="shared" si="42"/>
        <v>283.48738729114024</v>
      </c>
      <c r="DA47" s="16">
        <f>IF(ISNA(VLOOKUP(A47,'Données projet'!$A$139:$I$159,3,0)),0,VLOOKUP(A47,'Données projet'!$A$139:$I$159,3,0))</f>
        <v>5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170.60000000000002</v>
      </c>
      <c r="DP47" s="18">
        <f>DO47*VLOOKUP('Données projet'!$B$14,Paramètres!$A$1:$I$89,3,0)*VLOOKUP('Données projet'!$B$14,Paramètres!$A$1:$I$89,5,0)</f>
        <v>165.00432000000004</v>
      </c>
      <c r="DQ47" s="14">
        <f t="shared" si="43"/>
        <v>41.969222611359086</v>
      </c>
      <c r="DR47" s="22">
        <f t="shared" si="16"/>
        <v>360.47892004811706</v>
      </c>
      <c r="DS47" s="62">
        <f t="shared" si="17"/>
        <v>653.81225338145032</v>
      </c>
      <c r="DT47" s="62">
        <f ca="1">AVERAGE(OFFSET($DS$3,0,0,'Données projet'!$E$14+1,1))-AVERAGE(OFFSET($H$3,0,0,'Données projet'!$E$14+1,1))</f>
        <v>457.16923206840744</v>
      </c>
      <c r="DU47" s="62">
        <f t="shared" si="44"/>
        <v>244.45149244446094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IF('Données projet'!$A$192&gt;35,EJ46+EI47-ER46,IF(A47&lt;'Données projet'!$A$192,$EG$205^A47,IF(A47='Données projet'!$A$192,'Données projet'!$B$192,EJ46+EI47-ER46)))</f>
        <v>170.60000000000002</v>
      </c>
      <c r="EK47" s="18">
        <f>EJ47*VLOOKUP('Données projet'!$B$15,Paramètres!$A$1:$I$89,3,0)*VLOOKUP('Données projet'!$B$15,Paramètres!$A$1:$I$89,5,0)</f>
        <v>183.63384000000002</v>
      </c>
      <c r="EL47" s="14">
        <f t="shared" si="45"/>
        <v>46.129705781806493</v>
      </c>
      <c r="EM47" s="22">
        <f t="shared" si="19"/>
        <v>400.17150890331294</v>
      </c>
      <c r="EN47" s="62">
        <f t="shared" si="20"/>
        <v>693.50484223664625</v>
      </c>
      <c r="EO47" s="62">
        <f ca="1">AVERAGE(OFFSET($EN$3,0,0,'Données projet'!$E$15+1,1))-AVERAGE(OFFSET($H$3,0,0,'Données projet'!$E$15+1,1))</f>
        <v>503.92230226365683</v>
      </c>
      <c r="EP47" s="62">
        <f t="shared" si="46"/>
        <v>267.2998309535638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>
        <f>VLOOKUP(A47,'Données projet'!$A$217:$I$237,2,0)</f>
        <v>230</v>
      </c>
      <c r="FC47" s="13">
        <f>VLOOKUP(A47,'Données projet'!$A$217:$I$237,9,0)</f>
        <v>11.142857142857142</v>
      </c>
      <c r="FD47" s="13">
        <f t="array" ref="FD47">INDEX(FC:FC,MIN(IF(ISNUMBER(FC47:FC243),ROW(FC47:FC243),"")))</f>
        <v>11.142857142857142</v>
      </c>
      <c r="FE47" s="13">
        <f>IF('Données projet'!$A$218&gt;35,FE46+FD47-FM46,IF(A47&lt;'Données projet'!$A$218,$FB$205^A47,IF(A47='Données projet'!$A$218,'Données projet'!$B$218,FE46+FD47-FM46)))</f>
        <v>229.99999999999991</v>
      </c>
      <c r="FF47" s="18">
        <f>FE47*VLOOKUP('Données projet'!$B$16,Paramètres!$A$1:$I$89,3,0)*VLOOKUP('Données projet'!$B$16,Paramètres!$A$1:$I$89,5,0)</f>
        <v>154.28399999999993</v>
      </c>
      <c r="FG47" s="14">
        <f t="shared" si="47"/>
        <v>39.550538702560999</v>
      </c>
      <c r="FH47" s="22">
        <f t="shared" si="22"/>
        <v>337.59515490696026</v>
      </c>
      <c r="FI47" s="62">
        <f t="shared" si="23"/>
        <v>630.92848824029352</v>
      </c>
      <c r="FJ47" s="62">
        <f ca="1">AVERAGE(OFFSET($FI$3,0,0,'Données projet'!$E$16+1,1))-AVERAGE(OFFSET($H$3,0,0,'Données projet'!$E$16+1,1))</f>
        <v>253.51307933126429</v>
      </c>
      <c r="FK47" s="62">
        <f t="shared" si="48"/>
        <v>249.72262393661117</v>
      </c>
      <c r="FL47" s="16">
        <f>IF(ISNA(VLOOKUP(A47,'Données projet'!$A$217:$I$237,3,0)),0,VLOOKUP(A47,'Données projet'!$A$217:$I$237,3,0))</f>
        <v>4</v>
      </c>
      <c r="FM47" s="16">
        <f>IF(ISNA(VLOOKUP(A47,'Données projet'!$A$217:$I$237,4,0)),0,VLOOKUP(A47,'Données projet'!$A$217:$I$237,4,0))</f>
        <v>43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179.00000000000003</v>
      </c>
      <c r="O48" s="14">
        <f>N48*VLOOKUP('Données projet'!$B$9,Paramètres!$A$1:$I$89,3,0)*VLOOKUP('Données projet'!$B$9,Paramètres!$A$1:$I$89,5,0)</f>
        <v>161.95920000000001</v>
      </c>
      <c r="P48" s="14">
        <f t="shared" si="33"/>
        <v>41.284104935125683</v>
      </c>
      <c r="Q48" s="22">
        <f t="shared" si="53"/>
        <v>353.98208942867723</v>
      </c>
      <c r="R48" s="62">
        <f t="shared" si="0"/>
        <v>647.31542276201048</v>
      </c>
      <c r="S48" s="62">
        <f ca="1">AVERAGE(OFFSET($R$3,0,0,'Données projet'!$E$9+1,1))-AVERAGE(OFFSET($H$3,0,0,'Données projet'!$E$9+1,1))</f>
        <v>430.40491895612814</v>
      </c>
      <c r="T48" s="62">
        <f t="shared" si="34"/>
        <v>231.36959598460686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179.00000000000003</v>
      </c>
      <c r="AJ48" s="14">
        <f>AI48*VLOOKUP('Données projet'!$B$10,Paramètres!$A$1:$I$89,3,0)*VLOOKUP('Données projet'!$B$10,Paramètres!$A$1:$I$89,5,0)</f>
        <v>181.50600000000003</v>
      </c>
      <c r="AK48" s="14">
        <f t="shared" si="35"/>
        <v>45.657080773122978</v>
      </c>
      <c r="AL48" s="22">
        <f t="shared" si="4"/>
        <v>395.64236567985586</v>
      </c>
      <c r="AM48" s="62">
        <f t="shared" si="5"/>
        <v>688.97569901318911</v>
      </c>
      <c r="AN48" s="62">
        <f ca="1">AVERAGE(OFFSET($AM$3,0,0,'Données projet'!$E$10+1,1))-AVERAGE(OFFSET($H$3,0,0,'Données projet'!$E$10+1,1))</f>
        <v>477.2188915749129</v>
      </c>
      <c r="AO48" s="62">
        <f t="shared" si="36"/>
        <v>254.25036207346591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190</v>
      </c>
      <c r="BB48" s="13">
        <f>VLOOKUP(A48,'Données projet'!$A$87:$I$107,9,0)</f>
        <v>7.6</v>
      </c>
      <c r="BC48" s="13">
        <f t="array" ref="BC48">INDEX(BB:BB,MIN(IF(ISNUMBER(BB48:BB244),ROW(BB48:BB244),"")))</f>
        <v>7.6</v>
      </c>
      <c r="BD48" s="13">
        <f>IF('Données projet'!$A$88&gt;35,BD47+BC48-BL47,IF(A48&lt;'Données projet'!$A$88,$BA$205^A48,IF(A48='Données projet'!$A$88,'Données projet'!$B$88,BD47+BC48-BL47)))</f>
        <v>190</v>
      </c>
      <c r="BE48" s="14">
        <f>BD48*VLOOKUP('Données projet'!$B$11,Paramètres!$A$1:$I$89,3,0)*VLOOKUP('Données projet'!$B$11,Paramètres!$A$1:$I$89,5,0)</f>
        <v>154.12800000000001</v>
      </c>
      <c r="BF48" s="14">
        <f t="shared" si="37"/>
        <v>39.515201075361155</v>
      </c>
      <c r="BG48" s="22">
        <f t="shared" si="7"/>
        <v>337.26190853958735</v>
      </c>
      <c r="BH48" s="62">
        <f t="shared" si="8"/>
        <v>630.59524187292072</v>
      </c>
      <c r="BI48" s="62">
        <f ca="1">AVERAGE(OFFSET($BH$3,0,0,'Données projet'!$E$11+1,1))-AVERAGE(OFFSET($H$3,0,0,'Données projet'!$E$11+1,1))</f>
        <v>256.19915261735281</v>
      </c>
      <c r="BJ48" s="62">
        <f t="shared" si="38"/>
        <v>297.47246687305056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15.666666666666666</v>
      </c>
      <c r="BY48" s="13">
        <f>IF('Données projet'!$A$114&gt;35,BY47+BX48-CG47,IF(A48&lt;'Données projet'!$A$114,$BV$205^A48,IF(A48='Données projet'!$A$114,'Données projet'!$B$114,BY47+BX48-CG47)))</f>
        <v>192.99999999999989</v>
      </c>
      <c r="BZ48" s="14">
        <f>BY48*VLOOKUP('Données projet'!$B$12,Paramètres!$A$1:$I$89,3,0)*VLOOKUP('Données projet'!$B$12,Paramètres!$A$1:$I$89,5,0)</f>
        <v>165.59399999999994</v>
      </c>
      <c r="CA48" s="14">
        <f t="shared" si="39"/>
        <v>42.101723105196754</v>
      </c>
      <c r="CB48" s="22">
        <f t="shared" si="10"/>
        <v>361.73671774155088</v>
      </c>
      <c r="CC48" s="62">
        <f t="shared" si="11"/>
        <v>655.07005107488419</v>
      </c>
      <c r="CD48" s="62">
        <f ca="1">AVERAGE(OFFSET($CC$3,0,0,'Données projet'!$E$12+1,1))-AVERAGE(OFFSET($H$3,0,0,'Données projet'!$E$12+1,1))</f>
        <v>448.44001099301806</v>
      </c>
      <c r="CE48" s="62">
        <f t="shared" si="40"/>
        <v>230.82970731138215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3.0844688100904065E-2</v>
      </c>
      <c r="CN48" s="24">
        <f t="shared" si="12"/>
        <v>3.0844688100904065E-2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197.37499999999997</v>
      </c>
      <c r="CU48" s="18">
        <f>CT48*VLOOKUP('Données projet'!$B$13,Paramètres!$A$1:$I$89,3,0)*VLOOKUP('Données projet'!$B$13,Paramètres!$A$1:$I$89,5,0)</f>
        <v>153.95249999999999</v>
      </c>
      <c r="CV48" s="14">
        <f t="shared" si="41"/>
        <v>39.475441267837397</v>
      </c>
      <c r="CW48" s="22">
        <f t="shared" si="13"/>
        <v>336.88699770815009</v>
      </c>
      <c r="CX48" s="62">
        <f t="shared" si="14"/>
        <v>630.2203310414834</v>
      </c>
      <c r="CY48" s="62">
        <f ca="1">AVERAGE(OFFSET($CX$3,0,0,'Données projet'!$E$13+1,1))-AVERAGE(OFFSET($H$3,0,0,'Données projet'!$E$13+1,1))</f>
        <v>288.82988781931277</v>
      </c>
      <c r="CZ48" s="62">
        <f t="shared" si="42"/>
        <v>283.48738729114024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179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179.00000000000003</v>
      </c>
      <c r="DP48" s="18">
        <f>DO48*VLOOKUP('Données projet'!$B$14,Paramètres!$A$1:$I$89,3,0)*VLOOKUP('Données projet'!$B$14,Paramètres!$A$1:$I$89,5,0)</f>
        <v>173.12880000000004</v>
      </c>
      <c r="DQ48" s="14">
        <f t="shared" si="43"/>
        <v>43.790025187181634</v>
      </c>
      <c r="DR48" s="22">
        <f t="shared" si="16"/>
        <v>377.80028720100813</v>
      </c>
      <c r="DS48" s="62">
        <f t="shared" si="17"/>
        <v>671.13362053434139</v>
      </c>
      <c r="DT48" s="62">
        <f ca="1">AVERAGE(OFFSET($DS$3,0,0,'Données projet'!$E$14+1,1))-AVERAGE(OFFSET($H$3,0,0,'Données projet'!$E$14+1,1))</f>
        <v>457.16923206840744</v>
      </c>
      <c r="DU48" s="62">
        <f t="shared" si="44"/>
        <v>244.45149244446094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42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179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IF('Données projet'!$A$192&gt;35,EJ47+EI48-ER47,IF(A48&lt;'Données projet'!$A$192,$EG$205^A48,IF(A48='Données projet'!$A$192,'Données projet'!$B$192,EJ47+EI48-ER47)))</f>
        <v>179.00000000000003</v>
      </c>
      <c r="EK48" s="18">
        <f>EJ48*VLOOKUP('Données projet'!$B$15,Paramètres!$A$1:$I$89,3,0)*VLOOKUP('Données projet'!$B$15,Paramètres!$A$1:$I$89,5,0)</f>
        <v>192.6756</v>
      </c>
      <c r="EL48" s="14">
        <f t="shared" si="45"/>
        <v>48.131007733172986</v>
      </c>
      <c r="EM48" s="22">
        <f t="shared" si="19"/>
        <v>419.40484180194295</v>
      </c>
      <c r="EN48" s="62">
        <f t="shared" si="20"/>
        <v>712.73817513527626</v>
      </c>
      <c r="EO48" s="62">
        <f ca="1">AVERAGE(OFFSET($EN$3,0,0,'Données projet'!$E$15+1,1))-AVERAGE(OFFSET($H$3,0,0,'Données projet'!$E$15+1,1))</f>
        <v>503.92230226365683</v>
      </c>
      <c r="EP48" s="62">
        <f t="shared" si="46"/>
        <v>267.2998309535638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42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10.375</v>
      </c>
      <c r="FE48" s="13">
        <f>IF('Données projet'!$A$218&gt;35,FE47+FD48-FM47,IF(A48&lt;'Données projet'!$A$218,$FB$205^A48,IF(A48='Données projet'!$A$218,'Données projet'!$B$218,FE47+FD48-FM47)))</f>
        <v>197.37499999999991</v>
      </c>
      <c r="FF48" s="18">
        <f>FE48*VLOOKUP('Données projet'!$B$16,Paramètres!$A$1:$I$89,3,0)*VLOOKUP('Données projet'!$B$16,Paramètres!$A$1:$I$89,5,0)</f>
        <v>132.39914999999993</v>
      </c>
      <c r="FG48" s="14">
        <f t="shared" si="47"/>
        <v>34.550141064782551</v>
      </c>
      <c r="FH48" s="22">
        <f t="shared" si="22"/>
        <v>290.77001527116278</v>
      </c>
      <c r="FI48" s="62">
        <f t="shared" si="23"/>
        <v>584.10334860449609</v>
      </c>
      <c r="FJ48" s="62">
        <f ca="1">AVERAGE(OFFSET($FI$3,0,0,'Données projet'!$E$16+1,1))-AVERAGE(OFFSET($H$3,0,0,'Données projet'!$E$16+1,1))</f>
        <v>253.51307933126429</v>
      </c>
      <c r="FK48" s="62">
        <f t="shared" si="48"/>
        <v>249.72262393661117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145.20000000000002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430.40491895612814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145.20000000000002</v>
      </c>
      <c r="AJ49" s="14">
        <f>AI49*VLOOKUP('Données projet'!$B$10,Paramètres!$A$1:$I$89,3,0)*VLOOKUP('Données projet'!$B$10,Paramètres!$A$1:$I$89,5,0)</f>
        <v>147.23280000000003</v>
      </c>
      <c r="AK49" s="14">
        <f t="shared" si="35"/>
        <v>37.949049623906205</v>
      </c>
      <c r="AL49" s="22">
        <f t="shared" si="4"/>
        <v>322.52505476163668</v>
      </c>
      <c r="AM49" s="62">
        <f t="shared" si="5"/>
        <v>615.85838809497</v>
      </c>
      <c r="AN49" s="62">
        <f ca="1">AVERAGE(OFFSET($AM$3,0,0,'Données projet'!$E$10+1,1))-AVERAGE(OFFSET($H$3,0,0,'Données projet'!$E$10+1,1))</f>
        <v>477.2188915749129</v>
      </c>
      <c r="AO49" s="62">
        <f t="shared" si="36"/>
        <v>254.25036207346591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7.6</v>
      </c>
      <c r="BD49" s="13">
        <f>IF('Données projet'!$A$88&gt;35,BD48+BC49-BL48,IF(A49&lt;'Données projet'!$A$88,$BA$205^A49,IF(A49='Données projet'!$A$88,'Données projet'!$B$88,BD48+BC49-BL48)))</f>
        <v>197.6</v>
      </c>
      <c r="BE49" s="14">
        <f>BD49*VLOOKUP('Données projet'!$B$11,Paramètres!$A$1:$I$89,3,0)*VLOOKUP('Données projet'!$B$11,Paramètres!$A$1:$I$89,5,0)</f>
        <v>160.29311999999999</v>
      </c>
      <c r="BF49" s="14">
        <f t="shared" si="37"/>
        <v>40.908622396455648</v>
      </c>
      <c r="BG49" s="22">
        <f t="shared" si="7"/>
        <v>350.42636800716019</v>
      </c>
      <c r="BH49" s="62">
        <f t="shared" si="8"/>
        <v>643.75970134049351</v>
      </c>
      <c r="BI49" s="62">
        <f ca="1">AVERAGE(OFFSET($BH$3,0,0,'Données projet'!$E$11+1,1))-AVERAGE(OFFSET($H$3,0,0,'Données projet'!$E$11+1,1))</f>
        <v>256.19915261735281</v>
      </c>
      <c r="BJ49" s="62">
        <f t="shared" si="38"/>
        <v>297.47246687305056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15.666666666666666</v>
      </c>
      <c r="BY49" s="13">
        <f>IF('Données projet'!$A$114&gt;35,BY48+BX49-CG48,IF(A49&lt;'Données projet'!$A$114,$BV$205^A49,IF(A49='Données projet'!$A$114,'Données projet'!$B$114,BY48+BX49-CG48)))</f>
        <v>208.66666666666654</v>
      </c>
      <c r="BZ49" s="14">
        <f>BY49*VLOOKUP('Données projet'!$B$12,Paramètres!$A$1:$I$89,3,0)*VLOOKUP('Données projet'!$B$12,Paramètres!$A$1:$I$89,5,0)</f>
        <v>179.03599999999992</v>
      </c>
      <c r="CA49" s="14">
        <f t="shared" si="39"/>
        <v>45.1076469440343</v>
      </c>
      <c r="CB49" s="22">
        <f t="shared" si="10"/>
        <v>390.38351842752627</v>
      </c>
      <c r="CC49" s="62">
        <f t="shared" si="11"/>
        <v>683.71685176085953</v>
      </c>
      <c r="CD49" s="62">
        <f ca="1">AVERAGE(OFFSET($CC$3,0,0,'Données projet'!$E$12+1,1))-AVERAGE(OFFSET($H$3,0,0,'Données projet'!$E$12+1,1))</f>
        <v>448.44001099301806</v>
      </c>
      <c r="CE49" s="62">
        <f t="shared" si="40"/>
        <v>230.82970731138215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2.1810488119733278E-2</v>
      </c>
      <c r="CN49" s="24">
        <f t="shared" si="12"/>
        <v>2.1810488119733278E-2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207.74999999999997</v>
      </c>
      <c r="CU49" s="18">
        <f>CT49*VLOOKUP('Données projet'!$B$13,Paramètres!$A$1:$I$89,3,0)*VLOOKUP('Données projet'!$B$13,Paramètres!$A$1:$I$89,5,0)</f>
        <v>162.04499999999999</v>
      </c>
      <c r="CV49" s="14">
        <f t="shared" si="41"/>
        <v>41.303429372463391</v>
      </c>
      <c r="CW49" s="22">
        <f t="shared" si="13"/>
        <v>354.16518115704031</v>
      </c>
      <c r="CX49" s="62">
        <f t="shared" si="14"/>
        <v>647.49851449037362</v>
      </c>
      <c r="CY49" s="62">
        <f ca="1">AVERAGE(OFFSET($CX$3,0,0,'Données projet'!$E$13+1,1))-AVERAGE(OFFSET($H$3,0,0,'Données projet'!$E$13+1,1))</f>
        <v>288.82988781931277</v>
      </c>
      <c r="CZ49" s="62">
        <f t="shared" si="42"/>
        <v>283.48738729114024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145.20000000000002</v>
      </c>
      <c r="DP49" s="18">
        <f>DO49*VLOOKUP('Données projet'!$B$14,Paramètres!$A$1:$I$89,3,0)*VLOOKUP('Données projet'!$B$14,Paramètres!$A$1:$I$89,5,0)</f>
        <v>140.43744000000004</v>
      </c>
      <c r="DQ49" s="14">
        <f t="shared" si="43"/>
        <v>36.397198653986358</v>
      </c>
      <c r="DR49" s="22">
        <f t="shared" si="16"/>
        <v>307.98699565569297</v>
      </c>
      <c r="DS49" s="62">
        <f t="shared" si="17"/>
        <v>601.32032898902628</v>
      </c>
      <c r="DT49" s="62">
        <f ca="1">AVERAGE(OFFSET($DS$3,0,0,'Données projet'!$E$14+1,1))-AVERAGE(OFFSET($H$3,0,0,'Données projet'!$E$14+1,1))</f>
        <v>457.16923206840744</v>
      </c>
      <c r="DU49" s="62">
        <f t="shared" si="44"/>
        <v>244.45149244446094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IF('Données projet'!$A$192&gt;35,EJ48+EI49-ER48,IF(A49&lt;'Données projet'!$A$192,$EG$205^A49,IF(A49='Données projet'!$A$192,'Données projet'!$B$192,EJ48+EI49-ER48)))</f>
        <v>145.20000000000002</v>
      </c>
      <c r="EK49" s="18">
        <f>EJ49*VLOOKUP('Données projet'!$B$15,Paramètres!$A$1:$I$89,3,0)*VLOOKUP('Données projet'!$B$15,Paramètres!$A$1:$I$89,5,0)</f>
        <v>156.29328000000001</v>
      </c>
      <c r="EL49" s="14">
        <f t="shared" si="45"/>
        <v>40.005317247308959</v>
      </c>
      <c r="EM49" s="22">
        <f t="shared" si="19"/>
        <v>341.8867235390631</v>
      </c>
      <c r="EN49" s="62">
        <f t="shared" si="20"/>
        <v>635.22005687239641</v>
      </c>
      <c r="EO49" s="62">
        <f ca="1">AVERAGE(OFFSET($EN$3,0,0,'Données projet'!$E$15+1,1))-AVERAGE(OFFSET($H$3,0,0,'Données projet'!$E$15+1,1))</f>
        <v>503.92230226365683</v>
      </c>
      <c r="EP49" s="62">
        <f t="shared" si="46"/>
        <v>267.2998309535638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10.375</v>
      </c>
      <c r="FE49" s="13">
        <f>IF('Données projet'!$A$218&gt;35,FE48+FD49-FM48,IF(A49&lt;'Données projet'!$A$218,$FB$205^A49,IF(A49='Données projet'!$A$218,'Données projet'!$B$218,FE48+FD49-FM48)))</f>
        <v>207.74999999999991</v>
      </c>
      <c r="FF49" s="18">
        <f>FE49*VLOOKUP('Données projet'!$B$16,Paramètres!$A$1:$I$89,3,0)*VLOOKUP('Données projet'!$B$16,Paramètres!$A$1:$I$89,5,0)</f>
        <v>139.35869999999994</v>
      </c>
      <c r="FG49" s="14">
        <f t="shared" si="47"/>
        <v>36.150053436909211</v>
      </c>
      <c r="FH49" s="22">
        <f t="shared" si="22"/>
        <v>305.67774556928345</v>
      </c>
      <c r="FI49" s="62">
        <f t="shared" si="23"/>
        <v>599.01107890261676</v>
      </c>
      <c r="FJ49" s="62">
        <f ca="1">AVERAGE(OFFSET($FI$3,0,0,'Données projet'!$E$16+1,1))-AVERAGE(OFFSET($H$3,0,0,'Données projet'!$E$16+1,1))</f>
        <v>253.51307933126429</v>
      </c>
      <c r="FK49" s="62">
        <f t="shared" si="48"/>
        <v>249.72262393661117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430.40491895612814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</v>
      </c>
      <c r="AJ50" s="14">
        <f>AI50*VLOOKUP('Données projet'!$B$10,Paramètres!$A$1:$I$89,3,0)*VLOOKUP('Données projet'!$B$10,Paramètres!$A$1:$I$89,5,0)</f>
        <v>155.54760000000002</v>
      </c>
      <c r="AK50" s="14">
        <f t="shared" si="35"/>
        <v>39.836620617816237</v>
      </c>
      <c r="AL50" s="22">
        <f t="shared" si="4"/>
        <v>340.29418424269664</v>
      </c>
      <c r="AM50" s="62">
        <f t="shared" si="5"/>
        <v>633.62751757602996</v>
      </c>
      <c r="AN50" s="62">
        <f ca="1">AVERAGE(OFFSET($AM$3,0,0,'Données projet'!$E$10+1,1))-AVERAGE(OFFSET($H$3,0,0,'Données projet'!$E$10+1,1))</f>
        <v>477.2188915749129</v>
      </c>
      <c r="AO50" s="62">
        <f t="shared" si="36"/>
        <v>254.25036207346591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7.6</v>
      </c>
      <c r="BD50" s="13">
        <f>IF('Données projet'!$A$88&gt;35,BD49+BC50-BL49,IF(A50&lt;'Données projet'!$A$88,$BA$205^A50,IF(A50='Données projet'!$A$88,'Données projet'!$B$88,BD49+BC50-BL49)))</f>
        <v>205.2</v>
      </c>
      <c r="BE50" s="14">
        <f>BD50*VLOOKUP('Données projet'!$B$11,Paramètres!$A$1:$I$89,3,0)*VLOOKUP('Données projet'!$B$11,Paramètres!$A$1:$I$89,5,0)</f>
        <v>166.45823999999999</v>
      </c>
      <c r="BF50" s="14">
        <f t="shared" si="37"/>
        <v>42.295817799452642</v>
      </c>
      <c r="BG50" s="22">
        <f t="shared" si="7"/>
        <v>363.5799840007133</v>
      </c>
      <c r="BH50" s="62">
        <f t="shared" si="8"/>
        <v>656.91331733404661</v>
      </c>
      <c r="BI50" s="62">
        <f ca="1">AVERAGE(OFFSET($BH$3,0,0,'Données projet'!$E$11+1,1))-AVERAGE(OFFSET($H$3,0,0,'Données projet'!$E$11+1,1))</f>
        <v>256.19915261735281</v>
      </c>
      <c r="BJ50" s="62">
        <f t="shared" si="38"/>
        <v>297.47246687305056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15.666666666666666</v>
      </c>
      <c r="BY50" s="13">
        <f>IF('Données projet'!$A$114&gt;35,BY49+BX50-CG49,IF(A50&lt;'Données projet'!$A$114,$BV$205^A50,IF(A50='Données projet'!$A$114,'Données projet'!$B$114,BY49+BX50-CG49)))</f>
        <v>224.3333333333332</v>
      </c>
      <c r="BZ50" s="14">
        <f>BY50*VLOOKUP('Données projet'!$B$12,Paramètres!$A$1:$I$89,3,0)*VLOOKUP('Données projet'!$B$12,Paramètres!$A$1:$I$89,5,0)</f>
        <v>192.47799999999989</v>
      </c>
      <c r="CA50" s="14">
        <f t="shared" si="39"/>
        <v>48.087389626209038</v>
      </c>
      <c r="CB50" s="22">
        <f t="shared" si="10"/>
        <v>418.98472026564724</v>
      </c>
      <c r="CC50" s="62">
        <f t="shared" si="11"/>
        <v>712.31805359898055</v>
      </c>
      <c r="CD50" s="62">
        <f ca="1">AVERAGE(OFFSET($CC$3,0,0,'Données projet'!$E$12+1,1))-AVERAGE(OFFSET($H$3,0,0,'Données projet'!$E$12+1,1))</f>
        <v>448.44001099301806</v>
      </c>
      <c r="CE50" s="62">
        <f t="shared" si="40"/>
        <v>230.82970731138215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1.5422344050452034E-2</v>
      </c>
      <c r="CN50" s="24">
        <f t="shared" si="12"/>
        <v>1.5422344050452034E-2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218.12499999999997</v>
      </c>
      <c r="CU50" s="18">
        <f>CT50*VLOOKUP('Données projet'!$B$13,Paramètres!$A$1:$I$89,3,0)*VLOOKUP('Données projet'!$B$13,Paramètres!$A$1:$I$89,5,0)</f>
        <v>170.13749999999999</v>
      </c>
      <c r="CV50" s="14">
        <f t="shared" si="41"/>
        <v>43.120817562072411</v>
      </c>
      <c r="CW50" s="22">
        <f t="shared" si="13"/>
        <v>371.42490308727605</v>
      </c>
      <c r="CX50" s="62">
        <f t="shared" si="14"/>
        <v>664.75823642060936</v>
      </c>
      <c r="CY50" s="62">
        <f ca="1">AVERAGE(OFFSET($CX$3,0,0,'Données projet'!$E$13+1,1))-AVERAGE(OFFSET($H$3,0,0,'Données projet'!$E$13+1,1))</f>
        <v>288.82988781931277</v>
      </c>
      <c r="CZ50" s="62">
        <f t="shared" si="42"/>
        <v>283.48738729114024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153.4</v>
      </c>
      <c r="DP50" s="18">
        <f>DO50*VLOOKUP('Données projet'!$B$14,Paramètres!$A$1:$I$89,3,0)*VLOOKUP('Données projet'!$B$14,Paramètres!$A$1:$I$89,5,0)</f>
        <v>148.36848000000001</v>
      </c>
      <c r="DQ50" s="14">
        <f t="shared" si="43"/>
        <v>38.207581183185901</v>
      </c>
      <c r="DR50" s="22">
        <f t="shared" si="16"/>
        <v>324.95330656071548</v>
      </c>
      <c r="DS50" s="62">
        <f t="shared" si="17"/>
        <v>618.28663989404879</v>
      </c>
      <c r="DT50" s="62">
        <f ca="1">AVERAGE(OFFSET($DS$3,0,0,'Données projet'!$E$14+1,1))-AVERAGE(OFFSET($H$3,0,0,'Données projet'!$E$14+1,1))</f>
        <v>457.16923206840744</v>
      </c>
      <c r="DU50" s="62">
        <f t="shared" si="44"/>
        <v>244.45149244446094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IF('Données projet'!$A$192&gt;35,EJ49+EI50-ER49,IF(A50&lt;'Données projet'!$A$192,$EG$205^A50,IF(A50='Données projet'!$A$192,'Données projet'!$B$192,EJ49+EI50-ER49)))</f>
        <v>153.4</v>
      </c>
      <c r="EK50" s="18">
        <f>EJ50*VLOOKUP('Données projet'!$B$15,Paramètres!$A$1:$I$89,3,0)*VLOOKUP('Données projet'!$B$15,Paramètres!$A$1:$I$89,5,0)</f>
        <v>165.11975999999999</v>
      </c>
      <c r="EL50" s="14">
        <f t="shared" si="45"/>
        <v>41.995166194425131</v>
      </c>
      <c r="EM50" s="22">
        <f t="shared" si="19"/>
        <v>360.72516312195711</v>
      </c>
      <c r="EN50" s="62">
        <f t="shared" si="20"/>
        <v>654.05849645529042</v>
      </c>
      <c r="EO50" s="62">
        <f ca="1">AVERAGE(OFFSET($EN$3,0,0,'Données projet'!$E$15+1,1))-AVERAGE(OFFSET($H$3,0,0,'Données projet'!$E$15+1,1))</f>
        <v>503.92230226365683</v>
      </c>
      <c r="EP50" s="62">
        <f t="shared" si="46"/>
        <v>267.2998309535638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10.375</v>
      </c>
      <c r="FE50" s="13">
        <f>IF('Données projet'!$A$218&gt;35,FE49+FD50-FM49,IF(A50&lt;'Données projet'!$A$218,$FB$205^A50,IF(A50='Données projet'!$A$218,'Données projet'!$B$218,FE49+FD50-FM49)))</f>
        <v>218.12499999999991</v>
      </c>
      <c r="FF50" s="18">
        <f>FE50*VLOOKUP('Données projet'!$B$16,Paramètres!$A$1:$I$89,3,0)*VLOOKUP('Données projet'!$B$16,Paramètres!$A$1:$I$89,5,0)</f>
        <v>146.31824999999995</v>
      </c>
      <c r="FG50" s="14">
        <f t="shared" si="47"/>
        <v>37.740688431827415</v>
      </c>
      <c r="FH50" s="22">
        <f t="shared" si="22"/>
        <v>320.56931776876598</v>
      </c>
      <c r="FI50" s="62">
        <f t="shared" si="23"/>
        <v>613.9026511020993</v>
      </c>
      <c r="FJ50" s="62">
        <f ca="1">AVERAGE(OFFSET($FI$3,0,0,'Données projet'!$E$16+1,1))-AVERAGE(OFFSET($H$3,0,0,'Données projet'!$E$16+1,1))</f>
        <v>253.51307933126429</v>
      </c>
      <c r="FK50" s="62">
        <f t="shared" si="48"/>
        <v>249.72262393661117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</v>
      </c>
      <c r="O51" s="14">
        <f>N51*VLOOKUP('Données projet'!$B$9,Paramètres!$A$1:$I$89,3,0)*VLOOKUP('Données projet'!$B$9,Paramètres!$A$1:$I$89,5,0)</f>
        <v>146.21567999999999</v>
      </c>
      <c r="P51" s="14">
        <f t="shared" si="33"/>
        <v>37.717310552893402</v>
      </c>
      <c r="Q51" s="22">
        <f t="shared" si="53"/>
        <v>320.34995854628932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430.40491895612814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</v>
      </c>
      <c r="AJ51" s="14">
        <f>AI51*VLOOKUP('Données projet'!$B$10,Paramètres!$A$1:$I$89,3,0)*VLOOKUP('Données projet'!$B$10,Paramètres!$A$1:$I$89,5,0)</f>
        <v>163.86240000000001</v>
      </c>
      <c r="AK51" s="14">
        <f t="shared" si="35"/>
        <v>41.712477409029084</v>
      </c>
      <c r="AL51" s="22">
        <f t="shared" si="4"/>
        <v>358.0429114873923</v>
      </c>
      <c r="AM51" s="62">
        <f t="shared" si="5"/>
        <v>651.37624482072556</v>
      </c>
      <c r="AN51" s="62">
        <f ca="1">AVERAGE(OFFSET($AM$3,0,0,'Données projet'!$E$10+1,1))-AVERAGE(OFFSET($H$3,0,0,'Données projet'!$E$10+1,1))</f>
        <v>477.2188915749129</v>
      </c>
      <c r="AO51" s="62">
        <f t="shared" si="36"/>
        <v>254.25036207346591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7.6</v>
      </c>
      <c r="BD51" s="13">
        <f>IF('Données projet'!$A$88&gt;35,BD50+BC51-BL50,IF(A51&lt;'Données projet'!$A$88,$BA$205^A51,IF(A51='Données projet'!$A$88,'Données projet'!$B$88,BD50+BC51-BL50)))</f>
        <v>212.79999999999998</v>
      </c>
      <c r="BE51" s="14">
        <f>BD51*VLOOKUP('Données projet'!$B$11,Paramètres!$A$1:$I$89,3,0)*VLOOKUP('Données projet'!$B$11,Paramètres!$A$1:$I$89,5,0)</f>
        <v>172.62335999999999</v>
      </c>
      <c r="BF51" s="14">
        <f t="shared" si="37"/>
        <v>43.67704427998607</v>
      </c>
      <c r="BG51" s="22">
        <f t="shared" si="7"/>
        <v>376.72320412097571</v>
      </c>
      <c r="BH51" s="62">
        <f t="shared" si="8"/>
        <v>670.05653745430902</v>
      </c>
      <c r="BI51" s="62">
        <f ca="1">AVERAGE(OFFSET($BH$3,0,0,'Données projet'!$E$11+1,1))-AVERAGE(OFFSET($H$3,0,0,'Données projet'!$E$11+1,1))</f>
        <v>256.19915261735281</v>
      </c>
      <c r="BJ51" s="62">
        <f t="shared" si="38"/>
        <v>297.47246687305056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>
        <f>VLOOKUP(A51,'Données projet'!$A$113:$I$133,2,0)</f>
        <v>240</v>
      </c>
      <c r="BW51" s="13">
        <f>VLOOKUP(A51,'Données projet'!$A$113:$I$133,9,0)</f>
        <v>15.666666666666666</v>
      </c>
      <c r="BX51" s="13">
        <f t="array" ref="BX51">INDEX(BW:BW,MIN(IF(ISNUMBER(BW51:BW247),ROW(BW51:BW247),"")))</f>
        <v>15.666666666666666</v>
      </c>
      <c r="BY51" s="13">
        <f>IF('Données projet'!$A$114&gt;35,BY50+BX51-CG50,IF(A51&lt;'Données projet'!$A$114,$BV$205^A51,IF(A51='Données projet'!$A$114,'Données projet'!$B$114,BY50+BX51-CG50)))</f>
        <v>239.99999999999986</v>
      </c>
      <c r="BZ51" s="14">
        <f>BY51*VLOOKUP('Données projet'!$B$12,Paramètres!$A$1:$I$89,3,0)*VLOOKUP('Données projet'!$B$12,Paramètres!$A$1:$I$89,5,0)</f>
        <v>205.91999999999993</v>
      </c>
      <c r="CA51" s="14">
        <f t="shared" si="39"/>
        <v>51.042987531485686</v>
      </c>
      <c r="CB51" s="22">
        <f t="shared" si="10"/>
        <v>447.5438699506708</v>
      </c>
      <c r="CC51" s="62">
        <f t="shared" si="11"/>
        <v>740.87720328400405</v>
      </c>
      <c r="CD51" s="62">
        <f ca="1">AVERAGE(OFFSET($CC$3,0,0,'Données projet'!$E$12+1,1))-AVERAGE(OFFSET($H$3,0,0,'Données projet'!$E$12+1,1))</f>
        <v>448.44001099301806</v>
      </c>
      <c r="CE51" s="62">
        <f t="shared" si="40"/>
        <v>230.82970731138215</v>
      </c>
      <c r="CF51" s="16">
        <f>IF(ISNA(VLOOKUP(A51,'Données projet'!$A$113:$I$133,3,0)),0,VLOOKUP(A51,'Données projet'!$A$113:$I$133,3,0))</f>
        <v>5</v>
      </c>
      <c r="CG51" s="16">
        <f>IF(ISNA(VLOOKUP(A51,'Données projet'!$A$113:$I$133,4,0)),0,VLOOKUP(A51,'Données projet'!$A$113:$I$133,4,0))</f>
        <v>63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1.0905244059866641E-2</v>
      </c>
      <c r="CN51" s="24">
        <f t="shared" si="12"/>
        <v>1.0905244059866641E-2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228.49999999999997</v>
      </c>
      <c r="CU51" s="18">
        <f>CT51*VLOOKUP('Données projet'!$B$13,Paramètres!$A$1:$I$89,3,0)*VLOOKUP('Données projet'!$B$13,Paramètres!$A$1:$I$89,5,0)</f>
        <v>178.23</v>
      </c>
      <c r="CV51" s="14">
        <f t="shared" si="41"/>
        <v>44.928167580487852</v>
      </c>
      <c r="CW51" s="22">
        <f t="shared" si="13"/>
        <v>388.66714186934956</v>
      </c>
      <c r="CX51" s="62">
        <f t="shared" si="14"/>
        <v>682.00047520268288</v>
      </c>
      <c r="CY51" s="62">
        <f ca="1">AVERAGE(OFFSET($CX$3,0,0,'Données projet'!$E$13+1,1))-AVERAGE(OFFSET($H$3,0,0,'Données projet'!$E$13+1,1))</f>
        <v>288.82988781931277</v>
      </c>
      <c r="CZ51" s="62">
        <f t="shared" si="42"/>
        <v>283.48738729114024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161.6</v>
      </c>
      <c r="DP51" s="18">
        <f>DO51*VLOOKUP('Données projet'!$B$14,Paramètres!$A$1:$I$89,3,0)*VLOOKUP('Données projet'!$B$14,Paramètres!$A$1:$I$89,5,0)</f>
        <v>156.29952</v>
      </c>
      <c r="DQ51" s="14">
        <f t="shared" si="43"/>
        <v>40.006728538728396</v>
      </c>
      <c r="DR51" s="22">
        <f t="shared" si="16"/>
        <v>341.90004953828526</v>
      </c>
      <c r="DS51" s="62">
        <f t="shared" si="17"/>
        <v>635.23338287161857</v>
      </c>
      <c r="DT51" s="62">
        <f ca="1">AVERAGE(OFFSET($DS$3,0,0,'Données projet'!$E$14+1,1))-AVERAGE(OFFSET($H$3,0,0,'Données projet'!$E$14+1,1))</f>
        <v>457.16923206840744</v>
      </c>
      <c r="DU51" s="62">
        <f t="shared" si="44"/>
        <v>244.45149244446094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IF('Données projet'!$A$192&gt;35,EJ50+EI51-ER50,IF(A51&lt;'Données projet'!$A$192,$EG$205^A51,IF(A51='Données projet'!$A$192,'Données projet'!$B$192,EJ50+EI51-ER50)))</f>
        <v>161.6</v>
      </c>
      <c r="EK51" s="18">
        <f>EJ51*VLOOKUP('Données projet'!$B$15,Paramètres!$A$1:$I$89,3,0)*VLOOKUP('Données projet'!$B$15,Paramètres!$A$1:$I$89,5,0)</f>
        <v>173.94623999999999</v>
      </c>
      <c r="EL51" s="14">
        <f t="shared" si="45"/>
        <v>43.972666205274265</v>
      </c>
      <c r="EM51" s="22">
        <f t="shared" si="19"/>
        <v>379.542094974186</v>
      </c>
      <c r="EN51" s="62">
        <f t="shared" si="20"/>
        <v>672.87542830751931</v>
      </c>
      <c r="EO51" s="62">
        <f ca="1">AVERAGE(OFFSET($EN$3,0,0,'Données projet'!$E$15+1,1))-AVERAGE(OFFSET($H$3,0,0,'Données projet'!$E$15+1,1))</f>
        <v>503.92230226365683</v>
      </c>
      <c r="EP51" s="62">
        <f t="shared" si="46"/>
        <v>267.2998309535638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10.375</v>
      </c>
      <c r="FE51" s="13">
        <f>IF('Données projet'!$A$218&gt;35,FE50+FD51-FM50,IF(A51&lt;'Données projet'!$A$218,$FB$205^A51,IF(A51='Données projet'!$A$218,'Données projet'!$B$218,FE50+FD51-FM50)))</f>
        <v>228.49999999999991</v>
      </c>
      <c r="FF51" s="18">
        <f>FE51*VLOOKUP('Données projet'!$B$16,Paramètres!$A$1:$I$89,3,0)*VLOOKUP('Données projet'!$B$16,Paramètres!$A$1:$I$89,5,0)</f>
        <v>153.27779999999996</v>
      </c>
      <c r="FG51" s="14">
        <f t="shared" si="47"/>
        <v>39.32253770530393</v>
      </c>
      <c r="FH51" s="22">
        <f t="shared" si="22"/>
        <v>335.44558817007095</v>
      </c>
      <c r="FI51" s="62">
        <f t="shared" si="23"/>
        <v>628.77892150340426</v>
      </c>
      <c r="FJ51" s="62">
        <f ca="1">AVERAGE(OFFSET($FI$3,0,0,'Données projet'!$E$16+1,1))-AVERAGE(OFFSET($H$3,0,0,'Données projet'!$E$16+1,1))</f>
        <v>253.51307933126429</v>
      </c>
      <c r="FK51" s="62">
        <f t="shared" si="48"/>
        <v>249.72262393661117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169.79999999999998</v>
      </c>
      <c r="O52" s="14">
        <f>N52*VLOOKUP('Données projet'!$B$9,Paramètres!$A$1:$I$89,3,0)*VLOOKUP('Données projet'!$B$9,Paramètres!$A$1:$I$89,5,0)</f>
        <v>153.63503999999998</v>
      </c>
      <c r="P52" s="14">
        <f t="shared" si="33"/>
        <v>39.403506785222667</v>
      </c>
      <c r="Q52" s="22">
        <f t="shared" si="53"/>
        <v>336.20880231759611</v>
      </c>
      <c r="R52" s="62">
        <f t="shared" si="0"/>
        <v>629.54213565092937</v>
      </c>
      <c r="S52" s="62">
        <f ca="1">AVERAGE(OFFSET($R$3,0,0,'Données projet'!$E$9+1,1))-AVERAGE(OFFSET($H$3,0,0,'Données projet'!$E$9+1,1))</f>
        <v>430.40491895612814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169.79999999999998</v>
      </c>
      <c r="AJ52" s="14">
        <f>AI52*VLOOKUP('Données projet'!$B$10,Paramètres!$A$1:$I$89,3,0)*VLOOKUP('Données projet'!$B$10,Paramètres!$A$1:$I$89,5,0)</f>
        <v>172.1772</v>
      </c>
      <c r="AK52" s="14">
        <f t="shared" si="35"/>
        <v>43.577282221917017</v>
      </c>
      <c r="AL52" s="22">
        <f t="shared" si="4"/>
        <v>375.77238986983883</v>
      </c>
      <c r="AM52" s="62">
        <f t="shared" si="5"/>
        <v>669.10572320317215</v>
      </c>
      <c r="AN52" s="62">
        <f ca="1">AVERAGE(OFFSET($AM$3,0,0,'Données projet'!$E$10+1,1))-AVERAGE(OFFSET($H$3,0,0,'Données projet'!$E$10+1,1))</f>
        <v>477.2188915749129</v>
      </c>
      <c r="AO52" s="62">
        <f t="shared" si="36"/>
        <v>254.25036207346591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7.6</v>
      </c>
      <c r="BD52" s="13">
        <f>IF('Données projet'!$A$88&gt;35,BD51+BC52-BL51,IF(A52&lt;'Données projet'!$A$88,$BA$205^A52,IF(A52='Données projet'!$A$88,'Données projet'!$B$88,BD51+BC52-BL51)))</f>
        <v>220.39999999999998</v>
      </c>
      <c r="BE52" s="14">
        <f>BD52*VLOOKUP('Données projet'!$B$11,Paramètres!$A$1:$I$89,3,0)*VLOOKUP('Données projet'!$B$11,Paramètres!$A$1:$I$89,5,0)</f>
        <v>178.78847999999999</v>
      </c>
      <c r="BF52" s="14">
        <f t="shared" si="37"/>
        <v>45.052539436241446</v>
      </c>
      <c r="BG52" s="22">
        <f t="shared" si="7"/>
        <v>389.85644218478711</v>
      </c>
      <c r="BH52" s="62">
        <f t="shared" si="8"/>
        <v>683.18977551812043</v>
      </c>
      <c r="BI52" s="62">
        <f ca="1">AVERAGE(OFFSET($BH$3,0,0,'Données projet'!$E$11+1,1))-AVERAGE(OFFSET($H$3,0,0,'Données projet'!$E$11+1,1))</f>
        <v>256.19915261735281</v>
      </c>
      <c r="BJ52" s="62">
        <f t="shared" si="38"/>
        <v>297.47246687305056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15.5</v>
      </c>
      <c r="BY52" s="13">
        <f>IF('Données projet'!$A$114&gt;35,BY51+BX52-CG51,IF(A52&lt;'Données projet'!$A$114,$BV$205^A52,IF(A52='Données projet'!$A$114,'Données projet'!$B$114,BY51+BX52-CG51)))</f>
        <v>192.49999999999986</v>
      </c>
      <c r="BZ52" s="14">
        <f>BY52*VLOOKUP('Données projet'!$B$12,Paramètres!$A$1:$I$89,3,0)*VLOOKUP('Données projet'!$B$12,Paramètres!$A$1:$I$89,5,0)</f>
        <v>165.16499999999991</v>
      </c>
      <c r="CA52" s="14">
        <f t="shared" si="39"/>
        <v>42.00533269839395</v>
      </c>
      <c r="CB52" s="22">
        <f t="shared" si="10"/>
        <v>360.82166278303589</v>
      </c>
      <c r="CC52" s="62">
        <f t="shared" si="11"/>
        <v>654.15499611636915</v>
      </c>
      <c r="CD52" s="62">
        <f ca="1">AVERAGE(OFFSET($CC$3,0,0,'Données projet'!$E$12+1,1))-AVERAGE(OFFSET($H$3,0,0,'Données projet'!$E$12+1,1))</f>
        <v>448.44001099301806</v>
      </c>
      <c r="CE52" s="62">
        <f t="shared" si="40"/>
        <v>230.82970731138215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7.7111720252260188E-3</v>
      </c>
      <c r="CN52" s="24">
        <f t="shared" si="12"/>
        <v>7.7111720252260188E-3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238.87499999999997</v>
      </c>
      <c r="CU52" s="18">
        <f>CT52*VLOOKUP('Données projet'!$B$13,Paramètres!$A$1:$I$89,3,0)*VLOOKUP('Données projet'!$B$13,Paramètres!$A$1:$I$89,5,0)</f>
        <v>186.32249999999999</v>
      </c>
      <c r="CV52" s="14">
        <f t="shared" si="41"/>
        <v>46.725987276254116</v>
      </c>
      <c r="CW52" s="22">
        <f t="shared" si="13"/>
        <v>405.89278200614257</v>
      </c>
      <c r="CX52" s="62">
        <f t="shared" si="14"/>
        <v>699.22611533947588</v>
      </c>
      <c r="CY52" s="62">
        <f ca="1">AVERAGE(OFFSET($CX$3,0,0,'Données projet'!$E$13+1,1))-AVERAGE(OFFSET($H$3,0,0,'Données projet'!$E$13+1,1))</f>
        <v>288.82988781931277</v>
      </c>
      <c r="CZ52" s="62">
        <f t="shared" si="42"/>
        <v>283.48738729114024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169.79999999999998</v>
      </c>
      <c r="DP52" s="18">
        <f>DO52*VLOOKUP('Données projet'!$B$14,Paramètres!$A$1:$I$89,3,0)*VLOOKUP('Données projet'!$B$14,Paramètres!$A$1:$I$89,5,0)</f>
        <v>164.23055999999997</v>
      </c>
      <c r="DQ52" s="14">
        <f t="shared" si="43"/>
        <v>41.795275864636515</v>
      </c>
      <c r="DR52" s="22">
        <f t="shared" si="16"/>
        <v>358.82833079757523</v>
      </c>
      <c r="DS52" s="62">
        <f t="shared" si="17"/>
        <v>652.16166413090855</v>
      </c>
      <c r="DT52" s="62">
        <f ca="1">AVERAGE(OFFSET($DS$3,0,0,'Données projet'!$E$14+1,1))-AVERAGE(OFFSET($H$3,0,0,'Données projet'!$E$14+1,1))</f>
        <v>457.16923206840744</v>
      </c>
      <c r="DU52" s="62">
        <f t="shared" si="44"/>
        <v>244.45149244446094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IF('Données projet'!$A$192&gt;35,EJ51+EI52-ER51,IF(A52&lt;'Données projet'!$A$192,$EG$205^A52,IF(A52='Données projet'!$A$192,'Données projet'!$B$192,EJ51+EI52-ER51)))</f>
        <v>169.79999999999998</v>
      </c>
      <c r="EK52" s="18">
        <f>EJ52*VLOOKUP('Données projet'!$B$15,Paramètres!$A$1:$I$89,3,0)*VLOOKUP('Données projet'!$B$15,Paramètres!$A$1:$I$89,5,0)</f>
        <v>182.77271999999996</v>
      </c>
      <c r="EL52" s="14">
        <f t="shared" si="45"/>
        <v>45.938515386827795</v>
      </c>
      <c r="EM52" s="22">
        <f t="shared" si="19"/>
        <v>398.33873496539167</v>
      </c>
      <c r="EN52" s="62">
        <f t="shared" si="20"/>
        <v>691.67206829872498</v>
      </c>
      <c r="EO52" s="62">
        <f ca="1">AVERAGE(OFFSET($EN$3,0,0,'Données projet'!$E$15+1,1))-AVERAGE(OFFSET($H$3,0,0,'Données projet'!$E$15+1,1))</f>
        <v>503.92230226365683</v>
      </c>
      <c r="EP52" s="62">
        <f t="shared" si="46"/>
        <v>267.2998309535638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10.375</v>
      </c>
      <c r="FE52" s="13">
        <f>IF('Données projet'!$A$218&gt;35,FE51+FD52-FM51,IF(A52&lt;'Données projet'!$A$218,$FB$205^A52,IF(A52='Données projet'!$A$218,'Données projet'!$B$218,FE51+FD52-FM51)))</f>
        <v>238.87499999999991</v>
      </c>
      <c r="FF52" s="18">
        <f>FE52*VLOOKUP('Données projet'!$B$16,Paramètres!$A$1:$I$89,3,0)*VLOOKUP('Données projet'!$B$16,Paramètres!$A$1:$I$89,5,0)</f>
        <v>160.23734999999994</v>
      </c>
      <c r="FG52" s="14">
        <f t="shared" si="47"/>
        <v>40.896045742271099</v>
      </c>
      <c r="FH52" s="22">
        <f t="shared" si="22"/>
        <v>350.3073309177887</v>
      </c>
      <c r="FI52" s="62">
        <f t="shared" si="23"/>
        <v>643.64066425112196</v>
      </c>
      <c r="FJ52" s="62">
        <f ca="1">AVERAGE(OFFSET($FI$3,0,0,'Données projet'!$E$16+1,1))-AVERAGE(OFFSET($H$3,0,0,'Données projet'!$E$16+1,1))</f>
        <v>253.51307933126429</v>
      </c>
      <c r="FK52" s="62">
        <f t="shared" si="48"/>
        <v>249.72262393661117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177.99999999999997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430.40491895612814</v>
      </c>
      <c r="T53" s="62">
        <f t="shared" si="34"/>
        <v>231.36959598460686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177.99999999999997</v>
      </c>
      <c r="AJ53" s="14">
        <f>AI53*VLOOKUP('Données projet'!$B$10,Paramètres!$A$1:$I$89,3,0)*VLOOKUP('Données projet'!$B$10,Paramètres!$A$1:$I$89,5,0)</f>
        <v>180.49199999999999</v>
      </c>
      <c r="AK53" s="14">
        <f t="shared" si="35"/>
        <v>45.431629706642617</v>
      </c>
      <c r="AL53" s="22">
        <f t="shared" si="4"/>
        <v>393.48365507240254</v>
      </c>
      <c r="AM53" s="62">
        <f t="shared" si="5"/>
        <v>686.81698840573586</v>
      </c>
      <c r="AN53" s="62">
        <f ca="1">AVERAGE(OFFSET($AM$3,0,0,'Données projet'!$E$10+1,1))-AVERAGE(OFFSET($H$3,0,0,'Données projet'!$E$10+1,1))</f>
        <v>477.2188915749129</v>
      </c>
      <c r="AO53" s="62">
        <f t="shared" si="36"/>
        <v>254.25036207346591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228</v>
      </c>
      <c r="BB53" s="13">
        <f>VLOOKUP(A53,'Données projet'!$A$87:$I$107,9,0)</f>
        <v>7.6</v>
      </c>
      <c r="BC53" s="13">
        <f t="array" ref="BC53">INDEX(BB:BB,MIN(IF(ISNUMBER(BB53:BB249),ROW(BB53:BB249),"")))</f>
        <v>7.6</v>
      </c>
      <c r="BD53" s="13">
        <f>IF('Données projet'!$A$88&gt;35,BD52+BC53-BL52,IF(A53&lt;'Données projet'!$A$88,$BA$205^A53,IF(A53='Données projet'!$A$88,'Données projet'!$B$88,BD52+BC53-BL52)))</f>
        <v>227.99999999999997</v>
      </c>
      <c r="BE53" s="14">
        <f>BD53*VLOOKUP('Données projet'!$B$11,Paramètres!$A$1:$I$89,3,0)*VLOOKUP('Données projet'!$B$11,Paramètres!$A$1:$I$89,5,0)</f>
        <v>184.95359999999999</v>
      </c>
      <c r="BF53" s="14">
        <f t="shared" si="37"/>
        <v>46.42252355095799</v>
      </c>
      <c r="BG53" s="22">
        <f t="shared" si="7"/>
        <v>402.98008185125178</v>
      </c>
      <c r="BH53" s="62">
        <f t="shared" si="8"/>
        <v>696.3134151845851</v>
      </c>
      <c r="BI53" s="62">
        <f ca="1">AVERAGE(OFFSET($BH$3,0,0,'Données projet'!$E$11+1,1))-AVERAGE(OFFSET($H$3,0,0,'Données projet'!$E$11+1,1))</f>
        <v>256.19915261735281</v>
      </c>
      <c r="BJ53" s="62">
        <f t="shared" si="38"/>
        <v>297.47246687305056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15.5</v>
      </c>
      <c r="BY53" s="13">
        <f>IF('Données projet'!$A$114&gt;35,BY52+BX53-CG52,IF(A53&lt;'Données projet'!$A$114,$BV$205^A53,IF(A53='Données projet'!$A$114,'Données projet'!$B$114,BY52+BX53-CG52)))</f>
        <v>207.99999999999986</v>
      </c>
      <c r="BZ53" s="14">
        <f>BY53*VLOOKUP('Données projet'!$B$12,Paramètres!$A$1:$I$89,3,0)*VLOOKUP('Données projet'!$B$12,Paramètres!$A$1:$I$89,5,0)</f>
        <v>178.46399999999991</v>
      </c>
      <c r="CA53" s="14">
        <f t="shared" si="39"/>
        <v>44.980284206661821</v>
      </c>
      <c r="CB53" s="22">
        <f t="shared" si="10"/>
        <v>389.16546165993583</v>
      </c>
      <c r="CC53" s="62">
        <f t="shared" si="11"/>
        <v>682.49879499326914</v>
      </c>
      <c r="CD53" s="62">
        <f ca="1">AVERAGE(OFFSET($CC$3,0,0,'Données projet'!$E$12+1,1))-AVERAGE(OFFSET($H$3,0,0,'Données projet'!$E$12+1,1))</f>
        <v>448.44001099301806</v>
      </c>
      <c r="CE53" s="62">
        <f t="shared" si="40"/>
        <v>230.82970731138215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5.4526220299333213E-3</v>
      </c>
      <c r="CN53" s="24">
        <f t="shared" si="12"/>
        <v>5.4526220299333213E-3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249.24999999999997</v>
      </c>
      <c r="CU53" s="18">
        <f>CT53*VLOOKUP('Données projet'!$B$13,Paramètres!$A$1:$I$89,3,0)*VLOOKUP('Données projet'!$B$13,Paramètres!$A$1:$I$89,5,0)</f>
        <v>194.41499999999999</v>
      </c>
      <c r="CV53" s="14">
        <f t="shared" si="41"/>
        <v>48.514737888684969</v>
      </c>
      <c r="CW53" s="22">
        <f t="shared" si="13"/>
        <v>423.10262682279296</v>
      </c>
      <c r="CX53" s="62">
        <f t="shared" si="14"/>
        <v>716.43596015612627</v>
      </c>
      <c r="CY53" s="62">
        <f ca="1">AVERAGE(OFFSET($CX$3,0,0,'Données projet'!$E$13+1,1))-AVERAGE(OFFSET($H$3,0,0,'Données projet'!$E$13+1,1))</f>
        <v>288.82988781931277</v>
      </c>
      <c r="CZ53" s="62">
        <f t="shared" si="42"/>
        <v>283.48738729114024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178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177.99999999999997</v>
      </c>
      <c r="DP53" s="18">
        <f>DO53*VLOOKUP('Données projet'!$B$14,Paramètres!$A$1:$I$89,3,0)*VLOOKUP('Données projet'!$B$14,Paramètres!$A$1:$I$89,5,0)</f>
        <v>172.16159999999999</v>
      </c>
      <c r="DQ53" s="14">
        <f t="shared" si="43"/>
        <v>43.57379349403616</v>
      </c>
      <c r="DR53" s="22">
        <f t="shared" si="16"/>
        <v>375.7391436687796</v>
      </c>
      <c r="DS53" s="62">
        <f t="shared" si="17"/>
        <v>669.07247700211292</v>
      </c>
      <c r="DT53" s="62">
        <f ca="1">AVERAGE(OFFSET($DS$3,0,0,'Données projet'!$E$14+1,1))-AVERAGE(OFFSET($H$3,0,0,'Données projet'!$E$14+1,1))</f>
        <v>457.16923206840744</v>
      </c>
      <c r="DU53" s="62">
        <f t="shared" si="44"/>
        <v>244.45149244446094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178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IF('Données projet'!$A$192&gt;35,EJ52+EI53-ER52,IF(A53&lt;'Données projet'!$A$192,$EG$205^A53,IF(A53='Données projet'!$A$192,'Données projet'!$B$192,EJ52+EI53-ER52)))</f>
        <v>177.99999999999997</v>
      </c>
      <c r="EK53" s="18">
        <f>EJ53*VLOOKUP('Données projet'!$B$15,Paramètres!$A$1:$I$89,3,0)*VLOOKUP('Données projet'!$B$15,Paramètres!$A$1:$I$89,5,0)</f>
        <v>191.59919999999994</v>
      </c>
      <c r="EL53" s="14">
        <f t="shared" si="45"/>
        <v>47.893340610341816</v>
      </c>
      <c r="EM53" s="22">
        <f t="shared" si="19"/>
        <v>417.11617489634523</v>
      </c>
      <c r="EN53" s="62">
        <f t="shared" si="20"/>
        <v>710.44950822967849</v>
      </c>
      <c r="EO53" s="62">
        <f ca="1">AVERAGE(OFFSET($EN$3,0,0,'Données projet'!$E$15+1,1))-AVERAGE(OFFSET($H$3,0,0,'Données projet'!$E$15+1,1))</f>
        <v>503.92230226365683</v>
      </c>
      <c r="EP53" s="62">
        <f t="shared" si="46"/>
        <v>267.2998309535638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10.375</v>
      </c>
      <c r="FE53" s="13">
        <f>IF('Données projet'!$A$218&gt;35,FE52+FD53-FM52,IF(A53&lt;'Données projet'!$A$218,$FB$205^A53,IF(A53='Données projet'!$A$218,'Données projet'!$B$218,FE52+FD53-FM52)))</f>
        <v>249.24999999999991</v>
      </c>
      <c r="FF53" s="18">
        <f>FE53*VLOOKUP('Données projet'!$B$16,Paramètres!$A$1:$I$89,3,0)*VLOOKUP('Données projet'!$B$16,Paramètres!$A$1:$I$89,5,0)</f>
        <v>167.19689999999994</v>
      </c>
      <c r="FG53" s="14">
        <f t="shared" si="47"/>
        <v>42.461616233804868</v>
      </c>
      <c r="FH53" s="22">
        <f t="shared" si="22"/>
        <v>365.15524910721001</v>
      </c>
      <c r="FI53" s="62">
        <f t="shared" si="23"/>
        <v>658.48858244054327</v>
      </c>
      <c r="FJ53" s="62">
        <f ca="1">AVERAGE(OFFSET($FI$3,0,0,'Données projet'!$E$16+1,1))-AVERAGE(OFFSET($H$3,0,0,'Données projet'!$E$16+1,1))</f>
        <v>253.51307933126429</v>
      </c>
      <c r="FK53" s="62">
        <f t="shared" si="48"/>
        <v>249.72262393661117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185.99999999999997</v>
      </c>
      <c r="O54" s="14">
        <f>N54*VLOOKUP('Données projet'!$B$9,Paramètres!$A$1:$I$89,3,0)*VLOOKUP('Données projet'!$B$9,Paramètres!$A$1:$I$89,5,0)</f>
        <v>168.29279999999997</v>
      </c>
      <c r="P54" s="14">
        <f t="shared" si="33"/>
        <v>42.707443263135104</v>
      </c>
      <c r="Q54" s="22">
        <f t="shared" si="53"/>
        <v>367.49209034996028</v>
      </c>
      <c r="R54" s="62">
        <f t="shared" si="0"/>
        <v>660.82542368329359</v>
      </c>
      <c r="S54" s="62">
        <f ca="1">AVERAGE(OFFSET($R$3,0,0,'Données projet'!$E$9+1,1))-AVERAGE(OFFSET($H$3,0,0,'Données projet'!$E$9+1,1))</f>
        <v>430.40491895612814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185.99999999999997</v>
      </c>
      <c r="AJ54" s="14">
        <f>AI54*VLOOKUP('Données projet'!$B$10,Paramètres!$A$1:$I$89,3,0)*VLOOKUP('Données projet'!$B$10,Paramètres!$A$1:$I$89,5,0)</f>
        <v>188.60399999999998</v>
      </c>
      <c r="AK54" s="14">
        <f t="shared" si="35"/>
        <v>47.231184731814224</v>
      </c>
      <c r="AL54" s="22">
        <f t="shared" si="4"/>
        <v>410.74628007457636</v>
      </c>
      <c r="AM54" s="62">
        <f t="shared" si="5"/>
        <v>704.07961340790962</v>
      </c>
      <c r="AN54" s="62">
        <f ca="1">AVERAGE(OFFSET($AM$3,0,0,'Données projet'!$E$10+1,1))-AVERAGE(OFFSET($H$3,0,0,'Données projet'!$E$10+1,1))</f>
        <v>477.2188915749129</v>
      </c>
      <c r="AO54" s="62">
        <f t="shared" si="36"/>
        <v>254.25036207346591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7.6</v>
      </c>
      <c r="BD54" s="13">
        <f>IF('Données projet'!$A$88&gt;35,BD53+BC54-BL53,IF(A54&lt;'Données projet'!$A$88,$BA$205^A54,IF(A54='Données projet'!$A$88,'Données projet'!$B$88,BD53+BC54-BL53)))</f>
        <v>235.59999999999997</v>
      </c>
      <c r="BE54" s="14">
        <f>BD54*VLOOKUP('Données projet'!$B$11,Paramètres!$A$1:$I$89,3,0)*VLOOKUP('Données projet'!$B$11,Paramètres!$A$1:$I$89,5,0)</f>
        <v>191.11872</v>
      </c>
      <c r="BF54" s="14">
        <f t="shared" si="37"/>
        <v>47.787201388032145</v>
      </c>
      <c r="BG54" s="22">
        <f t="shared" si="7"/>
        <v>416.09447975082259</v>
      </c>
      <c r="BH54" s="62">
        <f t="shared" si="8"/>
        <v>709.4278130841559</v>
      </c>
      <c r="BI54" s="62">
        <f ca="1">AVERAGE(OFFSET($BH$3,0,0,'Données projet'!$E$11+1,1))-AVERAGE(OFFSET($H$3,0,0,'Données projet'!$E$11+1,1))</f>
        <v>256.19915261735281</v>
      </c>
      <c r="BJ54" s="62">
        <f t="shared" si="38"/>
        <v>297.47246687305056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15.5</v>
      </c>
      <c r="BY54" s="13">
        <f>IF('Données projet'!$A$114&gt;35,BY53+BX54-CG53,IF(A54&lt;'Données projet'!$A$114,$BV$205^A54,IF(A54='Données projet'!$A$114,'Données projet'!$B$114,BY53+BX54-CG53)))</f>
        <v>223.49999999999986</v>
      </c>
      <c r="BZ54" s="14">
        <f>BY54*VLOOKUP('Données projet'!$B$12,Paramètres!$A$1:$I$89,3,0)*VLOOKUP('Données projet'!$B$12,Paramètres!$A$1:$I$89,5,0)</f>
        <v>191.76299999999989</v>
      </c>
      <c r="CA54" s="14">
        <f t="shared" si="39"/>
        <v>47.929517351413239</v>
      </c>
      <c r="CB54" s="22">
        <f t="shared" si="10"/>
        <v>417.46446772037785</v>
      </c>
      <c r="CC54" s="62">
        <f t="shared" si="11"/>
        <v>710.79780105371117</v>
      </c>
      <c r="CD54" s="62">
        <f ca="1">AVERAGE(OFFSET($CC$3,0,0,'Données projet'!$E$12+1,1))-AVERAGE(OFFSET($H$3,0,0,'Données projet'!$E$12+1,1))</f>
        <v>448.44001099301806</v>
      </c>
      <c r="CE54" s="62">
        <f t="shared" si="40"/>
        <v>230.82970731138215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3.8555860126130099E-3</v>
      </c>
      <c r="CN54" s="24">
        <f t="shared" si="12"/>
        <v>3.8555860126130099E-3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259.625</v>
      </c>
      <c r="CU54" s="18">
        <f>CT54*VLOOKUP('Données projet'!$B$13,Paramètres!$A$1:$I$89,3,0)*VLOOKUP('Données projet'!$B$13,Paramètres!$A$1:$I$89,5,0)</f>
        <v>202.50749999999999</v>
      </c>
      <c r="CV54" s="14">
        <f t="shared" si="41"/>
        <v>50.294840086606349</v>
      </c>
      <c r="CW54" s="22">
        <f t="shared" si="13"/>
        <v>440.29740898417271</v>
      </c>
      <c r="CX54" s="62">
        <f t="shared" si="14"/>
        <v>733.63074231750602</v>
      </c>
      <c r="CY54" s="62">
        <f ca="1">AVERAGE(OFFSET($CX$3,0,0,'Données projet'!$E$13+1,1))-AVERAGE(OFFSET($H$3,0,0,'Données projet'!$E$13+1,1))</f>
        <v>288.82988781931277</v>
      </c>
      <c r="CZ54" s="62">
        <f t="shared" si="42"/>
        <v>283.48738729114024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185.99999999999997</v>
      </c>
      <c r="DP54" s="18">
        <f>DO54*VLOOKUP('Données projet'!$B$14,Paramètres!$A$1:$I$89,3,0)*VLOOKUP('Données projet'!$B$14,Paramètres!$A$1:$I$89,5,0)</f>
        <v>179.89919999999998</v>
      </c>
      <c r="DQ54" s="14">
        <f t="shared" si="43"/>
        <v>45.299759292628586</v>
      </c>
      <c r="DR54" s="22">
        <f t="shared" si="16"/>
        <v>392.22152076799472</v>
      </c>
      <c r="DS54" s="62">
        <f t="shared" si="17"/>
        <v>685.55485410132803</v>
      </c>
      <c r="DT54" s="62">
        <f ca="1">AVERAGE(OFFSET($DS$3,0,0,'Données projet'!$E$14+1,1))-AVERAGE(OFFSET($H$3,0,0,'Données projet'!$E$14+1,1))</f>
        <v>457.16923206840744</v>
      </c>
      <c r="DU54" s="62">
        <f t="shared" si="44"/>
        <v>244.45149244446094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IF('Données projet'!$A$192&gt;35,EJ53+EI54-ER53,IF(A54&lt;'Données projet'!$A$192,$EG$205^A54,IF(A54='Données projet'!$A$192,'Données projet'!$B$192,EJ53+EI54-ER53)))</f>
        <v>185.99999999999997</v>
      </c>
      <c r="EK54" s="18">
        <f>EJ54*VLOOKUP('Données projet'!$B$15,Paramètres!$A$1:$I$89,3,0)*VLOOKUP('Données projet'!$B$15,Paramètres!$A$1:$I$89,5,0)</f>
        <v>200.21039999999996</v>
      </c>
      <c r="EL54" s="14">
        <f t="shared" si="45"/>
        <v>49.790404447235048</v>
      </c>
      <c r="EM54" s="22">
        <f t="shared" si="19"/>
        <v>435.41806774560092</v>
      </c>
      <c r="EN54" s="62">
        <f t="shared" si="20"/>
        <v>728.75140107893424</v>
      </c>
      <c r="EO54" s="62">
        <f ca="1">AVERAGE(OFFSET($EN$3,0,0,'Données projet'!$E$15+1,1))-AVERAGE(OFFSET($H$3,0,0,'Données projet'!$E$15+1,1))</f>
        <v>503.92230226365683</v>
      </c>
      <c r="EP54" s="62">
        <f t="shared" si="46"/>
        <v>267.2998309535638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10.375</v>
      </c>
      <c r="FE54" s="13">
        <f>IF('Données projet'!$A$218&gt;35,FE53+FD54-FM53,IF(A54&lt;'Données projet'!$A$218,$FB$205^A54,IF(A54='Données projet'!$A$218,'Données projet'!$B$218,FE53+FD54-FM53)))</f>
        <v>259.62499999999989</v>
      </c>
      <c r="FF54" s="18">
        <f>FE54*VLOOKUP('Données projet'!$B$16,Paramètres!$A$1:$I$89,3,0)*VLOOKUP('Données projet'!$B$16,Paramètres!$A$1:$I$89,5,0)</f>
        <v>174.15644999999992</v>
      </c>
      <c r="FG54" s="14">
        <f t="shared" si="47"/>
        <v>44.019617362421101</v>
      </c>
      <c r="FH54" s="22">
        <f t="shared" si="22"/>
        <v>379.9899839895499</v>
      </c>
      <c r="FI54" s="62">
        <f t="shared" si="23"/>
        <v>673.32331732288321</v>
      </c>
      <c r="FJ54" s="62">
        <f ca="1">AVERAGE(OFFSET($FI$3,0,0,'Données projet'!$E$16+1,1))-AVERAGE(OFFSET($H$3,0,0,'Données projet'!$E$16+1,1))</f>
        <v>253.51307933126429</v>
      </c>
      <c r="FK54" s="62">
        <f t="shared" si="48"/>
        <v>249.72262393661117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193.99999999999997</v>
      </c>
      <c r="O55" s="14">
        <f>N55*VLOOKUP('Données projet'!$B$9,Paramètres!$A$1:$I$89,3,0)*VLOOKUP('Données projet'!$B$9,Paramètres!$A$1:$I$89,5,0)</f>
        <v>175.53119999999998</v>
      </c>
      <c r="P55" s="14">
        <f t="shared" si="33"/>
        <v>44.326510481422488</v>
      </c>
      <c r="Q55" s="22">
        <f t="shared" si="53"/>
        <v>382.9188457551441</v>
      </c>
      <c r="R55" s="62">
        <f t="shared" si="0"/>
        <v>676.25217908847742</v>
      </c>
      <c r="S55" s="62">
        <f ca="1">AVERAGE(OFFSET($R$3,0,0,'Données projet'!$E$9+1,1))-AVERAGE(OFFSET($H$3,0,0,'Données projet'!$E$9+1,1))</f>
        <v>430.40491895612814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193.99999999999997</v>
      </c>
      <c r="AJ55" s="14">
        <f>AI55*VLOOKUP('Données projet'!$B$10,Paramètres!$A$1:$I$89,3,0)*VLOOKUP('Données projet'!$B$10,Paramètres!$A$1:$I$89,5,0)</f>
        <v>196.71599999999998</v>
      </c>
      <c r="AK55" s="14">
        <f t="shared" si="35"/>
        <v>49.021749959730009</v>
      </c>
      <c r="AL55" s="22">
        <f t="shared" si="4"/>
        <v>427.99324784652975</v>
      </c>
      <c r="AM55" s="62">
        <f t="shared" si="5"/>
        <v>721.32658117986307</v>
      </c>
      <c r="AN55" s="62">
        <f ca="1">AVERAGE(OFFSET($AM$3,0,0,'Données projet'!$E$10+1,1))-AVERAGE(OFFSET($H$3,0,0,'Données projet'!$E$10+1,1))</f>
        <v>477.2188915749129</v>
      </c>
      <c r="AO55" s="62">
        <f t="shared" si="36"/>
        <v>254.25036207346591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7.6</v>
      </c>
      <c r="BD55" s="13">
        <f>IF('Données projet'!$A$88&gt;35,BD54+BC55-BL54,IF(A55&lt;'Données projet'!$A$88,$BA$205^A55,IF(A55='Données projet'!$A$88,'Données projet'!$B$88,BD54+BC55-BL54)))</f>
        <v>243.19999999999996</v>
      </c>
      <c r="BE55" s="14">
        <f>BD55*VLOOKUP('Données projet'!$B$11,Paramètres!$A$1:$I$89,3,0)*VLOOKUP('Données projet'!$B$11,Paramètres!$A$1:$I$89,5,0)</f>
        <v>197.28383999999997</v>
      </c>
      <c r="BF55" s="14">
        <f t="shared" si="37"/>
        <v>49.146763750789503</v>
      </c>
      <c r="BG55" s="22">
        <f t="shared" si="7"/>
        <v>429.19996819929173</v>
      </c>
      <c r="BH55" s="62">
        <f t="shared" si="8"/>
        <v>722.53330153262505</v>
      </c>
      <c r="BI55" s="62">
        <f ca="1">AVERAGE(OFFSET($BH$3,0,0,'Données projet'!$E$11+1,1))-AVERAGE(OFFSET($H$3,0,0,'Données projet'!$E$11+1,1))</f>
        <v>256.19915261735281</v>
      </c>
      <c r="BJ55" s="62">
        <f t="shared" si="38"/>
        <v>297.47246687305056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15.5</v>
      </c>
      <c r="BY55" s="13">
        <f>IF('Données projet'!$A$114&gt;35,BY54+BX55-CG54,IF(A55&lt;'Données projet'!$A$114,$BV$205^A55,IF(A55='Données projet'!$A$114,'Données projet'!$B$114,BY54+BX55-CG54)))</f>
        <v>238.99999999999986</v>
      </c>
      <c r="BZ55" s="14">
        <f>BY55*VLOOKUP('Données projet'!$B$12,Paramètres!$A$1:$I$89,3,0)*VLOOKUP('Données projet'!$B$12,Paramètres!$A$1:$I$89,5,0)</f>
        <v>205.0619999999999</v>
      </c>
      <c r="CA55" s="14">
        <f t="shared" si="39"/>
        <v>50.855018623514823</v>
      </c>
      <c r="CB55" s="22">
        <f t="shared" si="10"/>
        <v>445.72214076928805</v>
      </c>
      <c r="CC55" s="62">
        <f t="shared" si="11"/>
        <v>739.05547410262136</v>
      </c>
      <c r="CD55" s="62">
        <f ca="1">AVERAGE(OFFSET($CC$3,0,0,'Données projet'!$E$12+1,1))-AVERAGE(OFFSET($H$3,0,0,'Données projet'!$E$12+1,1))</f>
        <v>448.44001099301806</v>
      </c>
      <c r="CE55" s="62">
        <f t="shared" si="40"/>
        <v>230.82970731138215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2.7263110149666611E-3</v>
      </c>
      <c r="CN55" s="24">
        <f t="shared" si="12"/>
        <v>2.7263110149666611E-3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270</v>
      </c>
      <c r="CU55" s="18">
        <f>CT55*VLOOKUP('Données projet'!$B$13,Paramètres!$A$1:$I$89,3,0)*VLOOKUP('Données projet'!$B$13,Paramètres!$A$1:$I$89,5,0)</f>
        <v>210.6</v>
      </c>
      <c r="CV55" s="14">
        <f t="shared" si="41"/>
        <v>52.066679014659961</v>
      </c>
      <c r="CW55" s="22">
        <f t="shared" si="13"/>
        <v>457.47779928386609</v>
      </c>
      <c r="CX55" s="62">
        <f t="shared" si="14"/>
        <v>750.81113261719941</v>
      </c>
      <c r="CY55" s="62">
        <f ca="1">AVERAGE(OFFSET($CX$3,0,0,'Données projet'!$E$13+1,1))-AVERAGE(OFFSET($H$3,0,0,'Données projet'!$E$13+1,1))</f>
        <v>288.82988781931277</v>
      </c>
      <c r="CZ55" s="62">
        <f t="shared" si="42"/>
        <v>283.48738729114024</v>
      </c>
      <c r="DA55" s="16">
        <f>IF(ISNA(VLOOKUP(A55,'Données projet'!$A$139:$I$159,3,0)),0,VLOOKUP(A55,'Données projet'!$A$139:$I$159,3,0))</f>
        <v>6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193.99999999999997</v>
      </c>
      <c r="DP55" s="18">
        <f>DO55*VLOOKUP('Données projet'!$B$14,Paramètres!$A$1:$I$89,3,0)*VLOOKUP('Données projet'!$B$14,Paramètres!$A$1:$I$89,5,0)</f>
        <v>187.63679999999999</v>
      </c>
      <c r="DQ55" s="14">
        <f t="shared" si="43"/>
        <v>47.01710291385907</v>
      </c>
      <c r="DR55" s="22">
        <f t="shared" si="16"/>
        <v>408.68888090830455</v>
      </c>
      <c r="DS55" s="62">
        <f t="shared" si="17"/>
        <v>702.02221424163781</v>
      </c>
      <c r="DT55" s="62">
        <f ca="1">AVERAGE(OFFSET($DS$3,0,0,'Données projet'!$E$14+1,1))-AVERAGE(OFFSET($H$3,0,0,'Données projet'!$E$14+1,1))</f>
        <v>457.16923206840744</v>
      </c>
      <c r="DU55" s="62">
        <f t="shared" si="44"/>
        <v>244.45149244446094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IF('Données projet'!$A$192&gt;35,EJ54+EI55-ER54,IF(A55&lt;'Données projet'!$A$192,$EG$205^A55,IF(A55='Données projet'!$A$192,'Données projet'!$B$192,EJ54+EI55-ER54)))</f>
        <v>193.99999999999997</v>
      </c>
      <c r="EK55" s="18">
        <f>EJ55*VLOOKUP('Données projet'!$B$15,Paramètres!$A$1:$I$89,3,0)*VLOOKUP('Données projet'!$B$15,Paramètres!$A$1:$I$89,5,0)</f>
        <v>208.82159999999993</v>
      </c>
      <c r="EL55" s="14">
        <f t="shared" si="45"/>
        <v>51.6779913750944</v>
      </c>
      <c r="EM55" s="22">
        <f t="shared" si="19"/>
        <v>453.70345497828924</v>
      </c>
      <c r="EN55" s="62">
        <f t="shared" si="20"/>
        <v>747.03678831162256</v>
      </c>
      <c r="EO55" s="62">
        <f ca="1">AVERAGE(OFFSET($EN$3,0,0,'Données projet'!$E$15+1,1))-AVERAGE(OFFSET($H$3,0,0,'Données projet'!$E$15+1,1))</f>
        <v>503.92230226365683</v>
      </c>
      <c r="EP55" s="62">
        <f t="shared" si="46"/>
        <v>267.2998309535638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>
        <f>VLOOKUP(A55,'Données projet'!$A$217:$I$237,2,0)</f>
        <v>270</v>
      </c>
      <c r="FC55" s="13">
        <f>VLOOKUP(A55,'Données projet'!$A$217:$I$237,9,0)</f>
        <v>10.375</v>
      </c>
      <c r="FD55" s="13">
        <f t="array" ref="FD55">INDEX(FC:FC,MIN(IF(ISNUMBER(FC55:FC251),ROW(FC55:FC251),"")))</f>
        <v>10.375</v>
      </c>
      <c r="FE55" s="13">
        <f>IF('Données projet'!$A$218&gt;35,FE54+FD55-FM54,IF(A55&lt;'Données projet'!$A$218,$FB$205^A55,IF(A55='Données projet'!$A$218,'Données projet'!$B$218,FE54+FD55-FM54)))</f>
        <v>269.99999999999989</v>
      </c>
      <c r="FF55" s="18">
        <f>FE55*VLOOKUP('Données projet'!$B$16,Paramètres!$A$1:$I$89,3,0)*VLOOKUP('Données projet'!$B$16,Paramètres!$A$1:$I$89,5,0)</f>
        <v>181.11599999999993</v>
      </c>
      <c r="FG55" s="14">
        <f t="shared" si="47"/>
        <v>45.570386218758216</v>
      </c>
      <c r="FH55" s="22">
        <f t="shared" si="22"/>
        <v>394.81212266433704</v>
      </c>
      <c r="FI55" s="62">
        <f t="shared" si="23"/>
        <v>688.1454559976703</v>
      </c>
      <c r="FJ55" s="62">
        <f ca="1">AVERAGE(OFFSET($FI$3,0,0,'Données projet'!$E$16+1,1))-AVERAGE(OFFSET($H$3,0,0,'Données projet'!$E$16+1,1))</f>
        <v>253.51307933126429</v>
      </c>
      <c r="FK55" s="62">
        <f t="shared" si="48"/>
        <v>249.72262393661117</v>
      </c>
      <c r="FL55" s="16">
        <f>IF(ISNA(VLOOKUP(A55,'Données projet'!$A$217:$I$237,3,0)),0,VLOOKUP(A55,'Données projet'!$A$217:$I$237,3,0))</f>
        <v>5</v>
      </c>
      <c r="FM55" s="16">
        <f>IF(ISNA(VLOOKUP(A55,'Données projet'!$A$217:$I$237,4,0)),0,VLOOKUP(A55,'Données projet'!$A$217:$I$237,4,0))</f>
        <v>48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201.99999999999997</v>
      </c>
      <c r="O56" s="14">
        <f>N56*VLOOKUP('Données projet'!$B$9,Paramètres!$A$1:$I$89,3,0)*VLOOKUP('Données projet'!$B$9,Paramètres!$A$1:$I$89,5,0)</f>
        <v>182.76959999999997</v>
      </c>
      <c r="P56" s="14">
        <f t="shared" si="33"/>
        <v>45.937822477650357</v>
      </c>
      <c r="Q56" s="22">
        <f t="shared" si="53"/>
        <v>398.33209414857424</v>
      </c>
      <c r="R56" s="62">
        <f t="shared" si="0"/>
        <v>691.6654274819075</v>
      </c>
      <c r="S56" s="62">
        <f ca="1">AVERAGE(OFFSET($R$3,0,0,'Données projet'!$E$9+1,1))-AVERAGE(OFFSET($H$3,0,0,'Données projet'!$E$9+1,1))</f>
        <v>430.40491895612814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201.99999999999997</v>
      </c>
      <c r="AJ56" s="14">
        <f>AI56*VLOOKUP('Données projet'!$B$10,Paramètres!$A$1:$I$89,3,0)*VLOOKUP('Données projet'!$B$10,Paramètres!$A$1:$I$89,5,0)</f>
        <v>204.82799999999997</v>
      </c>
      <c r="AK56" s="14">
        <f t="shared" si="35"/>
        <v>50.80373850176295</v>
      </c>
      <c r="AL56" s="22">
        <f t="shared" si="4"/>
        <v>445.2252778905704</v>
      </c>
      <c r="AM56" s="62">
        <f t="shared" si="5"/>
        <v>738.55861122390365</v>
      </c>
      <c r="AN56" s="62">
        <f ca="1">AVERAGE(OFFSET($AM$3,0,0,'Données projet'!$E$10+1,1))-AVERAGE(OFFSET($H$3,0,0,'Données projet'!$E$10+1,1))</f>
        <v>477.2188915749129</v>
      </c>
      <c r="AO56" s="62">
        <f t="shared" si="36"/>
        <v>254.25036207346591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7.6</v>
      </c>
      <c r="BD56" s="13">
        <f>IF('Données projet'!$A$88&gt;35,BD55+BC56-BL55,IF(A56&lt;'Données projet'!$A$88,$BA$205^A56,IF(A56='Données projet'!$A$88,'Données projet'!$B$88,BD55+BC56-BL55)))</f>
        <v>250.79999999999995</v>
      </c>
      <c r="BE56" s="14">
        <f>BD56*VLOOKUP('Données projet'!$B$11,Paramètres!$A$1:$I$89,3,0)*VLOOKUP('Données projet'!$B$11,Paramètres!$A$1:$I$89,5,0)</f>
        <v>203.44895999999997</v>
      </c>
      <c r="BF56" s="14">
        <f t="shared" si="37"/>
        <v>50.501388840000267</v>
      </c>
      <c r="BG56" s="22">
        <f t="shared" si="7"/>
        <v>442.2968575630004</v>
      </c>
      <c r="BH56" s="62">
        <f t="shared" si="8"/>
        <v>735.63019089633372</v>
      </c>
      <c r="BI56" s="62">
        <f ca="1">AVERAGE(OFFSET($BH$3,0,0,'Données projet'!$E$11+1,1))-AVERAGE(OFFSET($H$3,0,0,'Données projet'!$E$11+1,1))</f>
        <v>256.19915261735281</v>
      </c>
      <c r="BJ56" s="62">
        <f t="shared" si="38"/>
        <v>297.47246687305056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15.5</v>
      </c>
      <c r="BY56" s="13">
        <f>IF('Données projet'!$A$114&gt;35,BY55+BX56-CG55,IF(A56&lt;'Données projet'!$A$114,$BV$205^A56,IF(A56='Données projet'!$A$114,'Données projet'!$B$114,BY55+BX56-CG55)))</f>
        <v>254.49999999999986</v>
      </c>
      <c r="BZ56" s="14">
        <f>BY56*VLOOKUP('Données projet'!$B$12,Paramètres!$A$1:$I$89,3,0)*VLOOKUP('Données projet'!$B$12,Paramètres!$A$1:$I$89,5,0)</f>
        <v>218.3609999999999</v>
      </c>
      <c r="CA56" s="14">
        <f t="shared" si="39"/>
        <v>53.758502281527136</v>
      </c>
      <c r="CB56" s="22">
        <f t="shared" si="10"/>
        <v>473.94146647365955</v>
      </c>
      <c r="CC56" s="62">
        <f t="shared" si="11"/>
        <v>767.27479980699286</v>
      </c>
      <c r="CD56" s="62">
        <f ca="1">AVERAGE(OFFSET($CC$3,0,0,'Données projet'!$E$12+1,1))-AVERAGE(OFFSET($H$3,0,0,'Données projet'!$E$12+1,1))</f>
        <v>448.44001099301806</v>
      </c>
      <c r="CE56" s="62">
        <f t="shared" si="40"/>
        <v>230.82970731138215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1.9277930063065051E-3</v>
      </c>
      <c r="CN56" s="24">
        <f t="shared" si="12"/>
        <v>1.9277930063065051E-3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231.375</v>
      </c>
      <c r="CU56" s="18">
        <f>CT56*VLOOKUP('Données projet'!$B$13,Paramètres!$A$1:$I$89,3,0)*VLOOKUP('Données projet'!$B$13,Paramètres!$A$1:$I$89,5,0)</f>
        <v>180.4725</v>
      </c>
      <c r="CV56" s="14">
        <f t="shared" si="41"/>
        <v>45.427292666837829</v>
      </c>
      <c r="CW56" s="22">
        <f t="shared" si="13"/>
        <v>393.44213889474253</v>
      </c>
      <c r="CX56" s="62">
        <f t="shared" si="14"/>
        <v>686.77547222807584</v>
      </c>
      <c r="CY56" s="62">
        <f ca="1">AVERAGE(OFFSET($CX$3,0,0,'Données projet'!$E$13+1,1))-AVERAGE(OFFSET($H$3,0,0,'Données projet'!$E$13+1,1))</f>
        <v>288.82988781931277</v>
      </c>
      <c r="CZ56" s="62">
        <f t="shared" si="42"/>
        <v>283.48738729114024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201.99999999999997</v>
      </c>
      <c r="DP56" s="18">
        <f>DO56*VLOOKUP('Données projet'!$B$14,Paramètres!$A$1:$I$89,3,0)*VLOOKUP('Données projet'!$B$14,Paramètres!$A$1:$I$89,5,0)</f>
        <v>195.37439999999998</v>
      </c>
      <c r="DQ56" s="14">
        <f t="shared" si="43"/>
        <v>48.726220575731652</v>
      </c>
      <c r="DR56" s="22">
        <f t="shared" si="16"/>
        <v>425.14191416939929</v>
      </c>
      <c r="DS56" s="62">
        <f t="shared" si="17"/>
        <v>718.4752475027326</v>
      </c>
      <c r="DT56" s="62">
        <f ca="1">AVERAGE(OFFSET($DS$3,0,0,'Données projet'!$E$14+1,1))-AVERAGE(OFFSET($H$3,0,0,'Données projet'!$E$14+1,1))</f>
        <v>457.16923206840744</v>
      </c>
      <c r="DU56" s="62">
        <f t="shared" si="44"/>
        <v>244.45149244446094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IF('Données projet'!$A$192&gt;35,EJ55+EI56-ER55,IF(A56&lt;'Données projet'!$A$192,$EG$205^A56,IF(A56='Données projet'!$A$192,'Données projet'!$B$192,EJ55+EI56-ER55)))</f>
        <v>201.99999999999997</v>
      </c>
      <c r="EK56" s="18">
        <f>EJ56*VLOOKUP('Données projet'!$B$15,Paramètres!$A$1:$I$89,3,0)*VLOOKUP('Données projet'!$B$15,Paramètres!$A$1:$I$89,5,0)</f>
        <v>217.43279999999996</v>
      </c>
      <c r="EL56" s="14">
        <f t="shared" si="45"/>
        <v>53.556536889714792</v>
      </c>
      <c r="EM56" s="22">
        <f t="shared" si="19"/>
        <v>471.97309508291983</v>
      </c>
      <c r="EN56" s="62">
        <f t="shared" si="20"/>
        <v>765.30642841625308</v>
      </c>
      <c r="EO56" s="62">
        <f ca="1">AVERAGE(OFFSET($EN$3,0,0,'Données projet'!$E$15+1,1))-AVERAGE(OFFSET($H$3,0,0,'Données projet'!$E$15+1,1))</f>
        <v>503.92230226365683</v>
      </c>
      <c r="EP56" s="62">
        <f t="shared" si="46"/>
        <v>267.2998309535638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9.375</v>
      </c>
      <c r="FE56" s="13">
        <f>IF('Données projet'!$A$218&gt;35,FE55+FD56-FM55,IF(A56&lt;'Données projet'!$A$218,$FB$205^A56,IF(A56='Données projet'!$A$218,'Données projet'!$B$218,FE55+FD56-FM55)))</f>
        <v>231.37499999999989</v>
      </c>
      <c r="FF56" s="18">
        <f>FE56*VLOOKUP('Données projet'!$B$16,Paramètres!$A$1:$I$89,3,0)*VLOOKUP('Données projet'!$B$16,Paramètres!$A$1:$I$89,5,0)</f>
        <v>155.20634999999993</v>
      </c>
      <c r="FG56" s="14">
        <f t="shared" si="47"/>
        <v>39.759387594463078</v>
      </c>
      <c r="FH56" s="22">
        <f t="shared" si="22"/>
        <v>339.5653263103564</v>
      </c>
      <c r="FI56" s="62">
        <f t="shared" si="23"/>
        <v>632.89865964368971</v>
      </c>
      <c r="FJ56" s="62">
        <f ca="1">AVERAGE(OFFSET($FI$3,0,0,'Données projet'!$E$16+1,1))-AVERAGE(OFFSET($H$3,0,0,'Données projet'!$E$16+1,1))</f>
        <v>253.51307933126429</v>
      </c>
      <c r="FK56" s="62">
        <f t="shared" si="48"/>
        <v>249.72262393661117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209.99999999999997</v>
      </c>
      <c r="O57" s="14">
        <f>N57*VLOOKUP('Données projet'!$B$9,Paramètres!$A$1:$I$89,3,0)*VLOOKUP('Données projet'!$B$9,Paramètres!$A$1:$I$89,5,0)</f>
        <v>190.00799999999995</v>
      </c>
      <c r="P57" s="14">
        <f t="shared" si="33"/>
        <v>47.541721533308163</v>
      </c>
      <c r="Q57" s="22">
        <f t="shared" si="53"/>
        <v>413.73243167051163</v>
      </c>
      <c r="R57" s="62">
        <f t="shared" si="0"/>
        <v>707.06576500384494</v>
      </c>
      <c r="S57" s="62">
        <f ca="1">AVERAGE(OFFSET($R$3,0,0,'Données projet'!$E$9+1,1))-AVERAGE(OFFSET($H$3,0,0,'Données projet'!$E$9+1,1))</f>
        <v>430.40491895612814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209.99999999999997</v>
      </c>
      <c r="AJ57" s="14">
        <f>AI57*VLOOKUP('Données projet'!$B$10,Paramètres!$A$1:$I$89,3,0)*VLOOKUP('Données projet'!$B$10,Paramètres!$A$1:$I$89,5,0)</f>
        <v>212.94</v>
      </c>
      <c r="AK57" s="14">
        <f t="shared" si="35"/>
        <v>52.577528895212865</v>
      </c>
      <c r="AL57" s="22">
        <f t="shared" si="4"/>
        <v>462.44302949249573</v>
      </c>
      <c r="AM57" s="62">
        <f t="shared" si="5"/>
        <v>755.77636282582898</v>
      </c>
      <c r="AN57" s="62">
        <f ca="1">AVERAGE(OFFSET($AM$3,0,0,'Données projet'!$E$10+1,1))-AVERAGE(OFFSET($H$3,0,0,'Données projet'!$E$10+1,1))</f>
        <v>477.2188915749129</v>
      </c>
      <c r="AO57" s="62">
        <f t="shared" si="36"/>
        <v>254.25036207346591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7.6</v>
      </c>
      <c r="BD57" s="13">
        <f>IF('Données projet'!$A$88&gt;35,BD56+BC57-BL56,IF(A57&lt;'Données projet'!$A$88,$BA$205^A57,IF(A57='Données projet'!$A$88,'Données projet'!$B$88,BD56+BC57-BL56)))</f>
        <v>258.39999999999998</v>
      </c>
      <c r="BE57" s="14">
        <f>BD57*VLOOKUP('Données projet'!$B$11,Paramètres!$A$1:$I$89,3,0)*VLOOKUP('Données projet'!$B$11,Paramètres!$A$1:$I$89,5,0)</f>
        <v>209.61408</v>
      </c>
      <c r="BF57" s="14">
        <f t="shared" si="37"/>
        <v>51.851243442662593</v>
      </c>
      <c r="BG57" s="22">
        <f t="shared" si="7"/>
        <v>455.38543832930395</v>
      </c>
      <c r="BH57" s="62">
        <f t="shared" si="8"/>
        <v>748.71877166263721</v>
      </c>
      <c r="BI57" s="62">
        <f ca="1">AVERAGE(OFFSET($BH$3,0,0,'Données projet'!$E$11+1,1))-AVERAGE(OFFSET($H$3,0,0,'Données projet'!$E$11+1,1))</f>
        <v>256.19915261735281</v>
      </c>
      <c r="BJ57" s="62">
        <f t="shared" si="38"/>
        <v>297.47246687305056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>
        <f>VLOOKUP(A57,'Données projet'!$A$113:$I$133,2,0)</f>
        <v>270</v>
      </c>
      <c r="BW57" s="13">
        <f>VLOOKUP(A57,'Données projet'!$A$113:$I$133,9,0)</f>
        <v>15.5</v>
      </c>
      <c r="BX57" s="13">
        <f t="array" ref="BX57">INDEX(BW:BW,MIN(IF(ISNUMBER(BW57:BW253),ROW(BW57:BW253),"")))</f>
        <v>15.5</v>
      </c>
      <c r="BY57" s="13">
        <f>IF('Données projet'!$A$114&gt;35,BY56+BX57-CG56,IF(A57&lt;'Données projet'!$A$114,$BV$205^A57,IF(A57='Données projet'!$A$114,'Données projet'!$B$114,BY56+BX57-CG56)))</f>
        <v>269.99999999999989</v>
      </c>
      <c r="BZ57" s="14">
        <f>BY57*VLOOKUP('Données projet'!$B$12,Paramètres!$A$1:$I$89,3,0)*VLOOKUP('Données projet'!$B$12,Paramètres!$A$1:$I$89,5,0)</f>
        <v>231.65999999999991</v>
      </c>
      <c r="CA57" s="14">
        <f t="shared" si="39"/>
        <v>56.641461975682766</v>
      </c>
      <c r="CB57" s="22">
        <f t="shared" si="10"/>
        <v>502.125046274314</v>
      </c>
      <c r="CC57" s="62">
        <f t="shared" si="11"/>
        <v>795.45837960764732</v>
      </c>
      <c r="CD57" s="62">
        <f ca="1">AVERAGE(OFFSET($CC$3,0,0,'Données projet'!$E$12+1,1))-AVERAGE(OFFSET($H$3,0,0,'Données projet'!$E$12+1,1))</f>
        <v>448.44001099301806</v>
      </c>
      <c r="CE57" s="62">
        <f t="shared" si="40"/>
        <v>230.82970731138215</v>
      </c>
      <c r="CF57" s="16">
        <f>IF(ISNA(VLOOKUP(A57,'Données projet'!$A$113:$I$133,3,0)),0,VLOOKUP(A57,'Données projet'!$A$113:$I$133,3,0))</f>
        <v>6</v>
      </c>
      <c r="CG57" s="16">
        <f>IF(ISNA(VLOOKUP(A57,'Données projet'!$A$113:$I$133,4,0)),0,VLOOKUP(A57,'Données projet'!$A$113:$I$133,4,0))</f>
        <v>64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1.3631555074833308E-3</v>
      </c>
      <c r="CN57" s="24">
        <f t="shared" si="12"/>
        <v>1.3631555074833308E-3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240.75</v>
      </c>
      <c r="CU57" s="18">
        <f>CT57*VLOOKUP('Données projet'!$B$13,Paramètres!$A$1:$I$89,3,0)*VLOOKUP('Données projet'!$B$13,Paramètres!$A$1:$I$89,5,0)</f>
        <v>187.785</v>
      </c>
      <c r="CV57" s="14">
        <f t="shared" si="41"/>
        <v>47.049914090154054</v>
      </c>
      <c r="CW57" s="22">
        <f t="shared" si="13"/>
        <v>409.00414204035161</v>
      </c>
      <c r="CX57" s="62">
        <f t="shared" si="14"/>
        <v>702.33747537368492</v>
      </c>
      <c r="CY57" s="62">
        <f ca="1">AVERAGE(OFFSET($CX$3,0,0,'Données projet'!$E$13+1,1))-AVERAGE(OFFSET($H$3,0,0,'Données projet'!$E$13+1,1))</f>
        <v>288.82988781931277</v>
      </c>
      <c r="CZ57" s="62">
        <f t="shared" si="42"/>
        <v>283.48738729114024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209.99999999999997</v>
      </c>
      <c r="DP57" s="18">
        <f>DO57*VLOOKUP('Données projet'!$B$14,Paramètres!$A$1:$I$89,3,0)*VLOOKUP('Données projet'!$B$14,Paramètres!$A$1:$I$89,5,0)</f>
        <v>203.11199999999999</v>
      </c>
      <c r="DQ57" s="14">
        <f t="shared" si="43"/>
        <v>50.427475336015782</v>
      </c>
      <c r="DR57" s="22">
        <f t="shared" si="16"/>
        <v>441.5812528768941</v>
      </c>
      <c r="DS57" s="62">
        <f t="shared" si="17"/>
        <v>734.91458621022741</v>
      </c>
      <c r="DT57" s="62">
        <f ca="1">AVERAGE(OFFSET($DS$3,0,0,'Données projet'!$E$14+1,1))-AVERAGE(OFFSET($H$3,0,0,'Données projet'!$E$14+1,1))</f>
        <v>457.16923206840744</v>
      </c>
      <c r="DU57" s="62">
        <f t="shared" si="44"/>
        <v>244.45149244446094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IF('Données projet'!$A$192&gt;35,EJ56+EI57-ER56,IF(A57&lt;'Données projet'!$A$192,$EG$205^A57,IF(A57='Données projet'!$A$192,'Données projet'!$B$192,EJ56+EI57-ER56)))</f>
        <v>209.99999999999997</v>
      </c>
      <c r="EK57" s="18">
        <f>EJ57*VLOOKUP('Données projet'!$B$15,Paramètres!$A$1:$I$89,3,0)*VLOOKUP('Données projet'!$B$15,Paramètres!$A$1:$I$89,5,0)</f>
        <v>226.04399999999998</v>
      </c>
      <c r="EL57" s="14">
        <f t="shared" si="45"/>
        <v>55.426440039423504</v>
      </c>
      <c r="EM57" s="22">
        <f t="shared" si="19"/>
        <v>490.22768306866254</v>
      </c>
      <c r="EN57" s="62">
        <f t="shared" si="20"/>
        <v>783.56101640199586</v>
      </c>
      <c r="EO57" s="62">
        <f ca="1">AVERAGE(OFFSET($EN$3,0,0,'Données projet'!$E$15+1,1))-AVERAGE(OFFSET($H$3,0,0,'Données projet'!$E$15+1,1))</f>
        <v>503.92230226365683</v>
      </c>
      <c r="EP57" s="62">
        <f t="shared" si="46"/>
        <v>267.2998309535638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9.375</v>
      </c>
      <c r="FE57" s="13">
        <f>IF('Données projet'!$A$218&gt;35,FE56+FD57-FM56,IF(A57&lt;'Données projet'!$A$218,$FB$205^A57,IF(A57='Données projet'!$A$218,'Données projet'!$B$218,FE56+FD57-FM56)))</f>
        <v>240.74999999999989</v>
      </c>
      <c r="FF57" s="18">
        <f>FE57*VLOOKUP('Données projet'!$B$16,Paramètres!$A$1:$I$89,3,0)*VLOOKUP('Données projet'!$B$16,Paramètres!$A$1:$I$89,5,0)</f>
        <v>161.49509999999992</v>
      </c>
      <c r="FG57" s="14">
        <f t="shared" si="47"/>
        <v>41.179556622845517</v>
      </c>
      <c r="FH57" s="22">
        <f t="shared" si="22"/>
        <v>352.9916936181225</v>
      </c>
      <c r="FI57" s="62">
        <f t="shared" si="23"/>
        <v>646.32502695145581</v>
      </c>
      <c r="FJ57" s="62">
        <f ca="1">AVERAGE(OFFSET($FI$3,0,0,'Données projet'!$E$16+1,1))-AVERAGE(OFFSET($H$3,0,0,'Données projet'!$E$16+1,1))</f>
        <v>253.51307933126429</v>
      </c>
      <c r="FK57" s="62">
        <f t="shared" si="48"/>
        <v>249.72262393661117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217.99999999999997</v>
      </c>
      <c r="O58" s="14">
        <f>N58*VLOOKUP('Données projet'!$B$9,Paramètres!$A$1:$I$89,3,0)*VLOOKUP('Données projet'!$B$9,Paramètres!$A$1:$I$89,5,0)</f>
        <v>197.24639999999997</v>
      </c>
      <c r="P58" s="14">
        <f t="shared" si="33"/>
        <v>49.138522374247202</v>
      </c>
      <c r="Q58" s="22">
        <f t="shared" si="53"/>
        <v>429.1204064684805</v>
      </c>
      <c r="R58" s="62">
        <f t="shared" si="0"/>
        <v>722.45373980181375</v>
      </c>
      <c r="S58" s="62">
        <f ca="1">AVERAGE(OFFSET($R$3,0,0,'Données projet'!$E$9+1,1))-AVERAGE(OFFSET($H$3,0,0,'Données projet'!$E$9+1,1))</f>
        <v>430.40491895612814</v>
      </c>
      <c r="T58" s="62">
        <f t="shared" si="34"/>
        <v>231.36959598460686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217.99999999999997</v>
      </c>
      <c r="AJ58" s="14">
        <f>AI58*VLOOKUP('Données projet'!$B$10,Paramètres!$A$1:$I$89,3,0)*VLOOKUP('Données projet'!$B$10,Paramètres!$A$1:$I$89,5,0)</f>
        <v>221.05199999999999</v>
      </c>
      <c r="AK58" s="14">
        <f t="shared" si="35"/>
        <v>54.343469202939204</v>
      </c>
      <c r="AL58" s="22">
        <f t="shared" si="4"/>
        <v>479.64710886178574</v>
      </c>
      <c r="AM58" s="62">
        <f t="shared" si="5"/>
        <v>772.98044219511905</v>
      </c>
      <c r="AN58" s="62">
        <f ca="1">AVERAGE(OFFSET($AM$3,0,0,'Données projet'!$E$10+1,1))-AVERAGE(OFFSET($H$3,0,0,'Données projet'!$E$10+1,1))</f>
        <v>477.2188915749129</v>
      </c>
      <c r="AO58" s="62">
        <f t="shared" si="36"/>
        <v>254.25036207346591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266</v>
      </c>
      <c r="BB58" s="13">
        <f>VLOOKUP(A58,'Données projet'!$A$87:$I$107,9,0)</f>
        <v>7.6</v>
      </c>
      <c r="BC58" s="13">
        <f t="array" ref="BC58">INDEX(BB:BB,MIN(IF(ISNUMBER(BB58:BB254),ROW(BB58:BB254),"")))</f>
        <v>7.6</v>
      </c>
      <c r="BD58" s="13">
        <f>IF('Données projet'!$A$88&gt;35,BD57+BC58-BL57,IF(A58&lt;'Données projet'!$A$88,$BA$205^A58,IF(A58='Données projet'!$A$88,'Données projet'!$B$88,BD57+BC58-BL57)))</f>
        <v>266</v>
      </c>
      <c r="BE58" s="14">
        <f>BD58*VLOOKUP('Données projet'!$B$11,Paramètres!$A$1:$I$89,3,0)*VLOOKUP('Données projet'!$B$11,Paramètres!$A$1:$I$89,5,0)</f>
        <v>215.7792</v>
      </c>
      <c r="BF58" s="14">
        <f t="shared" si="37"/>
        <v>53.196483976998607</v>
      </c>
      <c r="BG58" s="22">
        <f t="shared" si="7"/>
        <v>468.46598292660588</v>
      </c>
      <c r="BH58" s="62">
        <f t="shared" si="8"/>
        <v>761.79931625993913</v>
      </c>
      <c r="BI58" s="62">
        <f ca="1">AVERAGE(OFFSET($BH$3,0,0,'Données projet'!$E$11+1,1))-AVERAGE(OFFSET($H$3,0,0,'Données projet'!$E$11+1,1))</f>
        <v>256.19915261735281</v>
      </c>
      <c r="BJ58" s="62">
        <f t="shared" si="38"/>
        <v>297.47246687305056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14.833333333333334</v>
      </c>
      <c r="BY58" s="13">
        <f>IF('Données projet'!$A$114&gt;35,BY57+BX58-CG57,IF(A58&lt;'Données projet'!$A$114,$BV$205^A58,IF(A58='Données projet'!$A$114,'Données projet'!$B$114,BY57+BX58-CG57)))</f>
        <v>220.8333333333332</v>
      </c>
      <c r="BZ58" s="14">
        <f>BY58*VLOOKUP('Données projet'!$B$12,Paramètres!$A$1:$I$89,3,0)*VLOOKUP('Données projet'!$B$12,Paramètres!$A$1:$I$89,5,0)</f>
        <v>189.47499999999991</v>
      </c>
      <c r="CA58" s="14">
        <f t="shared" si="39"/>
        <v>47.423864120172716</v>
      </c>
      <c r="CB58" s="22">
        <f t="shared" si="10"/>
        <v>412.59885500930062</v>
      </c>
      <c r="CC58" s="62">
        <f t="shared" si="11"/>
        <v>705.93218834263394</v>
      </c>
      <c r="CD58" s="62">
        <f ca="1">AVERAGE(OFFSET($CC$3,0,0,'Données projet'!$E$12+1,1))-AVERAGE(OFFSET($H$3,0,0,'Données projet'!$E$12+1,1))</f>
        <v>448.44001099301806</v>
      </c>
      <c r="CE58" s="62">
        <f t="shared" si="40"/>
        <v>230.82970731138215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9.6389650315325279E-4</v>
      </c>
      <c r="CN58" s="24">
        <f t="shared" si="12"/>
        <v>9.6389650315325279E-4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250.125</v>
      </c>
      <c r="CU58" s="18">
        <f>CT58*VLOOKUP('Données projet'!$B$13,Paramètres!$A$1:$I$89,3,0)*VLOOKUP('Données projet'!$B$13,Paramètres!$A$1:$I$89,5,0)</f>
        <v>195.0975</v>
      </c>
      <c r="CV58" s="14">
        <f t="shared" si="41"/>
        <v>48.66519532492584</v>
      </c>
      <c r="CW58" s="22">
        <f t="shared" si="13"/>
        <v>424.55336102424582</v>
      </c>
      <c r="CX58" s="62">
        <f t="shared" si="14"/>
        <v>717.88669435757913</v>
      </c>
      <c r="CY58" s="62">
        <f ca="1">AVERAGE(OFFSET($CX$3,0,0,'Données projet'!$E$13+1,1))-AVERAGE(OFFSET($H$3,0,0,'Données projet'!$E$13+1,1))</f>
        <v>288.82988781931277</v>
      </c>
      <c r="CZ58" s="62">
        <f t="shared" si="42"/>
        <v>283.48738729114024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217.99999999999997</v>
      </c>
      <c r="DP58" s="18">
        <f>DO58*VLOOKUP('Données projet'!$B$14,Paramètres!$A$1:$I$89,3,0)*VLOOKUP('Données projet'!$B$14,Paramètres!$A$1:$I$89,5,0)</f>
        <v>210.84959999999995</v>
      </c>
      <c r="DQ58" s="14">
        <f t="shared" si="43"/>
        <v>52.121201024231922</v>
      </c>
      <c r="DR58" s="22">
        <f t="shared" si="16"/>
        <v>458.00747845053723</v>
      </c>
      <c r="DS58" s="62">
        <f t="shared" si="17"/>
        <v>751.34081178387055</v>
      </c>
      <c r="DT58" s="62">
        <f ca="1">AVERAGE(OFFSET($DS$3,0,0,'Données projet'!$E$14+1,1))-AVERAGE(OFFSET($H$3,0,0,'Données projet'!$E$14+1,1))</f>
        <v>457.16923206840744</v>
      </c>
      <c r="DU58" s="62">
        <f t="shared" si="44"/>
        <v>244.45149244446094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42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218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IF('Données projet'!$A$192&gt;35,EJ57+EI58-ER57,IF(A58&lt;'Données projet'!$A$192,$EG$205^A58,IF(A58='Données projet'!$A$192,'Données projet'!$B$192,EJ57+EI58-ER57)))</f>
        <v>217.99999999999997</v>
      </c>
      <c r="EK58" s="18">
        <f>EJ58*VLOOKUP('Données projet'!$B$15,Paramètres!$A$1:$I$89,3,0)*VLOOKUP('Données projet'!$B$15,Paramètres!$A$1:$I$89,5,0)</f>
        <v>234.65519999999995</v>
      </c>
      <c r="EL58" s="14">
        <f t="shared" si="45"/>
        <v>57.288067746850999</v>
      </c>
      <c r="EM58" s="22">
        <f t="shared" si="19"/>
        <v>508.46785799243207</v>
      </c>
      <c r="EN58" s="62">
        <f t="shared" si="20"/>
        <v>801.80119132576533</v>
      </c>
      <c r="EO58" s="62">
        <f ca="1">AVERAGE(OFFSET($EN$3,0,0,'Données projet'!$E$15+1,1))-AVERAGE(OFFSET($H$3,0,0,'Données projet'!$E$15+1,1))</f>
        <v>503.92230226365683</v>
      </c>
      <c r="EP58" s="62">
        <f t="shared" si="46"/>
        <v>267.2998309535638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42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9.375</v>
      </c>
      <c r="FE58" s="13">
        <f>IF('Données projet'!$A$218&gt;35,FE57+FD58-FM57,IF(A58&lt;'Données projet'!$A$218,$FB$205^A58,IF(A58='Données projet'!$A$218,'Données projet'!$B$218,FE57+FD58-FM57)))</f>
        <v>250.12499999999989</v>
      </c>
      <c r="FF58" s="18">
        <f>FE58*VLOOKUP('Données projet'!$B$16,Paramètres!$A$1:$I$89,3,0)*VLOOKUP('Données projet'!$B$16,Paramètres!$A$1:$I$89,5,0)</f>
        <v>167.78384999999992</v>
      </c>
      <c r="FG58" s="14">
        <f t="shared" si="47"/>
        <v>42.593301288598774</v>
      </c>
      <c r="FH58" s="22">
        <f t="shared" si="22"/>
        <v>366.40687182764276</v>
      </c>
      <c r="FI58" s="62">
        <f t="shared" si="23"/>
        <v>659.74020516097607</v>
      </c>
      <c r="FJ58" s="62">
        <f ca="1">AVERAGE(OFFSET($FI$3,0,0,'Données projet'!$E$16+1,1))-AVERAGE(OFFSET($H$3,0,0,'Données projet'!$E$16+1,1))</f>
        <v>253.51307933126429</v>
      </c>
      <c r="FK58" s="62">
        <f t="shared" si="48"/>
        <v>249.72262393661117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183.59999999999997</v>
      </c>
      <c r="O59" s="14">
        <f>N59*VLOOKUP('Données projet'!$B$9,Paramètres!$A$1:$I$89,3,0)*VLOOKUP('Données projet'!$B$9,Paramètres!$A$1:$I$89,5,0)</f>
        <v>166.12127999999996</v>
      </c>
      <c r="P59" s="14">
        <f t="shared" si="33"/>
        <v>42.220155874487318</v>
      </c>
      <c r="Q59" s="22">
        <f t="shared" si="53"/>
        <v>362.86133414806528</v>
      </c>
      <c r="R59" s="62">
        <f t="shared" si="0"/>
        <v>656.1946674813986</v>
      </c>
      <c r="S59" s="62">
        <f ca="1">AVERAGE(OFFSET($R$3,0,0,'Données projet'!$E$9+1,1))-AVERAGE(OFFSET($H$3,0,0,'Données projet'!$E$9+1,1))</f>
        <v>430.40491895612814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183.59999999999997</v>
      </c>
      <c r="AJ59" s="14">
        <f>AI59*VLOOKUP('Données projet'!$B$10,Paramètres!$A$1:$I$89,3,0)*VLOOKUP('Données projet'!$B$10,Paramètres!$A$1:$I$89,5,0)</f>
        <v>186.17039999999997</v>
      </c>
      <c r="AK59" s="14">
        <f t="shared" si="35"/>
        <v>46.692281933796018</v>
      </c>
      <c r="AL59" s="22">
        <f t="shared" si="4"/>
        <v>405.56917103469465</v>
      </c>
      <c r="AM59" s="62">
        <f t="shared" si="5"/>
        <v>698.90250436802796</v>
      </c>
      <c r="AN59" s="62">
        <f ca="1">AVERAGE(OFFSET($AM$3,0,0,'Données projet'!$E$10+1,1))-AVERAGE(OFFSET($H$3,0,0,'Données projet'!$E$10+1,1))</f>
        <v>477.2188915749129</v>
      </c>
      <c r="AO59" s="62">
        <f t="shared" si="36"/>
        <v>254.25036207346591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273.39999999999998</v>
      </c>
      <c r="BE59" s="14">
        <f>BD59*VLOOKUP('Données projet'!$B$11,Paramètres!$A$1:$I$89,3,0)*VLOOKUP('Données projet'!$B$11,Paramètres!$A$1:$I$89,5,0)</f>
        <v>221.78208000000001</v>
      </c>
      <c r="BF59" s="14">
        <f t="shared" si="37"/>
        <v>54.502029950220781</v>
      </c>
      <c r="BG59" s="22">
        <f t="shared" si="7"/>
        <v>481.19482482996779</v>
      </c>
      <c r="BH59" s="62">
        <f t="shared" si="8"/>
        <v>774.5281581633011</v>
      </c>
      <c r="BI59" s="62">
        <f ca="1">AVERAGE(OFFSET($BH$3,0,0,'Données projet'!$E$11+1,1))-AVERAGE(OFFSET($H$3,0,0,'Données projet'!$E$11+1,1))</f>
        <v>256.19915261735281</v>
      </c>
      <c r="BJ59" s="62">
        <f t="shared" si="38"/>
        <v>297.47246687305056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14.833333333333334</v>
      </c>
      <c r="BY59" s="13">
        <f>IF('Données projet'!$A$114&gt;35,BY58+BX59-CG58,IF(A59&lt;'Données projet'!$A$114,$BV$205^A59,IF(A59='Données projet'!$A$114,'Données projet'!$B$114,BY58+BX59-CG58)))</f>
        <v>235.66666666666654</v>
      </c>
      <c r="BZ59" s="14">
        <f>BY59*VLOOKUP('Données projet'!$B$12,Paramètres!$A$1:$I$89,3,0)*VLOOKUP('Données projet'!$B$12,Paramètres!$A$1:$I$89,5,0)</f>
        <v>202.20199999999994</v>
      </c>
      <c r="CA59" s="14">
        <f t="shared" si="39"/>
        <v>50.227791845116698</v>
      </c>
      <c r="CB59" s="22">
        <f t="shared" si="10"/>
        <v>439.6485541302448</v>
      </c>
      <c r="CC59" s="62">
        <f t="shared" si="11"/>
        <v>732.98188746357812</v>
      </c>
      <c r="CD59" s="62">
        <f ca="1">AVERAGE(OFFSET($CC$3,0,0,'Données projet'!$E$12+1,1))-AVERAGE(OFFSET($H$3,0,0,'Données projet'!$E$12+1,1))</f>
        <v>448.44001099301806</v>
      </c>
      <c r="CE59" s="62">
        <f t="shared" si="40"/>
        <v>230.82970731138215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6.8157775374166549E-4</v>
      </c>
      <c r="CN59" s="24">
        <f t="shared" si="12"/>
        <v>6.8157775374166549E-4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259.5</v>
      </c>
      <c r="CU59" s="18">
        <f>CT59*VLOOKUP('Données projet'!$B$13,Paramètres!$A$1:$I$89,3,0)*VLOOKUP('Données projet'!$B$13,Paramètres!$A$1:$I$89,5,0)</f>
        <v>202.41</v>
      </c>
      <c r="CV59" s="14">
        <f t="shared" si="41"/>
        <v>50.273442991661867</v>
      </c>
      <c r="CW59" s="22">
        <f t="shared" si="13"/>
        <v>440.09032987714448</v>
      </c>
      <c r="CX59" s="62">
        <f t="shared" si="14"/>
        <v>733.4236632104778</v>
      </c>
      <c r="CY59" s="62">
        <f ca="1">AVERAGE(OFFSET($CX$3,0,0,'Données projet'!$E$13+1,1))-AVERAGE(OFFSET($H$3,0,0,'Données projet'!$E$13+1,1))</f>
        <v>288.82988781931277</v>
      </c>
      <c r="CZ59" s="62">
        <f t="shared" si="42"/>
        <v>283.48738729114024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183.59999999999997</v>
      </c>
      <c r="DP59" s="18">
        <f>DO59*VLOOKUP('Données projet'!$B$14,Paramètres!$A$1:$I$89,3,0)*VLOOKUP('Données projet'!$B$14,Paramètres!$A$1:$I$89,5,0)</f>
        <v>177.57791999999998</v>
      </c>
      <c r="DQ59" s="14">
        <f t="shared" si="43"/>
        <v>44.782893853597976</v>
      </c>
      <c r="DR59" s="22">
        <f t="shared" si="16"/>
        <v>387.27841746168315</v>
      </c>
      <c r="DS59" s="62">
        <f t="shared" si="17"/>
        <v>680.61175079501641</v>
      </c>
      <c r="DT59" s="62">
        <f ca="1">AVERAGE(OFFSET($DS$3,0,0,'Données projet'!$E$14+1,1))-AVERAGE(OFFSET($H$3,0,0,'Données projet'!$E$14+1,1))</f>
        <v>457.16923206840744</v>
      </c>
      <c r="DU59" s="62">
        <f t="shared" si="44"/>
        <v>244.45149244446094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7.6</v>
      </c>
      <c r="EJ59" s="13">
        <f>IF('Données projet'!$A$192&gt;35,EJ58+EI59-ER58,IF(A59&lt;'Données projet'!$A$192,$EG$205^A59,IF(A59='Données projet'!$A$192,'Données projet'!$B$192,EJ58+EI59-ER58)))</f>
        <v>183.59999999999997</v>
      </c>
      <c r="EK59" s="18">
        <f>EJ59*VLOOKUP('Données projet'!$B$15,Paramètres!$A$1:$I$89,3,0)*VLOOKUP('Données projet'!$B$15,Paramètres!$A$1:$I$89,5,0)</f>
        <v>197.62703999999997</v>
      </c>
      <c r="EL59" s="14">
        <f t="shared" si="45"/>
        <v>49.222301224260015</v>
      </c>
      <c r="EM59" s="22">
        <f t="shared" si="19"/>
        <v>429.92926929891945</v>
      </c>
      <c r="EN59" s="62">
        <f t="shared" si="20"/>
        <v>723.26260263225277</v>
      </c>
      <c r="EO59" s="62">
        <f ca="1">AVERAGE(OFFSET($EN$3,0,0,'Données projet'!$E$15+1,1))-AVERAGE(OFFSET($H$3,0,0,'Données projet'!$E$15+1,1))</f>
        <v>503.92230226365683</v>
      </c>
      <c r="EP59" s="62">
        <f t="shared" si="46"/>
        <v>267.2998309535638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9.375</v>
      </c>
      <c r="FE59" s="13">
        <f>IF('Données projet'!$A$218&gt;35,FE58+FD59-FM58,IF(A59&lt;'Données projet'!$A$218,$FB$205^A59,IF(A59='Données projet'!$A$218,'Données projet'!$B$218,FE58+FD59-FM58)))</f>
        <v>259.49999999999989</v>
      </c>
      <c r="FF59" s="18">
        <f>FE59*VLOOKUP('Données projet'!$B$16,Paramètres!$A$1:$I$89,3,0)*VLOOKUP('Données projet'!$B$16,Paramètres!$A$1:$I$89,5,0)</f>
        <v>174.07259999999994</v>
      </c>
      <c r="FG59" s="14">
        <f t="shared" si="47"/>
        <v>44.000889955583666</v>
      </c>
      <c r="FH59" s="22">
        <f t="shared" si="22"/>
        <v>379.81132833930809</v>
      </c>
      <c r="FI59" s="62">
        <f t="shared" si="23"/>
        <v>673.1446616726414</v>
      </c>
      <c r="FJ59" s="62">
        <f ca="1">AVERAGE(OFFSET($FI$3,0,0,'Données projet'!$E$16+1,1))-AVERAGE(OFFSET($H$3,0,0,'Données projet'!$E$16+1,1))</f>
        <v>253.51307933126429</v>
      </c>
      <c r="FK59" s="62">
        <f t="shared" si="48"/>
        <v>249.72262393661117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191.19999999999996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430.40491895612814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191.19999999999996</v>
      </c>
      <c r="AJ60" s="14">
        <f>AI60*VLOOKUP('Données projet'!$B$10,Paramètres!$A$1:$I$89,3,0)*VLOOKUP('Données projet'!$B$10,Paramètres!$A$1:$I$89,5,0)</f>
        <v>193.87679999999997</v>
      </c>
      <c r="AK60" s="14">
        <f t="shared" si="35"/>
        <v>48.396048099527611</v>
      </c>
      <c r="AL60" s="22">
        <f t="shared" si="4"/>
        <v>421.95854377334382</v>
      </c>
      <c r="AM60" s="62">
        <f t="shared" si="5"/>
        <v>715.29187710667713</v>
      </c>
      <c r="AN60" s="62">
        <f ca="1">AVERAGE(OFFSET($AM$3,0,0,'Données projet'!$E$10+1,1))-AVERAGE(OFFSET($H$3,0,0,'Données projet'!$E$10+1,1))</f>
        <v>477.2188915749129</v>
      </c>
      <c r="AO60" s="62">
        <f t="shared" si="36"/>
        <v>254.25036207346591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280.79999999999995</v>
      </c>
      <c r="BE60" s="14">
        <f>BD60*VLOOKUP('Données projet'!$B$11,Paramètres!$A$1:$I$89,3,0)*VLOOKUP('Données projet'!$B$11,Paramètres!$A$1:$I$89,5,0)</f>
        <v>227.78495999999998</v>
      </c>
      <c r="BF60" s="14">
        <f t="shared" si="37"/>
        <v>55.803468680001743</v>
      </c>
      <c r="BG60" s="22">
        <f t="shared" si="7"/>
        <v>493.91651328433619</v>
      </c>
      <c r="BH60" s="62">
        <f t="shared" si="8"/>
        <v>787.2498466176695</v>
      </c>
      <c r="BI60" s="62">
        <f ca="1">AVERAGE(OFFSET($BH$3,0,0,'Données projet'!$E$11+1,1))-AVERAGE(OFFSET($H$3,0,0,'Données projet'!$E$11+1,1))</f>
        <v>256.19915261735281</v>
      </c>
      <c r="BJ60" s="62">
        <f t="shared" si="38"/>
        <v>297.47246687305056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14.833333333333334</v>
      </c>
      <c r="BY60" s="13">
        <f>IF('Données projet'!$A$114&gt;35,BY59+BX60-CG59,IF(A60&lt;'Données projet'!$A$114,$BV$205^A60,IF(A60='Données projet'!$A$114,'Données projet'!$B$114,BY59+BX60-CG59)))</f>
        <v>250.49999999999989</v>
      </c>
      <c r="BZ60" s="14">
        <f>BY60*VLOOKUP('Données projet'!$B$12,Paramètres!$A$1:$I$89,3,0)*VLOOKUP('Données projet'!$B$12,Paramètres!$A$1:$I$89,5,0)</f>
        <v>214.92899999999992</v>
      </c>
      <c r="CA60" s="14">
        <f t="shared" si="39"/>
        <v>53.011237531572512</v>
      </c>
      <c r="CB60" s="22">
        <f t="shared" si="10"/>
        <v>466.66258036748872</v>
      </c>
      <c r="CC60" s="62">
        <f t="shared" si="11"/>
        <v>759.99591370082203</v>
      </c>
      <c r="CD60" s="62">
        <f ca="1">AVERAGE(OFFSET($CC$3,0,0,'Données projet'!$E$12+1,1))-AVERAGE(OFFSET($H$3,0,0,'Données projet'!$E$12+1,1))</f>
        <v>448.44001099301806</v>
      </c>
      <c r="CE60" s="62">
        <f t="shared" si="40"/>
        <v>230.82970731138215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4.8194825157662645E-4</v>
      </c>
      <c r="CN60" s="24">
        <f t="shared" si="12"/>
        <v>4.8194825157662645E-4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268.875</v>
      </c>
      <c r="CU60" s="18">
        <f>CT60*VLOOKUP('Données projet'!$B$13,Paramètres!$A$1:$I$89,3,0)*VLOOKUP('Données projet'!$B$13,Paramètres!$A$1:$I$89,5,0)</f>
        <v>209.7225</v>
      </c>
      <c r="CV60" s="14">
        <f t="shared" si="41"/>
        <v>51.874940300502296</v>
      </c>
      <c r="CW60" s="22">
        <f t="shared" si="13"/>
        <v>455.61554185670815</v>
      </c>
      <c r="CX60" s="62">
        <f t="shared" si="14"/>
        <v>748.94887519004146</v>
      </c>
      <c r="CY60" s="62">
        <f ca="1">AVERAGE(OFFSET($CX$3,0,0,'Données projet'!$E$13+1,1))-AVERAGE(OFFSET($H$3,0,0,'Données projet'!$E$13+1,1))</f>
        <v>288.82988781931277</v>
      </c>
      <c r="CZ60" s="62">
        <f t="shared" si="42"/>
        <v>283.48738729114024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191.19999999999996</v>
      </c>
      <c r="DP60" s="18">
        <f>DO60*VLOOKUP('Données projet'!$B$14,Paramètres!$A$1:$I$89,3,0)*VLOOKUP('Données projet'!$B$14,Paramètres!$A$1:$I$89,5,0)</f>
        <v>184.92863999999994</v>
      </c>
      <c r="DQ60" s="14">
        <f t="shared" si="43"/>
        <v>46.416987887800225</v>
      </c>
      <c r="DR60" s="22">
        <f t="shared" si="16"/>
        <v>402.92696857125196</v>
      </c>
      <c r="DS60" s="62">
        <f t="shared" si="17"/>
        <v>696.26030190458528</v>
      </c>
      <c r="DT60" s="62">
        <f ca="1">AVERAGE(OFFSET($DS$3,0,0,'Données projet'!$E$14+1,1))-AVERAGE(OFFSET($H$3,0,0,'Données projet'!$E$14+1,1))</f>
        <v>457.16923206840744</v>
      </c>
      <c r="DU60" s="62">
        <f t="shared" si="44"/>
        <v>244.45149244446094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7.6</v>
      </c>
      <c r="EJ60" s="13">
        <f>IF('Données projet'!$A$192&gt;35,EJ59+EI60-ER59,IF(A60&lt;'Données projet'!$A$192,$EG$205^A60,IF(A60='Données projet'!$A$192,'Données projet'!$B$192,EJ59+EI60-ER59)))</f>
        <v>191.19999999999996</v>
      </c>
      <c r="EK60" s="18">
        <f>EJ60*VLOOKUP('Données projet'!$B$15,Paramètres!$A$1:$I$89,3,0)*VLOOKUP('Données projet'!$B$15,Paramètres!$A$1:$I$89,5,0)</f>
        <v>205.80767999999995</v>
      </c>
      <c r="EL60" s="14">
        <f t="shared" si="45"/>
        <v>51.018385886479962</v>
      </c>
      <c r="EM60" s="22">
        <f t="shared" si="19"/>
        <v>447.30539808561917</v>
      </c>
      <c r="EN60" s="62">
        <f t="shared" si="20"/>
        <v>740.63873141895249</v>
      </c>
      <c r="EO60" s="62">
        <f ca="1">AVERAGE(OFFSET($EN$3,0,0,'Données projet'!$E$15+1,1))-AVERAGE(OFFSET($H$3,0,0,'Données projet'!$E$15+1,1))</f>
        <v>503.92230226365683</v>
      </c>
      <c r="EP60" s="62">
        <f t="shared" si="46"/>
        <v>267.2998309535638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9.375</v>
      </c>
      <c r="FE60" s="13">
        <f>IF('Données projet'!$A$218&gt;35,FE59+FD60-FM59,IF(A60&lt;'Données projet'!$A$218,$FB$205^A60,IF(A60='Données projet'!$A$218,'Données projet'!$B$218,FE59+FD60-FM59)))</f>
        <v>268.87499999999989</v>
      </c>
      <c r="FF60" s="18">
        <f>FE60*VLOOKUP('Données projet'!$B$16,Paramètres!$A$1:$I$89,3,0)*VLOOKUP('Données projet'!$B$16,Paramètres!$A$1:$I$89,5,0)</f>
        <v>180.36134999999993</v>
      </c>
      <c r="FG60" s="14">
        <f t="shared" si="47"/>
        <v>45.402570498174285</v>
      </c>
      <c r="FH60" s="22">
        <f t="shared" si="22"/>
        <v>393.20549486765344</v>
      </c>
      <c r="FI60" s="62">
        <f t="shared" si="23"/>
        <v>686.5388282009867</v>
      </c>
      <c r="FJ60" s="62">
        <f ca="1">AVERAGE(OFFSET($FI$3,0,0,'Données projet'!$E$16+1,1))-AVERAGE(OFFSET($H$3,0,0,'Données projet'!$E$16+1,1))</f>
        <v>253.51307933126429</v>
      </c>
      <c r="FK60" s="62">
        <f t="shared" si="48"/>
        <v>249.72262393661117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198.79999999999995</v>
      </c>
      <c r="O61" s="14">
        <f>N61*VLOOKUP('Données projet'!$B$9,Paramètres!$A$1:$I$89,3,0)*VLOOKUP('Données projet'!$B$9,Paramètres!$A$1:$I$89,5,0)</f>
        <v>179.87423999999993</v>
      </c>
      <c r="P61" s="14">
        <f t="shared" si="33"/>
        <v>45.294205745553846</v>
      </c>
      <c r="Q61" s="22">
        <f t="shared" si="53"/>
        <v>392.16837634017276</v>
      </c>
      <c r="R61" s="62">
        <f t="shared" si="0"/>
        <v>685.50170967350607</v>
      </c>
      <c r="S61" s="62">
        <f ca="1">AVERAGE(OFFSET($R$3,0,0,'Données projet'!$E$9+1,1))-AVERAGE(OFFSET($H$3,0,0,'Données projet'!$E$9+1,1))</f>
        <v>430.40491895612814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198.79999999999995</v>
      </c>
      <c r="AJ61" s="14">
        <f>AI61*VLOOKUP('Données projet'!$B$10,Paramètres!$A$1:$I$89,3,0)*VLOOKUP('Données projet'!$B$10,Paramètres!$A$1:$I$89,5,0)</f>
        <v>201.58319999999995</v>
      </c>
      <c r="AK61" s="14">
        <f t="shared" si="35"/>
        <v>50.091947337331924</v>
      </c>
      <c r="AL61" s="22">
        <f t="shared" si="4"/>
        <v>438.33421494585303</v>
      </c>
      <c r="AM61" s="62">
        <f t="shared" si="5"/>
        <v>731.66754827918635</v>
      </c>
      <c r="AN61" s="62">
        <f ca="1">AVERAGE(OFFSET($AM$3,0,0,'Données projet'!$E$10+1,1))-AVERAGE(OFFSET($H$3,0,0,'Données projet'!$E$10+1,1))</f>
        <v>477.2188915749129</v>
      </c>
      <c r="AO61" s="62">
        <f t="shared" si="36"/>
        <v>254.25036207346591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288.19999999999993</v>
      </c>
      <c r="BE61" s="14">
        <f>BD61*VLOOKUP('Données projet'!$B$11,Paramètres!$A$1:$I$89,3,0)*VLOOKUP('Données projet'!$B$11,Paramètres!$A$1:$I$89,5,0)</f>
        <v>233.78783999999996</v>
      </c>
      <c r="BF61" s="14">
        <f t="shared" si="37"/>
        <v>57.100920847849451</v>
      </c>
      <c r="BG61" s="22">
        <f t="shared" si="7"/>
        <v>506.63125847667106</v>
      </c>
      <c r="BH61" s="62">
        <f t="shared" si="8"/>
        <v>799.96459181000432</v>
      </c>
      <c r="BI61" s="62">
        <f ca="1">AVERAGE(OFFSET($BH$3,0,0,'Données projet'!$E$11+1,1))-AVERAGE(OFFSET($H$3,0,0,'Données projet'!$E$11+1,1))</f>
        <v>256.19915261735281</v>
      </c>
      <c r="BJ61" s="62">
        <f t="shared" si="38"/>
        <v>297.47246687305056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14.833333333333334</v>
      </c>
      <c r="BY61" s="13">
        <f>IF('Données projet'!$A$114&gt;35,BY60+BX61-CG60,IF(A61&lt;'Données projet'!$A$114,$BV$205^A61,IF(A61='Données projet'!$A$114,'Données projet'!$B$114,BY60+BX61-CG60)))</f>
        <v>265.3333333333332</v>
      </c>
      <c r="BZ61" s="14">
        <f>BY61*VLOOKUP('Données projet'!$B$12,Paramètres!$A$1:$I$89,3,0)*VLOOKUP('Données projet'!$B$12,Paramètres!$A$1:$I$89,5,0)</f>
        <v>227.65599999999992</v>
      </c>
      <c r="CA61" s="14">
        <f t="shared" si="39"/>
        <v>55.775552165489643</v>
      </c>
      <c r="CB61" s="22">
        <f t="shared" si="10"/>
        <v>493.64328668822759</v>
      </c>
      <c r="CC61" s="62">
        <f t="shared" si="11"/>
        <v>786.97662002156085</v>
      </c>
      <c r="CD61" s="62">
        <f ca="1">AVERAGE(OFFSET($CC$3,0,0,'Données projet'!$E$12+1,1))-AVERAGE(OFFSET($H$3,0,0,'Données projet'!$E$12+1,1))</f>
        <v>448.44001099301806</v>
      </c>
      <c r="CE61" s="62">
        <f t="shared" si="40"/>
        <v>230.82970731138215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3.407888768708328E-4</v>
      </c>
      <c r="CN61" s="24">
        <f t="shared" si="12"/>
        <v>3.407888768708328E-4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278.25</v>
      </c>
      <c r="CU61" s="18">
        <f>CT61*VLOOKUP('Données projet'!$B$13,Paramètres!$A$1:$I$89,3,0)*VLOOKUP('Données projet'!$B$13,Paramètres!$A$1:$I$89,5,0)</f>
        <v>217.035</v>
      </c>
      <c r="CV61" s="14">
        <f t="shared" si="41"/>
        <v>53.469949591969524</v>
      </c>
      <c r="CW61" s="22">
        <f t="shared" si="13"/>
        <v>471.12945387268024</v>
      </c>
      <c r="CX61" s="62">
        <f t="shared" si="14"/>
        <v>764.46278720601356</v>
      </c>
      <c r="CY61" s="62">
        <f ca="1">AVERAGE(OFFSET($CX$3,0,0,'Données projet'!$E$13+1,1))-AVERAGE(OFFSET($H$3,0,0,'Données projet'!$E$13+1,1))</f>
        <v>288.82988781931277</v>
      </c>
      <c r="CZ61" s="62">
        <f t="shared" si="42"/>
        <v>283.48738729114024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198.79999999999995</v>
      </c>
      <c r="DP61" s="18">
        <f>DO61*VLOOKUP('Données projet'!$B$14,Paramètres!$A$1:$I$89,3,0)*VLOOKUP('Données projet'!$B$14,Paramètres!$A$1:$I$89,5,0)</f>
        <v>192.27935999999997</v>
      </c>
      <c r="DQ61" s="14">
        <f t="shared" si="43"/>
        <v>48.043536696459277</v>
      </c>
      <c r="DR61" s="22">
        <f t="shared" si="16"/>
        <v>418.56237841299986</v>
      </c>
      <c r="DS61" s="62">
        <f t="shared" si="17"/>
        <v>711.89571174633318</v>
      </c>
      <c r="DT61" s="62">
        <f ca="1">AVERAGE(OFFSET($DS$3,0,0,'Données projet'!$E$14+1,1))-AVERAGE(OFFSET($H$3,0,0,'Données projet'!$E$14+1,1))</f>
        <v>457.16923206840744</v>
      </c>
      <c r="DU61" s="62">
        <f t="shared" si="44"/>
        <v>244.45149244446094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7.6</v>
      </c>
      <c r="EJ61" s="13">
        <f>IF('Données projet'!$A$192&gt;35,EJ60+EI61-ER60,IF(A61&lt;'Données projet'!$A$192,$EG$205^A61,IF(A61='Données projet'!$A$192,'Données projet'!$B$192,EJ60+EI61-ER60)))</f>
        <v>198.79999999999995</v>
      </c>
      <c r="EK61" s="18">
        <f>EJ61*VLOOKUP('Données projet'!$B$15,Paramètres!$A$1:$I$89,3,0)*VLOOKUP('Données projet'!$B$15,Paramètres!$A$1:$I$89,5,0)</f>
        <v>213.98831999999996</v>
      </c>
      <c r="EL61" s="14">
        <f t="shared" si="45"/>
        <v>52.806177351620995</v>
      </c>
      <c r="EM61" s="22">
        <f t="shared" si="19"/>
        <v>464.66708288740648</v>
      </c>
      <c r="EN61" s="62">
        <f t="shared" si="20"/>
        <v>758.00041622073979</v>
      </c>
      <c r="EO61" s="62">
        <f ca="1">AVERAGE(OFFSET($EN$3,0,0,'Données projet'!$E$15+1,1))-AVERAGE(OFFSET($H$3,0,0,'Données projet'!$E$15+1,1))</f>
        <v>503.92230226365683</v>
      </c>
      <c r="EP61" s="62">
        <f t="shared" si="46"/>
        <v>267.2998309535638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9.375</v>
      </c>
      <c r="FE61" s="13">
        <f>IF('Données projet'!$A$218&gt;35,FE60+FD61-FM60,IF(A61&lt;'Données projet'!$A$218,$FB$205^A61,IF(A61='Données projet'!$A$218,'Données projet'!$B$218,FE60+FD61-FM60)))</f>
        <v>278.24999999999989</v>
      </c>
      <c r="FF61" s="18">
        <f>FE61*VLOOKUP('Données projet'!$B$16,Paramètres!$A$1:$I$89,3,0)*VLOOKUP('Données projet'!$B$16,Paramètres!$A$1:$I$89,5,0)</f>
        <v>186.65009999999992</v>
      </c>
      <c r="FG61" s="14">
        <f t="shared" si="47"/>
        <v>46.798572525002349</v>
      </c>
      <c r="FH61" s="22">
        <f t="shared" si="22"/>
        <v>406.58977131437899</v>
      </c>
      <c r="FI61" s="62">
        <f t="shared" si="23"/>
        <v>699.92310464771231</v>
      </c>
      <c r="FJ61" s="62">
        <f ca="1">AVERAGE(OFFSET($FI$3,0,0,'Données projet'!$E$16+1,1))-AVERAGE(OFFSET($H$3,0,0,'Données projet'!$E$16+1,1))</f>
        <v>253.51307933126429</v>
      </c>
      <c r="FK61" s="62">
        <f t="shared" si="48"/>
        <v>249.72262393661117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206.39999999999995</v>
      </c>
      <c r="O62" s="14">
        <f>N62*VLOOKUP('Données projet'!$B$9,Paramètres!$A$1:$I$89,3,0)*VLOOKUP('Données projet'!$B$9,Paramètres!$A$1:$I$89,5,0)</f>
        <v>186.75071999999994</v>
      </c>
      <c r="P62" s="14">
        <f t="shared" si="33"/>
        <v>46.820863587839391</v>
      </c>
      <c r="Q62" s="22">
        <f t="shared" si="53"/>
        <v>406.80384141548683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430.40491895612814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206.39999999999995</v>
      </c>
      <c r="AJ62" s="14">
        <f>AI62*VLOOKUP('Données projet'!$B$10,Paramètres!$A$1:$I$89,3,0)*VLOOKUP('Données projet'!$B$10,Paramètres!$A$1:$I$89,5,0)</f>
        <v>209.28959999999995</v>
      </c>
      <c r="AK62" s="14">
        <f t="shared" si="35"/>
        <v>51.780314822292169</v>
      </c>
      <c r="AL62" s="22">
        <f t="shared" si="4"/>
        <v>454.69676831549208</v>
      </c>
      <c r="AM62" s="62">
        <f t="shared" si="5"/>
        <v>748.03010164882539</v>
      </c>
      <c r="AN62" s="62">
        <f ca="1">AVERAGE(OFFSET($AM$3,0,0,'Données projet'!$E$10+1,1))-AVERAGE(OFFSET($H$3,0,0,'Données projet'!$E$10+1,1))</f>
        <v>477.2188915749129</v>
      </c>
      <c r="AO62" s="62">
        <f t="shared" si="36"/>
        <v>254.25036207346591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295.59999999999991</v>
      </c>
      <c r="BE62" s="14">
        <f>BD62*VLOOKUP('Données projet'!$B$11,Paramètres!$A$1:$I$89,3,0)*VLOOKUP('Données projet'!$B$11,Paramètres!$A$1:$I$89,5,0)</f>
        <v>239.79071999999994</v>
      </c>
      <c r="BF62" s="14">
        <f t="shared" si="37"/>
        <v>58.394500584818381</v>
      </c>
      <c r="BG62" s="22">
        <f t="shared" si="7"/>
        <v>519.33925918522516</v>
      </c>
      <c r="BH62" s="62">
        <f t="shared" si="8"/>
        <v>812.67259251855853</v>
      </c>
      <c r="BI62" s="62">
        <f ca="1">AVERAGE(OFFSET($BH$3,0,0,'Données projet'!$E$11+1,1))-AVERAGE(OFFSET($H$3,0,0,'Données projet'!$E$11+1,1))</f>
        <v>256.19915261735281</v>
      </c>
      <c r="BJ62" s="62">
        <f t="shared" si="38"/>
        <v>297.47246687305056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14.833333333333334</v>
      </c>
      <c r="BY62" s="13">
        <f>IF('Données projet'!$A$114&gt;35,BY61+BX62-CG61,IF(A62&lt;'Données projet'!$A$114,$BV$205^A62,IF(A62='Données projet'!$A$114,'Données projet'!$B$114,BY61+BX62-CG61)))</f>
        <v>280.16666666666652</v>
      </c>
      <c r="BZ62" s="14">
        <f>BY62*VLOOKUP('Données projet'!$B$12,Paramètres!$A$1:$I$89,3,0)*VLOOKUP('Données projet'!$B$12,Paramètres!$A$1:$I$89,5,0)</f>
        <v>240.38299999999987</v>
      </c>
      <c r="CA62" s="14">
        <f t="shared" si="39"/>
        <v>58.521927148992098</v>
      </c>
      <c r="CB62" s="22">
        <f t="shared" si="10"/>
        <v>520.59274811782768</v>
      </c>
      <c r="CC62" s="62">
        <f t="shared" si="11"/>
        <v>813.92608145116105</v>
      </c>
      <c r="CD62" s="62">
        <f ca="1">AVERAGE(OFFSET($CC$3,0,0,'Données projet'!$E$12+1,1))-AVERAGE(OFFSET($H$3,0,0,'Données projet'!$E$12+1,1))</f>
        <v>448.44001099301806</v>
      </c>
      <c r="CE62" s="62">
        <f t="shared" si="40"/>
        <v>230.82970731138215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2.4097412578831328E-4</v>
      </c>
      <c r="CN62" s="24">
        <f t="shared" si="12"/>
        <v>2.4097412578831328E-4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287.625</v>
      </c>
      <c r="CU62" s="18">
        <f>CT62*VLOOKUP('Données projet'!$B$13,Paramètres!$A$1:$I$89,3,0)*VLOOKUP('Données projet'!$B$13,Paramètres!$A$1:$I$89,5,0)</f>
        <v>224.3475</v>
      </c>
      <c r="CV62" s="14">
        <f t="shared" si="41"/>
        <v>55.058714525680479</v>
      </c>
      <c r="CW62" s="22">
        <f t="shared" si="13"/>
        <v>486.63249029889352</v>
      </c>
      <c r="CX62" s="62">
        <f t="shared" si="14"/>
        <v>779.96582363222683</v>
      </c>
      <c r="CY62" s="62">
        <f ca="1">AVERAGE(OFFSET($CX$3,0,0,'Données projet'!$E$13+1,1))-AVERAGE(OFFSET($H$3,0,0,'Données projet'!$E$13+1,1))</f>
        <v>288.82988781931277</v>
      </c>
      <c r="CZ62" s="62">
        <f t="shared" si="42"/>
        <v>283.48738729114024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206.39999999999995</v>
      </c>
      <c r="DP62" s="18">
        <f>DO62*VLOOKUP('Données projet'!$B$14,Paramètres!$A$1:$I$89,3,0)*VLOOKUP('Données projet'!$B$14,Paramètres!$A$1:$I$89,5,0)</f>
        <v>199.63007999999994</v>
      </c>
      <c r="DQ62" s="14">
        <f t="shared" si="43"/>
        <v>49.662861748339331</v>
      </c>
      <c r="DR62" s="22">
        <f t="shared" si="16"/>
        <v>434.18520687835758</v>
      </c>
      <c r="DS62" s="62">
        <f t="shared" si="17"/>
        <v>727.51854021169083</v>
      </c>
      <c r="DT62" s="62">
        <f ca="1">AVERAGE(OFFSET($DS$3,0,0,'Données projet'!$E$14+1,1))-AVERAGE(OFFSET($H$3,0,0,'Données projet'!$E$14+1,1))</f>
        <v>457.16923206840744</v>
      </c>
      <c r="DU62" s="62">
        <f t="shared" si="44"/>
        <v>244.45149244446094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7.6</v>
      </c>
      <c r="EJ62" s="13">
        <f>IF('Données projet'!$A$192&gt;35,EJ61+EI62-ER61,IF(A62&lt;'Données projet'!$A$192,$EG$205^A62,IF(A62='Données projet'!$A$192,'Données projet'!$B$192,EJ61+EI62-ER61)))</f>
        <v>206.39999999999995</v>
      </c>
      <c r="EK62" s="18">
        <f>EJ62*VLOOKUP('Données projet'!$B$15,Paramètres!$A$1:$I$89,3,0)*VLOOKUP('Données projet'!$B$15,Paramètres!$A$1:$I$89,5,0)</f>
        <v>222.16895999999991</v>
      </c>
      <c r="EL62" s="14">
        <f t="shared" si="45"/>
        <v>54.586028956213639</v>
      </c>
      <c r="EM62" s="22">
        <f t="shared" si="19"/>
        <v>482.01493909873858</v>
      </c>
      <c r="EN62" s="62">
        <f t="shared" si="20"/>
        <v>775.34827243207189</v>
      </c>
      <c r="EO62" s="62">
        <f ca="1">AVERAGE(OFFSET($EN$3,0,0,'Données projet'!$E$15+1,1))-AVERAGE(OFFSET($H$3,0,0,'Données projet'!$E$15+1,1))</f>
        <v>503.92230226365683</v>
      </c>
      <c r="EP62" s="62">
        <f t="shared" si="46"/>
        <v>267.2998309535638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9.375</v>
      </c>
      <c r="FE62" s="13">
        <f>IF('Données projet'!$A$218&gt;35,FE61+FD62-FM61,IF(A62&lt;'Données projet'!$A$218,$FB$205^A62,IF(A62='Données projet'!$A$218,'Données projet'!$B$218,FE61+FD62-FM61)))</f>
        <v>287.62499999999989</v>
      </c>
      <c r="FF62" s="18">
        <f>FE62*VLOOKUP('Données projet'!$B$16,Paramètres!$A$1:$I$89,3,0)*VLOOKUP('Données projet'!$B$16,Paramètres!$A$1:$I$89,5,0)</f>
        <v>192.93884999999992</v>
      </c>
      <c r="FG62" s="14">
        <f t="shared" si="47"/>
        <v>48.18910929458665</v>
      </c>
      <c r="FH62" s="22">
        <f t="shared" si="22"/>
        <v>419.96452910473823</v>
      </c>
      <c r="FI62" s="62">
        <f t="shared" si="23"/>
        <v>713.29786243807155</v>
      </c>
      <c r="FJ62" s="62">
        <f ca="1">AVERAGE(OFFSET($FI$3,0,0,'Données projet'!$E$16+1,1))-AVERAGE(OFFSET($H$3,0,0,'Données projet'!$E$16+1,1))</f>
        <v>253.51307933126429</v>
      </c>
      <c r="FK62" s="62">
        <f t="shared" si="48"/>
        <v>249.72262393661117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213.99999999999994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430.40491895612814</v>
      </c>
      <c r="T63" s="62">
        <f t="shared" si="34"/>
        <v>231.36959598460686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213.99999999999994</v>
      </c>
      <c r="AJ63" s="14">
        <f>AI63*VLOOKUP('Données projet'!$B$10,Paramètres!$A$1:$I$89,3,0)*VLOOKUP('Données projet'!$B$10,Paramètres!$A$1:$I$89,5,0)</f>
        <v>216.99599999999995</v>
      </c>
      <c r="AK63" s="14">
        <f t="shared" si="35"/>
        <v>53.461459647386867</v>
      </c>
      <c r="AL63" s="22">
        <f t="shared" si="4"/>
        <v>471.04674221919873</v>
      </c>
      <c r="AM63" s="62">
        <f t="shared" si="5"/>
        <v>764.38007555253205</v>
      </c>
      <c r="AN63" s="62">
        <f ca="1">AVERAGE(OFFSET($AM$3,0,0,'Données projet'!$E$10+1,1))-AVERAGE(OFFSET($H$3,0,0,'Données projet'!$E$10+1,1))</f>
        <v>477.2188915749129</v>
      </c>
      <c r="AO63" s="62">
        <f t="shared" si="36"/>
        <v>254.25036207346591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303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302.99999999999989</v>
      </c>
      <c r="BE63" s="14">
        <f>BD63*VLOOKUP('Données projet'!$B$11,Paramètres!$A$1:$I$89,3,0)*VLOOKUP('Données projet'!$B$11,Paramètres!$A$1:$I$89,5,0)</f>
        <v>245.79359999999991</v>
      </c>
      <c r="BF63" s="14">
        <f t="shared" si="37"/>
        <v>59.684315982017168</v>
      </c>
      <c r="BG63" s="22">
        <f t="shared" si="7"/>
        <v>532.04070366867973</v>
      </c>
      <c r="BH63" s="62">
        <f t="shared" si="8"/>
        <v>825.37403700201298</v>
      </c>
      <c r="BI63" s="62">
        <f ca="1">AVERAGE(OFFSET($BH$3,0,0,'Données projet'!$E$11+1,1))-AVERAGE(OFFSET($H$3,0,0,'Données projet'!$E$11+1,1))</f>
        <v>256.19915261735281</v>
      </c>
      <c r="BJ63" s="62">
        <f t="shared" si="38"/>
        <v>297.47246687305056</v>
      </c>
      <c r="BK63" s="16">
        <f>IF(ISNA(VLOOKUP(A63,'Données projet'!$A$87:$I$107,3,0)),0,VLOOKUP(A63,'Données projet'!$A$87:$I$107,3,0))</f>
        <v>3</v>
      </c>
      <c r="BL63" s="16">
        <f>IF(ISNA(VLOOKUP(A63,'Données projet'!$A$87:$I$107,4,0)),0,VLOOKUP(A63,'Données projet'!$A$87:$I$107,4,0))</f>
        <v>303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295</v>
      </c>
      <c r="BW63" s="13">
        <f>VLOOKUP(A63,'Données projet'!$A$113:$I$133,9,0)</f>
        <v>14.833333333333334</v>
      </c>
      <c r="BX63" s="13">
        <f t="array" ref="BX63">INDEX(BW:BW,MIN(IF(ISNUMBER(BW63:BW259),ROW(BW63:BW259),"")))</f>
        <v>14.833333333333334</v>
      </c>
      <c r="BY63" s="13">
        <f>IF('Données projet'!$A$114&gt;35,BY62+BX63-CG62,IF(A63&lt;'Données projet'!$A$114,$BV$205^A63,IF(A63='Données projet'!$A$114,'Données projet'!$B$114,BY62+BX63-CG62)))</f>
        <v>294.99999999999983</v>
      </c>
      <c r="BZ63" s="14">
        <f>BY63*VLOOKUP('Données projet'!$B$12,Paramètres!$A$1:$I$89,3,0)*VLOOKUP('Données projet'!$B$12,Paramètres!$A$1:$I$89,5,0)</f>
        <v>253.10999999999987</v>
      </c>
      <c r="CA63" s="14">
        <f t="shared" si="39"/>
        <v>61.251420602177625</v>
      </c>
      <c r="CB63" s="22">
        <f t="shared" si="10"/>
        <v>547.51280754879247</v>
      </c>
      <c r="CC63" s="62">
        <f t="shared" si="11"/>
        <v>840.84614088212584</v>
      </c>
      <c r="CD63" s="62">
        <f ca="1">AVERAGE(OFFSET($CC$3,0,0,'Données projet'!$E$12+1,1))-AVERAGE(OFFSET($H$3,0,0,'Données projet'!$E$12+1,1))</f>
        <v>448.44001099301806</v>
      </c>
      <c r="CE63" s="62">
        <f t="shared" si="40"/>
        <v>230.82970731138215</v>
      </c>
      <c r="CF63" s="16">
        <f>IF(ISNA(VLOOKUP(A63,'Données projet'!$A$113:$I$133,3,0)),0,VLOOKUP(A63,'Données projet'!$A$113:$I$133,3,0))</f>
        <v>7</v>
      </c>
      <c r="CG63" s="16">
        <f>IF(ISNA(VLOOKUP(A63,'Données projet'!$A$113:$I$133,4,0)),0,VLOOKUP(A63,'Données projet'!$A$113:$I$133,4,0))</f>
        <v>61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1.7039443843541643E-4</v>
      </c>
      <c r="CN63" s="24">
        <f t="shared" si="12"/>
        <v>1.7039443843541643E-4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297</v>
      </c>
      <c r="CU63" s="18">
        <f>CT63*VLOOKUP('Données projet'!$B$13,Paramètres!$A$1:$I$89,3,0)*VLOOKUP('Données projet'!$B$13,Paramètres!$A$1:$I$89,5,0)</f>
        <v>231.66</v>
      </c>
      <c r="CV63" s="14">
        <f t="shared" si="41"/>
        <v>56.641461975682766</v>
      </c>
      <c r="CW63" s="22">
        <f t="shared" si="13"/>
        <v>502.12504627431412</v>
      </c>
      <c r="CX63" s="62">
        <f t="shared" si="14"/>
        <v>795.45837960764743</v>
      </c>
      <c r="CY63" s="62">
        <f ca="1">AVERAGE(OFFSET($CX$3,0,0,'Données projet'!$E$13+1,1))-AVERAGE(OFFSET($H$3,0,0,'Données projet'!$E$13+1,1))</f>
        <v>288.82988781931277</v>
      </c>
      <c r="CZ63" s="62">
        <f t="shared" si="42"/>
        <v>283.48738729114024</v>
      </c>
      <c r="DA63" s="16">
        <f>IF(ISNA(VLOOKUP(A63,'Données projet'!$A$139:$I$159,3,0)),0,VLOOKUP(A63,'Données projet'!$A$139:$I$159,3,0))</f>
        <v>7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213.99999999999994</v>
      </c>
      <c r="DP63" s="18">
        <f>DO63*VLOOKUP('Données projet'!$B$14,Paramètres!$A$1:$I$89,3,0)*VLOOKUP('Données projet'!$B$14,Paramètres!$A$1:$I$89,5,0)</f>
        <v>206.98079999999993</v>
      </c>
      <c r="DQ63" s="14">
        <f t="shared" si="43"/>
        <v>51.275259496675787</v>
      </c>
      <c r="DR63" s="22">
        <f t="shared" si="16"/>
        <v>449.7959702900435</v>
      </c>
      <c r="DS63" s="62">
        <f t="shared" si="17"/>
        <v>743.12930362337681</v>
      </c>
      <c r="DT63" s="62">
        <f ca="1">AVERAGE(OFFSET($DS$3,0,0,'Données projet'!$E$14+1,1))-AVERAGE(OFFSET($H$3,0,0,'Données projet'!$E$14+1,1))</f>
        <v>457.16923206840744</v>
      </c>
      <c r="DU63" s="62">
        <f t="shared" si="44"/>
        <v>244.45149244446094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214</v>
      </c>
      <c r="EH63" s="13">
        <f>VLOOKUP(A63,'Données projet'!$A$191:$I$211,9,0)</f>
        <v>7.6</v>
      </c>
      <c r="EI63" s="13">
        <f t="array" ref="EI63">INDEX(EH:EH,MIN(IF(ISNUMBER(EH63:EH259),ROW(EH63:EH259),"")))</f>
        <v>7.6</v>
      </c>
      <c r="EJ63" s="13">
        <f>IF('Données projet'!$A$192&gt;35,EJ62+EI63-ER62,IF(A63&lt;'Données projet'!$A$192,$EG$205^A63,IF(A63='Données projet'!$A$192,'Données projet'!$B$192,EJ62+EI63-ER62)))</f>
        <v>213.99999999999994</v>
      </c>
      <c r="EK63" s="18">
        <f>EJ63*VLOOKUP('Données projet'!$B$15,Paramètres!$A$1:$I$89,3,0)*VLOOKUP('Données projet'!$B$15,Paramètres!$A$1:$I$89,5,0)</f>
        <v>230.34959999999992</v>
      </c>
      <c r="EL63" s="14">
        <f t="shared" si="45"/>
        <v>56.35826654142631</v>
      </c>
      <c r="EM63" s="22">
        <f t="shared" si="19"/>
        <v>499.34953422631742</v>
      </c>
      <c r="EN63" s="62">
        <f t="shared" si="20"/>
        <v>792.68286755965073</v>
      </c>
      <c r="EO63" s="62">
        <f ca="1">AVERAGE(OFFSET($EN$3,0,0,'Données projet'!$E$15+1,1))-AVERAGE(OFFSET($H$3,0,0,'Données projet'!$E$15+1,1))</f>
        <v>503.92230226365683</v>
      </c>
      <c r="EP63" s="62">
        <f t="shared" si="46"/>
        <v>267.2998309535638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297</v>
      </c>
      <c r="FC63" s="13">
        <f>VLOOKUP(A63,'Données projet'!$A$217:$I$237,9,0)</f>
        <v>9.375</v>
      </c>
      <c r="FD63" s="13">
        <f t="array" ref="FD63">INDEX(FC:FC,MIN(IF(ISNUMBER(FC63:FC259),ROW(FC63:FC259),"")))</f>
        <v>9.375</v>
      </c>
      <c r="FE63" s="13">
        <f>IF('Données projet'!$A$218&gt;35,FE62+FD63-FM62,IF(A63&lt;'Données projet'!$A$218,$FB$205^A63,IF(A63='Données projet'!$A$218,'Données projet'!$B$218,FE62+FD63-FM62)))</f>
        <v>296.99999999999989</v>
      </c>
      <c r="FF63" s="18">
        <f>FE63*VLOOKUP('Données projet'!$B$16,Paramètres!$A$1:$I$89,3,0)*VLOOKUP('Données projet'!$B$16,Paramètres!$A$1:$I$89,5,0)</f>
        <v>199.22759999999994</v>
      </c>
      <c r="FG63" s="14">
        <f t="shared" si="47"/>
        <v>49.574379374190791</v>
      </c>
      <c r="FH63" s="22">
        <f t="shared" si="22"/>
        <v>433.33011407671552</v>
      </c>
      <c r="FI63" s="62">
        <f t="shared" si="23"/>
        <v>726.66344741004878</v>
      </c>
      <c r="FJ63" s="62">
        <f ca="1">AVERAGE(OFFSET($FI$3,0,0,'Données projet'!$E$16+1,1))-AVERAGE(OFFSET($H$3,0,0,'Données projet'!$E$16+1,1))</f>
        <v>253.51307933126429</v>
      </c>
      <c r="FK63" s="62">
        <f t="shared" si="48"/>
        <v>249.72262393661117</v>
      </c>
      <c r="FL63" s="16">
        <f>IF(ISNA(VLOOKUP(A63,'Données projet'!$A$217:$I$237,3,0)),0,VLOOKUP(A63,'Données projet'!$A$217:$I$237,3,0))</f>
        <v>6</v>
      </c>
      <c r="FM63" s="16">
        <f>IF(ISNA(VLOOKUP(A63,'Données projet'!$A$217:$I$237,4,0)),0,VLOOKUP(A63,'Données projet'!$A$217:$I$237,4,0))</f>
        <v>47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221.19999999999993</v>
      </c>
      <c r="O64" s="14">
        <f>N64*VLOOKUP('Données projet'!$B$9,Paramètres!$A$1:$I$89,3,0)*VLOOKUP('Données projet'!$B$9,Paramètres!$A$1:$I$89,5,0)</f>
        <v>200.14175999999995</v>
      </c>
      <c r="P64" s="14">
        <f t="shared" si="33"/>
        <v>49.775320997880847</v>
      </c>
      <c r="Q64" s="22">
        <f t="shared" si="53"/>
        <v>435.27224940464231</v>
      </c>
      <c r="R64" s="62">
        <f t="shared" si="0"/>
        <v>728.60558273797562</v>
      </c>
      <c r="S64" s="62">
        <f ca="1">AVERAGE(OFFSET($R$3,0,0,'Données projet'!$E$9+1,1))-AVERAGE(OFFSET($H$3,0,0,'Données projet'!$E$9+1,1))</f>
        <v>430.40491895612814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221.19999999999993</v>
      </c>
      <c r="AJ64" s="14">
        <f>AI64*VLOOKUP('Données projet'!$B$10,Paramètres!$A$1:$I$89,3,0)*VLOOKUP('Données projet'!$B$10,Paramètres!$A$1:$I$89,5,0)</f>
        <v>224.29679999999996</v>
      </c>
      <c r="AK64" s="14">
        <f t="shared" si="35"/>
        <v>55.047720057866165</v>
      </c>
      <c r="AL64" s="22">
        <f t="shared" si="4"/>
        <v>486.52503910078349</v>
      </c>
      <c r="AM64" s="62">
        <f t="shared" si="5"/>
        <v>779.85837243411675</v>
      </c>
      <c r="AN64" s="62">
        <f ca="1">AVERAGE(OFFSET($AM$3,0,0,'Données projet'!$E$10+1,1))-AVERAGE(OFFSET($H$3,0,0,'Données projet'!$E$10+1,1))</f>
        <v>477.2188915749129</v>
      </c>
      <c r="AO64" s="62">
        <f t="shared" si="36"/>
        <v>254.25036207346591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-1.1368683772161603E-13</v>
      </c>
      <c r="BE64" s="14">
        <f>BD64*VLOOKUP('Données projet'!$B$11,Paramètres!$A$1:$I$89,3,0)*VLOOKUP('Données projet'!$B$11,Paramètres!$A$1:$I$89,5,0)</f>
        <v>-9.2222762759774927E-14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256.19915261735281</v>
      </c>
      <c r="BJ64" s="62">
        <f t="shared" si="38"/>
        <v>297.47246687305056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13.777777777777779</v>
      </c>
      <c r="BY64" s="13">
        <f>IF('Données projet'!$A$114&gt;35,BY63+BX64-CG63,IF(A64&lt;'Données projet'!$A$114,$BV$205^A64,IF(A64='Données projet'!$A$114,'Données projet'!$B$114,BY63+BX64-CG63)))</f>
        <v>247.7777777777776</v>
      </c>
      <c r="BZ64" s="14">
        <f>BY64*VLOOKUP('Données projet'!$B$12,Paramètres!$A$1:$I$89,3,0)*VLOOKUP('Données projet'!$B$12,Paramètres!$A$1:$I$89,5,0)</f>
        <v>212.59333333333319</v>
      </c>
      <c r="CA64" s="14">
        <f t="shared" si="39"/>
        <v>52.501888831663351</v>
      </c>
      <c r="CB64" s="22">
        <f t="shared" si="10"/>
        <v>461.70751193736891</v>
      </c>
      <c r="CC64" s="62">
        <f t="shared" si="11"/>
        <v>755.04084527070222</v>
      </c>
      <c r="CD64" s="62">
        <f ca="1">AVERAGE(OFFSET($CC$3,0,0,'Données projet'!$E$12+1,1))-AVERAGE(OFFSET($H$3,0,0,'Données projet'!$E$12+1,1))</f>
        <v>448.44001099301806</v>
      </c>
      <c r="CE64" s="62">
        <f t="shared" si="40"/>
        <v>230.82970731138215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1.2048706289415665E-4</v>
      </c>
      <c r="CN64" s="24">
        <f t="shared" si="12"/>
        <v>1.2048706289415665E-4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258.66666666666669</v>
      </c>
      <c r="CU64" s="18">
        <f>CT64*VLOOKUP('Données projet'!$B$13,Paramètres!$A$1:$I$89,3,0)*VLOOKUP('Données projet'!$B$13,Paramètres!$A$1:$I$89,5,0)</f>
        <v>201.76000000000002</v>
      </c>
      <c r="CV64" s="14">
        <f t="shared" si="41"/>
        <v>50.130765000424212</v>
      </c>
      <c r="CW64" s="22">
        <f t="shared" si="13"/>
        <v>438.70974904240552</v>
      </c>
      <c r="CX64" s="62">
        <f t="shared" si="14"/>
        <v>732.04308237573878</v>
      </c>
      <c r="CY64" s="62">
        <f ca="1">AVERAGE(OFFSET($CX$3,0,0,'Données projet'!$E$13+1,1))-AVERAGE(OFFSET($H$3,0,0,'Données projet'!$E$13+1,1))</f>
        <v>288.82988781931277</v>
      </c>
      <c r="CZ64" s="62">
        <f t="shared" si="42"/>
        <v>283.48738729114024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221.19999999999993</v>
      </c>
      <c r="DP64" s="18">
        <f>DO64*VLOOKUP('Données projet'!$B$14,Paramètres!$A$1:$I$89,3,0)*VLOOKUP('Données projet'!$B$14,Paramètres!$A$1:$I$89,5,0)</f>
        <v>213.94463999999994</v>
      </c>
      <c r="DQ64" s="14">
        <f t="shared" si="43"/>
        <v>52.796652939972844</v>
      </c>
      <c r="DR64" s="22">
        <f t="shared" si="16"/>
        <v>464.57441853711924</v>
      </c>
      <c r="DS64" s="62">
        <f t="shared" si="17"/>
        <v>757.90775187045256</v>
      </c>
      <c r="DT64" s="62">
        <f ca="1">AVERAGE(OFFSET($DS$3,0,0,'Données projet'!$E$14+1,1))-AVERAGE(OFFSET($H$3,0,0,'Données projet'!$E$14+1,1))</f>
        <v>457.16923206840744</v>
      </c>
      <c r="DU64" s="62">
        <f t="shared" si="44"/>
        <v>244.45149244446094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IF('Données projet'!$A$192&gt;35,EJ63+EI64-ER63,IF(A64&lt;'Données projet'!$A$192,$EG$205^A64,IF(A64='Données projet'!$A$192,'Données projet'!$B$192,EJ63+EI64-ER63)))</f>
        <v>221.19999999999993</v>
      </c>
      <c r="EK64" s="18">
        <f>EJ64*VLOOKUP('Données projet'!$B$15,Paramètres!$A$1:$I$89,3,0)*VLOOKUP('Données projet'!$B$15,Paramètres!$A$1:$I$89,5,0)</f>
        <v>238.09967999999989</v>
      </c>
      <c r="EL64" s="14">
        <f t="shared" si="45"/>
        <v>58.030478404094161</v>
      </c>
      <c r="EM64" s="22">
        <f t="shared" si="19"/>
        <v>515.7600258871305</v>
      </c>
      <c r="EN64" s="62">
        <f t="shared" si="20"/>
        <v>809.09335922046375</v>
      </c>
      <c r="EO64" s="62">
        <f ca="1">AVERAGE(OFFSET($EN$3,0,0,'Données projet'!$E$15+1,1))-AVERAGE(OFFSET($H$3,0,0,'Données projet'!$E$15+1,1))</f>
        <v>503.92230226365683</v>
      </c>
      <c r="EP64" s="62">
        <f t="shared" si="46"/>
        <v>267.2998309535638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8.6666666666666661</v>
      </c>
      <c r="FE64" s="13">
        <f>IF('Données projet'!$A$218&gt;35,FE63+FD64-FM63,IF(A64&lt;'Données projet'!$A$218,$FB$205^A64,IF(A64='Données projet'!$A$218,'Données projet'!$B$218,FE63+FD64-FM63)))</f>
        <v>258.66666666666657</v>
      </c>
      <c r="FF64" s="18">
        <f>FE64*VLOOKUP('Données projet'!$B$16,Paramètres!$A$1:$I$89,3,0)*VLOOKUP('Données projet'!$B$16,Paramètres!$A$1:$I$89,5,0)</f>
        <v>173.51359999999994</v>
      </c>
      <c r="FG64" s="14">
        <f t="shared" si="47"/>
        <v>43.876013714412544</v>
      </c>
      <c r="FH64" s="22">
        <f t="shared" si="22"/>
        <v>378.62024388593505</v>
      </c>
      <c r="FI64" s="62">
        <f t="shared" si="23"/>
        <v>671.95357721926837</v>
      </c>
      <c r="FJ64" s="62">
        <f ca="1">AVERAGE(OFFSET($FI$3,0,0,'Données projet'!$E$16+1,1))-AVERAGE(OFFSET($H$3,0,0,'Données projet'!$E$16+1,1))</f>
        <v>253.51307933126429</v>
      </c>
      <c r="FK64" s="62">
        <f t="shared" si="48"/>
        <v>249.72262393661117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228.39999999999992</v>
      </c>
      <c r="O65" s="14">
        <f>N65*VLOOKUP('Données projet'!$B$9,Paramètres!$A$1:$I$89,3,0)*VLOOKUP('Données projet'!$B$9,Paramètres!$A$1:$I$89,5,0)</f>
        <v>206.65631999999994</v>
      </c>
      <c r="P65" s="14">
        <f t="shared" si="33"/>
        <v>51.20422634371338</v>
      </c>
      <c r="Q65" s="22">
        <f t="shared" si="53"/>
        <v>449.10711821530072</v>
      </c>
      <c r="R65" s="62">
        <f t="shared" si="0"/>
        <v>742.44045154863397</v>
      </c>
      <c r="S65" s="62">
        <f ca="1">AVERAGE(OFFSET($R$3,0,0,'Données projet'!$E$9+1,1))-AVERAGE(OFFSET($H$3,0,0,'Données projet'!$E$9+1,1))</f>
        <v>430.40491895612814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228.39999999999992</v>
      </c>
      <c r="AJ65" s="14">
        <f>AI65*VLOOKUP('Données projet'!$B$10,Paramètres!$A$1:$I$89,3,0)*VLOOKUP('Données projet'!$B$10,Paramètres!$A$1:$I$89,5,0)</f>
        <v>231.59759999999994</v>
      </c>
      <c r="AK65" s="14">
        <f t="shared" si="35"/>
        <v>56.627980714948151</v>
      </c>
      <c r="AL65" s="22">
        <f t="shared" si="4"/>
        <v>501.99288641186786</v>
      </c>
      <c r="AM65" s="62">
        <f t="shared" si="5"/>
        <v>795.32621974520112</v>
      </c>
      <c r="AN65" s="62">
        <f ca="1">AVERAGE(OFFSET($AM$3,0,0,'Données projet'!$E$10+1,1))-AVERAGE(OFFSET($H$3,0,0,'Données projet'!$E$10+1,1))</f>
        <v>477.2188915749129</v>
      </c>
      <c r="AO65" s="62">
        <f t="shared" si="36"/>
        <v>254.25036207346591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-1.1368683772161603E-13</v>
      </c>
      <c r="BE65" s="14">
        <f>BD65*VLOOKUP('Données projet'!$B$11,Paramètres!$A$1:$I$89,3,0)*VLOOKUP('Données projet'!$B$11,Paramètres!$A$1:$I$89,5,0)</f>
        <v>-9.2222762759774927E-14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256.19915261735281</v>
      </c>
      <c r="BJ65" s="62">
        <f t="shared" si="38"/>
        <v>297.47246687305056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13.777777777777779</v>
      </c>
      <c r="BY65" s="13">
        <f>IF('Données projet'!$A$114&gt;35,BY64+BX65-CG64,IF(A65&lt;'Données projet'!$A$114,$BV$205^A65,IF(A65='Données projet'!$A$114,'Données projet'!$B$114,BY64+BX65-CG64)))</f>
        <v>261.55555555555537</v>
      </c>
      <c r="BZ65" s="14">
        <f>BY65*VLOOKUP('Données projet'!$B$12,Paramètres!$A$1:$I$89,3,0)*VLOOKUP('Données projet'!$B$12,Paramètres!$A$1:$I$89,5,0)</f>
        <v>224.41466666666653</v>
      </c>
      <c r="CA65" s="14">
        <f t="shared" si="39"/>
        <v>55.073279400945509</v>
      </c>
      <c r="CB65" s="22">
        <f t="shared" si="10"/>
        <v>486.77483940109096</v>
      </c>
      <c r="CC65" s="62">
        <f t="shared" si="11"/>
        <v>780.10817273442422</v>
      </c>
      <c r="CD65" s="62">
        <f ca="1">AVERAGE(OFFSET($CC$3,0,0,'Données projet'!$E$12+1,1))-AVERAGE(OFFSET($H$3,0,0,'Données projet'!$E$12+1,1))</f>
        <v>448.44001099301806</v>
      </c>
      <c r="CE65" s="62">
        <f t="shared" si="40"/>
        <v>230.82970731138215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8.5197219217708227E-5</v>
      </c>
      <c r="CN65" s="24">
        <f t="shared" si="12"/>
        <v>8.5197219217708227E-5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267.33333333333337</v>
      </c>
      <c r="CU65" s="18">
        <f>CT65*VLOOKUP('Données projet'!$B$13,Paramètres!$A$1:$I$89,3,0)*VLOOKUP('Données projet'!$B$13,Paramètres!$A$1:$I$89,5,0)</f>
        <v>208.52000000000004</v>
      </c>
      <c r="CV65" s="14">
        <f t="shared" si="41"/>
        <v>51.612035456318509</v>
      </c>
      <c r="CW65" s="22">
        <f t="shared" si="13"/>
        <v>453.06329508642142</v>
      </c>
      <c r="CX65" s="62">
        <f t="shared" si="14"/>
        <v>746.39662841975473</v>
      </c>
      <c r="CY65" s="62">
        <f ca="1">AVERAGE(OFFSET($CX$3,0,0,'Données projet'!$E$13+1,1))-AVERAGE(OFFSET($H$3,0,0,'Données projet'!$E$13+1,1))</f>
        <v>288.82988781931277</v>
      </c>
      <c r="CZ65" s="62">
        <f t="shared" si="42"/>
        <v>283.48738729114024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228.39999999999992</v>
      </c>
      <c r="DP65" s="18">
        <f>DO65*VLOOKUP('Données projet'!$B$14,Paramètres!$A$1:$I$89,3,0)*VLOOKUP('Données projet'!$B$14,Paramètres!$A$1:$I$89,5,0)</f>
        <v>220.90847999999991</v>
      </c>
      <c r="DQ65" s="14">
        <f t="shared" si="43"/>
        <v>54.312291977864817</v>
      </c>
      <c r="DR65" s="22">
        <f t="shared" si="16"/>
        <v>479.34284452811431</v>
      </c>
      <c r="DS65" s="62">
        <f t="shared" si="17"/>
        <v>772.67617786144763</v>
      </c>
      <c r="DT65" s="62">
        <f ca="1">AVERAGE(OFFSET($DS$3,0,0,'Données projet'!$E$14+1,1))-AVERAGE(OFFSET($H$3,0,0,'Données projet'!$E$14+1,1))</f>
        <v>457.16923206840744</v>
      </c>
      <c r="DU65" s="62">
        <f t="shared" si="44"/>
        <v>244.45149244446094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IF('Données projet'!$A$192&gt;35,EJ64+EI65-ER64,IF(A65&lt;'Données projet'!$A$192,$EG$205^A65,IF(A65='Données projet'!$A$192,'Données projet'!$B$192,EJ64+EI65-ER64)))</f>
        <v>228.39999999999992</v>
      </c>
      <c r="EK65" s="18">
        <f>EJ65*VLOOKUP('Données projet'!$B$15,Paramètres!$A$1:$I$89,3,0)*VLOOKUP('Données projet'!$B$15,Paramètres!$A$1:$I$89,5,0)</f>
        <v>245.84975999999992</v>
      </c>
      <c r="EL65" s="14">
        <f t="shared" si="45"/>
        <v>59.696365416984804</v>
      </c>
      <c r="EM65" s="22">
        <f t="shared" si="19"/>
        <v>532.15950176791512</v>
      </c>
      <c r="EN65" s="62">
        <f t="shared" si="20"/>
        <v>825.49283510124837</v>
      </c>
      <c r="EO65" s="62">
        <f ca="1">AVERAGE(OFFSET($EN$3,0,0,'Données projet'!$E$15+1,1))-AVERAGE(OFFSET($H$3,0,0,'Données projet'!$E$15+1,1))</f>
        <v>503.92230226365683</v>
      </c>
      <c r="EP65" s="62">
        <f t="shared" si="46"/>
        <v>267.2998309535638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8.6666666666666661</v>
      </c>
      <c r="FE65" s="13">
        <f>IF('Données projet'!$A$218&gt;35,FE64+FD65-FM64,IF(A65&lt;'Données projet'!$A$218,$FB$205^A65,IF(A65='Données projet'!$A$218,'Données projet'!$B$218,FE64+FD65-FM64)))</f>
        <v>267.33333333333326</v>
      </c>
      <c r="FF65" s="18">
        <f>FE65*VLOOKUP('Données projet'!$B$16,Paramètres!$A$1:$I$89,3,0)*VLOOKUP('Données projet'!$B$16,Paramètres!$A$1:$I$89,5,0)</f>
        <v>179.32719999999995</v>
      </c>
      <c r="FG65" s="14">
        <f t="shared" si="47"/>
        <v>45.172467954379158</v>
      </c>
      <c r="FH65" s="22">
        <f t="shared" si="22"/>
        <v>391.00358835387692</v>
      </c>
      <c r="FI65" s="62">
        <f t="shared" si="23"/>
        <v>684.33692168721018</v>
      </c>
      <c r="FJ65" s="62">
        <f ca="1">AVERAGE(OFFSET($FI$3,0,0,'Données projet'!$E$16+1,1))-AVERAGE(OFFSET($H$3,0,0,'Données projet'!$E$16+1,1))</f>
        <v>253.51307933126429</v>
      </c>
      <c r="FK65" s="62">
        <f t="shared" si="48"/>
        <v>249.72262393661117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235.59999999999991</v>
      </c>
      <c r="O66" s="14">
        <f>N66*VLOOKUP('Données projet'!$B$9,Paramètres!$A$1:$I$89,3,0)*VLOOKUP('Données projet'!$B$9,Paramètres!$A$1:$I$89,5,0)</f>
        <v>213.17087999999993</v>
      </c>
      <c r="P66" s="14">
        <f t="shared" si="33"/>
        <v>52.627897224631596</v>
      </c>
      <c r="Q66" s="22">
        <f t="shared" si="53"/>
        <v>462.93287033289988</v>
      </c>
      <c r="R66" s="62">
        <f t="shared" si="0"/>
        <v>756.2662036662332</v>
      </c>
      <c r="S66" s="62">
        <f ca="1">AVERAGE(OFFSET($R$3,0,0,'Données projet'!$E$9+1,1))-AVERAGE(OFFSET($H$3,0,0,'Données projet'!$E$9+1,1))</f>
        <v>430.40491895612814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235.59999999999991</v>
      </c>
      <c r="AJ66" s="14">
        <f>AI66*VLOOKUP('Données projet'!$B$10,Paramètres!$A$1:$I$89,3,0)*VLOOKUP('Données projet'!$B$10,Paramètres!$A$1:$I$89,5,0)</f>
        <v>238.89839999999995</v>
      </c>
      <c r="AK66" s="14">
        <f t="shared" si="35"/>
        <v>58.202452451868851</v>
      </c>
      <c r="AL66" s="22">
        <f t="shared" si="4"/>
        <v>517.45065135367156</v>
      </c>
      <c r="AM66" s="62">
        <f t="shared" si="5"/>
        <v>810.78398468700493</v>
      </c>
      <c r="AN66" s="62">
        <f ca="1">AVERAGE(OFFSET($AM$3,0,0,'Données projet'!$E$10+1,1))-AVERAGE(OFFSET($H$3,0,0,'Données projet'!$E$10+1,1))</f>
        <v>477.2188915749129</v>
      </c>
      <c r="AO66" s="62">
        <f t="shared" si="36"/>
        <v>254.25036207346591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-1.1368683772161603E-13</v>
      </c>
      <c r="BE66" s="14">
        <f>BD66*VLOOKUP('Données projet'!$B$11,Paramètres!$A$1:$I$89,3,0)*VLOOKUP('Données projet'!$B$11,Paramètres!$A$1:$I$89,5,0)</f>
        <v>-9.2222762759774927E-14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256.19915261735281</v>
      </c>
      <c r="BJ66" s="62">
        <f t="shared" si="38"/>
        <v>297.47246687305056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13.777777777777779</v>
      </c>
      <c r="BY66" s="13">
        <f>IF('Données projet'!$A$114&gt;35,BY65+BX66-CG65,IF(A66&lt;'Données projet'!$A$114,$BV$205^A66,IF(A66='Données projet'!$A$114,'Données projet'!$B$114,BY65+BX66-CG65)))</f>
        <v>275.33333333333314</v>
      </c>
      <c r="BZ66" s="14">
        <f>BY66*VLOOKUP('Données projet'!$B$12,Paramètres!$A$1:$I$89,3,0)*VLOOKUP('Données projet'!$B$12,Paramètres!$A$1:$I$89,5,0)</f>
        <v>236.23599999999988</v>
      </c>
      <c r="CA66" s="14">
        <f t="shared" si="39"/>
        <v>57.628943995616872</v>
      </c>
      <c r="CB66" s="22">
        <f t="shared" si="10"/>
        <v>511.81477745903248</v>
      </c>
      <c r="CC66" s="62">
        <f t="shared" si="11"/>
        <v>805.14811079236574</v>
      </c>
      <c r="CD66" s="62">
        <f ca="1">AVERAGE(OFFSET($CC$3,0,0,'Données projet'!$E$12+1,1))-AVERAGE(OFFSET($H$3,0,0,'Données projet'!$E$12+1,1))</f>
        <v>448.44001099301806</v>
      </c>
      <c r="CE66" s="62">
        <f t="shared" si="40"/>
        <v>230.82970731138215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6.024353144707834E-5</v>
      </c>
      <c r="CN66" s="24">
        <f t="shared" si="12"/>
        <v>6.024353144707834E-5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276.00000000000006</v>
      </c>
      <c r="CU66" s="18">
        <f>CT66*VLOOKUP('Données projet'!$B$13,Paramètres!$A$1:$I$89,3,0)*VLOOKUP('Données projet'!$B$13,Paramètres!$A$1:$I$89,5,0)</f>
        <v>215.28000000000006</v>
      </c>
      <c r="CV66" s="14">
        <f t="shared" si="41"/>
        <v>53.087725740853138</v>
      </c>
      <c r="CW66" s="22">
        <f t="shared" si="13"/>
        <v>467.40712233198593</v>
      </c>
      <c r="CX66" s="62">
        <f t="shared" si="14"/>
        <v>760.74045566531925</v>
      </c>
      <c r="CY66" s="62">
        <f ca="1">AVERAGE(OFFSET($CX$3,0,0,'Données projet'!$E$13+1,1))-AVERAGE(OFFSET($H$3,0,0,'Données projet'!$E$13+1,1))</f>
        <v>288.82988781931277</v>
      </c>
      <c r="CZ66" s="62">
        <f t="shared" si="42"/>
        <v>283.48738729114024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235.59999999999991</v>
      </c>
      <c r="DP66" s="18">
        <f>DO66*VLOOKUP('Données projet'!$B$14,Paramètres!$A$1:$I$89,3,0)*VLOOKUP('Données projet'!$B$14,Paramètres!$A$1:$I$89,5,0)</f>
        <v>227.87231999999992</v>
      </c>
      <c r="DQ66" s="14">
        <f t="shared" si="43"/>
        <v>55.822378821981488</v>
      </c>
      <c r="DR66" s="22">
        <f t="shared" si="16"/>
        <v>494.10160044828439</v>
      </c>
      <c r="DS66" s="62">
        <f t="shared" si="17"/>
        <v>787.4349337816177</v>
      </c>
      <c r="DT66" s="62">
        <f ca="1">AVERAGE(OFFSET($DS$3,0,0,'Données projet'!$E$14+1,1))-AVERAGE(OFFSET($H$3,0,0,'Données projet'!$E$14+1,1))</f>
        <v>457.16923206840744</v>
      </c>
      <c r="DU66" s="62">
        <f t="shared" si="44"/>
        <v>244.45149244446094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IF('Données projet'!$A$192&gt;35,EJ65+EI66-ER65,IF(A66&lt;'Données projet'!$A$192,$EG$205^A66,IF(A66='Données projet'!$A$192,'Données projet'!$B$192,EJ65+EI66-ER65)))</f>
        <v>235.59999999999991</v>
      </c>
      <c r="EK66" s="18">
        <f>EJ66*VLOOKUP('Données projet'!$B$15,Paramètres!$A$1:$I$89,3,0)*VLOOKUP('Données projet'!$B$15,Paramètres!$A$1:$I$89,5,0)</f>
        <v>253.59983999999992</v>
      </c>
      <c r="EL66" s="14">
        <f t="shared" si="45"/>
        <v>61.356149837323883</v>
      </c>
      <c r="EM66" s="22">
        <f t="shared" si="19"/>
        <v>548.54834896667228</v>
      </c>
      <c r="EN66" s="62">
        <f t="shared" si="20"/>
        <v>841.88168230000565</v>
      </c>
      <c r="EO66" s="62">
        <f ca="1">AVERAGE(OFFSET($EN$3,0,0,'Données projet'!$E$15+1,1))-AVERAGE(OFFSET($H$3,0,0,'Données projet'!$E$15+1,1))</f>
        <v>503.92230226365683</v>
      </c>
      <c r="EP66" s="62">
        <f t="shared" si="46"/>
        <v>267.2998309535638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8.6666666666666661</v>
      </c>
      <c r="FE66" s="13">
        <f>IF('Données projet'!$A$218&gt;35,FE65+FD66-FM65,IF(A66&lt;'Données projet'!$A$218,$FB$205^A66,IF(A66='Données projet'!$A$218,'Données projet'!$B$218,FE65+FD66-FM65)))</f>
        <v>275.99999999999994</v>
      </c>
      <c r="FF66" s="18">
        <f>FE66*VLOOKUP('Données projet'!$B$16,Paramètres!$A$1:$I$89,3,0)*VLOOKUP('Données projet'!$B$16,Paramètres!$A$1:$I$89,5,0)</f>
        <v>185.14079999999998</v>
      </c>
      <c r="FG66" s="14">
        <f t="shared" si="47"/>
        <v>46.464038253813506</v>
      </c>
      <c r="FH66" s="22">
        <f t="shared" si="22"/>
        <v>403.3784266253918</v>
      </c>
      <c r="FI66" s="62">
        <f t="shared" si="23"/>
        <v>696.71175995872511</v>
      </c>
      <c r="FJ66" s="62">
        <f ca="1">AVERAGE(OFFSET($FI$3,0,0,'Données projet'!$E$16+1,1))-AVERAGE(OFFSET($H$3,0,0,'Données projet'!$E$16+1,1))</f>
        <v>253.51307933126429</v>
      </c>
      <c r="FK66" s="62">
        <f t="shared" si="48"/>
        <v>249.72262393661117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</v>
      </c>
      <c r="O67" s="14">
        <f>N67*VLOOKUP('Données projet'!$B$9,Paramètres!$A$1:$I$89,3,0)*VLOOKUP('Données projet'!$B$9,Paramètres!$A$1:$I$89,5,0)</f>
        <v>219.68543999999989</v>
      </c>
      <c r="P67" s="14">
        <f t="shared" si="33"/>
        <v>54.046511966469559</v>
      </c>
      <c r="Q67" s="22">
        <f t="shared" ref="Q67:Q98" si="54">(O67+P67)*0.475*44/12</f>
        <v>476.74981634160099</v>
      </c>
      <c r="R67" s="62">
        <f t="shared" ref="R67:R130" si="55">Q67+(I67+J67)*44/12</f>
        <v>770.08314967493425</v>
      </c>
      <c r="S67" s="62">
        <f ca="1">AVERAGE(OFFSET($R$3,0,0,'Données projet'!$E$9+1,1))-AVERAGE(OFFSET($H$3,0,0,'Données projet'!$E$9+1,1))</f>
        <v>430.40491895612814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242.7999999999999</v>
      </c>
      <c r="AJ67" s="14">
        <f>AI67*VLOOKUP('Données projet'!$B$10,Paramètres!$A$1:$I$89,3,0)*VLOOKUP('Données projet'!$B$10,Paramètres!$A$1:$I$89,5,0)</f>
        <v>246.19919999999991</v>
      </c>
      <c r="AK67" s="14">
        <f t="shared" si="35"/>
        <v>59.77133248344078</v>
      </c>
      <c r="AL67" s="22">
        <f t="shared" si="4"/>
        <v>532.89867740865918</v>
      </c>
      <c r="AM67" s="62">
        <f t="shared" si="5"/>
        <v>826.23201074199255</v>
      </c>
      <c r="AN67" s="62">
        <f ca="1">AVERAGE(OFFSET($AM$3,0,0,'Données projet'!$E$10+1,1))-AVERAGE(OFFSET($H$3,0,0,'Données projet'!$E$10+1,1))</f>
        <v>477.2188915749129</v>
      </c>
      <c r="AO67" s="62">
        <f t="shared" si="36"/>
        <v>254.25036207346591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-1.1368683772161603E-13</v>
      </c>
      <c r="BE67" s="14">
        <f>BD67*VLOOKUP('Données projet'!$B$11,Paramètres!$A$1:$I$89,3,0)*VLOOKUP('Données projet'!$B$11,Paramètres!$A$1:$I$89,5,0)</f>
        <v>-9.2222762759774927E-14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256.19915261735281</v>
      </c>
      <c r="BJ67" s="62">
        <f t="shared" si="38"/>
        <v>297.47246687305056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13.777777777777779</v>
      </c>
      <c r="BY67" s="13">
        <f>IF('Données projet'!$A$114&gt;35,BY66+BX67-CG66,IF(A67&lt;'Données projet'!$A$114,$BV$205^A67,IF(A67='Données projet'!$A$114,'Données projet'!$B$114,BY66+BX67-CG66)))</f>
        <v>289.11111111111092</v>
      </c>
      <c r="BZ67" s="14">
        <f>BY67*VLOOKUP('Données projet'!$B$12,Paramètres!$A$1:$I$89,3,0)*VLOOKUP('Données projet'!$B$12,Paramètres!$A$1:$I$89,5,0)</f>
        <v>248.05733333333319</v>
      </c>
      <c r="CA67" s="14">
        <f t="shared" si="39"/>
        <v>60.169759343876592</v>
      </c>
      <c r="CB67" s="22">
        <f t="shared" si="10"/>
        <v>536.82885307947356</v>
      </c>
      <c r="CC67" s="62">
        <f t="shared" si="11"/>
        <v>830.16218641280693</v>
      </c>
      <c r="CD67" s="62">
        <f ca="1">AVERAGE(OFFSET($CC$3,0,0,'Données projet'!$E$12+1,1))-AVERAGE(OFFSET($H$3,0,0,'Données projet'!$E$12+1,1))</f>
        <v>448.44001099301806</v>
      </c>
      <c r="CE67" s="62">
        <f t="shared" si="40"/>
        <v>230.82970731138215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4.259860960885412E-5</v>
      </c>
      <c r="CN67" s="24">
        <f t="shared" si="12"/>
        <v>4.259860960885412E-5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284.66666666666674</v>
      </c>
      <c r="CU67" s="18">
        <f>CT67*VLOOKUP('Données projet'!$B$13,Paramètres!$A$1:$I$89,3,0)*VLOOKUP('Données projet'!$B$13,Paramètres!$A$1:$I$89,5,0)</f>
        <v>222.04000000000008</v>
      </c>
      <c r="CV67" s="14">
        <f t="shared" si="41"/>
        <v>54.558031180803596</v>
      </c>
      <c r="CW67" s="22">
        <f t="shared" si="13"/>
        <v>481.74157097323308</v>
      </c>
      <c r="CX67" s="62">
        <f t="shared" si="14"/>
        <v>775.0749043065664</v>
      </c>
      <c r="CY67" s="62">
        <f ca="1">AVERAGE(OFFSET($CX$3,0,0,'Données projet'!$E$13+1,1))-AVERAGE(OFFSET($H$3,0,0,'Données projet'!$E$13+1,1))</f>
        <v>288.82988781931277</v>
      </c>
      <c r="CZ67" s="62">
        <f t="shared" si="42"/>
        <v>283.48738729114024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242.7999999999999</v>
      </c>
      <c r="DP67" s="18">
        <f>DO67*VLOOKUP('Données projet'!$B$14,Paramètres!$A$1:$I$89,3,0)*VLOOKUP('Données projet'!$B$14,Paramètres!$A$1:$I$89,5,0)</f>
        <v>234.83615999999992</v>
      </c>
      <c r="DQ67" s="14">
        <f t="shared" si="43"/>
        <v>57.327102622427432</v>
      </c>
      <c r="DR67" s="22">
        <f t="shared" si="16"/>
        <v>508.85101573406092</v>
      </c>
      <c r="DS67" s="62">
        <f t="shared" si="17"/>
        <v>802.18434906739424</v>
      </c>
      <c r="DT67" s="62">
        <f ca="1">AVERAGE(OFFSET($DS$3,0,0,'Données projet'!$E$14+1,1))-AVERAGE(OFFSET($H$3,0,0,'Données projet'!$E$14+1,1))</f>
        <v>457.16923206840744</v>
      </c>
      <c r="DU67" s="62">
        <f t="shared" si="44"/>
        <v>244.45149244446094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IF('Données projet'!$A$192&gt;35,EJ66+EI67-ER66,IF(A67&lt;'Données projet'!$A$192,$EG$205^A67,IF(A67='Données projet'!$A$192,'Données projet'!$B$192,EJ66+EI67-ER66)))</f>
        <v>242.7999999999999</v>
      </c>
      <c r="EK67" s="18">
        <f>EJ67*VLOOKUP('Données projet'!$B$15,Paramètres!$A$1:$I$89,3,0)*VLOOKUP('Données projet'!$B$15,Paramètres!$A$1:$I$89,5,0)</f>
        <v>261.34991999999988</v>
      </c>
      <c r="EL67" s="14">
        <f t="shared" si="45"/>
        <v>63.010039566000117</v>
      </c>
      <c r="EM67" s="22">
        <f t="shared" si="19"/>
        <v>564.92692957744998</v>
      </c>
      <c r="EN67" s="62">
        <f t="shared" si="20"/>
        <v>858.26026291078324</v>
      </c>
      <c r="EO67" s="62">
        <f ca="1">AVERAGE(OFFSET($EN$3,0,0,'Données projet'!$E$15+1,1))-AVERAGE(OFFSET($H$3,0,0,'Données projet'!$E$15+1,1))</f>
        <v>503.92230226365683</v>
      </c>
      <c r="EP67" s="62">
        <f t="shared" si="46"/>
        <v>267.2998309535638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8.6666666666666661</v>
      </c>
      <c r="FE67" s="13">
        <f>IF('Données projet'!$A$218&gt;35,FE66+FD67-FM66,IF(A67&lt;'Données projet'!$A$218,$FB$205^A67,IF(A67='Données projet'!$A$218,'Données projet'!$B$218,FE66+FD67-FM66)))</f>
        <v>284.66666666666663</v>
      </c>
      <c r="FF67" s="18">
        <f>FE67*VLOOKUP('Données projet'!$B$16,Paramètres!$A$1:$I$89,3,0)*VLOOKUP('Données projet'!$B$16,Paramètres!$A$1:$I$89,5,0)</f>
        <v>190.95439999999999</v>
      </c>
      <c r="FG67" s="14">
        <f t="shared" si="47"/>
        <v>47.750895568819445</v>
      </c>
      <c r="FH67" s="22">
        <f t="shared" si="22"/>
        <v>415.74505644902712</v>
      </c>
      <c r="FI67" s="62">
        <f t="shared" si="23"/>
        <v>709.07838978236043</v>
      </c>
      <c r="FJ67" s="62">
        <f ca="1">AVERAGE(OFFSET($FI$3,0,0,'Données projet'!$E$16+1,1))-AVERAGE(OFFSET($H$3,0,0,'Données projet'!$E$16+1,1))</f>
        <v>253.51307933126429</v>
      </c>
      <c r="FK67" s="62">
        <f t="shared" si="48"/>
        <v>249.72262393661117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249.99999999999989</v>
      </c>
      <c r="O68" s="14">
        <f>N68*VLOOKUP('Données projet'!$B$9,Paramètres!$A$1:$I$89,3,0)*VLOOKUP('Données projet'!$B$9,Paramètres!$A$1:$I$89,5,0)</f>
        <v>226.19999999999987</v>
      </c>
      <c r="P68" s="14">
        <f t="shared" si="33"/>
        <v>55.460237717698107</v>
      </c>
      <c r="Q68" s="22">
        <f t="shared" si="54"/>
        <v>490.55824735832402</v>
      </c>
      <c r="R68" s="62">
        <f t="shared" si="55"/>
        <v>783.89158069165728</v>
      </c>
      <c r="S68" s="62">
        <f ca="1">AVERAGE(OFFSET($R$3,0,0,'Données projet'!$E$9+1,1))-AVERAGE(OFFSET($H$3,0,0,'Données projet'!$E$9+1,1))</f>
        <v>430.40491895612814</v>
      </c>
      <c r="T68" s="62">
        <f t="shared" si="34"/>
        <v>231.36959598460686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249.99999999999989</v>
      </c>
      <c r="AJ68" s="14">
        <f>AI68*VLOOKUP('Données projet'!$B$10,Paramètres!$A$1:$I$89,3,0)*VLOOKUP('Données projet'!$B$10,Paramètres!$A$1:$I$89,5,0)</f>
        <v>253.49999999999991</v>
      </c>
      <c r="AK68" s="14">
        <f t="shared" si="35"/>
        <v>61.334805663162498</v>
      </c>
      <c r="AL68" s="22">
        <f t="shared" ref="AL68:AL131" si="58">(AJ68+AK68)*0.475*44/12</f>
        <v>548.33728653000776</v>
      </c>
      <c r="AM68" s="62">
        <f t="shared" ref="AM68:AM131" si="59">AL68+(AD68+AE68)*44/12</f>
        <v>841.67061986334102</v>
      </c>
      <c r="AN68" s="62">
        <f ca="1">AVERAGE(OFFSET($AM$3,0,0,'Données projet'!$E$10+1,1))-AVERAGE(OFFSET($H$3,0,0,'Données projet'!$E$10+1,1))</f>
        <v>477.2188915749129</v>
      </c>
      <c r="AO68" s="62">
        <f t="shared" si="36"/>
        <v>254.25036207346591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-1.1368683772161603E-13</v>
      </c>
      <c r="BE68" s="14">
        <f>BD68*VLOOKUP('Données projet'!$B$11,Paramètres!$A$1:$I$89,3,0)*VLOOKUP('Données projet'!$B$11,Paramètres!$A$1:$I$89,5,0)</f>
        <v>-9.2222762759774927E-14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256.19915261735281</v>
      </c>
      <c r="BJ68" s="62">
        <f t="shared" si="38"/>
        <v>297.47246687305056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13.777777777777779</v>
      </c>
      <c r="BY68" s="13">
        <f>IF('Données projet'!$A$114&gt;35,BY67+BX68-CG67,IF(A68&lt;'Données projet'!$A$114,$BV$205^A68,IF(A68='Données projet'!$A$114,'Données projet'!$B$114,BY67+BX68-CG67)))</f>
        <v>302.88888888888869</v>
      </c>
      <c r="BZ68" s="14">
        <f>BY68*VLOOKUP('Données projet'!$B$12,Paramètres!$A$1:$I$89,3,0)*VLOOKUP('Données projet'!$B$12,Paramètres!$A$1:$I$89,5,0)</f>
        <v>259.8786666666665</v>
      </c>
      <c r="CA68" s="14">
        <f t="shared" si="39"/>
        <v>62.69651389011603</v>
      </c>
      <c r="CB68" s="22">
        <f t="shared" ref="CB68:CB131" si="64">(BZ68+CA68)*0.475*44/12</f>
        <v>561.81843946972958</v>
      </c>
      <c r="CC68" s="62">
        <f t="shared" ref="CC68:CC131" si="65">CB68+(BT68+BU68)*44/12</f>
        <v>855.15177280306284</v>
      </c>
      <c r="CD68" s="62">
        <f ca="1">AVERAGE(OFFSET($CC$3,0,0,'Données projet'!$E$12+1,1))-AVERAGE(OFFSET($H$3,0,0,'Données projet'!$E$12+1,1))</f>
        <v>448.44001099301806</v>
      </c>
      <c r="CE68" s="62">
        <f t="shared" si="40"/>
        <v>230.82970731138215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3.0121765723539173E-5</v>
      </c>
      <c r="CN68" s="24">
        <f t="shared" ref="CN68:CN131" si="66">SUM(CK68:CM68)</f>
        <v>3.0121765723539173E-5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293.33333333333343</v>
      </c>
      <c r="CU68" s="18">
        <f>CT68*VLOOKUP('Données projet'!$B$13,Paramètres!$A$1:$I$89,3,0)*VLOOKUP('Données projet'!$B$13,Paramètres!$A$1:$I$89,5,0)</f>
        <v>228.80000000000007</v>
      </c>
      <c r="CV68" s="14">
        <f t="shared" si="41"/>
        <v>56.023134533701196</v>
      </c>
      <c r="CW68" s="22">
        <f t="shared" ref="CW68:CW131" si="67">(CU68+CV68)*0.475*44/12</f>
        <v>496.06695931286299</v>
      </c>
      <c r="CX68" s="62">
        <f t="shared" ref="CX68:CX131" si="68">CW68+(CO68+CP68)*44/12</f>
        <v>789.40029264619625</v>
      </c>
      <c r="CY68" s="62">
        <f ca="1">AVERAGE(OFFSET($CX$3,0,0,'Données projet'!$E$13+1,1))-AVERAGE(OFFSET($H$3,0,0,'Données projet'!$E$13+1,1))</f>
        <v>288.82988781931277</v>
      </c>
      <c r="CZ68" s="62">
        <f t="shared" si="42"/>
        <v>283.48738729114024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250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249.99999999999989</v>
      </c>
      <c r="DP68" s="18">
        <f>DO68*VLOOKUP('Données projet'!$B$14,Paramètres!$A$1:$I$89,3,0)*VLOOKUP('Données projet'!$B$14,Paramètres!$A$1:$I$89,5,0)</f>
        <v>241.79999999999987</v>
      </c>
      <c r="DQ68" s="14">
        <f t="shared" si="43"/>
        <v>58.826640673484839</v>
      </c>
      <c r="DR68" s="22">
        <f t="shared" ref="DR68:DR131" si="70">(DP68+DQ68)*0.475*44/12</f>
        <v>523.59139917298592</v>
      </c>
      <c r="DS68" s="62">
        <f t="shared" ref="DS68:DS131" si="71">DR68+(DJ68+DK68)*44/12</f>
        <v>816.92473250631929</v>
      </c>
      <c r="DT68" s="62">
        <f ca="1">AVERAGE(OFFSET($DS$3,0,0,'Données projet'!$E$14+1,1))-AVERAGE(OFFSET($H$3,0,0,'Données projet'!$E$14+1,1))</f>
        <v>457.16923206840744</v>
      </c>
      <c r="DU68" s="62">
        <f t="shared" si="44"/>
        <v>244.45149244446094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42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250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IF('Données projet'!$A$192&gt;35,EJ67+EI68-ER67,IF(A68&lt;'Données projet'!$A$192,$EG$205^A68,IF(A68='Données projet'!$A$192,'Données projet'!$B$192,EJ67+EI68-ER67)))</f>
        <v>249.99999999999989</v>
      </c>
      <c r="EK68" s="18">
        <f>EJ68*VLOOKUP('Données projet'!$B$15,Paramètres!$A$1:$I$89,3,0)*VLOOKUP('Données projet'!$B$15,Paramètres!$A$1:$I$89,5,0)</f>
        <v>269.09999999999985</v>
      </c>
      <c r="EL68" s="14">
        <f t="shared" si="45"/>
        <v>64.658229472790936</v>
      </c>
      <c r="EM68" s="22">
        <f t="shared" ref="EM68:EM131" si="73">(EK68+EL68)*0.475*44/12</f>
        <v>581.29558299844393</v>
      </c>
      <c r="EN68" s="62">
        <f t="shared" ref="EN68:EN131" si="74">EM68+(EE68+EF68)*44/12</f>
        <v>874.62891633177719</v>
      </c>
      <c r="EO68" s="62">
        <f ca="1">AVERAGE(OFFSET($EN$3,0,0,'Données projet'!$E$15+1,1))-AVERAGE(OFFSET($H$3,0,0,'Données projet'!$E$15+1,1))</f>
        <v>503.92230226365683</v>
      </c>
      <c r="EP68" s="62">
        <f t="shared" si="46"/>
        <v>267.2998309535638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42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8.6666666666666661</v>
      </c>
      <c r="FE68" s="13">
        <f>IF('Données projet'!$A$218&gt;35,FE67+FD68-FM67,IF(A68&lt;'Données projet'!$A$218,$FB$205^A68,IF(A68='Données projet'!$A$218,'Données projet'!$B$218,FE67+FD68-FM67)))</f>
        <v>293.33333333333331</v>
      </c>
      <c r="FF68" s="18">
        <f>FE68*VLOOKUP('Données projet'!$B$16,Paramètres!$A$1:$I$89,3,0)*VLOOKUP('Données projet'!$B$16,Paramètres!$A$1:$I$89,5,0)</f>
        <v>196.768</v>
      </c>
      <c r="FG68" s="14">
        <f t="shared" si="47"/>
        <v>49.033199854505554</v>
      </c>
      <c r="FH68" s="22">
        <f t="shared" ref="FH68:FH131" si="76">(FF68+FG68)*0.475*44/12</f>
        <v>428.10375641326391</v>
      </c>
      <c r="FI68" s="62">
        <f t="shared" ref="FI68:FI131" si="77">FH68+(EZ68+FA68)*44/12</f>
        <v>721.43708974659717</v>
      </c>
      <c r="FJ68" s="62">
        <f ca="1">AVERAGE(OFFSET($FI$3,0,0,'Données projet'!$E$16+1,1))-AVERAGE(OFFSET($H$3,0,0,'Données projet'!$E$16+1,1))</f>
        <v>253.51307933126429</v>
      </c>
      <c r="FK68" s="62">
        <f t="shared" si="48"/>
        <v>249.72262393661117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194.3510399999999</v>
      </c>
      <c r="P69" s="14">
        <f t="shared" ref="P69:P132" si="87">EXP(-1.0587+0.8836*LN(O69)+0.284)</f>
        <v>48.500634729810116</v>
      </c>
      <c r="Q69" s="22">
        <f t="shared" si="54"/>
        <v>422.96666682108577</v>
      </c>
      <c r="R69" s="62">
        <f t="shared" si="55"/>
        <v>716.30000015441908</v>
      </c>
      <c r="S69" s="62">
        <f ca="1">AVERAGE(OFFSET($R$3,0,0,'Données projet'!$E$9+1,1))-AVERAGE(OFFSET($H$3,0,0,'Données projet'!$E$9+1,1))</f>
        <v>430.40491895612814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</v>
      </c>
      <c r="AJ69" s="14">
        <f>AI69*VLOOKUP('Données projet'!$B$10,Paramètres!$A$1:$I$89,3,0)*VLOOKUP('Données projet'!$B$10,Paramètres!$A$1:$I$89,5,0)</f>
        <v>217.80719999999994</v>
      </c>
      <c r="AK69" s="14">
        <f t="shared" ref="AK69:AK132" si="89">EXP(-1.0587+0.8836*LN(AJ69)+0.284)</f>
        <v>53.638013973813976</v>
      </c>
      <c r="AL69" s="22">
        <f t="shared" si="58"/>
        <v>472.76708100439259</v>
      </c>
      <c r="AM69" s="62">
        <f t="shared" si="59"/>
        <v>766.10041433772585</v>
      </c>
      <c r="AN69" s="62">
        <f ca="1">AVERAGE(OFFSET($AM$3,0,0,'Données projet'!$E$10+1,1))-AVERAGE(OFFSET($H$3,0,0,'Données projet'!$E$10+1,1))</f>
        <v>477.2188915749129</v>
      </c>
      <c r="AO69" s="62">
        <f t="shared" ref="AO69:AO132" si="90">$AO$3</f>
        <v>254.25036207346591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-1.1368683772161603E-13</v>
      </c>
      <c r="BE69" s="14">
        <f>BD69*VLOOKUP('Données projet'!$B$11,Paramètres!$A$1:$I$89,3,0)*VLOOKUP('Données projet'!$B$11,Paramètres!$A$1:$I$89,5,0)</f>
        <v>-9.2222762759774927E-14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256.19915261735281</v>
      </c>
      <c r="BJ69" s="62">
        <f t="shared" ref="BJ69:BJ132" si="92">$BJ$3</f>
        <v>297.47246687305056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13.777777777777779</v>
      </c>
      <c r="BY69" s="13">
        <f>IF('Données projet'!$A$114&gt;35,BY68+BX69-CG68,IF(A69&lt;'Données projet'!$A$114,$BV$205^A69,IF(A69='Données projet'!$A$114,'Données projet'!$B$114,BY68+BX69-CG68)))</f>
        <v>316.66666666666646</v>
      </c>
      <c r="BZ69" s="14">
        <f>BY69*VLOOKUP('Données projet'!$B$12,Paramètres!$A$1:$I$89,3,0)*VLOOKUP('Données projet'!$B$12,Paramètres!$A$1:$I$89,5,0)</f>
        <v>271.69999999999987</v>
      </c>
      <c r="CA69" s="14">
        <f t="shared" ref="CA69:CA132" si="93">EXP(-1.0587+0.8836*LN(BZ69)+0.284)</f>
        <v>65.209920294809322</v>
      </c>
      <c r="CB69" s="22">
        <f t="shared" si="64"/>
        <v>586.78477784679262</v>
      </c>
      <c r="CC69" s="62">
        <f t="shared" si="65"/>
        <v>880.11811118012588</v>
      </c>
      <c r="CD69" s="62">
        <f ca="1">AVERAGE(OFFSET($CC$3,0,0,'Données projet'!$E$12+1,1))-AVERAGE(OFFSET($H$3,0,0,'Données projet'!$E$12+1,1))</f>
        <v>448.44001099301806</v>
      </c>
      <c r="CE69" s="62">
        <f t="shared" ref="CE69:CE132" si="94">$CE$3</f>
        <v>230.82970731138215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2.1299304804427063E-5</v>
      </c>
      <c r="CN69" s="24">
        <f t="shared" si="66"/>
        <v>2.1299304804427063E-5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302.00000000000011</v>
      </c>
      <c r="CU69" s="18">
        <f>CT69*VLOOKUP('Données projet'!$B$13,Paramètres!$A$1:$I$89,3,0)*VLOOKUP('Données projet'!$B$13,Paramètres!$A$1:$I$89,5,0)</f>
        <v>235.56000000000009</v>
      </c>
      <c r="CV69" s="14">
        <f t="shared" ref="CV69:CV132" si="95">EXP(-1.0587+0.8836*LN(CU69)+0.284)</f>
        <v>57.483207143847771</v>
      </c>
      <c r="CW69" s="22">
        <f t="shared" si="67"/>
        <v>510.38358577553487</v>
      </c>
      <c r="CX69" s="62">
        <f t="shared" si="68"/>
        <v>803.71691910886818</v>
      </c>
      <c r="CY69" s="62">
        <f ca="1">AVERAGE(OFFSET($CX$3,0,0,'Données projet'!$E$13+1,1))-AVERAGE(OFFSET($H$3,0,0,'Données projet'!$E$13+1,1))</f>
        <v>288.82988781931277</v>
      </c>
      <c r="CZ69" s="62">
        <f t="shared" ref="CZ69:CZ132" si="96">$CZ$3</f>
        <v>283.48738729114024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214.7999999999999</v>
      </c>
      <c r="DP69" s="18">
        <f>DO69*VLOOKUP('Données projet'!$B$14,Paramètres!$A$1:$I$89,3,0)*VLOOKUP('Données projet'!$B$14,Paramètres!$A$1:$I$89,5,0)</f>
        <v>207.75455999999991</v>
      </c>
      <c r="DQ69" s="14">
        <f t="shared" ref="DQ69:DQ132" si="97">EXP(-1.0587+0.8836*LN(DP69)+0.284)</f>
        <v>51.444593984782131</v>
      </c>
      <c r="DR69" s="22">
        <f t="shared" si="70"/>
        <v>451.43852652349534</v>
      </c>
      <c r="DS69" s="62">
        <f t="shared" si="71"/>
        <v>744.77185985682866</v>
      </c>
      <c r="DT69" s="62">
        <f ca="1">AVERAGE(OFFSET($DS$3,0,0,'Données projet'!$E$14+1,1))-AVERAGE(OFFSET($H$3,0,0,'Données projet'!$E$14+1,1))</f>
        <v>457.16923206840744</v>
      </c>
      <c r="DU69" s="62">
        <f t="shared" ref="DU69:DU132" si="98">$DU$3</f>
        <v>244.45149244446094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IF('Données projet'!$A$192&gt;35,EJ68+EI69-ER68,IF(A69&lt;'Données projet'!$A$192,$EG$205^A69,IF(A69='Données projet'!$A$192,'Données projet'!$B$192,EJ68+EI69-ER68)))</f>
        <v>214.7999999999999</v>
      </c>
      <c r="EK69" s="18">
        <f>EJ69*VLOOKUP('Données projet'!$B$15,Paramètres!$A$1:$I$89,3,0)*VLOOKUP('Données projet'!$B$15,Paramètres!$A$1:$I$89,5,0)</f>
        <v>231.21071999999987</v>
      </c>
      <c r="EL69" s="14">
        <f t="shared" ref="EL69:EL132" si="99">EXP(-1.0587+0.8836*LN(EK69)+0.284)</f>
        <v>56.544387456445222</v>
      </c>
      <c r="EM69" s="22">
        <f t="shared" si="73"/>
        <v>501.17347881997517</v>
      </c>
      <c r="EN69" s="62">
        <f t="shared" si="74"/>
        <v>794.50681215330849</v>
      </c>
      <c r="EO69" s="62">
        <f ca="1">AVERAGE(OFFSET($EN$3,0,0,'Données projet'!$E$15+1,1))-AVERAGE(OFFSET($H$3,0,0,'Données projet'!$E$15+1,1))</f>
        <v>503.92230226365683</v>
      </c>
      <c r="EP69" s="62">
        <f t="shared" ref="EP69:EP132" si="100">$EP$3</f>
        <v>267.2998309535638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8.6666666666666661</v>
      </c>
      <c r="FE69" s="13">
        <f>IF('Données projet'!$A$218&gt;35,FE68+FD69-FM68,IF(A69&lt;'Données projet'!$A$218,$FB$205^A69,IF(A69='Données projet'!$A$218,'Données projet'!$B$218,FE68+FD69-FM68)))</f>
        <v>302</v>
      </c>
      <c r="FF69" s="18">
        <f>FE69*VLOOKUP('Données projet'!$B$16,Paramètres!$A$1:$I$89,3,0)*VLOOKUP('Données projet'!$B$16,Paramètres!$A$1:$I$89,5,0)</f>
        <v>202.58159999999998</v>
      </c>
      <c r="FG69" s="14">
        <f t="shared" ref="FG69:FG132" si="101">EXP(-1.0587+0.8836*LN(FF69)+0.284)</f>
        <v>50.311101076764672</v>
      </c>
      <c r="FH69" s="22">
        <f t="shared" si="76"/>
        <v>440.4547877086984</v>
      </c>
      <c r="FI69" s="62">
        <f t="shared" si="77"/>
        <v>733.78812104203166</v>
      </c>
      <c r="FJ69" s="62">
        <f ca="1">AVERAGE(OFFSET($FI$3,0,0,'Données projet'!$E$16+1,1))-AVERAGE(OFFSET($H$3,0,0,'Données projet'!$E$16+1,1))</f>
        <v>253.51307933126429</v>
      </c>
      <c r="FK69" s="62">
        <f t="shared" ref="FK69:FK132" si="102">$FK$3</f>
        <v>249.72262393661117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200.50367999999992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430.40491895612814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221.59999999999991</v>
      </c>
      <c r="AJ70" s="14">
        <f>AI70*VLOOKUP('Données projet'!$B$10,Paramètres!$A$1:$I$89,3,0)*VLOOKUP('Données projet'!$B$10,Paramètres!$A$1:$I$89,5,0)</f>
        <v>224.7023999999999</v>
      </c>
      <c r="AK70" s="14">
        <f t="shared" si="89"/>
        <v>55.135667706678262</v>
      </c>
      <c r="AL70" s="22">
        <f t="shared" si="58"/>
        <v>487.38463458913111</v>
      </c>
      <c r="AM70" s="62">
        <f t="shared" si="59"/>
        <v>780.71796792246437</v>
      </c>
      <c r="AN70" s="62">
        <f ca="1">AVERAGE(OFFSET($AM$3,0,0,'Données projet'!$E$10+1,1))-AVERAGE(OFFSET($H$3,0,0,'Données projet'!$E$10+1,1))</f>
        <v>477.2188915749129</v>
      </c>
      <c r="AO70" s="62">
        <f t="shared" si="90"/>
        <v>254.25036207346591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-1.1368683772161603E-13</v>
      </c>
      <c r="BE70" s="14">
        <f>BD70*VLOOKUP('Données projet'!$B$11,Paramètres!$A$1:$I$89,3,0)*VLOOKUP('Données projet'!$B$11,Paramètres!$A$1:$I$89,5,0)</f>
        <v>-9.2222762759774927E-14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256.19915261735281</v>
      </c>
      <c r="BJ70" s="62">
        <f t="shared" si="92"/>
        <v>297.47246687305056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13.777777777777779</v>
      </c>
      <c r="BY70" s="13">
        <f>IF('Données projet'!$A$114&gt;35,BY69+BX70-CG69,IF(A70&lt;'Données projet'!$A$114,$BV$205^A70,IF(A70='Données projet'!$A$114,'Données projet'!$B$114,BY69+BX70-CG69)))</f>
        <v>330.44444444444423</v>
      </c>
      <c r="BZ70" s="14">
        <f>BY70*VLOOKUP('Données projet'!$B$12,Paramètres!$A$1:$I$89,3,0)*VLOOKUP('Données projet'!$B$12,Paramètres!$A$1:$I$89,5,0)</f>
        <v>283.52133333333319</v>
      </c>
      <c r="CA70" s="14">
        <f t="shared" si="93"/>
        <v>67.71062569759917</v>
      </c>
      <c r="CB70" s="22">
        <f t="shared" si="64"/>
        <v>611.72899531220708</v>
      </c>
      <c r="CC70" s="62">
        <f t="shared" si="65"/>
        <v>905.06232864554045</v>
      </c>
      <c r="CD70" s="62">
        <f ca="1">AVERAGE(OFFSET($CC$3,0,0,'Données projet'!$E$12+1,1))-AVERAGE(OFFSET($H$3,0,0,'Données projet'!$E$12+1,1))</f>
        <v>448.44001099301806</v>
      </c>
      <c r="CE70" s="62">
        <f t="shared" si="94"/>
        <v>230.82970731138215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1.5060882861769588E-5</v>
      </c>
      <c r="CN70" s="24">
        <f t="shared" si="66"/>
        <v>1.5060882861769588E-5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310.6666666666668</v>
      </c>
      <c r="CU70" s="18">
        <f>CT70*VLOOKUP('Données projet'!$B$13,Paramètres!$A$1:$I$89,3,0)*VLOOKUP('Données projet'!$B$13,Paramètres!$A$1:$I$89,5,0)</f>
        <v>242.32000000000011</v>
      </c>
      <c r="CV70" s="14">
        <f t="shared" si="95"/>
        <v>58.938409961900909</v>
      </c>
      <c r="CW70" s="22">
        <f t="shared" si="67"/>
        <v>524.69173068364421</v>
      </c>
      <c r="CX70" s="62">
        <f t="shared" si="68"/>
        <v>818.02506401697747</v>
      </c>
      <c r="CY70" s="62">
        <f ca="1">AVERAGE(OFFSET($CX$3,0,0,'Données projet'!$E$13+1,1))-AVERAGE(OFFSET($H$3,0,0,'Données projet'!$E$13+1,1))</f>
        <v>288.82988781931277</v>
      </c>
      <c r="CZ70" s="62">
        <f t="shared" si="96"/>
        <v>283.48738729114024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221.59999999999991</v>
      </c>
      <c r="DP70" s="18">
        <f>DO70*VLOOKUP('Données projet'!$B$14,Paramètres!$A$1:$I$89,3,0)*VLOOKUP('Données projet'!$B$14,Paramètres!$A$1:$I$89,5,0)</f>
        <v>214.3315199999999</v>
      </c>
      <c r="DQ70" s="14">
        <f t="shared" si="97"/>
        <v>52.881004144461244</v>
      </c>
      <c r="DR70" s="22">
        <f t="shared" si="70"/>
        <v>465.39514621826976</v>
      </c>
      <c r="DS70" s="62">
        <f t="shared" si="71"/>
        <v>758.72847955160307</v>
      </c>
      <c r="DT70" s="62">
        <f ca="1">AVERAGE(OFFSET($DS$3,0,0,'Données projet'!$E$14+1,1))-AVERAGE(OFFSET($H$3,0,0,'Données projet'!$E$14+1,1))</f>
        <v>457.16923206840744</v>
      </c>
      <c r="DU70" s="62">
        <f t="shared" si="98"/>
        <v>244.45149244446094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IF('Données projet'!$A$192&gt;35,EJ69+EI70-ER69,IF(A70&lt;'Données projet'!$A$192,$EG$205^A70,IF(A70='Données projet'!$A$192,'Données projet'!$B$192,EJ69+EI70-ER69)))</f>
        <v>221.59999999999991</v>
      </c>
      <c r="EK70" s="18">
        <f>EJ70*VLOOKUP('Données projet'!$B$15,Paramètres!$A$1:$I$89,3,0)*VLOOKUP('Données projet'!$B$15,Paramètres!$A$1:$I$89,5,0)</f>
        <v>238.53023999999991</v>
      </c>
      <c r="EL70" s="14">
        <f t="shared" si="99"/>
        <v>58.123191492478547</v>
      </c>
      <c r="EM70" s="22">
        <f t="shared" si="73"/>
        <v>516.67139318273325</v>
      </c>
      <c r="EN70" s="62">
        <f t="shared" si="74"/>
        <v>810.00472651606651</v>
      </c>
      <c r="EO70" s="62">
        <f ca="1">AVERAGE(OFFSET($EN$3,0,0,'Données projet'!$E$15+1,1))-AVERAGE(OFFSET($H$3,0,0,'Données projet'!$E$15+1,1))</f>
        <v>503.92230226365683</v>
      </c>
      <c r="EP70" s="62">
        <f t="shared" si="100"/>
        <v>267.2998309535638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8.6666666666666661</v>
      </c>
      <c r="FE70" s="13">
        <f>IF('Données projet'!$A$218&gt;35,FE69+FD70-FM69,IF(A70&lt;'Données projet'!$A$218,$FB$205^A70,IF(A70='Données projet'!$A$218,'Données projet'!$B$218,FE69+FD70-FM69)))</f>
        <v>310.66666666666669</v>
      </c>
      <c r="FF70" s="18">
        <f>FE70*VLOOKUP('Données projet'!$B$16,Paramètres!$A$1:$I$89,3,0)*VLOOKUP('Données projet'!$B$16,Paramètres!$A$1:$I$89,5,0)</f>
        <v>208.39520000000002</v>
      </c>
      <c r="FG70" s="14">
        <f t="shared" si="101"/>
        <v>51.584740104647317</v>
      </c>
      <c r="FH70" s="22">
        <f t="shared" si="76"/>
        <v>452.79839568226072</v>
      </c>
      <c r="FI70" s="62">
        <f t="shared" si="77"/>
        <v>746.13172901559403</v>
      </c>
      <c r="FJ70" s="62">
        <f ca="1">AVERAGE(OFFSET($FI$3,0,0,'Données projet'!$E$16+1,1))-AVERAGE(OFFSET($H$3,0,0,'Données projet'!$E$16+1,1))</f>
        <v>253.51307933126429</v>
      </c>
      <c r="FK70" s="62">
        <f t="shared" si="102"/>
        <v>249.72262393661117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430.40491895612814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228.39999999999992</v>
      </c>
      <c r="AJ71" s="14">
        <f>AI71*VLOOKUP('Données projet'!$B$10,Paramètres!$A$1:$I$89,3,0)*VLOOKUP('Données projet'!$B$10,Paramètres!$A$1:$I$89,5,0)</f>
        <v>231.59759999999994</v>
      </c>
      <c r="AK71" s="14">
        <f t="shared" si="89"/>
        <v>56.627980714948151</v>
      </c>
      <c r="AL71" s="22">
        <f t="shared" si="58"/>
        <v>501.99288641186786</v>
      </c>
      <c r="AM71" s="62">
        <f t="shared" si="59"/>
        <v>795.32621974520112</v>
      </c>
      <c r="AN71" s="62">
        <f ca="1">AVERAGE(OFFSET($AM$3,0,0,'Données projet'!$E$10+1,1))-AVERAGE(OFFSET($H$3,0,0,'Données projet'!$E$10+1,1))</f>
        <v>477.2188915749129</v>
      </c>
      <c r="AO71" s="62">
        <f t="shared" si="90"/>
        <v>254.25036207346591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-1.1368683772161603E-13</v>
      </c>
      <c r="BE71" s="14">
        <f>BD71*VLOOKUP('Données projet'!$B$11,Paramètres!$A$1:$I$89,3,0)*VLOOKUP('Données projet'!$B$11,Paramètres!$A$1:$I$89,5,0)</f>
        <v>-9.2222762759774927E-14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256.19915261735281</v>
      </c>
      <c r="BJ71" s="62">
        <f t="shared" si="92"/>
        <v>297.47246687305056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13.777777777777779</v>
      </c>
      <c r="BY71" s="13">
        <f>IF('Données projet'!$A$114&gt;35,BY70+BX71-CG70,IF(A71&lt;'Données projet'!$A$114,$BV$205^A71,IF(A71='Données projet'!$A$114,'Données projet'!$B$114,BY70+BX71-CG70)))</f>
        <v>344.222222222222</v>
      </c>
      <c r="BZ71" s="14">
        <f>BY71*VLOOKUP('Données projet'!$B$12,Paramètres!$A$1:$I$89,3,0)*VLOOKUP('Données projet'!$B$12,Paramètres!$A$1:$I$89,5,0)</f>
        <v>295.3426666666665</v>
      </c>
      <c r="CA71" s="14">
        <f t="shared" si="93"/>
        <v>70.199220220485287</v>
      </c>
      <c r="CB71" s="22">
        <f t="shared" si="64"/>
        <v>636.65211966178947</v>
      </c>
      <c r="CC71" s="62">
        <f t="shared" si="65"/>
        <v>929.98545299512284</v>
      </c>
      <c r="CD71" s="62">
        <f ca="1">AVERAGE(OFFSET($CC$3,0,0,'Données projet'!$E$12+1,1))-AVERAGE(OFFSET($H$3,0,0,'Données projet'!$E$12+1,1))</f>
        <v>448.44001099301806</v>
      </c>
      <c r="CE71" s="62">
        <f t="shared" si="94"/>
        <v>230.82970731138215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1.0649652402213533E-5</v>
      </c>
      <c r="CN71" s="24">
        <f t="shared" si="66"/>
        <v>1.0649652402213533E-5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319.33333333333348</v>
      </c>
      <c r="CU71" s="18">
        <f>CT71*VLOOKUP('Données projet'!$B$13,Paramètres!$A$1:$I$89,3,0)*VLOOKUP('Données projet'!$B$13,Paramètres!$A$1:$I$89,5,0)</f>
        <v>249.08000000000013</v>
      </c>
      <c r="CV71" s="14">
        <f t="shared" si="95"/>
        <v>60.388894447487857</v>
      </c>
      <c r="CW71" s="22">
        <f t="shared" si="67"/>
        <v>538.99165782937473</v>
      </c>
      <c r="CX71" s="62">
        <f t="shared" si="68"/>
        <v>832.3249911627081</v>
      </c>
      <c r="CY71" s="62">
        <f ca="1">AVERAGE(OFFSET($CX$3,0,0,'Données projet'!$E$13+1,1))-AVERAGE(OFFSET($H$3,0,0,'Données projet'!$E$13+1,1))</f>
        <v>288.82988781931277</v>
      </c>
      <c r="CZ71" s="62">
        <f t="shared" si="96"/>
        <v>283.48738729114024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228.39999999999992</v>
      </c>
      <c r="DP71" s="18">
        <f>DO71*VLOOKUP('Données projet'!$B$14,Paramètres!$A$1:$I$89,3,0)*VLOOKUP('Données projet'!$B$14,Paramètres!$A$1:$I$89,5,0)</f>
        <v>220.90847999999991</v>
      </c>
      <c r="DQ71" s="14">
        <f t="shared" si="97"/>
        <v>54.312291977864817</v>
      </c>
      <c r="DR71" s="22">
        <f t="shared" si="70"/>
        <v>479.34284452811431</v>
      </c>
      <c r="DS71" s="62">
        <f t="shared" si="71"/>
        <v>772.67617786144763</v>
      </c>
      <c r="DT71" s="62">
        <f ca="1">AVERAGE(OFFSET($DS$3,0,0,'Données projet'!$E$14+1,1))-AVERAGE(OFFSET($H$3,0,0,'Données projet'!$E$14+1,1))</f>
        <v>457.16923206840744</v>
      </c>
      <c r="DU71" s="62">
        <f t="shared" si="98"/>
        <v>244.45149244446094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IF('Données projet'!$A$192&gt;35,EJ70+EI71-ER70,IF(A71&lt;'Données projet'!$A$192,$EG$205^A71,IF(A71='Données projet'!$A$192,'Données projet'!$B$192,EJ70+EI71-ER70)))</f>
        <v>228.39999999999992</v>
      </c>
      <c r="EK71" s="18">
        <f>EJ71*VLOOKUP('Données projet'!$B$15,Paramètres!$A$1:$I$89,3,0)*VLOOKUP('Données projet'!$B$15,Paramètres!$A$1:$I$89,5,0)</f>
        <v>245.84975999999992</v>
      </c>
      <c r="EL71" s="14">
        <f t="shared" si="99"/>
        <v>59.696365416984804</v>
      </c>
      <c r="EM71" s="22">
        <f t="shared" si="73"/>
        <v>532.15950176791512</v>
      </c>
      <c r="EN71" s="62">
        <f t="shared" si="74"/>
        <v>825.49283510124837</v>
      </c>
      <c r="EO71" s="62">
        <f ca="1">AVERAGE(OFFSET($EN$3,0,0,'Données projet'!$E$15+1,1))-AVERAGE(OFFSET($H$3,0,0,'Données projet'!$E$15+1,1))</f>
        <v>503.92230226365683</v>
      </c>
      <c r="EP71" s="62">
        <f t="shared" si="100"/>
        <v>267.2998309535638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8.6666666666666661</v>
      </c>
      <c r="FE71" s="13">
        <f>IF('Données projet'!$A$218&gt;35,FE70+FD71-FM70,IF(A71&lt;'Données projet'!$A$218,$FB$205^A71,IF(A71='Données projet'!$A$218,'Données projet'!$B$218,FE70+FD71-FM70)))</f>
        <v>319.33333333333337</v>
      </c>
      <c r="FF71" s="18">
        <f>FE71*VLOOKUP('Données projet'!$B$16,Paramètres!$A$1:$I$89,3,0)*VLOOKUP('Données projet'!$B$16,Paramètres!$A$1:$I$89,5,0)</f>
        <v>214.20880000000005</v>
      </c>
      <c r="FG71" s="14">
        <f t="shared" si="101"/>
        <v>52.854249500357014</v>
      </c>
      <c r="FH71" s="22">
        <f t="shared" si="76"/>
        <v>465.13481121312185</v>
      </c>
      <c r="FI71" s="62">
        <f t="shared" si="77"/>
        <v>758.46814454645516</v>
      </c>
      <c r="FJ71" s="62">
        <f ca="1">AVERAGE(OFFSET($FI$3,0,0,'Données projet'!$E$16+1,1))-AVERAGE(OFFSET($H$3,0,0,'Données projet'!$E$16+1,1))</f>
        <v>253.51307933126429</v>
      </c>
      <c r="FK71" s="62">
        <f t="shared" si="102"/>
        <v>249.72262393661117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212.8089599999999</v>
      </c>
      <c r="P72" s="14">
        <f t="shared" si="87"/>
        <v>52.548938637485847</v>
      </c>
      <c r="Q72" s="22">
        <f t="shared" si="54"/>
        <v>462.16500679362093</v>
      </c>
      <c r="R72" s="62">
        <f t="shared" si="55"/>
        <v>755.49834012695419</v>
      </c>
      <c r="S72" s="62">
        <f ca="1">AVERAGE(OFFSET($R$3,0,0,'Données projet'!$E$9+1,1))-AVERAGE(OFFSET($H$3,0,0,'Données projet'!$E$9+1,1))</f>
        <v>430.40491895612814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235.19999999999993</v>
      </c>
      <c r="AJ72" s="14">
        <f>AI72*VLOOKUP('Données projet'!$B$10,Paramètres!$A$1:$I$89,3,0)*VLOOKUP('Données projet'!$B$10,Paramètres!$A$1:$I$89,5,0)</f>
        <v>238.49279999999996</v>
      </c>
      <c r="AK72" s="14">
        <f t="shared" si="89"/>
        <v>58.115130258576542</v>
      </c>
      <c r="AL72" s="22">
        <f t="shared" si="58"/>
        <v>516.59214520035414</v>
      </c>
      <c r="AM72" s="62">
        <f t="shared" si="59"/>
        <v>809.92547853368751</v>
      </c>
      <c r="AN72" s="62">
        <f ca="1">AVERAGE(OFFSET($AM$3,0,0,'Données projet'!$E$10+1,1))-AVERAGE(OFFSET($H$3,0,0,'Données projet'!$E$10+1,1))</f>
        <v>477.2188915749129</v>
      </c>
      <c r="AO72" s="62">
        <f t="shared" si="90"/>
        <v>254.25036207346591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-1.1368683772161603E-13</v>
      </c>
      <c r="BE72" s="14">
        <f>BD72*VLOOKUP('Données projet'!$B$11,Paramètres!$A$1:$I$89,3,0)*VLOOKUP('Données projet'!$B$11,Paramètres!$A$1:$I$89,5,0)</f>
        <v>-9.2222762759774927E-14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256.19915261735281</v>
      </c>
      <c r="BJ72" s="62">
        <f t="shared" si="92"/>
        <v>297.47246687305056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358</v>
      </c>
      <c r="BW72" s="13">
        <f>VLOOKUP(A72,'Données projet'!$A$113:$I$133,9,0)</f>
        <v>13.777777777777779</v>
      </c>
      <c r="BX72" s="13">
        <f t="array" ref="BX72">INDEX(BW:BW,MIN(IF(ISNUMBER(BW72:BW268),ROW(BW72:BW268),"")))</f>
        <v>13.777777777777779</v>
      </c>
      <c r="BY72" s="13">
        <f>IF('Données projet'!$A$114&gt;35,BY71+BX72-CG71,IF(A72&lt;'Données projet'!$A$114,$BV$205^A72,IF(A72='Données projet'!$A$114,'Données projet'!$B$114,BY71+BX72-CG71)))</f>
        <v>357.99999999999977</v>
      </c>
      <c r="BZ72" s="14">
        <f>BY72*VLOOKUP('Données projet'!$B$12,Paramètres!$A$1:$I$89,3,0)*VLOOKUP('Données projet'!$B$12,Paramètres!$A$1:$I$89,5,0)</f>
        <v>307.16399999999982</v>
      </c>
      <c r="CA72" s="14">
        <f t="shared" si="93"/>
        <v>72.676244071302918</v>
      </c>
      <c r="CB72" s="22">
        <f t="shared" si="64"/>
        <v>661.55509175751888</v>
      </c>
      <c r="CC72" s="62">
        <f t="shared" si="65"/>
        <v>954.88842509085225</v>
      </c>
      <c r="CD72" s="62">
        <f ca="1">AVERAGE(OFFSET($CC$3,0,0,'Données projet'!$E$12+1,1))-AVERAGE(OFFSET($H$3,0,0,'Données projet'!$E$12+1,1))</f>
        <v>448.44001099301806</v>
      </c>
      <c r="CE72" s="62">
        <f t="shared" si="94"/>
        <v>230.82970731138215</v>
      </c>
      <c r="CF72" s="16">
        <f>IF(ISNA(VLOOKUP(A72,'Données projet'!$A$113:$I$133,3,0)),0,VLOOKUP(A72,'Données projet'!$A$113:$I$133,3,0))</f>
        <v>8</v>
      </c>
      <c r="CG72" s="16">
        <f>IF(ISNA(VLOOKUP(A72,'Données projet'!$A$113:$I$133,4,0)),0,VLOOKUP(A72,'Données projet'!$A$113:$I$133,4,0))</f>
        <v>84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7.5304414308847959E-6</v>
      </c>
      <c r="CN72" s="24">
        <f t="shared" si="66"/>
        <v>7.5304414308847959E-6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328.00000000000017</v>
      </c>
      <c r="CU72" s="18">
        <f>CT72*VLOOKUP('Données projet'!$B$13,Paramètres!$A$1:$I$89,3,0)*VLOOKUP('Données projet'!$B$13,Paramètres!$A$1:$I$89,5,0)</f>
        <v>255.84000000000015</v>
      </c>
      <c r="CV72" s="14">
        <f t="shared" si="95"/>
        <v>61.834803371075886</v>
      </c>
      <c r="CW72" s="22">
        <f t="shared" si="67"/>
        <v>553.28361587129086</v>
      </c>
      <c r="CX72" s="62">
        <f t="shared" si="68"/>
        <v>846.61694920462423</v>
      </c>
      <c r="CY72" s="62">
        <f ca="1">AVERAGE(OFFSET($CX$3,0,0,'Données projet'!$E$13+1,1))-AVERAGE(OFFSET($H$3,0,0,'Données projet'!$E$13+1,1))</f>
        <v>288.82988781931277</v>
      </c>
      <c r="CZ72" s="62">
        <f t="shared" si="96"/>
        <v>283.48738729114024</v>
      </c>
      <c r="DA72" s="16">
        <f>IF(ISNA(VLOOKUP(A72,'Données projet'!$A$139:$I$159,3,0)),0,VLOOKUP(A72,'Données projet'!$A$139:$I$159,3,0))</f>
        <v>8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235.19999999999993</v>
      </c>
      <c r="DP72" s="18">
        <f>DO72*VLOOKUP('Données projet'!$B$14,Paramètres!$A$1:$I$89,3,0)*VLOOKUP('Données projet'!$B$14,Paramètres!$A$1:$I$89,5,0)</f>
        <v>227.48543999999993</v>
      </c>
      <c r="DQ72" s="14">
        <f t="shared" si="97"/>
        <v>55.738627496252377</v>
      </c>
      <c r="DR72" s="22">
        <f t="shared" si="70"/>
        <v>493.28191755597277</v>
      </c>
      <c r="DS72" s="62">
        <f t="shared" si="71"/>
        <v>786.61525088930603</v>
      </c>
      <c r="DT72" s="62">
        <f ca="1">AVERAGE(OFFSET($DS$3,0,0,'Données projet'!$E$14+1,1))-AVERAGE(OFFSET($H$3,0,0,'Données projet'!$E$14+1,1))</f>
        <v>457.16923206840744</v>
      </c>
      <c r="DU72" s="62">
        <f t="shared" si="98"/>
        <v>244.45149244446094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IF('Données projet'!$A$192&gt;35,EJ71+EI72-ER71,IF(A72&lt;'Données projet'!$A$192,$EG$205^A72,IF(A72='Données projet'!$A$192,'Données projet'!$B$192,EJ71+EI72-ER71)))</f>
        <v>235.19999999999993</v>
      </c>
      <c r="EK72" s="18">
        <f>EJ72*VLOOKUP('Données projet'!$B$15,Paramètres!$A$1:$I$89,3,0)*VLOOKUP('Données projet'!$B$15,Paramètres!$A$1:$I$89,5,0)</f>
        <v>253.16927999999993</v>
      </c>
      <c r="EL72" s="14">
        <f t="shared" si="99"/>
        <v>61.264096094739799</v>
      </c>
      <c r="EM72" s="22">
        <f t="shared" si="73"/>
        <v>547.63813003167172</v>
      </c>
      <c r="EN72" s="62">
        <f t="shared" si="74"/>
        <v>840.97146336500509</v>
      </c>
      <c r="EO72" s="62">
        <f ca="1">AVERAGE(OFFSET($EN$3,0,0,'Données projet'!$E$15+1,1))-AVERAGE(OFFSET($H$3,0,0,'Données projet'!$E$15+1,1))</f>
        <v>503.92230226365683</v>
      </c>
      <c r="EP72" s="62">
        <f t="shared" si="100"/>
        <v>267.2998309535638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328</v>
      </c>
      <c r="FC72" s="13">
        <f>VLOOKUP(A72,'Données projet'!$A$217:$I$237,9,0)</f>
        <v>8.6666666666666661</v>
      </c>
      <c r="FD72" s="13">
        <f t="array" ref="FD72">INDEX(FC:FC,MIN(IF(ISNUMBER(FC72:FC268),ROW(FC72:FC268),"")))</f>
        <v>8.6666666666666661</v>
      </c>
      <c r="FE72" s="13">
        <f>IF('Données projet'!$A$218&gt;35,FE71+FD72-FM71,IF(A72&lt;'Données projet'!$A$218,$FB$205^A72,IF(A72='Données projet'!$A$218,'Données projet'!$B$218,FE71+FD72-FM71)))</f>
        <v>328.00000000000006</v>
      </c>
      <c r="FF72" s="18">
        <f>FE72*VLOOKUP('Données projet'!$B$16,Paramètres!$A$1:$I$89,3,0)*VLOOKUP('Données projet'!$B$16,Paramètres!$A$1:$I$89,5,0)</f>
        <v>220.02240000000003</v>
      </c>
      <c r="FG72" s="14">
        <f t="shared" si="101"/>
        <v>54.11975422107303</v>
      </c>
      <c r="FH72" s="22">
        <f t="shared" si="76"/>
        <v>477.46425193503552</v>
      </c>
      <c r="FI72" s="62">
        <f t="shared" si="77"/>
        <v>770.79758526836883</v>
      </c>
      <c r="FJ72" s="62">
        <f ca="1">AVERAGE(OFFSET($FI$3,0,0,'Données projet'!$E$16+1,1))-AVERAGE(OFFSET($H$3,0,0,'Données projet'!$E$16+1,1))</f>
        <v>253.51307933126429</v>
      </c>
      <c r="FK72" s="62">
        <f t="shared" si="102"/>
        <v>249.72262393661117</v>
      </c>
      <c r="FL72" s="16">
        <f>IF(ISNA(VLOOKUP(A72,'Données projet'!$A$217:$I$237,3,0)),0,VLOOKUP(A72,'Données projet'!$A$217:$I$237,3,0))</f>
        <v>7</v>
      </c>
      <c r="FM72" s="16">
        <f>IF(ISNA(VLOOKUP(A72,'Données projet'!$A$217:$I$237,4,0)),0,VLOOKUP(A72,'Données projet'!$A$217:$I$237,4,0))</f>
        <v>328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218.96159999999995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430.40491895612814</v>
      </c>
      <c r="T73" s="62">
        <f t="shared" si="88"/>
        <v>231.36959598460686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241.99999999999994</v>
      </c>
      <c r="AJ73" s="14">
        <f>AI73*VLOOKUP('Données projet'!$B$10,Paramètres!$A$1:$I$89,3,0)*VLOOKUP('Données projet'!$B$10,Paramètres!$A$1:$I$89,5,0)</f>
        <v>245.38799999999995</v>
      </c>
      <c r="AK73" s="14">
        <f t="shared" si="89"/>
        <v>59.597282764919569</v>
      </c>
      <c r="AL73" s="22">
        <f t="shared" si="58"/>
        <v>531.18270081556818</v>
      </c>
      <c r="AM73" s="62">
        <f t="shared" si="59"/>
        <v>824.51603414890155</v>
      </c>
      <c r="AN73" s="62">
        <f ca="1">AVERAGE(OFFSET($AM$3,0,0,'Données projet'!$E$10+1,1))-AVERAGE(OFFSET($H$3,0,0,'Données projet'!$E$10+1,1))</f>
        <v>477.2188915749129</v>
      </c>
      <c r="AO73" s="62">
        <f t="shared" si="90"/>
        <v>254.25036207346591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-1.1368683772161603E-13</v>
      </c>
      <c r="BE73" s="14">
        <f>BD73*VLOOKUP('Données projet'!$B$11,Paramètres!$A$1:$I$89,3,0)*VLOOKUP('Données projet'!$B$11,Paramètres!$A$1:$I$89,5,0)</f>
        <v>-9.2222762759774927E-14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256.19915261735281</v>
      </c>
      <c r="BJ73" s="62">
        <f t="shared" si="92"/>
        <v>297.47246687305056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12.555555555555555</v>
      </c>
      <c r="BY73" s="13">
        <f>IF('Données projet'!$A$114&gt;35,BY72+BX73-CG72,IF(A73&lt;'Données projet'!$A$114,$BV$205^A73,IF(A73='Données projet'!$A$114,'Données projet'!$B$114,BY72+BX73-CG72)))</f>
        <v>286.55555555555532</v>
      </c>
      <c r="BZ73" s="14">
        <f>BY73*VLOOKUP('Données projet'!$B$12,Paramètres!$A$1:$I$89,3,0)*VLOOKUP('Données projet'!$B$12,Paramètres!$A$1:$I$89,5,0)</f>
        <v>245.86466666666649</v>
      </c>
      <c r="CA73" s="14">
        <f t="shared" si="93"/>
        <v>59.699563669987469</v>
      </c>
      <c r="CB73" s="22">
        <f t="shared" si="64"/>
        <v>532.19103450300565</v>
      </c>
      <c r="CC73" s="62">
        <f t="shared" si="65"/>
        <v>825.52436783633902</v>
      </c>
      <c r="CD73" s="62">
        <f ca="1">AVERAGE(OFFSET($CC$3,0,0,'Données projet'!$E$12+1,1))-AVERAGE(OFFSET($H$3,0,0,'Données projet'!$E$12+1,1))</f>
        <v>448.44001099301806</v>
      </c>
      <c r="CE73" s="62">
        <f t="shared" si="94"/>
        <v>230.82970731138215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5.3248262011067675E-6</v>
      </c>
      <c r="CN73" s="24">
        <f t="shared" si="66"/>
        <v>5.3248262011067675E-6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1.7053025658242404E-13</v>
      </c>
      <c r="CU73" s="18">
        <f>CT73*VLOOKUP('Données projet'!$B$13,Paramètres!$A$1:$I$89,3,0)*VLOOKUP('Données projet'!$B$13,Paramètres!$A$1:$I$89,5,0)</f>
        <v>1.3301360013429075E-13</v>
      </c>
      <c r="CV73" s="14">
        <f t="shared" si="95"/>
        <v>1.9329766731057041E-12</v>
      </c>
      <c r="CW73" s="22">
        <f t="shared" si="67"/>
        <v>3.5982663925596575E-12</v>
      </c>
      <c r="CX73" s="62">
        <f t="shared" si="68"/>
        <v>293.3333333333369</v>
      </c>
      <c r="CY73" s="62">
        <f ca="1">AVERAGE(OFFSET($CX$3,0,0,'Données projet'!$E$13+1,1))-AVERAGE(OFFSET($H$3,0,0,'Données projet'!$E$13+1,1))</f>
        <v>288.82988781931277</v>
      </c>
      <c r="CZ73" s="62">
        <f t="shared" si="96"/>
        <v>283.48738729114024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241.99999999999994</v>
      </c>
      <c r="DP73" s="18">
        <f>DO73*VLOOKUP('Données projet'!$B$14,Paramètres!$A$1:$I$89,3,0)*VLOOKUP('Données projet'!$B$14,Paramètres!$A$1:$I$89,5,0)</f>
        <v>234.06239999999994</v>
      </c>
      <c r="DQ73" s="14">
        <f t="shared" si="97"/>
        <v>57.16017032126387</v>
      </c>
      <c r="DR73" s="22">
        <f t="shared" si="70"/>
        <v>507.21264330953437</v>
      </c>
      <c r="DS73" s="62">
        <f t="shared" si="71"/>
        <v>800.54597664286769</v>
      </c>
      <c r="DT73" s="62">
        <f ca="1">AVERAGE(OFFSET($DS$3,0,0,'Données projet'!$E$14+1,1))-AVERAGE(OFFSET($H$3,0,0,'Données projet'!$E$14+1,1))</f>
        <v>457.16923206840744</v>
      </c>
      <c r="DU73" s="62">
        <f t="shared" si="98"/>
        <v>244.45149244446094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242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IF('Données projet'!$A$192&gt;35,EJ72+EI73-ER72,IF(A73&lt;'Données projet'!$A$192,$EG$205^A73,IF(A73='Données projet'!$A$192,'Données projet'!$B$192,EJ72+EI73-ER72)))</f>
        <v>241.99999999999994</v>
      </c>
      <c r="EK73" s="18">
        <f>EJ73*VLOOKUP('Données projet'!$B$15,Paramètres!$A$1:$I$89,3,0)*VLOOKUP('Données projet'!$B$15,Paramètres!$A$1:$I$89,5,0)</f>
        <v>260.48879999999997</v>
      </c>
      <c r="EL73" s="14">
        <f t="shared" si="99"/>
        <v>62.826558970958821</v>
      </c>
      <c r="EM73" s="22">
        <f t="shared" si="73"/>
        <v>563.10758354108657</v>
      </c>
      <c r="EN73" s="62">
        <f t="shared" si="74"/>
        <v>856.44091687441983</v>
      </c>
      <c r="EO73" s="62">
        <f ca="1">AVERAGE(OFFSET($EN$3,0,0,'Données projet'!$E$15+1,1))-AVERAGE(OFFSET($H$3,0,0,'Données projet'!$E$15+1,1))</f>
        <v>503.92230226365683</v>
      </c>
      <c r="EP73" s="62">
        <f t="shared" si="100"/>
        <v>267.2998309535638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5.6843418860808015E-14</v>
      </c>
      <c r="FF73" s="18">
        <f>FE73*VLOOKUP('Données projet'!$B$16,Paramètres!$A$1:$I$89,3,0)*VLOOKUP('Données projet'!$B$16,Paramètres!$A$1:$I$89,5,0)</f>
        <v>3.813056537183002E-14</v>
      </c>
      <c r="FG73" s="14">
        <f t="shared" si="101"/>
        <v>6.4086286045526829E-13</v>
      </c>
      <c r="FH73" s="22">
        <f t="shared" si="76"/>
        <v>1.1825802166488628E-12</v>
      </c>
      <c r="FI73" s="62">
        <f t="shared" si="77"/>
        <v>293.33333333333451</v>
      </c>
      <c r="FJ73" s="62">
        <f ca="1">AVERAGE(OFFSET($FI$3,0,0,'Données projet'!$E$16+1,1))-AVERAGE(OFFSET($H$3,0,0,'Données projet'!$E$16+1,1))</f>
        <v>253.51307933126429</v>
      </c>
      <c r="FK73" s="62">
        <f t="shared" si="102"/>
        <v>249.72262393661117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224.57135999999994</v>
      </c>
      <c r="P74" s="14">
        <f t="shared" si="87"/>
        <v>55.107255873104265</v>
      </c>
      <c r="Q74" s="22">
        <f t="shared" si="54"/>
        <v>487.10692264565643</v>
      </c>
      <c r="R74" s="62">
        <f t="shared" si="55"/>
        <v>780.44025597898974</v>
      </c>
      <c r="S74" s="62">
        <f ca="1">AVERAGE(OFFSET($R$3,0,0,'Données projet'!$E$9+1,1))-AVERAGE(OFFSET($H$3,0,0,'Données projet'!$E$9+1,1))</f>
        <v>430.40491895612814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248.19999999999993</v>
      </c>
      <c r="AJ74" s="14">
        <f>AI74*VLOOKUP('Données projet'!$B$10,Paramètres!$A$1:$I$89,3,0)*VLOOKUP('Données projet'!$B$10,Paramètres!$A$1:$I$89,5,0)</f>
        <v>251.67479999999995</v>
      </c>
      <c r="AK74" s="14">
        <f t="shared" si="89"/>
        <v>60.944434584138449</v>
      </c>
      <c r="AL74" s="22">
        <f t="shared" si="58"/>
        <v>544.47850023404101</v>
      </c>
      <c r="AM74" s="62">
        <f t="shared" si="59"/>
        <v>837.81183356737438</v>
      </c>
      <c r="AN74" s="62">
        <f ca="1">AVERAGE(OFFSET($AM$3,0,0,'Données projet'!$E$10+1,1))-AVERAGE(OFFSET($H$3,0,0,'Données projet'!$E$10+1,1))</f>
        <v>477.2188915749129</v>
      </c>
      <c r="AO74" s="62">
        <f t="shared" si="90"/>
        <v>254.25036207346591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-1.1368683772161603E-13</v>
      </c>
      <c r="BE74" s="14">
        <f>BD74*VLOOKUP('Données projet'!$B$11,Paramètres!$A$1:$I$89,3,0)*VLOOKUP('Données projet'!$B$11,Paramètres!$A$1:$I$89,5,0)</f>
        <v>-9.2222762759774927E-14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256.19915261735281</v>
      </c>
      <c r="BJ74" s="62">
        <f t="shared" si="92"/>
        <v>297.47246687305056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12.555555555555555</v>
      </c>
      <c r="BY74" s="13">
        <f>IF('Données projet'!$A$114&gt;35,BY73+BX74-CG73,IF(A74&lt;'Données projet'!$A$114,$BV$205^A74,IF(A74='Données projet'!$A$114,'Données projet'!$B$114,BY73+BX74-CG73)))</f>
        <v>299.11111111111086</v>
      </c>
      <c r="BZ74" s="14">
        <f>BY74*VLOOKUP('Données projet'!$B$12,Paramètres!$A$1:$I$89,3,0)*VLOOKUP('Données projet'!$B$12,Paramètres!$A$1:$I$89,5,0)</f>
        <v>256.63733333333312</v>
      </c>
      <c r="CA74" s="14">
        <f t="shared" si="93"/>
        <v>62.005051158458208</v>
      </c>
      <c r="CB74" s="22">
        <f t="shared" si="64"/>
        <v>554.96881965653654</v>
      </c>
      <c r="CC74" s="62">
        <f t="shared" si="65"/>
        <v>848.30215298986991</v>
      </c>
      <c r="CD74" s="62">
        <f ca="1">AVERAGE(OFFSET($CC$3,0,0,'Données projet'!$E$12+1,1))-AVERAGE(OFFSET($H$3,0,0,'Données projet'!$E$12+1,1))</f>
        <v>448.44001099301806</v>
      </c>
      <c r="CE74" s="62">
        <f t="shared" si="94"/>
        <v>230.82970731138215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3.7652207154423984E-6</v>
      </c>
      <c r="CN74" s="24">
        <f t="shared" si="66"/>
        <v>3.7652207154423984E-6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1.7053025658242404E-13</v>
      </c>
      <c r="CU74" s="18">
        <f>CT74*VLOOKUP('Données projet'!$B$13,Paramètres!$A$1:$I$89,3,0)*VLOOKUP('Données projet'!$B$13,Paramètres!$A$1:$I$89,5,0)</f>
        <v>1.3301360013429075E-13</v>
      </c>
      <c r="CV74" s="14">
        <f t="shared" si="95"/>
        <v>1.9329766731057041E-12</v>
      </c>
      <c r="CW74" s="22">
        <f t="shared" si="67"/>
        <v>3.5982663925596575E-12</v>
      </c>
      <c r="CX74" s="62">
        <f t="shared" si="68"/>
        <v>293.3333333333369</v>
      </c>
      <c r="CY74" s="62">
        <f ca="1">AVERAGE(OFFSET($CX$3,0,0,'Données projet'!$E$13+1,1))-AVERAGE(OFFSET($H$3,0,0,'Données projet'!$E$13+1,1))</f>
        <v>288.82988781931277</v>
      </c>
      <c r="CZ74" s="62">
        <f t="shared" si="96"/>
        <v>283.48738729114024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248.19999999999993</v>
      </c>
      <c r="DP74" s="18">
        <f>DO74*VLOOKUP('Données projet'!$B$14,Paramètres!$A$1:$I$89,3,0)*VLOOKUP('Données projet'!$B$14,Paramètres!$A$1:$I$89,5,0)</f>
        <v>240.05903999999995</v>
      </c>
      <c r="DQ74" s="14">
        <f t="shared" si="97"/>
        <v>58.452233043970431</v>
      </c>
      <c r="DR74" s="22">
        <f t="shared" si="70"/>
        <v>519.90713388491497</v>
      </c>
      <c r="DS74" s="62">
        <f t="shared" si="71"/>
        <v>813.24046721824834</v>
      </c>
      <c r="DT74" s="62">
        <f ca="1">AVERAGE(OFFSET($DS$3,0,0,'Données projet'!$E$14+1,1))-AVERAGE(OFFSET($H$3,0,0,'Données projet'!$E$14+1,1))</f>
        <v>457.16923206840744</v>
      </c>
      <c r="DU74" s="62">
        <f t="shared" si="98"/>
        <v>244.45149244446094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6.2</v>
      </c>
      <c r="EJ74" s="13">
        <f>IF('Données projet'!$A$192&gt;35,EJ73+EI74-ER73,IF(A74&lt;'Données projet'!$A$192,$EG$205^A74,IF(A74='Données projet'!$A$192,'Données projet'!$B$192,EJ73+EI74-ER73)))</f>
        <v>248.19999999999993</v>
      </c>
      <c r="EK74" s="18">
        <f>EJ74*VLOOKUP('Données projet'!$B$15,Paramètres!$A$1:$I$89,3,0)*VLOOKUP('Données projet'!$B$15,Paramètres!$A$1:$I$89,5,0)</f>
        <v>267.16247999999996</v>
      </c>
      <c r="EL74" s="14">
        <f t="shared" si="99"/>
        <v>64.246706153622185</v>
      </c>
      <c r="EM74" s="22">
        <f t="shared" si="73"/>
        <v>577.20433255089188</v>
      </c>
      <c r="EN74" s="62">
        <f t="shared" si="74"/>
        <v>870.53766588422513</v>
      </c>
      <c r="EO74" s="62">
        <f ca="1">AVERAGE(OFFSET($EN$3,0,0,'Données projet'!$E$15+1,1))-AVERAGE(OFFSET($H$3,0,0,'Données projet'!$E$15+1,1))</f>
        <v>503.92230226365683</v>
      </c>
      <c r="EP74" s="62">
        <f t="shared" si="100"/>
        <v>267.2998309535638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5.6843418860808015E-14</v>
      </c>
      <c r="FF74" s="18">
        <f>FE74*VLOOKUP('Données projet'!$B$16,Paramètres!$A$1:$I$89,3,0)*VLOOKUP('Données projet'!$B$16,Paramètres!$A$1:$I$89,5,0)</f>
        <v>3.813056537183002E-14</v>
      </c>
      <c r="FG74" s="14">
        <f t="shared" si="101"/>
        <v>6.4086286045526829E-13</v>
      </c>
      <c r="FH74" s="22">
        <f t="shared" si="76"/>
        <v>1.1825802166488628E-12</v>
      </c>
      <c r="FI74" s="62">
        <f t="shared" si="77"/>
        <v>293.33333333333451</v>
      </c>
      <c r="FJ74" s="62">
        <f ca="1">AVERAGE(OFFSET($FI$3,0,0,'Données projet'!$E$16+1,1))-AVERAGE(OFFSET($H$3,0,0,'Données projet'!$E$16+1,1))</f>
        <v>253.51307933126429</v>
      </c>
      <c r="FK74" s="62">
        <f t="shared" si="102"/>
        <v>249.72262393661117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230.18111999999991</v>
      </c>
      <c r="P75" s="14">
        <f t="shared" si="87"/>
        <v>56.321842115392933</v>
      </c>
      <c r="Q75" s="22">
        <f t="shared" si="54"/>
        <v>498.99265901764255</v>
      </c>
      <c r="R75" s="62">
        <f t="shared" si="55"/>
        <v>792.32599235097587</v>
      </c>
      <c r="S75" s="62">
        <f ca="1">AVERAGE(OFFSET($R$3,0,0,'Données projet'!$E$9+1,1))-AVERAGE(OFFSET($H$3,0,0,'Données projet'!$E$9+1,1))</f>
        <v>430.40491895612814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254.39999999999992</v>
      </c>
      <c r="AJ75" s="14">
        <f>AI75*VLOOKUP('Données projet'!$B$10,Paramètres!$A$1:$I$89,3,0)*VLOOKUP('Données projet'!$B$10,Paramètres!$A$1:$I$89,5,0)</f>
        <v>257.96159999999992</v>
      </c>
      <c r="AK75" s="14">
        <f t="shared" si="89"/>
        <v>62.287674609742481</v>
      </c>
      <c r="AL75" s="22">
        <f t="shared" si="58"/>
        <v>557.76748661196802</v>
      </c>
      <c r="AM75" s="62">
        <f t="shared" si="59"/>
        <v>851.10081994530128</v>
      </c>
      <c r="AN75" s="62">
        <f ca="1">AVERAGE(OFFSET($AM$3,0,0,'Données projet'!$E$10+1,1))-AVERAGE(OFFSET($H$3,0,0,'Données projet'!$E$10+1,1))</f>
        <v>477.2188915749129</v>
      </c>
      <c r="AO75" s="62">
        <f t="shared" si="90"/>
        <v>254.25036207346591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-1.1368683772161603E-13</v>
      </c>
      <c r="BE75" s="14">
        <f>BD75*VLOOKUP('Données projet'!$B$11,Paramètres!$A$1:$I$89,3,0)*VLOOKUP('Données projet'!$B$11,Paramètres!$A$1:$I$89,5,0)</f>
        <v>-9.2222762759774927E-14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256.19915261735281</v>
      </c>
      <c r="BJ75" s="62">
        <f t="shared" si="92"/>
        <v>297.47246687305056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12.555555555555555</v>
      </c>
      <c r="BY75" s="13">
        <f>IF('Données projet'!$A$114&gt;35,BY74+BX75-CG74,IF(A75&lt;'Données projet'!$A$114,$BV$205^A75,IF(A75='Données projet'!$A$114,'Données projet'!$B$114,BY74+BX75-CG74)))</f>
        <v>311.6666666666664</v>
      </c>
      <c r="BZ75" s="14">
        <f>BY75*VLOOKUP('Données projet'!$B$12,Paramètres!$A$1:$I$89,3,0)*VLOOKUP('Données projet'!$B$12,Paramètres!$A$1:$I$89,5,0)</f>
        <v>267.4099999999998</v>
      </c>
      <c r="CA75" s="14">
        <f t="shared" si="93"/>
        <v>64.299297948636735</v>
      </c>
      <c r="CB75" s="22">
        <f t="shared" si="64"/>
        <v>577.72702726054183</v>
      </c>
      <c r="CC75" s="62">
        <f t="shared" si="65"/>
        <v>871.0603605938752</v>
      </c>
      <c r="CD75" s="62">
        <f ca="1">AVERAGE(OFFSET($CC$3,0,0,'Données projet'!$E$12+1,1))-AVERAGE(OFFSET($H$3,0,0,'Données projet'!$E$12+1,1))</f>
        <v>448.44001099301806</v>
      </c>
      <c r="CE75" s="62">
        <f t="shared" si="94"/>
        <v>230.82970731138215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2.6624131005533842E-6</v>
      </c>
      <c r="CN75" s="24">
        <f t="shared" si="66"/>
        <v>2.6624131005533842E-6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1.7053025658242404E-13</v>
      </c>
      <c r="CU75" s="18">
        <f>CT75*VLOOKUP('Données projet'!$B$13,Paramètres!$A$1:$I$89,3,0)*VLOOKUP('Données projet'!$B$13,Paramètres!$A$1:$I$89,5,0)</f>
        <v>1.3301360013429075E-13</v>
      </c>
      <c r="CV75" s="14">
        <f t="shared" si="95"/>
        <v>1.9329766731057041E-12</v>
      </c>
      <c r="CW75" s="22">
        <f t="shared" si="67"/>
        <v>3.5982663925596575E-12</v>
      </c>
      <c r="CX75" s="62">
        <f t="shared" si="68"/>
        <v>293.3333333333369</v>
      </c>
      <c r="CY75" s="62">
        <f ca="1">AVERAGE(OFFSET($CX$3,0,0,'Données projet'!$E$13+1,1))-AVERAGE(OFFSET($H$3,0,0,'Données projet'!$E$13+1,1))</f>
        <v>288.82988781931277</v>
      </c>
      <c r="CZ75" s="62">
        <f t="shared" si="96"/>
        <v>283.48738729114024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254.39999999999992</v>
      </c>
      <c r="DP75" s="18">
        <f>DO75*VLOOKUP('Données projet'!$B$14,Paramètres!$A$1:$I$89,3,0)*VLOOKUP('Données projet'!$B$14,Paramètres!$A$1:$I$89,5,0)</f>
        <v>246.05567999999994</v>
      </c>
      <c r="DQ75" s="14">
        <f t="shared" si="97"/>
        <v>59.740543938088187</v>
      </c>
      <c r="DR75" s="22">
        <f t="shared" si="70"/>
        <v>532.59509002550351</v>
      </c>
      <c r="DS75" s="62">
        <f t="shared" si="71"/>
        <v>825.92842335883688</v>
      </c>
      <c r="DT75" s="62">
        <f ca="1">AVERAGE(OFFSET($DS$3,0,0,'Données projet'!$E$14+1,1))-AVERAGE(OFFSET($H$3,0,0,'Données projet'!$E$14+1,1))</f>
        <v>457.16923206840744</v>
      </c>
      <c r="DU75" s="62">
        <f t="shared" si="98"/>
        <v>244.45149244446094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6.2</v>
      </c>
      <c r="EJ75" s="13">
        <f>IF('Données projet'!$A$192&gt;35,EJ74+EI75-ER74,IF(A75&lt;'Données projet'!$A$192,$EG$205^A75,IF(A75='Données projet'!$A$192,'Données projet'!$B$192,EJ74+EI75-ER74)))</f>
        <v>254.39999999999992</v>
      </c>
      <c r="EK75" s="18">
        <f>EJ75*VLOOKUP('Données projet'!$B$15,Paramètres!$A$1:$I$89,3,0)*VLOOKUP('Données projet'!$B$15,Paramètres!$A$1:$I$89,5,0)</f>
        <v>273.83615999999995</v>
      </c>
      <c r="EL75" s="14">
        <f t="shared" si="99"/>
        <v>65.662729582301651</v>
      </c>
      <c r="EM75" s="22">
        <f t="shared" si="73"/>
        <v>591.29389935584197</v>
      </c>
      <c r="EN75" s="62">
        <f t="shared" si="74"/>
        <v>884.62723268917534</v>
      </c>
      <c r="EO75" s="62">
        <f ca="1">AVERAGE(OFFSET($EN$3,0,0,'Données projet'!$E$15+1,1))-AVERAGE(OFFSET($H$3,0,0,'Données projet'!$E$15+1,1))</f>
        <v>503.92230226365683</v>
      </c>
      <c r="EP75" s="62">
        <f t="shared" si="100"/>
        <v>267.2998309535638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5.6843418860808015E-14</v>
      </c>
      <c r="FF75" s="18">
        <f>FE75*VLOOKUP('Données projet'!$B$16,Paramètres!$A$1:$I$89,3,0)*VLOOKUP('Données projet'!$B$16,Paramètres!$A$1:$I$89,5,0)</f>
        <v>3.813056537183002E-14</v>
      </c>
      <c r="FG75" s="14">
        <f t="shared" si="101"/>
        <v>6.4086286045526829E-13</v>
      </c>
      <c r="FH75" s="22">
        <f t="shared" si="76"/>
        <v>1.1825802166488628E-12</v>
      </c>
      <c r="FI75" s="62">
        <f t="shared" si="77"/>
        <v>293.33333333333451</v>
      </c>
      <c r="FJ75" s="62">
        <f ca="1">AVERAGE(OFFSET($FI$3,0,0,'Données projet'!$E$16+1,1))-AVERAGE(OFFSET($H$3,0,0,'Données projet'!$E$16+1,1))</f>
        <v>253.51307933126429</v>
      </c>
      <c r="FK75" s="62">
        <f t="shared" si="102"/>
        <v>249.72262393661117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235.7908799999999</v>
      </c>
      <c r="P76" s="14">
        <f t="shared" si="87"/>
        <v>57.532987351107714</v>
      </c>
      <c r="Q76" s="22">
        <f t="shared" si="54"/>
        <v>510.87240230317911</v>
      </c>
      <c r="R76" s="62">
        <f t="shared" si="55"/>
        <v>804.20573563651237</v>
      </c>
      <c r="S76" s="62">
        <f ca="1">AVERAGE(OFFSET($R$3,0,0,'Données projet'!$E$9+1,1))-AVERAGE(OFFSET($H$3,0,0,'Données projet'!$E$9+1,1))</f>
        <v>430.40491895612814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260.59999999999991</v>
      </c>
      <c r="AJ76" s="14">
        <f>AI76*VLOOKUP('Données projet'!$B$10,Paramètres!$A$1:$I$89,3,0)*VLOOKUP('Données projet'!$B$10,Paramètres!$A$1:$I$89,5,0)</f>
        <v>264.24839999999995</v>
      </c>
      <c r="AK76" s="14">
        <f t="shared" si="89"/>
        <v>63.627109143733414</v>
      </c>
      <c r="AL76" s="22">
        <f t="shared" si="58"/>
        <v>571.04984509200233</v>
      </c>
      <c r="AM76" s="62">
        <f t="shared" si="59"/>
        <v>864.3831784253357</v>
      </c>
      <c r="AN76" s="62">
        <f ca="1">AVERAGE(OFFSET($AM$3,0,0,'Données projet'!$E$10+1,1))-AVERAGE(OFFSET($H$3,0,0,'Données projet'!$E$10+1,1))</f>
        <v>477.2188915749129</v>
      </c>
      <c r="AO76" s="62">
        <f t="shared" si="90"/>
        <v>254.25036207346591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-1.1368683772161603E-13</v>
      </c>
      <c r="BE76" s="14">
        <f>BD76*VLOOKUP('Données projet'!$B$11,Paramètres!$A$1:$I$89,3,0)*VLOOKUP('Données projet'!$B$11,Paramètres!$A$1:$I$89,5,0)</f>
        <v>-9.2222762759774927E-14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256.19915261735281</v>
      </c>
      <c r="BJ76" s="62">
        <f t="shared" si="92"/>
        <v>297.47246687305056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12.555555555555555</v>
      </c>
      <c r="BY76" s="13">
        <f>IF('Données projet'!$A$114&gt;35,BY75+BX76-CG75,IF(A76&lt;'Données projet'!$A$114,$BV$205^A76,IF(A76='Données projet'!$A$114,'Données projet'!$B$114,BY75+BX76-CG75)))</f>
        <v>324.22222222222194</v>
      </c>
      <c r="BZ76" s="14">
        <f>BY76*VLOOKUP('Données projet'!$B$12,Paramètres!$A$1:$I$89,3,0)*VLOOKUP('Données projet'!$B$12,Paramètres!$A$1:$I$89,5,0)</f>
        <v>278.18266666666648</v>
      </c>
      <c r="CA76" s="14">
        <f t="shared" si="93"/>
        <v>66.582808678967709</v>
      </c>
      <c r="CB76" s="22">
        <f t="shared" si="64"/>
        <v>600.46653622697943</v>
      </c>
      <c r="CC76" s="62">
        <f t="shared" si="65"/>
        <v>893.7998695603128</v>
      </c>
      <c r="CD76" s="62">
        <f ca="1">AVERAGE(OFFSET($CC$3,0,0,'Données projet'!$E$12+1,1))-AVERAGE(OFFSET($H$3,0,0,'Données projet'!$E$12+1,1))</f>
        <v>448.44001099301806</v>
      </c>
      <c r="CE76" s="62">
        <f t="shared" si="94"/>
        <v>230.82970731138215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1.8826103577211996E-6</v>
      </c>
      <c r="CN76" s="24">
        <f t="shared" si="66"/>
        <v>1.8826103577211996E-6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1.7053025658242404E-13</v>
      </c>
      <c r="CU76" s="18">
        <f>CT76*VLOOKUP('Données projet'!$B$13,Paramètres!$A$1:$I$89,3,0)*VLOOKUP('Données projet'!$B$13,Paramètres!$A$1:$I$89,5,0)</f>
        <v>1.3301360013429075E-13</v>
      </c>
      <c r="CV76" s="14">
        <f t="shared" si="95"/>
        <v>1.9329766731057041E-12</v>
      </c>
      <c r="CW76" s="22">
        <f t="shared" si="67"/>
        <v>3.5982663925596575E-12</v>
      </c>
      <c r="CX76" s="62">
        <f t="shared" si="68"/>
        <v>293.3333333333369</v>
      </c>
      <c r="CY76" s="62">
        <f ca="1">AVERAGE(OFFSET($CX$3,0,0,'Données projet'!$E$13+1,1))-AVERAGE(OFFSET($H$3,0,0,'Données projet'!$E$13+1,1))</f>
        <v>288.82988781931277</v>
      </c>
      <c r="CZ76" s="62">
        <f t="shared" si="96"/>
        <v>283.48738729114024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260.59999999999991</v>
      </c>
      <c r="DP76" s="18">
        <f>DO76*VLOOKUP('Données projet'!$B$14,Paramètres!$A$1:$I$89,3,0)*VLOOKUP('Données projet'!$B$14,Paramètres!$A$1:$I$89,5,0)</f>
        <v>252.05231999999992</v>
      </c>
      <c r="DQ76" s="14">
        <f t="shared" si="97"/>
        <v>61.025204958609983</v>
      </c>
      <c r="DR76" s="22">
        <f t="shared" si="70"/>
        <v>545.27668930291225</v>
      </c>
      <c r="DS76" s="62">
        <f t="shared" si="71"/>
        <v>838.6100226362455</v>
      </c>
      <c r="DT76" s="62">
        <f ca="1">AVERAGE(OFFSET($DS$3,0,0,'Données projet'!$E$14+1,1))-AVERAGE(OFFSET($H$3,0,0,'Données projet'!$E$14+1,1))</f>
        <v>457.16923206840744</v>
      </c>
      <c r="DU76" s="62">
        <f t="shared" si="98"/>
        <v>244.45149244446094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6.2</v>
      </c>
      <c r="EJ76" s="13">
        <f>IF('Données projet'!$A$192&gt;35,EJ75+EI76-ER75,IF(A76&lt;'Données projet'!$A$192,$EG$205^A76,IF(A76='Données projet'!$A$192,'Données projet'!$B$192,EJ75+EI76-ER75)))</f>
        <v>260.59999999999991</v>
      </c>
      <c r="EK76" s="18">
        <f>EJ76*VLOOKUP('Données projet'!$B$15,Paramètres!$A$1:$I$89,3,0)*VLOOKUP('Données projet'!$B$15,Paramètres!$A$1:$I$89,5,0)</f>
        <v>280.50983999999988</v>
      </c>
      <c r="EL76" s="14">
        <f t="shared" si="99"/>
        <v>67.074741318968506</v>
      </c>
      <c r="EM76" s="22">
        <f t="shared" si="73"/>
        <v>605.37647913053661</v>
      </c>
      <c r="EN76" s="62">
        <f t="shared" si="74"/>
        <v>898.70981246386987</v>
      </c>
      <c r="EO76" s="62">
        <f ca="1">AVERAGE(OFFSET($EN$3,0,0,'Données projet'!$E$15+1,1))-AVERAGE(OFFSET($H$3,0,0,'Données projet'!$E$15+1,1))</f>
        <v>503.92230226365683</v>
      </c>
      <c r="EP76" s="62">
        <f t="shared" si="100"/>
        <v>267.2998309535638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5.6843418860808015E-14</v>
      </c>
      <c r="FF76" s="18">
        <f>FE76*VLOOKUP('Données projet'!$B$16,Paramètres!$A$1:$I$89,3,0)*VLOOKUP('Données projet'!$B$16,Paramètres!$A$1:$I$89,5,0)</f>
        <v>3.813056537183002E-14</v>
      </c>
      <c r="FG76" s="14">
        <f t="shared" si="101"/>
        <v>6.4086286045526829E-13</v>
      </c>
      <c r="FH76" s="22">
        <f t="shared" si="76"/>
        <v>1.1825802166488628E-12</v>
      </c>
      <c r="FI76" s="62">
        <f t="shared" si="77"/>
        <v>293.33333333333451</v>
      </c>
      <c r="FJ76" s="62">
        <f ca="1">AVERAGE(OFFSET($FI$3,0,0,'Données projet'!$E$16+1,1))-AVERAGE(OFFSET($H$3,0,0,'Données projet'!$E$16+1,1))</f>
        <v>253.51307933126429</v>
      </c>
      <c r="FK76" s="62">
        <f t="shared" si="102"/>
        <v>249.72262393661117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241.40063999999992</v>
      </c>
      <c r="P77" s="14">
        <f t="shared" si="87"/>
        <v>58.740782866262698</v>
      </c>
      <c r="Q77" s="22">
        <f t="shared" si="54"/>
        <v>522.74631149207403</v>
      </c>
      <c r="R77" s="62">
        <f t="shared" si="55"/>
        <v>816.07964482540729</v>
      </c>
      <c r="S77" s="62">
        <f ca="1">AVERAGE(OFFSET($R$3,0,0,'Données projet'!$E$9+1,1))-AVERAGE(OFFSET($H$3,0,0,'Données projet'!$E$9+1,1))</f>
        <v>430.40491895612814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266.7999999999999</v>
      </c>
      <c r="AJ77" s="14">
        <f>AI77*VLOOKUP('Données projet'!$B$10,Paramètres!$A$1:$I$89,3,0)*VLOOKUP('Données projet'!$B$10,Paramètres!$A$1:$I$89,5,0)</f>
        <v>270.53519999999992</v>
      </c>
      <c r="AK77" s="14">
        <f t="shared" si="89"/>
        <v>64.962839141501405</v>
      </c>
      <c r="AL77" s="22">
        <f t="shared" si="58"/>
        <v>584.32575150478135</v>
      </c>
      <c r="AM77" s="62">
        <f t="shared" si="59"/>
        <v>877.65908483811472</v>
      </c>
      <c r="AN77" s="62">
        <f ca="1">AVERAGE(OFFSET($AM$3,0,0,'Données projet'!$E$10+1,1))-AVERAGE(OFFSET($H$3,0,0,'Données projet'!$E$10+1,1))</f>
        <v>477.2188915749129</v>
      </c>
      <c r="AO77" s="62">
        <f t="shared" si="90"/>
        <v>254.25036207346591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-1.1368683772161603E-13</v>
      </c>
      <c r="BE77" s="14">
        <f>BD77*VLOOKUP('Données projet'!$B$11,Paramètres!$A$1:$I$89,3,0)*VLOOKUP('Données projet'!$B$11,Paramètres!$A$1:$I$89,5,0)</f>
        <v>-9.2222762759774927E-14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256.19915261735281</v>
      </c>
      <c r="BJ77" s="62">
        <f t="shared" si="92"/>
        <v>297.47246687305056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12.555555555555555</v>
      </c>
      <c r="BY77" s="13">
        <f>IF('Données projet'!$A$114&gt;35,BY76+BX77-CG76,IF(A77&lt;'Données projet'!$A$114,$BV$205^A77,IF(A77='Données projet'!$A$114,'Données projet'!$B$114,BY76+BX77-CG76)))</f>
        <v>336.77777777777749</v>
      </c>
      <c r="BZ77" s="14">
        <f>BY77*VLOOKUP('Données projet'!$B$12,Paramètres!$A$1:$I$89,3,0)*VLOOKUP('Données projet'!$B$12,Paramètres!$A$1:$I$89,5,0)</f>
        <v>288.95533333333316</v>
      </c>
      <c r="CA77" s="14">
        <f t="shared" si="93"/>
        <v>68.856046690289261</v>
      </c>
      <c r="CB77" s="22">
        <f t="shared" si="64"/>
        <v>623.18815354114236</v>
      </c>
      <c r="CC77" s="62">
        <f t="shared" si="65"/>
        <v>916.52148687447561</v>
      </c>
      <c r="CD77" s="62">
        <f ca="1">AVERAGE(OFFSET($CC$3,0,0,'Données projet'!$E$12+1,1))-AVERAGE(OFFSET($H$3,0,0,'Données projet'!$E$12+1,1))</f>
        <v>448.44001099301806</v>
      </c>
      <c r="CE77" s="62">
        <f t="shared" si="94"/>
        <v>230.82970731138215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1.3312065502766923E-6</v>
      </c>
      <c r="CN77" s="24">
        <f t="shared" si="66"/>
        <v>1.3312065502766923E-6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1.7053025658242404E-13</v>
      </c>
      <c r="CU77" s="18">
        <f>CT77*VLOOKUP('Données projet'!$B$13,Paramètres!$A$1:$I$89,3,0)*VLOOKUP('Données projet'!$B$13,Paramètres!$A$1:$I$89,5,0)</f>
        <v>1.3301360013429075E-13</v>
      </c>
      <c r="CV77" s="14">
        <f t="shared" si="95"/>
        <v>1.9329766731057041E-12</v>
      </c>
      <c r="CW77" s="22">
        <f t="shared" si="67"/>
        <v>3.5982663925596575E-12</v>
      </c>
      <c r="CX77" s="62">
        <f t="shared" si="68"/>
        <v>293.3333333333369</v>
      </c>
      <c r="CY77" s="62">
        <f ca="1">AVERAGE(OFFSET($CX$3,0,0,'Données projet'!$E$13+1,1))-AVERAGE(OFFSET($H$3,0,0,'Données projet'!$E$13+1,1))</f>
        <v>288.82988781931277</v>
      </c>
      <c r="CZ77" s="62">
        <f t="shared" si="96"/>
        <v>283.48738729114024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266.7999999999999</v>
      </c>
      <c r="DP77" s="18">
        <f>DO77*VLOOKUP('Données projet'!$B$14,Paramètres!$A$1:$I$89,3,0)*VLOOKUP('Données projet'!$B$14,Paramètres!$A$1:$I$89,5,0)</f>
        <v>258.04895999999991</v>
      </c>
      <c r="DQ77" s="14">
        <f t="shared" si="97"/>
        <v>62.306312932555763</v>
      </c>
      <c r="DR77" s="22">
        <f t="shared" si="70"/>
        <v>557.95210035753439</v>
      </c>
      <c r="DS77" s="62">
        <f t="shared" si="71"/>
        <v>851.28543369086765</v>
      </c>
      <c r="DT77" s="62">
        <f ca="1">AVERAGE(OFFSET($DS$3,0,0,'Données projet'!$E$14+1,1))-AVERAGE(OFFSET($H$3,0,0,'Données projet'!$E$14+1,1))</f>
        <v>457.16923206840744</v>
      </c>
      <c r="DU77" s="62">
        <f t="shared" si="98"/>
        <v>244.45149244446094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6.2</v>
      </c>
      <c r="EJ77" s="13">
        <f>IF('Données projet'!$A$192&gt;35,EJ76+EI77-ER76,IF(A77&lt;'Données projet'!$A$192,$EG$205^A77,IF(A77='Données projet'!$A$192,'Données projet'!$B$192,EJ76+EI77-ER76)))</f>
        <v>266.7999999999999</v>
      </c>
      <c r="EK77" s="18">
        <f>EJ77*VLOOKUP('Données projet'!$B$15,Paramètres!$A$1:$I$89,3,0)*VLOOKUP('Données projet'!$B$15,Paramètres!$A$1:$I$89,5,0)</f>
        <v>287.18351999999987</v>
      </c>
      <c r="EL77" s="14">
        <f t="shared" si="99"/>
        <v>68.482847789276349</v>
      </c>
      <c r="EM77" s="22">
        <f t="shared" si="73"/>
        <v>619.45225723298938</v>
      </c>
      <c r="EN77" s="62">
        <f t="shared" si="74"/>
        <v>912.78559056632275</v>
      </c>
      <c r="EO77" s="62">
        <f ca="1">AVERAGE(OFFSET($EN$3,0,0,'Données projet'!$E$15+1,1))-AVERAGE(OFFSET($H$3,0,0,'Données projet'!$E$15+1,1))</f>
        <v>503.92230226365683</v>
      </c>
      <c r="EP77" s="62">
        <f t="shared" si="100"/>
        <v>267.2998309535638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5.6843418860808015E-14</v>
      </c>
      <c r="FF77" s="18">
        <f>FE77*VLOOKUP('Données projet'!$B$16,Paramètres!$A$1:$I$89,3,0)*VLOOKUP('Données projet'!$B$16,Paramètres!$A$1:$I$89,5,0)</f>
        <v>3.813056537183002E-14</v>
      </c>
      <c r="FG77" s="14">
        <f t="shared" si="101"/>
        <v>6.4086286045526829E-13</v>
      </c>
      <c r="FH77" s="22">
        <f t="shared" si="76"/>
        <v>1.1825802166488628E-12</v>
      </c>
      <c r="FI77" s="62">
        <f t="shared" si="77"/>
        <v>293.33333333333451</v>
      </c>
      <c r="FJ77" s="62">
        <f ca="1">AVERAGE(OFFSET($FI$3,0,0,'Données projet'!$E$16+1,1))-AVERAGE(OFFSET($H$3,0,0,'Données projet'!$E$16+1,1))</f>
        <v>253.51307933126429</v>
      </c>
      <c r="FK77" s="62">
        <f t="shared" si="102"/>
        <v>249.72262393661117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247.01039999999989</v>
      </c>
      <c r="P78" s="14">
        <f t="shared" si="87"/>
        <v>59.945315462121812</v>
      </c>
      <c r="Q78" s="22">
        <f t="shared" si="54"/>
        <v>534.61453776319524</v>
      </c>
      <c r="R78" s="62">
        <f t="shared" si="55"/>
        <v>827.94787109652862</v>
      </c>
      <c r="S78" s="62">
        <f ca="1">AVERAGE(OFFSET($R$3,0,0,'Données projet'!$E$9+1,1))-AVERAGE(OFFSET($H$3,0,0,'Données projet'!$E$9+1,1))</f>
        <v>430.40491895612814</v>
      </c>
      <c r="T78" s="62">
        <f t="shared" si="88"/>
        <v>231.36959598460686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272.99999999999989</v>
      </c>
      <c r="AJ78" s="14">
        <f>AI78*VLOOKUP('Données projet'!$B$10,Paramètres!$A$1:$I$89,3,0)*VLOOKUP('Données projet'!$B$10,Paramètres!$A$1:$I$89,5,0)</f>
        <v>276.82199999999989</v>
      </c>
      <c r="AK78" s="14">
        <f t="shared" si="89"/>
        <v>66.29496059864374</v>
      </c>
      <c r="AL78" s="22">
        <f t="shared" si="58"/>
        <v>597.59537304263756</v>
      </c>
      <c r="AM78" s="62">
        <f t="shared" si="59"/>
        <v>890.92870637597093</v>
      </c>
      <c r="AN78" s="62">
        <f ca="1">AVERAGE(OFFSET($AM$3,0,0,'Données projet'!$E$10+1,1))-AVERAGE(OFFSET($H$3,0,0,'Données projet'!$E$10+1,1))</f>
        <v>477.2188915749129</v>
      </c>
      <c r="AO78" s="62">
        <f t="shared" si="90"/>
        <v>254.25036207346591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-1.1368683772161603E-13</v>
      </c>
      <c r="BE78" s="14">
        <f>BD78*VLOOKUP('Données projet'!$B$11,Paramètres!$A$1:$I$89,3,0)*VLOOKUP('Données projet'!$B$11,Paramètres!$A$1:$I$89,5,0)</f>
        <v>-9.2222762759774927E-14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256.19915261735281</v>
      </c>
      <c r="BJ78" s="62">
        <f t="shared" si="92"/>
        <v>297.47246687305056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12.555555555555555</v>
      </c>
      <c r="BY78" s="13">
        <f>IF('Données projet'!$A$114&gt;35,BY77+BX78-CG77,IF(A78&lt;'Données projet'!$A$114,$BV$205^A78,IF(A78='Données projet'!$A$114,'Données projet'!$B$114,BY77+BX78-CG77)))</f>
        <v>349.33333333333303</v>
      </c>
      <c r="BZ78" s="14">
        <f>BY78*VLOOKUP('Données projet'!$B$12,Paramètres!$A$1:$I$89,3,0)*VLOOKUP('Données projet'!$B$12,Paramètres!$A$1:$I$89,5,0)</f>
        <v>299.72799999999978</v>
      </c>
      <c r="CA78" s="14">
        <f t="shared" si="93"/>
        <v>71.119438818118951</v>
      </c>
      <c r="CB78" s="22">
        <f t="shared" si="64"/>
        <v>645.89262260822341</v>
      </c>
      <c r="CC78" s="62">
        <f t="shared" si="65"/>
        <v>939.22595594155678</v>
      </c>
      <c r="CD78" s="62">
        <f ca="1">AVERAGE(OFFSET($CC$3,0,0,'Données projet'!$E$12+1,1))-AVERAGE(OFFSET($H$3,0,0,'Données projet'!$E$12+1,1))</f>
        <v>448.44001099301806</v>
      </c>
      <c r="CE78" s="62">
        <f t="shared" si="94"/>
        <v>230.82970731138215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9.4130517886059991E-7</v>
      </c>
      <c r="CN78" s="24">
        <f t="shared" si="66"/>
        <v>9.4130517886059991E-7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1.7053025658242404E-13</v>
      </c>
      <c r="CU78" s="18">
        <f>CT78*VLOOKUP('Données projet'!$B$13,Paramètres!$A$1:$I$89,3,0)*VLOOKUP('Données projet'!$B$13,Paramètres!$A$1:$I$89,5,0)</f>
        <v>1.3301360013429075E-13</v>
      </c>
      <c r="CV78" s="14">
        <f t="shared" si="95"/>
        <v>1.9329766731057041E-12</v>
      </c>
      <c r="CW78" s="22">
        <f t="shared" si="67"/>
        <v>3.5982663925596575E-12</v>
      </c>
      <c r="CX78" s="62">
        <f t="shared" si="68"/>
        <v>293.3333333333369</v>
      </c>
      <c r="CY78" s="62">
        <f ca="1">AVERAGE(OFFSET($CX$3,0,0,'Données projet'!$E$13+1,1))-AVERAGE(OFFSET($H$3,0,0,'Données projet'!$E$13+1,1))</f>
        <v>288.82988781931277</v>
      </c>
      <c r="CZ78" s="62">
        <f t="shared" si="96"/>
        <v>283.48738729114024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273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272.99999999999989</v>
      </c>
      <c r="DP78" s="18">
        <f>DO78*VLOOKUP('Données projet'!$B$14,Paramètres!$A$1:$I$89,3,0)*VLOOKUP('Données projet'!$B$14,Paramètres!$A$1:$I$89,5,0)</f>
        <v>264.04559999999992</v>
      </c>
      <c r="DQ78" s="14">
        <f t="shared" si="97"/>
        <v>63.58395992997368</v>
      </c>
      <c r="DR78" s="22">
        <f t="shared" si="70"/>
        <v>570.62148354470401</v>
      </c>
      <c r="DS78" s="62">
        <f t="shared" si="71"/>
        <v>863.95481687803726</v>
      </c>
      <c r="DT78" s="62">
        <f ca="1">AVERAGE(OFFSET($DS$3,0,0,'Données projet'!$E$14+1,1))-AVERAGE(OFFSET($H$3,0,0,'Données projet'!$E$14+1,1))</f>
        <v>457.16923206840744</v>
      </c>
      <c r="DU78" s="62">
        <f t="shared" si="98"/>
        <v>244.45149244446094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42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273</v>
      </c>
      <c r="EH78" s="13">
        <f>VLOOKUP(A78,'Données projet'!$A$191:$I$211,9,0)</f>
        <v>6.2</v>
      </c>
      <c r="EI78" s="13">
        <f t="array" ref="EI78">INDEX(EH:EH,MIN(IF(ISNUMBER(EH78:EH274),ROW(EH78:EH274),"")))</f>
        <v>6.2</v>
      </c>
      <c r="EJ78" s="13">
        <f>IF('Données projet'!$A$192&gt;35,EJ77+EI78-ER77,IF(A78&lt;'Données projet'!$A$192,$EG$205^A78,IF(A78='Données projet'!$A$192,'Données projet'!$B$192,EJ77+EI78-ER77)))</f>
        <v>272.99999999999989</v>
      </c>
      <c r="EK78" s="18">
        <f>EJ78*VLOOKUP('Données projet'!$B$15,Paramètres!$A$1:$I$89,3,0)*VLOOKUP('Données projet'!$B$15,Paramètres!$A$1:$I$89,5,0)</f>
        <v>293.85719999999986</v>
      </c>
      <c r="EL78" s="14">
        <f t="shared" si="99"/>
        <v>69.887150190339781</v>
      </c>
      <c r="EM78" s="22">
        <f t="shared" si="73"/>
        <v>633.52140991484157</v>
      </c>
      <c r="EN78" s="62">
        <f t="shared" si="74"/>
        <v>926.85474324817483</v>
      </c>
      <c r="EO78" s="62">
        <f ca="1">AVERAGE(OFFSET($EN$3,0,0,'Données projet'!$E$15+1,1))-AVERAGE(OFFSET($H$3,0,0,'Données projet'!$E$15+1,1))</f>
        <v>503.92230226365683</v>
      </c>
      <c r="EP78" s="62">
        <f t="shared" si="100"/>
        <v>267.2998309535638</v>
      </c>
      <c r="EQ78" s="16">
        <f>IF(ISNA(VLOOKUP(A78,'Données projet'!$A$191:$I$211,3,0)),0,VLOOKUP(A78,'Données projet'!$A$191:$I$211,3,0))</f>
        <v>6</v>
      </c>
      <c r="ER78" s="16">
        <f>IF(ISNA(VLOOKUP(A78,'Données projet'!$A$191:$I$211,4,0)),0,VLOOKUP(A78,'Données projet'!$A$191:$I$211,4,0))</f>
        <v>42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5.6843418860808015E-14</v>
      </c>
      <c r="FF78" s="18">
        <f>FE78*VLOOKUP('Données projet'!$B$16,Paramètres!$A$1:$I$89,3,0)*VLOOKUP('Données projet'!$B$16,Paramètres!$A$1:$I$89,5,0)</f>
        <v>3.813056537183002E-14</v>
      </c>
      <c r="FG78" s="14">
        <f t="shared" si="101"/>
        <v>6.4086286045526829E-13</v>
      </c>
      <c r="FH78" s="22">
        <f t="shared" si="76"/>
        <v>1.1825802166488628E-12</v>
      </c>
      <c r="FI78" s="62">
        <f t="shared" si="77"/>
        <v>293.33333333333451</v>
      </c>
      <c r="FJ78" s="62">
        <f ca="1">AVERAGE(OFFSET($FI$3,0,0,'Données projet'!$E$16+1,1))-AVERAGE(OFFSET($H$3,0,0,'Données projet'!$E$16+1,1))</f>
        <v>253.51307933126429</v>
      </c>
      <c r="FK78" s="62">
        <f t="shared" si="102"/>
        <v>249.72262393661117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236.89999999999986</v>
      </c>
      <c r="O79" s="14">
        <f>N79*VLOOKUP('Données projet'!$B$9,Paramètres!$A$1:$I$89,3,0)*VLOOKUP('Données projet'!$B$9,Paramètres!$A$1:$I$89,5,0)</f>
        <v>214.34711999999985</v>
      </c>
      <c r="P79" s="14">
        <f t="shared" si="87"/>
        <v>52.884405030781778</v>
      </c>
      <c r="Q79" s="22">
        <f t="shared" si="54"/>
        <v>465.42823942861133</v>
      </c>
      <c r="R79" s="62">
        <f t="shared" si="55"/>
        <v>758.76157276194465</v>
      </c>
      <c r="S79" s="62">
        <f ca="1">AVERAGE(OFFSET($R$3,0,0,'Données projet'!$E$9+1,1))-AVERAGE(OFFSET($H$3,0,0,'Données projet'!$E$9+1,1))</f>
        <v>430.40491895612814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236.89999999999986</v>
      </c>
      <c r="AJ79" s="14">
        <f>AI79*VLOOKUP('Données projet'!$B$10,Paramètres!$A$1:$I$89,3,0)*VLOOKUP('Données projet'!$B$10,Paramètres!$A$1:$I$89,5,0)</f>
        <v>240.21659999999989</v>
      </c>
      <c r="AK79" s="14">
        <f t="shared" si="89"/>
        <v>58.486130580357745</v>
      </c>
      <c r="AL79" s="22">
        <f t="shared" si="58"/>
        <v>520.24058909412281</v>
      </c>
      <c r="AM79" s="62">
        <f t="shared" si="59"/>
        <v>813.57392242745618</v>
      </c>
      <c r="AN79" s="62">
        <f ca="1">AVERAGE(OFFSET($AM$3,0,0,'Données projet'!$E$10+1,1))-AVERAGE(OFFSET($H$3,0,0,'Données projet'!$E$10+1,1))</f>
        <v>477.2188915749129</v>
      </c>
      <c r="AO79" s="62">
        <f t="shared" si="90"/>
        <v>254.25036207346591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-1.1368683772161603E-13</v>
      </c>
      <c r="BE79" s="14">
        <f>BD79*VLOOKUP('Données projet'!$B$11,Paramètres!$A$1:$I$89,3,0)*VLOOKUP('Données projet'!$B$11,Paramètres!$A$1:$I$89,5,0)</f>
        <v>-9.2222762759774927E-14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256.19915261735281</v>
      </c>
      <c r="BJ79" s="62">
        <f t="shared" si="92"/>
        <v>297.47246687305056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12.555555555555555</v>
      </c>
      <c r="BY79" s="13">
        <f>IF('Données projet'!$A$114&gt;35,BY78+BX79-CG78,IF(A79&lt;'Données projet'!$A$114,$BV$205^A79,IF(A79='Données projet'!$A$114,'Données projet'!$B$114,BY78+BX79-CG78)))</f>
        <v>361.88888888888857</v>
      </c>
      <c r="BZ79" s="14">
        <f>BY79*VLOOKUP('Données projet'!$B$12,Paramètres!$A$1:$I$89,3,0)*VLOOKUP('Données projet'!$B$12,Paramètres!$A$1:$I$89,5,0)</f>
        <v>310.5006666666664</v>
      </c>
      <c r="CA79" s="14">
        <f t="shared" si="93"/>
        <v>73.373379476611461</v>
      </c>
      <c r="CB79" s="22">
        <f t="shared" si="64"/>
        <v>668.58063036620888</v>
      </c>
      <c r="CC79" s="62">
        <f t="shared" si="65"/>
        <v>961.91396369954214</v>
      </c>
      <c r="CD79" s="62">
        <f ca="1">AVERAGE(OFFSET($CC$3,0,0,'Données projet'!$E$12+1,1))-AVERAGE(OFFSET($H$3,0,0,'Données projet'!$E$12+1,1))</f>
        <v>448.44001099301806</v>
      </c>
      <c r="CE79" s="62">
        <f t="shared" si="94"/>
        <v>230.82970731138215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6.6560327513834626E-7</v>
      </c>
      <c r="CN79" s="24">
        <f t="shared" si="66"/>
        <v>6.6560327513834626E-7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1.7053025658242404E-13</v>
      </c>
      <c r="CU79" s="18">
        <f>CT79*VLOOKUP('Données projet'!$B$13,Paramètres!$A$1:$I$89,3,0)*VLOOKUP('Données projet'!$B$13,Paramètres!$A$1:$I$89,5,0)</f>
        <v>1.3301360013429075E-13</v>
      </c>
      <c r="CV79" s="14">
        <f t="shared" si="95"/>
        <v>1.9329766731057041E-12</v>
      </c>
      <c r="CW79" s="22">
        <f t="shared" si="67"/>
        <v>3.5982663925596575E-12</v>
      </c>
      <c r="CX79" s="62">
        <f t="shared" si="68"/>
        <v>293.3333333333369</v>
      </c>
      <c r="CY79" s="62">
        <f ca="1">AVERAGE(OFFSET($CX$3,0,0,'Données projet'!$E$13+1,1))-AVERAGE(OFFSET($H$3,0,0,'Données projet'!$E$13+1,1))</f>
        <v>288.82988781931277</v>
      </c>
      <c r="CZ79" s="62">
        <f t="shared" si="96"/>
        <v>283.48738729114024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5.9</v>
      </c>
      <c r="DO79" s="13">
        <f>IF('Données projet'!$A$166&gt;35,DO78+DN79-DW78,IF(A79&lt;'Données projet'!$A$166,$DL$205^A79,IF(A79='Données projet'!$A$166,'Données projet'!$B$166,DO78+DN79-DW78)))</f>
        <v>236.89999999999986</v>
      </c>
      <c r="DP79" s="18">
        <f>DO79*VLOOKUP('Données projet'!$B$14,Paramètres!$A$1:$I$89,3,0)*VLOOKUP('Données projet'!$B$14,Paramètres!$A$1:$I$89,5,0)</f>
        <v>229.12967999999987</v>
      </c>
      <c r="DQ79" s="14">
        <f t="shared" si="97"/>
        <v>56.094456497146638</v>
      </c>
      <c r="DR79" s="22">
        <f t="shared" si="70"/>
        <v>496.76537106586352</v>
      </c>
      <c r="DS79" s="62">
        <f t="shared" si="71"/>
        <v>790.09870439919678</v>
      </c>
      <c r="DT79" s="62">
        <f ca="1">AVERAGE(OFFSET($DS$3,0,0,'Données projet'!$E$14+1,1))-AVERAGE(OFFSET($H$3,0,0,'Données projet'!$E$14+1,1))</f>
        <v>457.16923206840744</v>
      </c>
      <c r="DU79" s="62">
        <f t="shared" si="98"/>
        <v>244.45149244446094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5.9</v>
      </c>
      <c r="EJ79" s="13">
        <f>IF('Données projet'!$A$192&gt;35,EJ78+EI79-ER78,IF(A79&lt;'Données projet'!$A$192,$EG$205^A79,IF(A79='Données projet'!$A$192,'Données projet'!$B$192,EJ78+EI79-ER78)))</f>
        <v>236.89999999999986</v>
      </c>
      <c r="EK79" s="18">
        <f>EJ79*VLOOKUP('Données projet'!$B$15,Paramètres!$A$1:$I$89,3,0)*VLOOKUP('Données projet'!$B$15,Paramètres!$A$1:$I$89,5,0)</f>
        <v>254.99915999999985</v>
      </c>
      <c r="EL79" s="14">
        <f t="shared" si="99"/>
        <v>61.655199053016801</v>
      </c>
      <c r="EM79" s="22">
        <f t="shared" si="73"/>
        <v>551.50634201733726</v>
      </c>
      <c r="EN79" s="62">
        <f t="shared" si="74"/>
        <v>844.83967535067063</v>
      </c>
      <c r="EO79" s="62">
        <f ca="1">AVERAGE(OFFSET($EN$3,0,0,'Données projet'!$E$15+1,1))-AVERAGE(OFFSET($H$3,0,0,'Données projet'!$E$15+1,1))</f>
        <v>503.92230226365683</v>
      </c>
      <c r="EP79" s="62">
        <f t="shared" si="100"/>
        <v>267.2998309535638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5.6843418860808015E-14</v>
      </c>
      <c r="FF79" s="18">
        <f>FE79*VLOOKUP('Données projet'!$B$16,Paramètres!$A$1:$I$89,3,0)*VLOOKUP('Données projet'!$B$16,Paramètres!$A$1:$I$89,5,0)</f>
        <v>3.813056537183002E-14</v>
      </c>
      <c r="FG79" s="14">
        <f t="shared" si="101"/>
        <v>6.4086286045526829E-13</v>
      </c>
      <c r="FH79" s="22">
        <f t="shared" si="76"/>
        <v>1.1825802166488628E-12</v>
      </c>
      <c r="FI79" s="62">
        <f t="shared" si="77"/>
        <v>293.33333333333451</v>
      </c>
      <c r="FJ79" s="62">
        <f ca="1">AVERAGE(OFFSET($FI$3,0,0,'Données projet'!$E$16+1,1))-AVERAGE(OFFSET($H$3,0,0,'Données projet'!$E$16+1,1))</f>
        <v>253.51307933126429</v>
      </c>
      <c r="FK79" s="62">
        <f t="shared" si="102"/>
        <v>249.72262393661117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242.79999999999987</v>
      </c>
      <c r="O80" s="14">
        <f>N80*VLOOKUP('Données projet'!$B$9,Paramètres!$A$1:$I$89,3,0)*VLOOKUP('Données projet'!$B$9,Paramètres!$A$1:$I$89,5,0)</f>
        <v>219.68543999999989</v>
      </c>
      <c r="P80" s="14">
        <f t="shared" si="87"/>
        <v>54.046511966469559</v>
      </c>
      <c r="Q80" s="22">
        <f t="shared" si="54"/>
        <v>476.74981634160099</v>
      </c>
      <c r="R80" s="62">
        <f t="shared" si="55"/>
        <v>770.08314967493425</v>
      </c>
      <c r="S80" s="62">
        <f ca="1">AVERAGE(OFFSET($R$3,0,0,'Données projet'!$E$9+1,1))-AVERAGE(OFFSET($H$3,0,0,'Données projet'!$E$9+1,1))</f>
        <v>430.40491895612814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242.79999999999987</v>
      </c>
      <c r="AJ80" s="14">
        <f>AI80*VLOOKUP('Données projet'!$B$10,Paramètres!$A$1:$I$89,3,0)*VLOOKUP('Données projet'!$B$10,Paramètres!$A$1:$I$89,5,0)</f>
        <v>246.19919999999988</v>
      </c>
      <c r="AK80" s="14">
        <f t="shared" si="89"/>
        <v>59.77133248344078</v>
      </c>
      <c r="AL80" s="22">
        <f t="shared" si="58"/>
        <v>532.89867740865918</v>
      </c>
      <c r="AM80" s="62">
        <f t="shared" si="59"/>
        <v>826.23201074199255</v>
      </c>
      <c r="AN80" s="62">
        <f ca="1">AVERAGE(OFFSET($AM$3,0,0,'Données projet'!$E$10+1,1))-AVERAGE(OFFSET($H$3,0,0,'Données projet'!$E$10+1,1))</f>
        <v>477.2188915749129</v>
      </c>
      <c r="AO80" s="62">
        <f t="shared" si="90"/>
        <v>254.25036207346591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-1.1368683772161603E-13</v>
      </c>
      <c r="BE80" s="14">
        <f>BD80*VLOOKUP('Données projet'!$B$11,Paramètres!$A$1:$I$89,3,0)*VLOOKUP('Données projet'!$B$11,Paramètres!$A$1:$I$89,5,0)</f>
        <v>-9.2222762759774927E-14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256.19915261735281</v>
      </c>
      <c r="BJ80" s="62">
        <f t="shared" si="92"/>
        <v>297.47246687305056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12.555555555555555</v>
      </c>
      <c r="BY80" s="13">
        <f>IF('Données projet'!$A$114&gt;35,BY79+BX80-CG79,IF(A80&lt;'Données projet'!$A$114,$BV$205^A80,IF(A80='Données projet'!$A$114,'Données projet'!$B$114,BY79+BX80-CG79)))</f>
        <v>374.44444444444412</v>
      </c>
      <c r="BZ80" s="14">
        <f>BY80*VLOOKUP('Données projet'!$B$12,Paramètres!$A$1:$I$89,3,0)*VLOOKUP('Données projet'!$B$12,Paramètres!$A$1:$I$89,5,0)</f>
        <v>321.27333333333308</v>
      </c>
      <c r="CA80" s="14">
        <f t="shared" si="93"/>
        <v>75.618234159828049</v>
      </c>
      <c r="CB80" s="22">
        <f t="shared" si="64"/>
        <v>691.25281338392233</v>
      </c>
      <c r="CC80" s="62">
        <f t="shared" si="65"/>
        <v>984.58614671725559</v>
      </c>
      <c r="CD80" s="62">
        <f ca="1">AVERAGE(OFFSET($CC$3,0,0,'Données projet'!$E$12+1,1))-AVERAGE(OFFSET($H$3,0,0,'Données projet'!$E$12+1,1))</f>
        <v>448.44001099301806</v>
      </c>
      <c r="CE80" s="62">
        <f t="shared" si="94"/>
        <v>230.82970731138215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4.7065258943030001E-7</v>
      </c>
      <c r="CN80" s="24">
        <f t="shared" si="66"/>
        <v>4.7065258943030001E-7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1.7053025658242404E-13</v>
      </c>
      <c r="CU80" s="18">
        <f>CT80*VLOOKUP('Données projet'!$B$13,Paramètres!$A$1:$I$89,3,0)*VLOOKUP('Données projet'!$B$13,Paramètres!$A$1:$I$89,5,0)</f>
        <v>1.3301360013429075E-13</v>
      </c>
      <c r="CV80" s="14">
        <f t="shared" si="95"/>
        <v>1.9329766731057041E-12</v>
      </c>
      <c r="CW80" s="22">
        <f t="shared" si="67"/>
        <v>3.5982663925596575E-12</v>
      </c>
      <c r="CX80" s="62">
        <f t="shared" si="68"/>
        <v>293.3333333333369</v>
      </c>
      <c r="CY80" s="62">
        <f ca="1">AVERAGE(OFFSET($CX$3,0,0,'Données projet'!$E$13+1,1))-AVERAGE(OFFSET($H$3,0,0,'Données projet'!$E$13+1,1))</f>
        <v>288.82988781931277</v>
      </c>
      <c r="CZ80" s="62">
        <f t="shared" si="96"/>
        <v>283.48738729114024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5.9</v>
      </c>
      <c r="DO80" s="13">
        <f>IF('Données projet'!$A$166&gt;35,DO79+DN80-DW79,IF(A80&lt;'Données projet'!$A$166,$DL$205^A80,IF(A80='Données projet'!$A$166,'Données projet'!$B$166,DO79+DN80-DW79)))</f>
        <v>242.79999999999987</v>
      </c>
      <c r="DP80" s="18">
        <f>DO80*VLOOKUP('Données projet'!$B$14,Paramètres!$A$1:$I$89,3,0)*VLOOKUP('Données projet'!$B$14,Paramètres!$A$1:$I$89,5,0)</f>
        <v>234.83615999999986</v>
      </c>
      <c r="DQ80" s="14">
        <f t="shared" si="97"/>
        <v>57.327102622427432</v>
      </c>
      <c r="DR80" s="22">
        <f t="shared" si="70"/>
        <v>508.85101573406081</v>
      </c>
      <c r="DS80" s="62">
        <f t="shared" si="71"/>
        <v>802.18434906739412</v>
      </c>
      <c r="DT80" s="62">
        <f ca="1">AVERAGE(OFFSET($DS$3,0,0,'Données projet'!$E$14+1,1))-AVERAGE(OFFSET($H$3,0,0,'Données projet'!$E$14+1,1))</f>
        <v>457.16923206840744</v>
      </c>
      <c r="DU80" s="62">
        <f t="shared" si="98"/>
        <v>244.45149244446094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5.9</v>
      </c>
      <c r="EJ80" s="13">
        <f>IF('Données projet'!$A$192&gt;35,EJ79+EI80-ER79,IF(A80&lt;'Données projet'!$A$192,$EG$205^A80,IF(A80='Données projet'!$A$192,'Données projet'!$B$192,EJ79+EI80-ER79)))</f>
        <v>242.79999999999987</v>
      </c>
      <c r="EK80" s="18">
        <f>EJ80*VLOOKUP('Données projet'!$B$15,Paramètres!$A$1:$I$89,3,0)*VLOOKUP('Données projet'!$B$15,Paramètres!$A$1:$I$89,5,0)</f>
        <v>261.34991999999983</v>
      </c>
      <c r="EL80" s="14">
        <f t="shared" si="99"/>
        <v>63.010039566000117</v>
      </c>
      <c r="EM80" s="22">
        <f t="shared" si="73"/>
        <v>564.92692957744987</v>
      </c>
      <c r="EN80" s="62">
        <f t="shared" si="74"/>
        <v>858.26026291078324</v>
      </c>
      <c r="EO80" s="62">
        <f ca="1">AVERAGE(OFFSET($EN$3,0,0,'Données projet'!$E$15+1,1))-AVERAGE(OFFSET($H$3,0,0,'Données projet'!$E$15+1,1))</f>
        <v>503.92230226365683</v>
      </c>
      <c r="EP80" s="62">
        <f t="shared" si="100"/>
        <v>267.2998309535638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5.6843418860808015E-14</v>
      </c>
      <c r="FF80" s="18">
        <f>FE80*VLOOKUP('Données projet'!$B$16,Paramètres!$A$1:$I$89,3,0)*VLOOKUP('Données projet'!$B$16,Paramètres!$A$1:$I$89,5,0)</f>
        <v>3.813056537183002E-14</v>
      </c>
      <c r="FG80" s="14">
        <f t="shared" si="101"/>
        <v>6.4086286045526829E-13</v>
      </c>
      <c r="FH80" s="22">
        <f t="shared" si="76"/>
        <v>1.1825802166488628E-12</v>
      </c>
      <c r="FI80" s="62">
        <f t="shared" si="77"/>
        <v>293.33333333333451</v>
      </c>
      <c r="FJ80" s="62">
        <f ca="1">AVERAGE(OFFSET($FI$3,0,0,'Données projet'!$E$16+1,1))-AVERAGE(OFFSET($H$3,0,0,'Données projet'!$E$16+1,1))</f>
        <v>253.51307933126429</v>
      </c>
      <c r="FK80" s="62">
        <f t="shared" si="102"/>
        <v>249.72262393661117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248.69999999999987</v>
      </c>
      <c r="O81" s="14">
        <f>N81*VLOOKUP('Données projet'!$B$9,Paramètres!$A$1:$I$89,3,0)*VLOOKUP('Données projet'!$B$9,Paramètres!$A$1:$I$89,5,0)</f>
        <v>225.0237599999999</v>
      </c>
      <c r="P81" s="14">
        <f t="shared" si="87"/>
        <v>55.205336184590408</v>
      </c>
      <c r="Q81" s="22">
        <f t="shared" si="54"/>
        <v>488.06567585482804</v>
      </c>
      <c r="R81" s="62">
        <f t="shared" si="55"/>
        <v>781.39900918816136</v>
      </c>
      <c r="S81" s="62">
        <f ca="1">AVERAGE(OFFSET($R$3,0,0,'Données projet'!$E$9+1,1))-AVERAGE(OFFSET($H$3,0,0,'Données projet'!$E$9+1,1))</f>
        <v>430.40491895612814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248.69999999999987</v>
      </c>
      <c r="AJ81" s="14">
        <f>AI81*VLOOKUP('Données projet'!$B$10,Paramètres!$A$1:$I$89,3,0)*VLOOKUP('Données projet'!$B$10,Paramètres!$A$1:$I$89,5,0)</f>
        <v>252.18179999999987</v>
      </c>
      <c r="AK81" s="14">
        <f t="shared" si="89"/>
        <v>61.052903950515969</v>
      </c>
      <c r="AL81" s="22">
        <f t="shared" si="58"/>
        <v>545.55044271381507</v>
      </c>
      <c r="AM81" s="62">
        <f t="shared" si="59"/>
        <v>838.88377604714833</v>
      </c>
      <c r="AN81" s="62">
        <f ca="1">AVERAGE(OFFSET($AM$3,0,0,'Données projet'!$E$10+1,1))-AVERAGE(OFFSET($H$3,0,0,'Données projet'!$E$10+1,1))</f>
        <v>477.2188915749129</v>
      </c>
      <c r="AO81" s="62">
        <f t="shared" si="90"/>
        <v>254.25036207346591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-1.1368683772161603E-13</v>
      </c>
      <c r="BE81" s="14">
        <f>BD81*VLOOKUP('Données projet'!$B$11,Paramètres!$A$1:$I$89,3,0)*VLOOKUP('Données projet'!$B$11,Paramètres!$A$1:$I$89,5,0)</f>
        <v>-9.2222762759774927E-14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256.19915261735281</v>
      </c>
      <c r="BJ81" s="62">
        <f t="shared" si="92"/>
        <v>297.47246687305056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>
        <f>VLOOKUP(A81,'Données projet'!$A$113:$I$133,2,0)</f>
        <v>387</v>
      </c>
      <c r="BW81" s="13">
        <f>VLOOKUP(A81,'Données projet'!$A$113:$I$133,9,0)</f>
        <v>12.555555555555555</v>
      </c>
      <c r="BX81" s="13">
        <f t="array" ref="BX81">INDEX(BW:BW,MIN(IF(ISNUMBER(BW81:BW277),ROW(BW81:BW277),"")))</f>
        <v>12.555555555555555</v>
      </c>
      <c r="BY81" s="13">
        <f>IF('Données projet'!$A$114&gt;35,BY80+BX81-CG80,IF(A81&lt;'Données projet'!$A$114,$BV$205^A81,IF(A81='Données projet'!$A$114,'Données projet'!$B$114,BY80+BX81-CG80)))</f>
        <v>386.99999999999966</v>
      </c>
      <c r="BZ81" s="14">
        <f>BY81*VLOOKUP('Données projet'!$B$12,Paramètres!$A$1:$I$89,3,0)*VLOOKUP('Données projet'!$B$12,Paramètres!$A$1:$I$89,5,0)</f>
        <v>332.04599999999971</v>
      </c>
      <c r="CA81" s="14">
        <f t="shared" si="93"/>
        <v>77.854342460208571</v>
      </c>
      <c r="CB81" s="22">
        <f t="shared" si="64"/>
        <v>713.90976311819611</v>
      </c>
      <c r="CC81" s="62">
        <f t="shared" si="65"/>
        <v>1007.2430964515295</v>
      </c>
      <c r="CD81" s="62">
        <f ca="1">AVERAGE(OFFSET($CC$3,0,0,'Données projet'!$E$12+1,1))-AVERAGE(OFFSET($H$3,0,0,'Données projet'!$E$12+1,1))</f>
        <v>448.44001099301806</v>
      </c>
      <c r="CE81" s="62">
        <f t="shared" si="94"/>
        <v>230.82970731138215</v>
      </c>
      <c r="CF81" s="16">
        <f>IF(ISNA(VLOOKUP(A81,'Données projet'!$A$113:$I$133,3,0)),0,VLOOKUP(A81,'Données projet'!$A$113:$I$133,3,0))</f>
        <v>9</v>
      </c>
      <c r="CG81" s="16">
        <f>IF(ISNA(VLOOKUP(A81,'Données projet'!$A$113:$I$133,4,0)),0,VLOOKUP(A81,'Données projet'!$A$113:$I$133,4,0))</f>
        <v>39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3.3280163756917318E-7</v>
      </c>
      <c r="CN81" s="24">
        <f t="shared" si="66"/>
        <v>3.3280163756917318E-7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1.7053025658242404E-13</v>
      </c>
      <c r="CU81" s="18">
        <f>CT81*VLOOKUP('Données projet'!$B$13,Paramètres!$A$1:$I$89,3,0)*VLOOKUP('Données projet'!$B$13,Paramètres!$A$1:$I$89,5,0)</f>
        <v>1.3301360013429075E-13</v>
      </c>
      <c r="CV81" s="14">
        <f t="shared" si="95"/>
        <v>1.9329766731057041E-12</v>
      </c>
      <c r="CW81" s="22">
        <f t="shared" si="67"/>
        <v>3.5982663925596575E-12</v>
      </c>
      <c r="CX81" s="62">
        <f t="shared" si="68"/>
        <v>293.3333333333369</v>
      </c>
      <c r="CY81" s="62">
        <f ca="1">AVERAGE(OFFSET($CX$3,0,0,'Données projet'!$E$13+1,1))-AVERAGE(OFFSET($H$3,0,0,'Données projet'!$E$13+1,1))</f>
        <v>288.82988781931277</v>
      </c>
      <c r="CZ81" s="62">
        <f t="shared" si="96"/>
        <v>283.48738729114024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5.9</v>
      </c>
      <c r="DO81" s="13">
        <f>IF('Données projet'!$A$166&gt;35,DO80+DN81-DW80,IF(A81&lt;'Données projet'!$A$166,$DL$205^A81,IF(A81='Données projet'!$A$166,'Données projet'!$B$166,DO80+DN81-DW80)))</f>
        <v>248.69999999999987</v>
      </c>
      <c r="DP81" s="18">
        <f>DO81*VLOOKUP('Données projet'!$B$14,Paramètres!$A$1:$I$89,3,0)*VLOOKUP('Données projet'!$B$14,Paramètres!$A$1:$I$89,5,0)</f>
        <v>240.54263999999989</v>
      </c>
      <c r="DQ81" s="14">
        <f t="shared" si="97"/>
        <v>58.556266771166264</v>
      </c>
      <c r="DR81" s="22">
        <f t="shared" si="70"/>
        <v>520.93059595978104</v>
      </c>
      <c r="DS81" s="62">
        <f t="shared" si="71"/>
        <v>814.26392929311442</v>
      </c>
      <c r="DT81" s="62">
        <f ca="1">AVERAGE(OFFSET($DS$3,0,0,'Données projet'!$E$14+1,1))-AVERAGE(OFFSET($H$3,0,0,'Données projet'!$E$14+1,1))</f>
        <v>457.16923206840744</v>
      </c>
      <c r="DU81" s="62">
        <f t="shared" si="98"/>
        <v>244.45149244446094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5.9</v>
      </c>
      <c r="EJ81" s="13">
        <f>IF('Données projet'!$A$192&gt;35,EJ80+EI81-ER80,IF(A81&lt;'Données projet'!$A$192,$EG$205^A81,IF(A81='Données projet'!$A$192,'Données projet'!$B$192,EJ80+EI81-ER80)))</f>
        <v>248.69999999999987</v>
      </c>
      <c r="EK81" s="18">
        <f>EJ81*VLOOKUP('Données projet'!$B$15,Paramètres!$A$1:$I$89,3,0)*VLOOKUP('Données projet'!$B$15,Paramètres!$A$1:$I$89,5,0)</f>
        <v>267.70067999999986</v>
      </c>
      <c r="EL81" s="14">
        <f t="shared" si="99"/>
        <v>64.361052927956521</v>
      </c>
      <c r="EM81" s="22">
        <f t="shared" si="73"/>
        <v>578.34085151619058</v>
      </c>
      <c r="EN81" s="62">
        <f t="shared" si="74"/>
        <v>871.67418484952395</v>
      </c>
      <c r="EO81" s="62">
        <f ca="1">AVERAGE(OFFSET($EN$3,0,0,'Données projet'!$E$15+1,1))-AVERAGE(OFFSET($H$3,0,0,'Données projet'!$E$15+1,1))</f>
        <v>503.92230226365683</v>
      </c>
      <c r="EP81" s="62">
        <f t="shared" si="100"/>
        <v>267.2998309535638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5.6843418860808015E-14</v>
      </c>
      <c r="FF81" s="18">
        <f>FE81*VLOOKUP('Données projet'!$B$16,Paramètres!$A$1:$I$89,3,0)*VLOOKUP('Données projet'!$B$16,Paramètres!$A$1:$I$89,5,0)</f>
        <v>3.813056537183002E-14</v>
      </c>
      <c r="FG81" s="14">
        <f t="shared" si="101"/>
        <v>6.4086286045526829E-13</v>
      </c>
      <c r="FH81" s="22">
        <f t="shared" si="76"/>
        <v>1.1825802166488628E-12</v>
      </c>
      <c r="FI81" s="62">
        <f t="shared" si="77"/>
        <v>293.33333333333451</v>
      </c>
      <c r="FJ81" s="62">
        <f ca="1">AVERAGE(OFFSET($FI$3,0,0,'Données projet'!$E$16+1,1))-AVERAGE(OFFSET($H$3,0,0,'Données projet'!$E$16+1,1))</f>
        <v>253.51307933126429</v>
      </c>
      <c r="FK81" s="62">
        <f t="shared" si="102"/>
        <v>249.72262393661117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254.59999999999988</v>
      </c>
      <c r="O82" s="14">
        <f>N82*VLOOKUP('Données projet'!$B$9,Paramètres!$A$1:$I$89,3,0)*VLOOKUP('Données projet'!$B$9,Paramètres!$A$1:$I$89,5,0)</f>
        <v>230.36207999999988</v>
      </c>
      <c r="P82" s="14">
        <f t="shared" si="87"/>
        <v>56.360964523671768</v>
      </c>
      <c r="Q82" s="22">
        <f t="shared" si="54"/>
        <v>499.37596921206153</v>
      </c>
      <c r="R82" s="62">
        <f t="shared" si="55"/>
        <v>792.70930254539485</v>
      </c>
      <c r="S82" s="62">
        <f ca="1">AVERAGE(OFFSET($R$3,0,0,'Données projet'!$E$9+1,1))-AVERAGE(OFFSET($H$3,0,0,'Données projet'!$E$9+1,1))</f>
        <v>430.40491895612814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IF('Données projet'!$A$62&gt;35,AI81+AH82-AQ81,IF(A82&lt;'Données projet'!$A$62,$AF$205^A82,IF(A82='Données projet'!$A$62,'Données projet'!$B$62,AI81+AH82-AQ81)))</f>
        <v>254.59999999999988</v>
      </c>
      <c r="AJ82" s="14">
        <f>AI82*VLOOKUP('Données projet'!$B$10,Paramètres!$A$1:$I$89,3,0)*VLOOKUP('Données projet'!$B$10,Paramètres!$A$1:$I$89,5,0)</f>
        <v>258.16439999999989</v>
      </c>
      <c r="AK82" s="14">
        <f t="shared" si="89"/>
        <v>62.3309410183914</v>
      </c>
      <c r="AL82" s="22">
        <f t="shared" si="58"/>
        <v>558.19605227369811</v>
      </c>
      <c r="AM82" s="62">
        <f t="shared" si="59"/>
        <v>851.52938560703137</v>
      </c>
      <c r="AN82" s="62">
        <f ca="1">AVERAGE(OFFSET($AM$3,0,0,'Données projet'!$E$10+1,1))-AVERAGE(OFFSET($H$3,0,0,'Données projet'!$E$10+1,1))</f>
        <v>477.2188915749129</v>
      </c>
      <c r="AO82" s="62">
        <f t="shared" si="90"/>
        <v>254.25036207346591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-1.1368683772161603E-13</v>
      </c>
      <c r="BE82" s="14">
        <f>BD82*VLOOKUP('Données projet'!$B$11,Paramètres!$A$1:$I$89,3,0)*VLOOKUP('Données projet'!$B$11,Paramètres!$A$1:$I$89,5,0)</f>
        <v>-9.2222762759774927E-14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256.19915261735281</v>
      </c>
      <c r="BJ82" s="62">
        <f t="shared" si="92"/>
        <v>297.47246687305056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12</v>
      </c>
      <c r="BY82" s="13">
        <f>IF('Données projet'!$A$114&gt;35,BY81+BX82-CG81,IF(A82&lt;'Données projet'!$A$114,$BV$205^A82,IF(A82='Données projet'!$A$114,'Données projet'!$B$114,BY81+BX82-CG81)))</f>
        <v>359.99999999999966</v>
      </c>
      <c r="BZ82" s="14">
        <f>BY82*VLOOKUP('Données projet'!$B$12,Paramètres!$A$1:$I$89,3,0)*VLOOKUP('Données projet'!$B$12,Paramètres!$A$1:$I$89,5,0)</f>
        <v>308.87999999999977</v>
      </c>
      <c r="CA82" s="14">
        <f t="shared" si="93"/>
        <v>73.034880345800715</v>
      </c>
      <c r="CB82" s="22">
        <f t="shared" si="64"/>
        <v>665.16841660226919</v>
      </c>
      <c r="CC82" s="62">
        <f t="shared" si="65"/>
        <v>958.50174993560245</v>
      </c>
      <c r="CD82" s="62">
        <f ca="1">AVERAGE(OFFSET($CC$3,0,0,'Données projet'!$E$12+1,1))-AVERAGE(OFFSET($H$3,0,0,'Données projet'!$E$12+1,1))</f>
        <v>448.44001099301806</v>
      </c>
      <c r="CE82" s="62">
        <f t="shared" si="94"/>
        <v>230.82970731138215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2.3532629471515006E-7</v>
      </c>
      <c r="CN82" s="24">
        <f t="shared" si="66"/>
        <v>2.3532629471515006E-7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1.7053025658242404E-13</v>
      </c>
      <c r="CU82" s="18">
        <f>CT82*VLOOKUP('Données projet'!$B$13,Paramètres!$A$1:$I$89,3,0)*VLOOKUP('Données projet'!$B$13,Paramètres!$A$1:$I$89,5,0)</f>
        <v>1.3301360013429075E-13</v>
      </c>
      <c r="CV82" s="14">
        <f t="shared" si="95"/>
        <v>1.9329766731057041E-12</v>
      </c>
      <c r="CW82" s="22">
        <f t="shared" si="67"/>
        <v>3.5982663925596575E-12</v>
      </c>
      <c r="CX82" s="62">
        <f t="shared" si="68"/>
        <v>293.3333333333369</v>
      </c>
      <c r="CY82" s="62">
        <f ca="1">AVERAGE(OFFSET($CX$3,0,0,'Données projet'!$E$13+1,1))-AVERAGE(OFFSET($H$3,0,0,'Données projet'!$E$13+1,1))</f>
        <v>288.82988781931277</v>
      </c>
      <c r="CZ82" s="62">
        <f t="shared" si="96"/>
        <v>283.48738729114024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5.9</v>
      </c>
      <c r="DO82" s="13">
        <f>IF('Données projet'!$A$166&gt;35,DO81+DN82-DW81,IF(A82&lt;'Données projet'!$A$166,$DL$205^A82,IF(A82='Données projet'!$A$166,'Données projet'!$B$166,DO81+DN82-DW81)))</f>
        <v>254.59999999999988</v>
      </c>
      <c r="DP82" s="18">
        <f>DO82*VLOOKUP('Données projet'!$B$14,Paramètres!$A$1:$I$89,3,0)*VLOOKUP('Données projet'!$B$14,Paramètres!$A$1:$I$89,5,0)</f>
        <v>246.24911999999989</v>
      </c>
      <c r="DQ82" s="14">
        <f t="shared" si="97"/>
        <v>59.782041052936805</v>
      </c>
      <c r="DR82" s="22">
        <f t="shared" si="70"/>
        <v>533.00427216719811</v>
      </c>
      <c r="DS82" s="62">
        <f t="shared" si="71"/>
        <v>826.33760550053148</v>
      </c>
      <c r="DT82" s="62">
        <f ca="1">AVERAGE(OFFSET($DS$3,0,0,'Données projet'!$E$14+1,1))-AVERAGE(OFFSET($H$3,0,0,'Données projet'!$E$14+1,1))</f>
        <v>457.16923206840744</v>
      </c>
      <c r="DU82" s="62">
        <f t="shared" si="98"/>
        <v>244.45149244446094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5.9</v>
      </c>
      <c r="EJ82" s="13">
        <f>IF('Données projet'!$A$192&gt;35,EJ81+EI82-ER81,IF(A82&lt;'Données projet'!$A$192,$EG$205^A82,IF(A82='Données projet'!$A$192,'Données projet'!$B$192,EJ81+EI82-ER81)))</f>
        <v>254.59999999999988</v>
      </c>
      <c r="EK82" s="18">
        <f>EJ82*VLOOKUP('Données projet'!$B$15,Paramètres!$A$1:$I$89,3,0)*VLOOKUP('Données projet'!$B$15,Paramètres!$A$1:$I$89,5,0)</f>
        <v>274.05143999999984</v>
      </c>
      <c r="EL82" s="14">
        <f t="shared" si="99"/>
        <v>65.70834037944428</v>
      </c>
      <c r="EM82" s="22">
        <f t="shared" si="73"/>
        <v>591.74828416086518</v>
      </c>
      <c r="EN82" s="62">
        <f t="shared" si="74"/>
        <v>885.08161749419855</v>
      </c>
      <c r="EO82" s="62">
        <f ca="1">AVERAGE(OFFSET($EN$3,0,0,'Données projet'!$E$15+1,1))-AVERAGE(OFFSET($H$3,0,0,'Données projet'!$E$15+1,1))</f>
        <v>503.92230226365683</v>
      </c>
      <c r="EP82" s="62">
        <f t="shared" si="100"/>
        <v>267.2998309535638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5.6843418860808015E-14</v>
      </c>
      <c r="FF82" s="18">
        <f>FE82*VLOOKUP('Données projet'!$B$16,Paramètres!$A$1:$I$89,3,0)*VLOOKUP('Données projet'!$B$16,Paramètres!$A$1:$I$89,5,0)</f>
        <v>3.813056537183002E-14</v>
      </c>
      <c r="FG82" s="14">
        <f t="shared" si="101"/>
        <v>6.4086286045526829E-13</v>
      </c>
      <c r="FH82" s="22">
        <f t="shared" si="76"/>
        <v>1.1825802166488628E-12</v>
      </c>
      <c r="FI82" s="62">
        <f t="shared" si="77"/>
        <v>293.33333333333451</v>
      </c>
      <c r="FJ82" s="62">
        <f ca="1">AVERAGE(OFFSET($FI$3,0,0,'Données projet'!$E$16+1,1))-AVERAGE(OFFSET($H$3,0,0,'Données projet'!$E$16+1,1))</f>
        <v>253.51307933126429</v>
      </c>
      <c r="FK82" s="62">
        <f t="shared" si="102"/>
        <v>249.72262393661117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260.49999999999989</v>
      </c>
      <c r="O83" s="14">
        <f>N83*VLOOKUP('Données projet'!$B$9,Paramètres!$A$1:$I$89,3,0)*VLOOKUP('Données projet'!$B$9,Paramètres!$A$1:$I$89,5,0)</f>
        <v>235.70039999999989</v>
      </c>
      <c r="P83" s="14">
        <f t="shared" si="87"/>
        <v>57.513479567871634</v>
      </c>
      <c r="Q83" s="22">
        <f t="shared" si="54"/>
        <v>510.68084024737624</v>
      </c>
      <c r="R83" s="62">
        <f t="shared" si="55"/>
        <v>804.01417358070955</v>
      </c>
      <c r="S83" s="62">
        <f ca="1">AVERAGE(OFFSET($R$3,0,0,'Données projet'!$E$9+1,1))-AVERAGE(OFFSET($H$3,0,0,'Données projet'!$E$9+1,1))</f>
        <v>430.40491895612814</v>
      </c>
      <c r="T83" s="62">
        <f t="shared" si="88"/>
        <v>231.36959598460686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IF('Données projet'!$A$62&gt;35,AI82+AH83-AQ82,IF(A83&lt;'Données projet'!$A$62,$AF$205^A83,IF(A83='Données projet'!$A$62,'Données projet'!$B$62,AI82+AH83-AQ82)))</f>
        <v>260.49999999999989</v>
      </c>
      <c r="AJ83" s="14">
        <f>AI83*VLOOKUP('Données projet'!$B$10,Paramètres!$A$1:$I$89,3,0)*VLOOKUP('Données projet'!$B$10,Paramètres!$A$1:$I$89,5,0)</f>
        <v>264.14699999999988</v>
      </c>
      <c r="AK83" s="14">
        <f t="shared" si="89"/>
        <v>63.605535018865886</v>
      </c>
      <c r="AL83" s="22">
        <f t="shared" si="58"/>
        <v>570.83566515785787</v>
      </c>
      <c r="AM83" s="62">
        <f t="shared" si="59"/>
        <v>864.16899849119113</v>
      </c>
      <c r="AN83" s="62">
        <f ca="1">AVERAGE(OFFSET($AM$3,0,0,'Données projet'!$E$10+1,1))-AVERAGE(OFFSET($H$3,0,0,'Données projet'!$E$10+1,1))</f>
        <v>477.2188915749129</v>
      </c>
      <c r="AO83" s="62">
        <f t="shared" si="90"/>
        <v>254.25036207346591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-1.1368683772161603E-13</v>
      </c>
      <c r="BE83" s="14">
        <f>BD83*VLOOKUP('Données projet'!$B$11,Paramètres!$A$1:$I$89,3,0)*VLOOKUP('Données projet'!$B$11,Paramètres!$A$1:$I$89,5,0)</f>
        <v>-9.2222762759774927E-14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256.19915261735281</v>
      </c>
      <c r="BJ83" s="62">
        <f t="shared" si="92"/>
        <v>297.47246687305056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12</v>
      </c>
      <c r="BY83" s="13">
        <f>IF('Données projet'!$A$114&gt;35,BY82+BX83-CG82,IF(A83&lt;'Données projet'!$A$114,$BV$205^A83,IF(A83='Données projet'!$A$114,'Données projet'!$B$114,BY82+BX83-CG82)))</f>
        <v>371.99999999999966</v>
      </c>
      <c r="BZ83" s="14">
        <f>BY83*VLOOKUP('Données projet'!$B$12,Paramètres!$A$1:$I$89,3,0)*VLOOKUP('Données projet'!$B$12,Paramètres!$A$1:$I$89,5,0)</f>
        <v>319.17599999999976</v>
      </c>
      <c r="CA83" s="14">
        <f t="shared" si="93"/>
        <v>75.181878718947615</v>
      </c>
      <c r="CB83" s="22">
        <f t="shared" si="64"/>
        <v>686.8399721021666</v>
      </c>
      <c r="CC83" s="62">
        <f t="shared" si="65"/>
        <v>980.17330543549997</v>
      </c>
      <c r="CD83" s="62">
        <f ca="1">AVERAGE(OFFSET($CC$3,0,0,'Données projet'!$E$12+1,1))-AVERAGE(OFFSET($H$3,0,0,'Données projet'!$E$12+1,1))</f>
        <v>448.44001099301806</v>
      </c>
      <c r="CE83" s="62">
        <f t="shared" si="94"/>
        <v>230.82970731138215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1.6640081878458662E-7</v>
      </c>
      <c r="CN83" s="24">
        <f t="shared" si="66"/>
        <v>1.6640081878458662E-7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1.7053025658242404E-13</v>
      </c>
      <c r="CU83" s="18">
        <f>CT83*VLOOKUP('Données projet'!$B$13,Paramètres!$A$1:$I$89,3,0)*VLOOKUP('Données projet'!$B$13,Paramètres!$A$1:$I$89,5,0)</f>
        <v>1.3301360013429075E-13</v>
      </c>
      <c r="CV83" s="14">
        <f t="shared" si="95"/>
        <v>1.9329766731057041E-12</v>
      </c>
      <c r="CW83" s="22">
        <f t="shared" si="67"/>
        <v>3.5982663925596575E-12</v>
      </c>
      <c r="CX83" s="62">
        <f t="shared" si="68"/>
        <v>293.3333333333369</v>
      </c>
      <c r="CY83" s="62">
        <f ca="1">AVERAGE(OFFSET($CX$3,0,0,'Données projet'!$E$13+1,1))-AVERAGE(OFFSET($H$3,0,0,'Données projet'!$E$13+1,1))</f>
        <v>288.82988781931277</v>
      </c>
      <c r="CZ83" s="62">
        <f t="shared" si="96"/>
        <v>283.48738729114024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5.9</v>
      </c>
      <c r="DO83" s="13">
        <f>IF('Données projet'!$A$166&gt;35,DO82+DN83-DW82,IF(A83&lt;'Données projet'!$A$166,$DL$205^A83,IF(A83='Données projet'!$A$166,'Données projet'!$B$166,DO82+DN83-DW82)))</f>
        <v>260.49999999999989</v>
      </c>
      <c r="DP83" s="18">
        <f>DO83*VLOOKUP('Données projet'!$B$14,Paramètres!$A$1:$I$89,3,0)*VLOOKUP('Données projet'!$B$14,Paramètres!$A$1:$I$89,5,0)</f>
        <v>251.95559999999992</v>
      </c>
      <c r="DQ83" s="14">
        <f t="shared" si="97"/>
        <v>61.00451306470562</v>
      </c>
      <c r="DR83" s="22">
        <f t="shared" si="70"/>
        <v>545.07219692102865</v>
      </c>
      <c r="DS83" s="62">
        <f t="shared" si="71"/>
        <v>838.40553025436202</v>
      </c>
      <c r="DT83" s="62">
        <f ca="1">AVERAGE(OFFSET($DS$3,0,0,'Données projet'!$E$14+1,1))-AVERAGE(OFFSET($H$3,0,0,'Données projet'!$E$14+1,1))</f>
        <v>457.16923206840744</v>
      </c>
      <c r="DU83" s="62">
        <f t="shared" si="98"/>
        <v>244.45149244446094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5.9</v>
      </c>
      <c r="EJ83" s="13">
        <f>IF('Données projet'!$A$192&gt;35,EJ82+EI83-ER82,IF(A83&lt;'Données projet'!$A$192,$EG$205^A83,IF(A83='Données projet'!$A$192,'Données projet'!$B$192,EJ82+EI83-ER82)))</f>
        <v>260.49999999999989</v>
      </c>
      <c r="EK83" s="18">
        <f>EJ83*VLOOKUP('Données projet'!$B$15,Paramètres!$A$1:$I$89,3,0)*VLOOKUP('Données projet'!$B$15,Paramètres!$A$1:$I$89,5,0)</f>
        <v>280.40219999999988</v>
      </c>
      <c r="EL83" s="14">
        <f t="shared" si="99"/>
        <v>67.051998201071953</v>
      </c>
      <c r="EM83" s="22">
        <f t="shared" si="73"/>
        <v>605.14939520020005</v>
      </c>
      <c r="EN83" s="62">
        <f t="shared" si="74"/>
        <v>898.48272853353342</v>
      </c>
      <c r="EO83" s="62">
        <f ca="1">AVERAGE(OFFSET($EN$3,0,0,'Données projet'!$E$15+1,1))-AVERAGE(OFFSET($H$3,0,0,'Données projet'!$E$15+1,1))</f>
        <v>503.92230226365683</v>
      </c>
      <c r="EP83" s="62">
        <f t="shared" si="100"/>
        <v>267.2998309535638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5.6843418860808015E-14</v>
      </c>
      <c r="FF83" s="18">
        <f>FE83*VLOOKUP('Données projet'!$B$16,Paramètres!$A$1:$I$89,3,0)*VLOOKUP('Données projet'!$B$16,Paramètres!$A$1:$I$89,5,0)</f>
        <v>3.813056537183002E-14</v>
      </c>
      <c r="FG83" s="14">
        <f t="shared" si="101"/>
        <v>6.4086286045526829E-13</v>
      </c>
      <c r="FH83" s="22">
        <f t="shared" si="76"/>
        <v>1.1825802166488628E-12</v>
      </c>
      <c r="FI83" s="62">
        <f t="shared" si="77"/>
        <v>293.33333333333451</v>
      </c>
      <c r="FJ83" s="62">
        <f ca="1">AVERAGE(OFFSET($FI$3,0,0,'Données projet'!$E$16+1,1))-AVERAGE(OFFSET($H$3,0,0,'Données projet'!$E$16+1,1))</f>
        <v>253.51307933126429</v>
      </c>
      <c r="FK83" s="62">
        <f t="shared" si="102"/>
        <v>249.72262393661117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266.39999999999986</v>
      </c>
      <c r="O84" s="14">
        <f>N84*VLOOKUP('Données projet'!$B$9,Paramètres!$A$1:$I$89,3,0)*VLOOKUP('Données projet'!$B$9,Paramètres!$A$1:$I$89,5,0)</f>
        <v>241.03871999999987</v>
      </c>
      <c r="P84" s="14">
        <f t="shared" si="87"/>
        <v>58.66295994697046</v>
      </c>
      <c r="Q84" s="22">
        <f t="shared" si="54"/>
        <v>521.98042590763998</v>
      </c>
      <c r="R84" s="62">
        <f t="shared" si="55"/>
        <v>815.31375924097324</v>
      </c>
      <c r="S84" s="62">
        <f ca="1">AVERAGE(OFFSET($R$3,0,0,'Données projet'!$E$9+1,1))-AVERAGE(OFFSET($H$3,0,0,'Données projet'!$E$9+1,1))</f>
        <v>430.40491895612814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IF('Données projet'!$A$62&gt;35,AI83+AH84-AQ83,IF(A84&lt;'Données projet'!$A$62,$AF$205^A84,IF(A84='Données projet'!$A$62,'Données projet'!$B$62,AI83+AH84-AQ83)))</f>
        <v>266.39999999999986</v>
      </c>
      <c r="AJ84" s="14">
        <f>AI84*VLOOKUP('Données projet'!$B$10,Paramètres!$A$1:$I$89,3,0)*VLOOKUP('Données projet'!$B$10,Paramètres!$A$1:$I$89,5,0)</f>
        <v>270.12959999999987</v>
      </c>
      <c r="AK84" s="14">
        <f t="shared" si="89"/>
        <v>64.876772910497735</v>
      </c>
      <c r="AL84" s="22">
        <f t="shared" si="58"/>
        <v>583.46943281911661</v>
      </c>
      <c r="AM84" s="62">
        <f t="shared" si="59"/>
        <v>876.80276615244998</v>
      </c>
      <c r="AN84" s="62">
        <f ca="1">AVERAGE(OFFSET($AM$3,0,0,'Données projet'!$E$10+1,1))-AVERAGE(OFFSET($H$3,0,0,'Données projet'!$E$10+1,1))</f>
        <v>477.2188915749129</v>
      </c>
      <c r="AO84" s="62">
        <f t="shared" si="90"/>
        <v>254.25036207346591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-9.2222762759774927E-14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256.19915261735281</v>
      </c>
      <c r="BJ84" s="62">
        <f t="shared" si="92"/>
        <v>297.47246687305056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12</v>
      </c>
      <c r="BY84" s="13">
        <f>IF('Données projet'!$A$114&gt;35,BY83+BX84-CG83,IF(A84&lt;'Données projet'!$A$114,$BV$205^A84,IF(A84='Données projet'!$A$114,'Données projet'!$B$114,BY83+BX84-CG83)))</f>
        <v>383.99999999999966</v>
      </c>
      <c r="BZ84" s="14">
        <f>BY84*VLOOKUP('Données projet'!$B$12,Paramètres!$A$1:$I$89,3,0)*VLOOKUP('Données projet'!$B$12,Paramètres!$A$1:$I$89,5,0)</f>
        <v>329.47199999999975</v>
      </c>
      <c r="CA84" s="14">
        <f t="shared" si="93"/>
        <v>77.320829101031876</v>
      </c>
      <c r="CB84" s="22">
        <f t="shared" si="64"/>
        <v>708.49751068429669</v>
      </c>
      <c r="CC84" s="62">
        <f t="shared" si="65"/>
        <v>1001.8308440176299</v>
      </c>
      <c r="CD84" s="62">
        <f ca="1">AVERAGE(OFFSET($CC$3,0,0,'Données projet'!$E$12+1,1))-AVERAGE(OFFSET($H$3,0,0,'Données projet'!$E$12+1,1))</f>
        <v>448.44001099301806</v>
      </c>
      <c r="CE84" s="62">
        <f t="shared" si="94"/>
        <v>230.82970731138215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1.1766314735757504E-7</v>
      </c>
      <c r="CN84" s="24">
        <f t="shared" si="66"/>
        <v>1.1766314735757504E-7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1.7053025658242404E-13</v>
      </c>
      <c r="CU84" s="18">
        <f>CT84*VLOOKUP('Données projet'!$B$13,Paramètres!$A$1:$I$89,3,0)*VLOOKUP('Données projet'!$B$13,Paramètres!$A$1:$I$89,5,0)</f>
        <v>1.3301360013429075E-13</v>
      </c>
      <c r="CV84" s="14">
        <f t="shared" si="95"/>
        <v>1.9329766731057041E-12</v>
      </c>
      <c r="CW84" s="22">
        <f t="shared" si="67"/>
        <v>3.5982663925596575E-12</v>
      </c>
      <c r="CX84" s="62">
        <f t="shared" si="68"/>
        <v>293.3333333333369</v>
      </c>
      <c r="CY84" s="62">
        <f ca="1">AVERAGE(OFFSET($CX$3,0,0,'Données projet'!$E$13+1,1))-AVERAGE(OFFSET($H$3,0,0,'Données projet'!$E$13+1,1))</f>
        <v>288.82988781931277</v>
      </c>
      <c r="CZ84" s="62">
        <f t="shared" si="96"/>
        <v>283.48738729114024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5.9</v>
      </c>
      <c r="DO84" s="13">
        <f>IF('Données projet'!$A$166&gt;35,DO83+DN84-DW83,IF(A84&lt;'Données projet'!$A$166,$DL$205^A84,IF(A84='Données projet'!$A$166,'Données projet'!$B$166,DO83+DN84-DW83)))</f>
        <v>266.39999999999986</v>
      </c>
      <c r="DP84" s="18">
        <f>DO84*VLOOKUP('Données projet'!$B$14,Paramètres!$A$1:$I$89,3,0)*VLOOKUP('Données projet'!$B$14,Paramètres!$A$1:$I$89,5,0)</f>
        <v>257.66207999999989</v>
      </c>
      <c r="DQ84" s="14">
        <f t="shared" si="97"/>
        <v>62.223766209033421</v>
      </c>
      <c r="DR84" s="22">
        <f t="shared" si="70"/>
        <v>557.13451548073306</v>
      </c>
      <c r="DS84" s="62">
        <f t="shared" si="71"/>
        <v>850.46784881406643</v>
      </c>
      <c r="DT84" s="62">
        <f ca="1">AVERAGE(OFFSET($DS$3,0,0,'Données projet'!$E$14+1,1))-AVERAGE(OFFSET($H$3,0,0,'Données projet'!$E$14+1,1))</f>
        <v>457.16923206840744</v>
      </c>
      <c r="DU84" s="62">
        <f t="shared" si="98"/>
        <v>244.45149244446094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5.9</v>
      </c>
      <c r="EJ84" s="13">
        <f>IF('Données projet'!$A$192&gt;35,EJ83+EI84-ER83,IF(A84&lt;'Données projet'!$A$192,$EG$205^A84,IF(A84='Données projet'!$A$192,'Données projet'!$B$192,EJ83+EI84-ER83)))</f>
        <v>266.39999999999986</v>
      </c>
      <c r="EK84" s="18">
        <f>EJ84*VLOOKUP('Données projet'!$B$15,Paramètres!$A$1:$I$89,3,0)*VLOOKUP('Données projet'!$B$15,Paramètres!$A$1:$I$89,5,0)</f>
        <v>286.75295999999986</v>
      </c>
      <c r="EL84" s="14">
        <f t="shared" si="99"/>
        <v>68.392118063243558</v>
      </c>
      <c r="EM84" s="22">
        <f t="shared" si="73"/>
        <v>618.54434429348237</v>
      </c>
      <c r="EN84" s="62">
        <f t="shared" si="74"/>
        <v>911.87767762681574</v>
      </c>
      <c r="EO84" s="62">
        <f ca="1">AVERAGE(OFFSET($EN$3,0,0,'Données projet'!$E$15+1,1))-AVERAGE(OFFSET($H$3,0,0,'Données projet'!$E$15+1,1))</f>
        <v>503.92230226365683</v>
      </c>
      <c r="EP84" s="62">
        <f t="shared" si="100"/>
        <v>267.2998309535638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5.6843418860808015E-14</v>
      </c>
      <c r="FF84" s="18">
        <f>FE84*VLOOKUP('Données projet'!$B$16,Paramètres!$A$1:$I$89,3,0)*VLOOKUP('Données projet'!$B$16,Paramètres!$A$1:$I$89,5,0)</f>
        <v>3.813056537183002E-14</v>
      </c>
      <c r="FG84" s="14">
        <f t="shared" si="101"/>
        <v>6.4086286045526829E-13</v>
      </c>
      <c r="FH84" s="22">
        <f t="shared" si="76"/>
        <v>1.1825802166488628E-12</v>
      </c>
      <c r="FI84" s="62">
        <f t="shared" si="77"/>
        <v>293.33333333333451</v>
      </c>
      <c r="FJ84" s="62">
        <f ca="1">AVERAGE(OFFSET($FI$3,0,0,'Données projet'!$E$16+1,1))-AVERAGE(OFFSET($H$3,0,0,'Données projet'!$E$16+1,1))</f>
        <v>253.51307933126429</v>
      </c>
      <c r="FK84" s="62">
        <f t="shared" si="102"/>
        <v>249.72262393661117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272.29999999999984</v>
      </c>
      <c r="O85" s="14">
        <f>N85*VLOOKUP('Données projet'!$B$9,Paramètres!$A$1:$I$89,3,0)*VLOOKUP('Données projet'!$B$9,Paramètres!$A$1:$I$89,5,0)</f>
        <v>246.37703999999982</v>
      </c>
      <c r="P85" s="14">
        <f t="shared" si="87"/>
        <v>59.809480609038189</v>
      </c>
      <c r="Q85" s="22">
        <f t="shared" si="54"/>
        <v>533.27485672740784</v>
      </c>
      <c r="R85" s="62">
        <f t="shared" si="55"/>
        <v>826.60819006074121</v>
      </c>
      <c r="S85" s="62">
        <f ca="1">AVERAGE(OFFSET($R$3,0,0,'Données projet'!$E$9+1,1))-AVERAGE(OFFSET($H$3,0,0,'Données projet'!$E$9+1,1))</f>
        <v>430.40491895612814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IF('Données projet'!$A$62&gt;35,AI84+AH85-AQ84,IF(A85&lt;'Données projet'!$A$62,$AF$205^A85,IF(A85='Données projet'!$A$62,'Données projet'!$B$62,AI84+AH85-AQ84)))</f>
        <v>272.29999999999984</v>
      </c>
      <c r="AJ85" s="14">
        <f>AI85*VLOOKUP('Données projet'!$B$10,Paramètres!$A$1:$I$89,3,0)*VLOOKUP('Données projet'!$B$10,Paramètres!$A$1:$I$89,5,0)</f>
        <v>276.11219999999986</v>
      </c>
      <c r="AK85" s="14">
        <f t="shared" si="89"/>
        <v>66.144737580152963</v>
      </c>
      <c r="AL85" s="22">
        <f t="shared" si="58"/>
        <v>596.09749961876616</v>
      </c>
      <c r="AM85" s="62">
        <f t="shared" si="59"/>
        <v>889.43083295209954</v>
      </c>
      <c r="AN85" s="62">
        <f ca="1">AVERAGE(OFFSET($AM$3,0,0,'Données projet'!$E$10+1,1))-AVERAGE(OFFSET($H$3,0,0,'Données projet'!$E$10+1,1))</f>
        <v>477.2188915749129</v>
      </c>
      <c r="AO85" s="62">
        <f t="shared" si="90"/>
        <v>254.25036207346591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-9.2222762759774927E-14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256.19915261735281</v>
      </c>
      <c r="BJ85" s="62">
        <f t="shared" si="92"/>
        <v>297.47246687305056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12</v>
      </c>
      <c r="BY85" s="13">
        <f>IF('Données projet'!$A$114&gt;35,BY84+BX85-CG84,IF(A85&lt;'Données projet'!$A$114,$BV$205^A85,IF(A85='Données projet'!$A$114,'Données projet'!$B$114,BY84+BX85-CG84)))</f>
        <v>395.99999999999966</v>
      </c>
      <c r="BZ85" s="14">
        <f>BY85*VLOOKUP('Données projet'!$B$12,Paramètres!$A$1:$I$89,3,0)*VLOOKUP('Données projet'!$B$12,Paramètres!$A$1:$I$89,5,0)</f>
        <v>339.76799999999974</v>
      </c>
      <c r="CA85" s="14">
        <f t="shared" si="93"/>
        <v>79.452011848891914</v>
      </c>
      <c r="CB85" s="22">
        <f t="shared" si="64"/>
        <v>730.14152063681968</v>
      </c>
      <c r="CC85" s="62">
        <f t="shared" si="65"/>
        <v>1023.4748539701529</v>
      </c>
      <c r="CD85" s="62">
        <f ca="1">AVERAGE(OFFSET($CC$3,0,0,'Données projet'!$E$12+1,1))-AVERAGE(OFFSET($H$3,0,0,'Données projet'!$E$12+1,1))</f>
        <v>448.44001099301806</v>
      </c>
      <c r="CE85" s="62">
        <f t="shared" si="94"/>
        <v>230.82970731138215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8.3200409392293322E-8</v>
      </c>
      <c r="CN85" s="24">
        <f t="shared" si="66"/>
        <v>8.3200409392293322E-8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1.7053025658242404E-13</v>
      </c>
      <c r="CU85" s="18">
        <f>CT85*VLOOKUP('Données projet'!$B$13,Paramètres!$A$1:$I$89,3,0)*VLOOKUP('Données projet'!$B$13,Paramètres!$A$1:$I$89,5,0)</f>
        <v>1.3301360013429075E-13</v>
      </c>
      <c r="CV85" s="14">
        <f t="shared" si="95"/>
        <v>1.9329766731057041E-12</v>
      </c>
      <c r="CW85" s="22">
        <f t="shared" si="67"/>
        <v>3.5982663925596575E-12</v>
      </c>
      <c r="CX85" s="62">
        <f t="shared" si="68"/>
        <v>293.3333333333369</v>
      </c>
      <c r="CY85" s="62">
        <f ca="1">AVERAGE(OFFSET($CX$3,0,0,'Données projet'!$E$13+1,1))-AVERAGE(OFFSET($H$3,0,0,'Données projet'!$E$13+1,1))</f>
        <v>288.82988781931277</v>
      </c>
      <c r="CZ85" s="62">
        <f t="shared" si="96"/>
        <v>283.48738729114024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5.9</v>
      </c>
      <c r="DO85" s="13">
        <f>IF('Données projet'!$A$166&gt;35,DO84+DN85-DW84,IF(A85&lt;'Données projet'!$A$166,$DL$205^A85,IF(A85='Données projet'!$A$166,'Données projet'!$B$166,DO84+DN85-DW84)))</f>
        <v>272.29999999999984</v>
      </c>
      <c r="DP85" s="18">
        <f>DO85*VLOOKUP('Données projet'!$B$14,Paramètres!$A$1:$I$89,3,0)*VLOOKUP('Données projet'!$B$14,Paramètres!$A$1:$I$89,5,0)</f>
        <v>263.36855999999989</v>
      </c>
      <c r="DQ85" s="14">
        <f t="shared" si="97"/>
        <v>63.439879983292599</v>
      </c>
      <c r="DR85" s="22">
        <f t="shared" si="70"/>
        <v>569.19136630423441</v>
      </c>
      <c r="DS85" s="62">
        <f t="shared" si="71"/>
        <v>862.52469963756766</v>
      </c>
      <c r="DT85" s="62">
        <f ca="1">AVERAGE(OFFSET($DS$3,0,0,'Données projet'!$E$14+1,1))-AVERAGE(OFFSET($H$3,0,0,'Données projet'!$E$14+1,1))</f>
        <v>457.16923206840744</v>
      </c>
      <c r="DU85" s="62">
        <f t="shared" si="98"/>
        <v>244.45149244446094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5.9</v>
      </c>
      <c r="EJ85" s="13">
        <f>IF('Données projet'!$A$192&gt;35,EJ84+EI85-ER84,IF(A85&lt;'Données projet'!$A$192,$EG$205^A85,IF(A85='Données projet'!$A$192,'Données projet'!$B$192,EJ84+EI85-ER84)))</f>
        <v>272.29999999999984</v>
      </c>
      <c r="EK85" s="18">
        <f>EJ85*VLOOKUP('Données projet'!$B$15,Paramètres!$A$1:$I$89,3,0)*VLOOKUP('Données projet'!$B$15,Paramètres!$A$1:$I$89,5,0)</f>
        <v>293.10371999999984</v>
      </c>
      <c r="EL85" s="14">
        <f t="shared" si="99"/>
        <v>69.728787344046424</v>
      </c>
      <c r="EM85" s="22">
        <f t="shared" si="73"/>
        <v>631.9332836242138</v>
      </c>
      <c r="EN85" s="62">
        <f t="shared" si="74"/>
        <v>925.26661695754706</v>
      </c>
      <c r="EO85" s="62">
        <f ca="1">AVERAGE(OFFSET($EN$3,0,0,'Données projet'!$E$15+1,1))-AVERAGE(OFFSET($H$3,0,0,'Données projet'!$E$15+1,1))</f>
        <v>503.92230226365683</v>
      </c>
      <c r="EP85" s="62">
        <f t="shared" si="100"/>
        <v>267.2998309535638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5.6843418860808015E-14</v>
      </c>
      <c r="FF85" s="18">
        <f>FE85*VLOOKUP('Données projet'!$B$16,Paramètres!$A$1:$I$89,3,0)*VLOOKUP('Données projet'!$B$16,Paramètres!$A$1:$I$89,5,0)</f>
        <v>3.813056537183002E-14</v>
      </c>
      <c r="FG85" s="14">
        <f t="shared" si="101"/>
        <v>6.4086286045526829E-13</v>
      </c>
      <c r="FH85" s="22">
        <f t="shared" si="76"/>
        <v>1.1825802166488628E-12</v>
      </c>
      <c r="FI85" s="62">
        <f t="shared" si="77"/>
        <v>293.33333333333451</v>
      </c>
      <c r="FJ85" s="62">
        <f ca="1">AVERAGE(OFFSET($FI$3,0,0,'Données projet'!$E$16+1,1))-AVERAGE(OFFSET($H$3,0,0,'Données projet'!$E$16+1,1))</f>
        <v>253.51307933126429</v>
      </c>
      <c r="FK85" s="62">
        <f t="shared" si="102"/>
        <v>249.72262393661117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278.19999999999982</v>
      </c>
      <c r="O86" s="14">
        <f>N86*VLOOKUP('Données projet'!$B$9,Paramètres!$A$1:$I$89,3,0)*VLOOKUP('Données projet'!$B$9,Paramètres!$A$1:$I$89,5,0)</f>
        <v>251.71535999999983</v>
      </c>
      <c r="P86" s="14">
        <f t="shared" si="87"/>
        <v>60.953113068801812</v>
      </c>
      <c r="Q86" s="22">
        <f t="shared" si="54"/>
        <v>544.5642572614961</v>
      </c>
      <c r="R86" s="62">
        <f t="shared" si="55"/>
        <v>837.89759059482935</v>
      </c>
      <c r="S86" s="62">
        <f ca="1">AVERAGE(OFFSET($R$3,0,0,'Données projet'!$E$9+1,1))-AVERAGE(OFFSET($H$3,0,0,'Données projet'!$E$9+1,1))</f>
        <v>430.40491895612814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IF('Données projet'!$A$62&gt;35,AI85+AH86-AQ85,IF(A86&lt;'Données projet'!$A$62,$AF$205^A86,IF(A86='Données projet'!$A$62,'Données projet'!$B$62,AI85+AH86-AQ85)))</f>
        <v>278.19999999999982</v>
      </c>
      <c r="AJ86" s="14">
        <f>AI86*VLOOKUP('Données projet'!$B$10,Paramètres!$A$1:$I$89,3,0)*VLOOKUP('Données projet'!$B$10,Paramètres!$A$1:$I$89,5,0)</f>
        <v>282.09479999999985</v>
      </c>
      <c r="AK86" s="14">
        <f t="shared" si="89"/>
        <v>67.409508117681739</v>
      </c>
      <c r="AL86" s="22">
        <f t="shared" si="58"/>
        <v>608.72000330496201</v>
      </c>
      <c r="AM86" s="62">
        <f t="shared" si="59"/>
        <v>902.05333663829538</v>
      </c>
      <c r="AN86" s="62">
        <f ca="1">AVERAGE(OFFSET($AM$3,0,0,'Données projet'!$E$10+1,1))-AVERAGE(OFFSET($H$3,0,0,'Données projet'!$E$10+1,1))</f>
        <v>477.2188915749129</v>
      </c>
      <c r="AO86" s="62">
        <f t="shared" si="90"/>
        <v>254.25036207346591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-9.2222762759774927E-14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256.19915261735281</v>
      </c>
      <c r="BJ86" s="62">
        <f t="shared" si="92"/>
        <v>297.47246687305056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12</v>
      </c>
      <c r="BY86" s="13">
        <f>IF('Données projet'!$A$114&gt;35,BY85+BX86-CG85,IF(A86&lt;'Données projet'!$A$114,$BV$205^A86,IF(A86='Données projet'!$A$114,'Données projet'!$B$114,BY85+BX86-CG85)))</f>
        <v>407.99999999999966</v>
      </c>
      <c r="BZ86" s="14">
        <f>BY86*VLOOKUP('Données projet'!$B$12,Paramètres!$A$1:$I$89,3,0)*VLOOKUP('Données projet'!$B$12,Paramètres!$A$1:$I$89,5,0)</f>
        <v>350.06399999999974</v>
      </c>
      <c r="CA86" s="14">
        <f t="shared" si="93"/>
        <v>81.575689362490451</v>
      </c>
      <c r="CB86" s="22">
        <f t="shared" si="64"/>
        <v>751.77245897300372</v>
      </c>
      <c r="CC86" s="62">
        <f t="shared" si="65"/>
        <v>1045.105792306337</v>
      </c>
      <c r="CD86" s="62">
        <f ca="1">AVERAGE(OFFSET($CC$3,0,0,'Données projet'!$E$12+1,1))-AVERAGE(OFFSET($H$3,0,0,'Données projet'!$E$12+1,1))</f>
        <v>448.44001099301806</v>
      </c>
      <c r="CE86" s="62">
        <f t="shared" si="94"/>
        <v>230.82970731138215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5.8831573678787534E-8</v>
      </c>
      <c r="CN86" s="24">
        <f t="shared" si="66"/>
        <v>5.8831573678787534E-8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1.7053025658242404E-13</v>
      </c>
      <c r="CU86" s="18">
        <f>CT86*VLOOKUP('Données projet'!$B$13,Paramètres!$A$1:$I$89,3,0)*VLOOKUP('Données projet'!$B$13,Paramètres!$A$1:$I$89,5,0)</f>
        <v>1.3301360013429075E-13</v>
      </c>
      <c r="CV86" s="14">
        <f t="shared" si="95"/>
        <v>1.9329766731057041E-12</v>
      </c>
      <c r="CW86" s="22">
        <f t="shared" si="67"/>
        <v>3.5982663925596575E-12</v>
      </c>
      <c r="CX86" s="62">
        <f t="shared" si="68"/>
        <v>293.3333333333369</v>
      </c>
      <c r="CY86" s="62">
        <f ca="1">AVERAGE(OFFSET($CX$3,0,0,'Données projet'!$E$13+1,1))-AVERAGE(OFFSET($H$3,0,0,'Données projet'!$E$13+1,1))</f>
        <v>288.82988781931277</v>
      </c>
      <c r="CZ86" s="62">
        <f t="shared" si="96"/>
        <v>283.48738729114024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5.9</v>
      </c>
      <c r="DO86" s="13">
        <f>IF('Données projet'!$A$166&gt;35,DO85+DN86-DW85,IF(A86&lt;'Données projet'!$A$166,$DL$205^A86,IF(A86='Données projet'!$A$166,'Données projet'!$B$166,DO85+DN86-DW85)))</f>
        <v>278.19999999999982</v>
      </c>
      <c r="DP86" s="18">
        <f>DO86*VLOOKUP('Données projet'!$B$14,Paramètres!$A$1:$I$89,3,0)*VLOOKUP('Données projet'!$B$14,Paramètres!$A$1:$I$89,5,0)</f>
        <v>269.07503999999983</v>
      </c>
      <c r="DQ86" s="14">
        <f t="shared" si="97"/>
        <v>64.652930243111086</v>
      </c>
      <c r="DR86" s="22">
        <f t="shared" si="70"/>
        <v>581.24288150675147</v>
      </c>
      <c r="DS86" s="62">
        <f t="shared" si="71"/>
        <v>874.57621484008473</v>
      </c>
      <c r="DT86" s="62">
        <f ca="1">AVERAGE(OFFSET($DS$3,0,0,'Données projet'!$E$14+1,1))-AVERAGE(OFFSET($H$3,0,0,'Données projet'!$E$14+1,1))</f>
        <v>457.16923206840744</v>
      </c>
      <c r="DU86" s="62">
        <f t="shared" si="98"/>
        <v>244.45149244446094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5.9</v>
      </c>
      <c r="EJ86" s="13">
        <f>IF('Données projet'!$A$192&gt;35,EJ85+EI86-ER85,IF(A86&lt;'Données projet'!$A$192,$EG$205^A86,IF(A86='Données projet'!$A$192,'Données projet'!$B$192,EJ85+EI86-ER85)))</f>
        <v>278.19999999999982</v>
      </c>
      <c r="EK86" s="18">
        <f>EJ86*VLOOKUP('Données projet'!$B$15,Paramètres!$A$1:$I$89,3,0)*VLOOKUP('Données projet'!$B$15,Paramètres!$A$1:$I$89,5,0)</f>
        <v>299.45447999999976</v>
      </c>
      <c r="EL86" s="14">
        <f t="shared" si="99"/>
        <v>71.062089418810686</v>
      </c>
      <c r="EM86" s="22">
        <f t="shared" si="73"/>
        <v>645.31635840442812</v>
      </c>
      <c r="EN86" s="62">
        <f t="shared" si="74"/>
        <v>938.64969173776149</v>
      </c>
      <c r="EO86" s="62">
        <f ca="1">AVERAGE(OFFSET($EN$3,0,0,'Données projet'!$E$15+1,1))-AVERAGE(OFFSET($H$3,0,0,'Données projet'!$E$15+1,1))</f>
        <v>503.92230226365683</v>
      </c>
      <c r="EP86" s="62">
        <f t="shared" si="100"/>
        <v>267.2998309535638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5.6843418860808015E-14</v>
      </c>
      <c r="FF86" s="18">
        <f>FE86*VLOOKUP('Données projet'!$B$16,Paramètres!$A$1:$I$89,3,0)*VLOOKUP('Données projet'!$B$16,Paramètres!$A$1:$I$89,5,0)</f>
        <v>3.813056537183002E-14</v>
      </c>
      <c r="FG86" s="14">
        <f t="shared" si="101"/>
        <v>6.4086286045526829E-13</v>
      </c>
      <c r="FH86" s="22">
        <f t="shared" si="76"/>
        <v>1.1825802166488628E-12</v>
      </c>
      <c r="FI86" s="62">
        <f t="shared" si="77"/>
        <v>293.33333333333451</v>
      </c>
      <c r="FJ86" s="62">
        <f ca="1">AVERAGE(OFFSET($FI$3,0,0,'Données projet'!$E$16+1,1))-AVERAGE(OFFSET($H$3,0,0,'Données projet'!$E$16+1,1))</f>
        <v>253.51307933126429</v>
      </c>
      <c r="FK86" s="62">
        <f t="shared" si="102"/>
        <v>249.72262393661117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284.0999999999998</v>
      </c>
      <c r="O87" s="14">
        <f>N87*VLOOKUP('Données projet'!$B$9,Paramètres!$A$1:$I$89,3,0)*VLOOKUP('Données projet'!$B$9,Paramètres!$A$1:$I$89,5,0)</f>
        <v>257.05367999999982</v>
      </c>
      <c r="P87" s="14">
        <f t="shared" si="87"/>
        <v>62.093925634350327</v>
      </c>
      <c r="Q87" s="22">
        <f t="shared" si="54"/>
        <v>555.84874647982645</v>
      </c>
      <c r="R87" s="62">
        <f t="shared" si="55"/>
        <v>849.18207981315982</v>
      </c>
      <c r="S87" s="62">
        <f ca="1">AVERAGE(OFFSET($R$3,0,0,'Données projet'!$E$9+1,1))-AVERAGE(OFFSET($H$3,0,0,'Données projet'!$E$9+1,1))</f>
        <v>430.40491895612814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IF('Données projet'!$A$62&gt;35,AI86+AH87-AQ86,IF(A87&lt;'Données projet'!$A$62,$AF$205^A87,IF(A87='Données projet'!$A$62,'Données projet'!$B$62,AI86+AH87-AQ86)))</f>
        <v>284.0999999999998</v>
      </c>
      <c r="AJ87" s="14">
        <f>AI87*VLOOKUP('Données projet'!$B$10,Paramètres!$A$1:$I$89,3,0)*VLOOKUP('Données projet'!$B$10,Paramètres!$A$1:$I$89,5,0)</f>
        <v>288.07739999999984</v>
      </c>
      <c r="AK87" s="14">
        <f t="shared" si="89"/>
        <v>68.671160066636261</v>
      </c>
      <c r="AL87" s="22">
        <f t="shared" si="58"/>
        <v>621.33707544939125</v>
      </c>
      <c r="AM87" s="62">
        <f t="shared" si="59"/>
        <v>914.67040878272451</v>
      </c>
      <c r="AN87" s="62">
        <f ca="1">AVERAGE(OFFSET($AM$3,0,0,'Données projet'!$E$10+1,1))-AVERAGE(OFFSET($H$3,0,0,'Données projet'!$E$10+1,1))</f>
        <v>477.2188915749129</v>
      </c>
      <c r="AO87" s="62">
        <f t="shared" si="90"/>
        <v>254.25036207346591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-9.2222762759774927E-14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256.19915261735281</v>
      </c>
      <c r="BJ87" s="62">
        <f t="shared" si="92"/>
        <v>297.47246687305056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>
        <f>VLOOKUP(A87,'Données projet'!$A$113:$I$133,2,0)</f>
        <v>420</v>
      </c>
      <c r="BW87" s="13">
        <f>VLOOKUP(A87,'Données projet'!$A$113:$I$133,9,0)</f>
        <v>12</v>
      </c>
      <c r="BX87" s="13">
        <f t="array" ref="BX87">INDEX(BW:BW,MIN(IF(ISNUMBER(BW87:BW283),ROW(BW87:BW283),"")))</f>
        <v>12</v>
      </c>
      <c r="BY87" s="13">
        <f>IF('Données projet'!$A$114&gt;35,BY86+BX87-CG86,IF(A87&lt;'Données projet'!$A$114,$BV$205^A87,IF(A87='Données projet'!$A$114,'Données projet'!$B$114,BY86+BX87-CG86)))</f>
        <v>419.99999999999966</v>
      </c>
      <c r="BZ87" s="14">
        <f>BY87*VLOOKUP('Données projet'!$B$12,Paramètres!$A$1:$I$89,3,0)*VLOOKUP('Données projet'!$B$12,Paramètres!$A$1:$I$89,5,0)</f>
        <v>360.35999999999973</v>
      </c>
      <c r="CA87" s="14">
        <f t="shared" si="93"/>
        <v>83.692107728969532</v>
      </c>
      <c r="CB87" s="22">
        <f t="shared" si="64"/>
        <v>773.39075429462139</v>
      </c>
      <c r="CC87" s="62">
        <f t="shared" si="65"/>
        <v>1066.7240876279548</v>
      </c>
      <c r="CD87" s="62">
        <f ca="1">AVERAGE(OFFSET($CC$3,0,0,'Données projet'!$E$12+1,1))-AVERAGE(OFFSET($H$3,0,0,'Données projet'!$E$12+1,1))</f>
        <v>448.44001099301806</v>
      </c>
      <c r="CE87" s="62">
        <f t="shared" si="94"/>
        <v>230.82970731138215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4.1600204696146668E-8</v>
      </c>
      <c r="CN87" s="24">
        <f t="shared" si="66"/>
        <v>4.1600204696146668E-8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1.7053025658242404E-13</v>
      </c>
      <c r="CU87" s="18">
        <f>CT87*VLOOKUP('Données projet'!$B$13,Paramètres!$A$1:$I$89,3,0)*VLOOKUP('Données projet'!$B$13,Paramètres!$A$1:$I$89,5,0)</f>
        <v>1.3301360013429075E-13</v>
      </c>
      <c r="CV87" s="14">
        <f t="shared" si="95"/>
        <v>1.9329766731057041E-12</v>
      </c>
      <c r="CW87" s="22">
        <f t="shared" si="67"/>
        <v>3.5982663925596575E-12</v>
      </c>
      <c r="CX87" s="62">
        <f t="shared" si="68"/>
        <v>293.3333333333369</v>
      </c>
      <c r="CY87" s="62">
        <f ca="1">AVERAGE(OFFSET($CX$3,0,0,'Données projet'!$E$13+1,1))-AVERAGE(OFFSET($H$3,0,0,'Données projet'!$E$13+1,1))</f>
        <v>288.82988781931277</v>
      </c>
      <c r="CZ87" s="62">
        <f t="shared" si="96"/>
        <v>283.48738729114024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5.9</v>
      </c>
      <c r="DO87" s="13">
        <f>IF('Données projet'!$A$166&gt;35,DO86+DN87-DW86,IF(A87&lt;'Données projet'!$A$166,$DL$205^A87,IF(A87='Données projet'!$A$166,'Données projet'!$B$166,DO86+DN87-DW86)))</f>
        <v>284.0999999999998</v>
      </c>
      <c r="DP87" s="18">
        <f>DO87*VLOOKUP('Données projet'!$B$14,Paramètres!$A$1:$I$89,3,0)*VLOOKUP('Données projet'!$B$14,Paramètres!$A$1:$I$89,5,0)</f>
        <v>274.78151999999983</v>
      </c>
      <c r="DQ87" s="14">
        <f t="shared" si="97"/>
        <v>65.862989442837574</v>
      </c>
      <c r="DR87" s="22">
        <f t="shared" si="70"/>
        <v>593.28918727960843</v>
      </c>
      <c r="DS87" s="62">
        <f t="shared" si="71"/>
        <v>886.6225206129418</v>
      </c>
      <c r="DT87" s="62">
        <f ca="1">AVERAGE(OFFSET($DS$3,0,0,'Données projet'!$E$14+1,1))-AVERAGE(OFFSET($H$3,0,0,'Données projet'!$E$14+1,1))</f>
        <v>457.16923206840744</v>
      </c>
      <c r="DU87" s="62">
        <f t="shared" si="98"/>
        <v>244.45149244446094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5.9</v>
      </c>
      <c r="EJ87" s="13">
        <f>IF('Données projet'!$A$192&gt;35,EJ86+EI87-ER86,IF(A87&lt;'Données projet'!$A$192,$EG$205^A87,IF(A87='Données projet'!$A$192,'Données projet'!$B$192,EJ86+EI87-ER86)))</f>
        <v>284.0999999999998</v>
      </c>
      <c r="EK87" s="18">
        <f>EJ87*VLOOKUP('Données projet'!$B$15,Paramètres!$A$1:$I$89,3,0)*VLOOKUP('Données projet'!$B$15,Paramètres!$A$1:$I$89,5,0)</f>
        <v>305.8052399999998</v>
      </c>
      <c r="EL87" s="14">
        <f t="shared" si="99"/>
        <v>72.392103924412837</v>
      </c>
      <c r="EM87" s="22">
        <f t="shared" si="73"/>
        <v>658.69370733501853</v>
      </c>
      <c r="EN87" s="62">
        <f t="shared" si="74"/>
        <v>952.0270406683519</v>
      </c>
      <c r="EO87" s="62">
        <f ca="1">AVERAGE(OFFSET($EN$3,0,0,'Données projet'!$E$15+1,1))-AVERAGE(OFFSET($H$3,0,0,'Données projet'!$E$15+1,1))</f>
        <v>503.92230226365683</v>
      </c>
      <c r="EP87" s="62">
        <f t="shared" si="100"/>
        <v>267.2998309535638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5.6843418860808015E-14</v>
      </c>
      <c r="FF87" s="18">
        <f>FE87*VLOOKUP('Données projet'!$B$16,Paramètres!$A$1:$I$89,3,0)*VLOOKUP('Données projet'!$B$16,Paramètres!$A$1:$I$89,5,0)</f>
        <v>3.813056537183002E-14</v>
      </c>
      <c r="FG87" s="14">
        <f t="shared" si="101"/>
        <v>6.4086286045526829E-13</v>
      </c>
      <c r="FH87" s="22">
        <f t="shared" si="76"/>
        <v>1.1825802166488628E-12</v>
      </c>
      <c r="FI87" s="62">
        <f t="shared" si="77"/>
        <v>293.33333333333451</v>
      </c>
      <c r="FJ87" s="62">
        <f ca="1">AVERAGE(OFFSET($FI$3,0,0,'Données projet'!$E$16+1,1))-AVERAGE(OFFSET($H$3,0,0,'Données projet'!$E$16+1,1))</f>
        <v>253.51307933126429</v>
      </c>
      <c r="FK87" s="62">
        <f t="shared" si="102"/>
        <v>249.72262393661117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289.99999999999977</v>
      </c>
      <c r="O88" s="14">
        <f>N88*VLOOKUP('Données projet'!$B$9,Paramètres!$A$1:$I$89,3,0)*VLOOKUP('Données projet'!$B$9,Paramètres!$A$1:$I$89,5,0)</f>
        <v>262.39199999999977</v>
      </c>
      <c r="P88" s="14">
        <f t="shared" si="87"/>
        <v>63.231983614474892</v>
      </c>
      <c r="Q88" s="22">
        <f t="shared" si="54"/>
        <v>567.12843812854328</v>
      </c>
      <c r="R88" s="62">
        <f t="shared" si="55"/>
        <v>860.46177146187665</v>
      </c>
      <c r="S88" s="62">
        <f ca="1">AVERAGE(OFFSET($R$3,0,0,'Données projet'!$E$9+1,1))-AVERAGE(OFFSET($H$3,0,0,'Données projet'!$E$9+1,1))</f>
        <v>430.40491895612814</v>
      </c>
      <c r="T88" s="62">
        <f t="shared" si="88"/>
        <v>231.36959598460686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IF('Données projet'!$A$62&gt;35,AI87+AH88-AQ87,IF(A88&lt;'Données projet'!$A$62,$AF$205^A88,IF(A88='Données projet'!$A$62,'Données projet'!$B$62,AI87+AH88-AQ87)))</f>
        <v>289.99999999999977</v>
      </c>
      <c r="AJ88" s="14">
        <f>AI88*VLOOKUP('Données projet'!$B$10,Paramètres!$A$1:$I$89,3,0)*VLOOKUP('Données projet'!$B$10,Paramètres!$A$1:$I$89,5,0)</f>
        <v>294.05999999999977</v>
      </c>
      <c r="AK88" s="14">
        <f t="shared" si="89"/>
        <v>69.929765653573313</v>
      </c>
      <c r="AL88" s="22">
        <f t="shared" si="58"/>
        <v>633.94884184663977</v>
      </c>
      <c r="AM88" s="62">
        <f t="shared" si="59"/>
        <v>927.28217517997314</v>
      </c>
      <c r="AN88" s="62">
        <f ca="1">AVERAGE(OFFSET($AM$3,0,0,'Données projet'!$E$10+1,1))-AVERAGE(OFFSET($H$3,0,0,'Données projet'!$E$10+1,1))</f>
        <v>477.2188915749129</v>
      </c>
      <c r="AO88" s="62">
        <f t="shared" si="90"/>
        <v>254.25036207346591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-9.2222762759774927E-14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256.19915261735281</v>
      </c>
      <c r="BJ88" s="62">
        <f t="shared" si="92"/>
        <v>297.47246687305056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11.5</v>
      </c>
      <c r="BY88" s="13">
        <f>IF('Données projet'!$A$114&gt;35,BY87+BX88-CG87,IF(A88&lt;'Données projet'!$A$114,$BV$205^A88,IF(A88='Données projet'!$A$114,'Données projet'!$B$114,BY87+BX88-CG87)))</f>
        <v>431.49999999999966</v>
      </c>
      <c r="BZ88" s="14">
        <f>BY88*VLOOKUP('Données projet'!$B$12,Paramètres!$A$1:$I$89,3,0)*VLOOKUP('Données projet'!$B$12,Paramètres!$A$1:$I$89,5,0)</f>
        <v>370.22699999999975</v>
      </c>
      <c r="CA88" s="14">
        <f t="shared" si="93"/>
        <v>85.713744339137904</v>
      </c>
      <c r="CB88" s="22">
        <f t="shared" si="64"/>
        <v>794.09679639066474</v>
      </c>
      <c r="CC88" s="62">
        <f t="shared" si="65"/>
        <v>1087.4301297239981</v>
      </c>
      <c r="CD88" s="62">
        <f ca="1">AVERAGE(OFFSET($CC$3,0,0,'Données projet'!$E$12+1,1))-AVERAGE(OFFSET($H$3,0,0,'Données projet'!$E$12+1,1))</f>
        <v>448.44001099301806</v>
      </c>
      <c r="CE88" s="62">
        <f t="shared" si="94"/>
        <v>230.82970731138215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2.941578683939377E-8</v>
      </c>
      <c r="CN88" s="24">
        <f t="shared" si="66"/>
        <v>2.941578683939377E-8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1.7053025658242404E-13</v>
      </c>
      <c r="CU88" s="18">
        <f>CT88*VLOOKUP('Données projet'!$B$13,Paramètres!$A$1:$I$89,3,0)*VLOOKUP('Données projet'!$B$13,Paramètres!$A$1:$I$89,5,0)</f>
        <v>1.3301360013429075E-13</v>
      </c>
      <c r="CV88" s="14">
        <f t="shared" si="95"/>
        <v>1.9329766731057041E-12</v>
      </c>
      <c r="CW88" s="22">
        <f t="shared" si="67"/>
        <v>3.5982663925596575E-12</v>
      </c>
      <c r="CX88" s="62">
        <f t="shared" si="68"/>
        <v>293.3333333333369</v>
      </c>
      <c r="CY88" s="62">
        <f ca="1">AVERAGE(OFFSET($CX$3,0,0,'Données projet'!$E$13+1,1))-AVERAGE(OFFSET($H$3,0,0,'Données projet'!$E$13+1,1))</f>
        <v>288.82988781931277</v>
      </c>
      <c r="CZ88" s="62">
        <f t="shared" si="96"/>
        <v>283.48738729114024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290</v>
      </c>
      <c r="DM88" s="13">
        <f>VLOOKUP(A88,'Données projet'!$A$165:$I$185,9,0)</f>
        <v>5.9</v>
      </c>
      <c r="DN88" s="13">
        <f t="array" ref="DN88">INDEX(DM:DM,MIN(IF(ISNUMBER(DM88:DM284),ROW(DM88:DM284),"")))</f>
        <v>5.9</v>
      </c>
      <c r="DO88" s="13">
        <f>IF('Données projet'!$A$166&gt;35,DO87+DN88-DW87,IF(A88&lt;'Données projet'!$A$166,$DL$205^A88,IF(A88='Données projet'!$A$166,'Données projet'!$B$166,DO87+DN88-DW87)))</f>
        <v>289.99999999999977</v>
      </c>
      <c r="DP88" s="18">
        <f>DO88*VLOOKUP('Données projet'!$B$14,Paramètres!$A$1:$I$89,3,0)*VLOOKUP('Données projet'!$B$14,Paramètres!$A$1:$I$89,5,0)</f>
        <v>280.48799999999983</v>
      </c>
      <c r="DQ88" s="14">
        <f t="shared" si="97"/>
        <v>67.070126855467493</v>
      </c>
      <c r="DR88" s="22">
        <f t="shared" si="70"/>
        <v>605.33040427327217</v>
      </c>
      <c r="DS88" s="62">
        <f t="shared" si="71"/>
        <v>898.66373760660554</v>
      </c>
      <c r="DT88" s="62">
        <f ca="1">AVERAGE(OFFSET($DS$3,0,0,'Données projet'!$E$14+1,1))-AVERAGE(OFFSET($H$3,0,0,'Données projet'!$E$14+1,1))</f>
        <v>457.16923206840744</v>
      </c>
      <c r="DU88" s="62">
        <f t="shared" si="98"/>
        <v>244.45149244446094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42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290</v>
      </c>
      <c r="EH88" s="13">
        <f>VLOOKUP(A88,'Données projet'!$A$191:$I$211,9,0)</f>
        <v>5.9</v>
      </c>
      <c r="EI88" s="13">
        <f t="array" ref="EI88">INDEX(EH:EH,MIN(IF(ISNUMBER(EH88:EH284),ROW(EH88:EH284),"")))</f>
        <v>5.9</v>
      </c>
      <c r="EJ88" s="13">
        <f>IF('Données projet'!$A$192&gt;35,EJ87+EI88-ER87,IF(A88&lt;'Données projet'!$A$192,$EG$205^A88,IF(A88='Données projet'!$A$192,'Données projet'!$B$192,EJ87+EI88-ER87)))</f>
        <v>289.99999999999977</v>
      </c>
      <c r="EK88" s="18">
        <f>EJ88*VLOOKUP('Données projet'!$B$15,Paramètres!$A$1:$I$89,3,0)*VLOOKUP('Données projet'!$B$15,Paramètres!$A$1:$I$89,5,0)</f>
        <v>312.15599999999972</v>
      </c>
      <c r="EL88" s="14">
        <f t="shared" si="99"/>
        <v>73.718907001002492</v>
      </c>
      <c r="EM88" s="22">
        <f t="shared" si="73"/>
        <v>672.06546302674553</v>
      </c>
      <c r="EN88" s="62">
        <f t="shared" si="74"/>
        <v>965.3987963600789</v>
      </c>
      <c r="EO88" s="62">
        <f ca="1">AVERAGE(OFFSET($EN$3,0,0,'Données projet'!$E$15+1,1))-AVERAGE(OFFSET($H$3,0,0,'Données projet'!$E$15+1,1))</f>
        <v>503.92230226365683</v>
      </c>
      <c r="EP88" s="62">
        <f t="shared" si="100"/>
        <v>267.2998309535638</v>
      </c>
      <c r="EQ88" s="16">
        <f>IF(ISNA(VLOOKUP(A88,'Données projet'!$A$191:$I$211,3,0)),0,VLOOKUP(A88,'Données projet'!$A$191:$I$211,3,0))</f>
        <v>7</v>
      </c>
      <c r="ER88" s="16">
        <f>IF(ISNA(VLOOKUP(A88,'Données projet'!$A$191:$I$211,4,0)),0,VLOOKUP(A88,'Données projet'!$A$191:$I$211,4,0))</f>
        <v>42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5.6843418860808015E-14</v>
      </c>
      <c r="FF88" s="18">
        <f>FE88*VLOOKUP('Données projet'!$B$16,Paramètres!$A$1:$I$89,3,0)*VLOOKUP('Données projet'!$B$16,Paramètres!$A$1:$I$89,5,0)</f>
        <v>3.813056537183002E-14</v>
      </c>
      <c r="FG88" s="14">
        <f t="shared" si="101"/>
        <v>6.4086286045526829E-13</v>
      </c>
      <c r="FH88" s="22">
        <f t="shared" si="76"/>
        <v>1.1825802166488628E-12</v>
      </c>
      <c r="FI88" s="62">
        <f t="shared" si="77"/>
        <v>293.33333333333451</v>
      </c>
      <c r="FJ88" s="62">
        <f ca="1">AVERAGE(OFFSET($FI$3,0,0,'Données projet'!$E$16+1,1))-AVERAGE(OFFSET($H$3,0,0,'Données projet'!$E$16+1,1))</f>
        <v>253.51307933126429</v>
      </c>
      <c r="FK88" s="62">
        <f t="shared" si="102"/>
        <v>249.72262393661117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253.19999999999976</v>
      </c>
      <c r="O89" s="14">
        <f>N89*VLOOKUP('Données projet'!$B$9,Paramètres!$A$1:$I$89,3,0)*VLOOKUP('Données projet'!$B$9,Paramètres!$A$1:$I$89,5,0)</f>
        <v>229.09535999999977</v>
      </c>
      <c r="P89" s="14">
        <f t="shared" si="87"/>
        <v>56.087032370558362</v>
      </c>
      <c r="Q89" s="22">
        <f t="shared" si="54"/>
        <v>496.69266671205543</v>
      </c>
      <c r="R89" s="62">
        <f t="shared" si="55"/>
        <v>790.02600004538874</v>
      </c>
      <c r="S89" s="62">
        <f ca="1">AVERAGE(OFFSET($R$3,0,0,'Données projet'!$E$9+1,1))-AVERAGE(OFFSET($H$3,0,0,'Données projet'!$E$9+1,1))</f>
        <v>430.40491895612814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253.19999999999976</v>
      </c>
      <c r="AJ89" s="14">
        <f>AI89*VLOOKUP('Données projet'!$B$10,Paramètres!$A$1:$I$89,3,0)*VLOOKUP('Données projet'!$B$10,Paramètres!$A$1:$I$89,5,0)</f>
        <v>256.74479999999977</v>
      </c>
      <c r="AK89" s="14">
        <f t="shared" si="89"/>
        <v>62.027992887126103</v>
      </c>
      <c r="AL89" s="22">
        <f t="shared" si="58"/>
        <v>555.19594761174415</v>
      </c>
      <c r="AM89" s="62">
        <f t="shared" si="59"/>
        <v>848.52928094507752</v>
      </c>
      <c r="AN89" s="62">
        <f ca="1">AVERAGE(OFFSET($AM$3,0,0,'Données projet'!$E$10+1,1))-AVERAGE(OFFSET($H$3,0,0,'Données projet'!$E$10+1,1))</f>
        <v>477.2188915749129</v>
      </c>
      <c r="AO89" s="62">
        <f t="shared" si="90"/>
        <v>254.25036207346591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-9.2222762759774927E-14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256.19915261735281</v>
      </c>
      <c r="BJ89" s="62">
        <f t="shared" si="92"/>
        <v>297.47246687305056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11.5</v>
      </c>
      <c r="BY89" s="13">
        <f>IF('Données projet'!$A$114&gt;35,BY88+BX89-CG88,IF(A89&lt;'Données projet'!$A$114,$BV$205^A89,IF(A89='Données projet'!$A$114,'Données projet'!$B$114,BY88+BX89-CG88)))</f>
        <v>442.99999999999966</v>
      </c>
      <c r="BZ89" s="14">
        <f>BY89*VLOOKUP('Données projet'!$B$12,Paramètres!$A$1:$I$89,3,0)*VLOOKUP('Données projet'!$B$12,Paramètres!$A$1:$I$89,5,0)</f>
        <v>380.09399999999977</v>
      </c>
      <c r="CA89" s="14">
        <f t="shared" si="93"/>
        <v>87.729118359210162</v>
      </c>
      <c r="CB89" s="22">
        <f t="shared" si="64"/>
        <v>814.79193114229065</v>
      </c>
      <c r="CC89" s="62">
        <f t="shared" si="65"/>
        <v>1108.1252644756239</v>
      </c>
      <c r="CD89" s="62">
        <f ca="1">AVERAGE(OFFSET($CC$3,0,0,'Données projet'!$E$12+1,1))-AVERAGE(OFFSET($H$3,0,0,'Données projet'!$E$12+1,1))</f>
        <v>448.44001099301806</v>
      </c>
      <c r="CE89" s="62">
        <f t="shared" si="94"/>
        <v>230.82970731138215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2.0800102348073337E-8</v>
      </c>
      <c r="CN89" s="24">
        <f t="shared" si="66"/>
        <v>2.0800102348073337E-8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1.7053025658242404E-13</v>
      </c>
      <c r="CU89" s="18">
        <f>CT89*VLOOKUP('Données projet'!$B$13,Paramètres!$A$1:$I$89,3,0)*VLOOKUP('Données projet'!$B$13,Paramètres!$A$1:$I$89,5,0)</f>
        <v>1.3301360013429075E-13</v>
      </c>
      <c r="CV89" s="14">
        <f t="shared" si="95"/>
        <v>1.9329766731057041E-12</v>
      </c>
      <c r="CW89" s="22">
        <f t="shared" si="67"/>
        <v>3.5982663925596575E-12</v>
      </c>
      <c r="CX89" s="62">
        <f t="shared" si="68"/>
        <v>293.3333333333369</v>
      </c>
      <c r="CY89" s="62">
        <f ca="1">AVERAGE(OFFSET($CX$3,0,0,'Données projet'!$E$13+1,1))-AVERAGE(OFFSET($H$3,0,0,'Données projet'!$E$13+1,1))</f>
        <v>288.82988781931277</v>
      </c>
      <c r="CZ89" s="62">
        <f t="shared" si="96"/>
        <v>283.48738729114024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5.2</v>
      </c>
      <c r="DO89" s="13">
        <f>IF('Données projet'!$A$166&gt;35,DO88+DN89-DW88,IF(A89&lt;'Données projet'!$A$166,$DL$205^A89,IF(A89='Données projet'!$A$166,'Données projet'!$B$166,DO88+DN89-DW88)))</f>
        <v>253.19999999999976</v>
      </c>
      <c r="DP89" s="18">
        <f>DO89*VLOOKUP('Données projet'!$B$14,Paramètres!$A$1:$I$89,3,0)*VLOOKUP('Données projet'!$B$14,Paramètres!$A$1:$I$89,5,0)</f>
        <v>244.89503999999977</v>
      </c>
      <c r="DQ89" s="14">
        <f t="shared" si="97"/>
        <v>59.491481383464382</v>
      </c>
      <c r="DR89" s="22">
        <f t="shared" si="70"/>
        <v>530.13985807619997</v>
      </c>
      <c r="DS89" s="62">
        <f t="shared" si="71"/>
        <v>823.47319140953323</v>
      </c>
      <c r="DT89" s="62">
        <f ca="1">AVERAGE(OFFSET($DS$3,0,0,'Données projet'!$E$14+1,1))-AVERAGE(OFFSET($H$3,0,0,'Données projet'!$E$14+1,1))</f>
        <v>457.16923206840744</v>
      </c>
      <c r="DU89" s="62">
        <f t="shared" si="98"/>
        <v>244.45149244446094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5.2</v>
      </c>
      <c r="EJ89" s="13">
        <f>IF('Données projet'!$A$192&gt;35,EJ88+EI89-ER88,IF(A89&lt;'Données projet'!$A$192,$EG$205^A89,IF(A89='Données projet'!$A$192,'Données projet'!$B$192,EJ88+EI89-ER88)))</f>
        <v>253.19999999999976</v>
      </c>
      <c r="EK89" s="18">
        <f>EJ89*VLOOKUP('Données projet'!$B$15,Paramètres!$A$1:$I$89,3,0)*VLOOKUP('Données projet'!$B$15,Paramètres!$A$1:$I$89,5,0)</f>
        <v>272.54447999999974</v>
      </c>
      <c r="EL89" s="14">
        <f t="shared" si="99"/>
        <v>65.388977016702441</v>
      </c>
      <c r="EM89" s="22">
        <f t="shared" si="73"/>
        <v>588.56743763742293</v>
      </c>
      <c r="EN89" s="62">
        <f t="shared" si="74"/>
        <v>881.90077097075618</v>
      </c>
      <c r="EO89" s="62">
        <f ca="1">AVERAGE(OFFSET($EN$3,0,0,'Données projet'!$E$15+1,1))-AVERAGE(OFFSET($H$3,0,0,'Données projet'!$E$15+1,1))</f>
        <v>503.92230226365683</v>
      </c>
      <c r="EP89" s="62">
        <f t="shared" si="100"/>
        <v>267.2998309535638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5.6843418860808015E-14</v>
      </c>
      <c r="FF89" s="18">
        <f>FE89*VLOOKUP('Données projet'!$B$16,Paramètres!$A$1:$I$89,3,0)*VLOOKUP('Données projet'!$B$16,Paramètres!$A$1:$I$89,5,0)</f>
        <v>3.813056537183002E-14</v>
      </c>
      <c r="FG89" s="14">
        <f t="shared" si="101"/>
        <v>6.4086286045526829E-13</v>
      </c>
      <c r="FH89" s="22">
        <f t="shared" si="76"/>
        <v>1.1825802166488628E-12</v>
      </c>
      <c r="FI89" s="62">
        <f t="shared" si="77"/>
        <v>293.33333333333451</v>
      </c>
      <c r="FJ89" s="62">
        <f ca="1">AVERAGE(OFFSET($FI$3,0,0,'Données projet'!$E$16+1,1))-AVERAGE(OFFSET($H$3,0,0,'Données projet'!$E$16+1,1))</f>
        <v>253.51307933126429</v>
      </c>
      <c r="FK89" s="62">
        <f t="shared" si="102"/>
        <v>249.72262393661117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258.39999999999975</v>
      </c>
      <c r="O90" s="14">
        <f>N90*VLOOKUP('Données projet'!$B$9,Paramètres!$A$1:$I$89,3,0)*VLOOKUP('Données projet'!$B$9,Paramètres!$A$1:$I$89,5,0)</f>
        <v>233.80031999999977</v>
      </c>
      <c r="P90" s="14">
        <f t="shared" si="87"/>
        <v>57.103614181373779</v>
      </c>
      <c r="Q90" s="22">
        <f t="shared" si="54"/>
        <v>506.65768536589218</v>
      </c>
      <c r="R90" s="62">
        <f t="shared" si="55"/>
        <v>799.99101869922549</v>
      </c>
      <c r="S90" s="62">
        <f ca="1">AVERAGE(OFFSET($R$3,0,0,'Données projet'!$E$9+1,1))-AVERAGE(OFFSET($H$3,0,0,'Données projet'!$E$9+1,1))</f>
        <v>430.40491895612814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258.39999999999975</v>
      </c>
      <c r="AJ90" s="14">
        <f>AI90*VLOOKUP('Données projet'!$B$10,Paramètres!$A$1:$I$89,3,0)*VLOOKUP('Données projet'!$B$10,Paramètres!$A$1:$I$89,5,0)</f>
        <v>262.01759999999973</v>
      </c>
      <c r="AK90" s="14">
        <f t="shared" si="89"/>
        <v>63.152255067978103</v>
      </c>
      <c r="AL90" s="22">
        <f t="shared" si="58"/>
        <v>566.33749757672797</v>
      </c>
      <c r="AM90" s="62">
        <f t="shared" si="59"/>
        <v>859.67083091006134</v>
      </c>
      <c r="AN90" s="62">
        <f ca="1">AVERAGE(OFFSET($AM$3,0,0,'Données projet'!$E$10+1,1))-AVERAGE(OFFSET($H$3,0,0,'Données projet'!$E$10+1,1))</f>
        <v>477.2188915749129</v>
      </c>
      <c r="AO90" s="62">
        <f t="shared" si="90"/>
        <v>254.25036207346591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-9.2222762759774927E-14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256.19915261735281</v>
      </c>
      <c r="BJ90" s="62">
        <f t="shared" si="92"/>
        <v>297.47246687305056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11.5</v>
      </c>
      <c r="BY90" s="13">
        <f>IF('Données projet'!$A$114&gt;35,BY89+BX90-CG89,IF(A90&lt;'Données projet'!$A$114,$BV$205^A90,IF(A90='Données projet'!$A$114,'Données projet'!$B$114,BY89+BX90-CG89)))</f>
        <v>454.49999999999966</v>
      </c>
      <c r="BZ90" s="14">
        <f>BY90*VLOOKUP('Données projet'!$B$12,Paramètres!$A$1:$I$89,3,0)*VLOOKUP('Données projet'!$B$12,Paramètres!$A$1:$I$89,5,0)</f>
        <v>389.96099999999973</v>
      </c>
      <c r="CA90" s="14">
        <f t="shared" si="93"/>
        <v>89.738411052819643</v>
      </c>
      <c r="CB90" s="22">
        <f t="shared" si="64"/>
        <v>835.47647425032699</v>
      </c>
      <c r="CC90" s="62">
        <f t="shared" si="65"/>
        <v>1128.8098075836604</v>
      </c>
      <c r="CD90" s="62">
        <f ca="1">AVERAGE(OFFSET($CC$3,0,0,'Données projet'!$E$12+1,1))-AVERAGE(OFFSET($H$3,0,0,'Données projet'!$E$12+1,1))</f>
        <v>448.44001099301806</v>
      </c>
      <c r="CE90" s="62">
        <f t="shared" si="94"/>
        <v>230.82970731138215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1.4707893419696888E-8</v>
      </c>
      <c r="CN90" s="24">
        <f t="shared" si="66"/>
        <v>1.4707893419696888E-8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1.7053025658242404E-13</v>
      </c>
      <c r="CU90" s="18">
        <f>CT90*VLOOKUP('Données projet'!$B$13,Paramètres!$A$1:$I$89,3,0)*VLOOKUP('Données projet'!$B$13,Paramètres!$A$1:$I$89,5,0)</f>
        <v>1.3301360013429075E-13</v>
      </c>
      <c r="CV90" s="14">
        <f t="shared" si="95"/>
        <v>1.9329766731057041E-12</v>
      </c>
      <c r="CW90" s="22">
        <f t="shared" si="67"/>
        <v>3.5982663925596575E-12</v>
      </c>
      <c r="CX90" s="62">
        <f t="shared" si="68"/>
        <v>293.3333333333369</v>
      </c>
      <c r="CY90" s="62">
        <f ca="1">AVERAGE(OFFSET($CX$3,0,0,'Données projet'!$E$13+1,1))-AVERAGE(OFFSET($H$3,0,0,'Données projet'!$E$13+1,1))</f>
        <v>288.82988781931277</v>
      </c>
      <c r="CZ90" s="62">
        <f t="shared" si="96"/>
        <v>283.48738729114024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5.2</v>
      </c>
      <c r="DO90" s="13">
        <f>IF('Données projet'!$A$166&gt;35,DO89+DN90-DW89,IF(A90&lt;'Données projet'!$A$166,$DL$205^A90,IF(A90='Données projet'!$A$166,'Données projet'!$B$166,DO89+DN90-DW89)))</f>
        <v>258.39999999999975</v>
      </c>
      <c r="DP90" s="18">
        <f>DO90*VLOOKUP('Données projet'!$B$14,Paramètres!$A$1:$I$89,3,0)*VLOOKUP('Données projet'!$B$14,Paramètres!$A$1:$I$89,5,0)</f>
        <v>249.92447999999979</v>
      </c>
      <c r="DQ90" s="14">
        <f t="shared" si="97"/>
        <v>60.569769096626409</v>
      </c>
      <c r="DR90" s="22">
        <f t="shared" si="70"/>
        <v>540.77748384329061</v>
      </c>
      <c r="DS90" s="62">
        <f t="shared" si="71"/>
        <v>834.11081717662387</v>
      </c>
      <c r="DT90" s="62">
        <f ca="1">AVERAGE(OFFSET($DS$3,0,0,'Données projet'!$E$14+1,1))-AVERAGE(OFFSET($H$3,0,0,'Données projet'!$E$14+1,1))</f>
        <v>457.16923206840744</v>
      </c>
      <c r="DU90" s="62">
        <f t="shared" si="98"/>
        <v>244.45149244446094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5.2</v>
      </c>
      <c r="EJ90" s="13">
        <f>IF('Données projet'!$A$192&gt;35,EJ89+EI90-ER89,IF(A90&lt;'Données projet'!$A$192,$EG$205^A90,IF(A90='Données projet'!$A$192,'Données projet'!$B$192,EJ89+EI90-ER89)))</f>
        <v>258.39999999999975</v>
      </c>
      <c r="EK90" s="18">
        <f>EJ90*VLOOKUP('Données projet'!$B$15,Paramètres!$A$1:$I$89,3,0)*VLOOKUP('Données projet'!$B$15,Paramètres!$A$1:$I$89,5,0)</f>
        <v>278.14175999999975</v>
      </c>
      <c r="EL90" s="14">
        <f t="shared" si="99"/>
        <v>66.574157295520351</v>
      </c>
      <c r="EM90" s="22">
        <f t="shared" si="73"/>
        <v>600.38022262303082</v>
      </c>
      <c r="EN90" s="62">
        <f t="shared" si="74"/>
        <v>893.71355595636419</v>
      </c>
      <c r="EO90" s="62">
        <f ca="1">AVERAGE(OFFSET($EN$3,0,0,'Données projet'!$E$15+1,1))-AVERAGE(OFFSET($H$3,0,0,'Données projet'!$E$15+1,1))</f>
        <v>503.92230226365683</v>
      </c>
      <c r="EP90" s="62">
        <f t="shared" si="100"/>
        <v>267.2998309535638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5.6843418860808015E-14</v>
      </c>
      <c r="FF90" s="18">
        <f>FE90*VLOOKUP('Données projet'!$B$16,Paramètres!$A$1:$I$89,3,0)*VLOOKUP('Données projet'!$B$16,Paramètres!$A$1:$I$89,5,0)</f>
        <v>3.813056537183002E-14</v>
      </c>
      <c r="FG90" s="14">
        <f t="shared" si="101"/>
        <v>6.4086286045526829E-13</v>
      </c>
      <c r="FH90" s="22">
        <f t="shared" si="76"/>
        <v>1.1825802166488628E-12</v>
      </c>
      <c r="FI90" s="62">
        <f t="shared" si="77"/>
        <v>293.33333333333451</v>
      </c>
      <c r="FJ90" s="62">
        <f ca="1">AVERAGE(OFFSET($FI$3,0,0,'Données projet'!$E$16+1,1))-AVERAGE(OFFSET($H$3,0,0,'Données projet'!$E$16+1,1))</f>
        <v>253.51307933126429</v>
      </c>
      <c r="FK90" s="62">
        <f t="shared" si="102"/>
        <v>249.72262393661117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263.59999999999974</v>
      </c>
      <c r="O91" s="14">
        <f>N91*VLOOKUP('Données projet'!$B$9,Paramètres!$A$1:$I$89,3,0)*VLOOKUP('Données projet'!$B$9,Paramètres!$A$1:$I$89,5,0)</f>
        <v>238.50527999999974</v>
      </c>
      <c r="P91" s="14">
        <f t="shared" si="87"/>
        <v>58.117817352909832</v>
      </c>
      <c r="Q91" s="22">
        <f t="shared" si="54"/>
        <v>516.61856122298411</v>
      </c>
      <c r="R91" s="62">
        <f t="shared" si="55"/>
        <v>809.95189455631748</v>
      </c>
      <c r="S91" s="62">
        <f ca="1">AVERAGE(OFFSET($R$3,0,0,'Données projet'!$E$9+1,1))-AVERAGE(OFFSET($H$3,0,0,'Données projet'!$E$9+1,1))</f>
        <v>430.40491895612814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263.59999999999974</v>
      </c>
      <c r="AJ91" s="14">
        <f>AI91*VLOOKUP('Données projet'!$B$10,Paramètres!$A$1:$I$89,3,0)*VLOOKUP('Données projet'!$B$10,Paramètres!$A$1:$I$89,5,0)</f>
        <v>267.29039999999975</v>
      </c>
      <c r="AK91" s="14">
        <f t="shared" si="89"/>
        <v>64.273886654661325</v>
      </c>
      <c r="AL91" s="22">
        <f t="shared" si="58"/>
        <v>577.47446592353469</v>
      </c>
      <c r="AM91" s="62">
        <f t="shared" si="59"/>
        <v>870.80779925686807</v>
      </c>
      <c r="AN91" s="62">
        <f ca="1">AVERAGE(OFFSET($AM$3,0,0,'Données projet'!$E$10+1,1))-AVERAGE(OFFSET($H$3,0,0,'Données projet'!$E$10+1,1))</f>
        <v>477.2188915749129</v>
      </c>
      <c r="AO91" s="62">
        <f t="shared" si="90"/>
        <v>254.25036207346591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-9.2222762759774927E-14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256.19915261735281</v>
      </c>
      <c r="BJ91" s="62">
        <f t="shared" si="92"/>
        <v>297.47246687305056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11.5</v>
      </c>
      <c r="BY91" s="13">
        <f>IF('Données projet'!$A$114&gt;35,BY90+BX91-CG90,IF(A91&lt;'Données projet'!$A$114,$BV$205^A91,IF(A91='Données projet'!$A$114,'Données projet'!$B$114,BY90+BX91-CG90)))</f>
        <v>465.99999999999966</v>
      </c>
      <c r="BZ91" s="14">
        <f>BY91*VLOOKUP('Données projet'!$B$12,Paramètres!$A$1:$I$89,3,0)*VLOOKUP('Données projet'!$B$12,Paramètres!$A$1:$I$89,5,0)</f>
        <v>399.82799999999975</v>
      </c>
      <c r="CA91" s="14">
        <f t="shared" si="93"/>
        <v>91.741793988042701</v>
      </c>
      <c r="CB91" s="22">
        <f t="shared" si="64"/>
        <v>856.15072452917377</v>
      </c>
      <c r="CC91" s="62">
        <f t="shared" si="65"/>
        <v>1149.4840578625071</v>
      </c>
      <c r="CD91" s="62">
        <f ca="1">AVERAGE(OFFSET($CC$3,0,0,'Données projet'!$E$12+1,1))-AVERAGE(OFFSET($H$3,0,0,'Données projet'!$E$12+1,1))</f>
        <v>448.44001099301806</v>
      </c>
      <c r="CE91" s="62">
        <f t="shared" si="94"/>
        <v>230.82970731138215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1.040005117403667E-8</v>
      </c>
      <c r="CN91" s="24">
        <f t="shared" si="66"/>
        <v>1.040005117403667E-8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1.7053025658242404E-13</v>
      </c>
      <c r="CU91" s="18">
        <f>CT91*VLOOKUP('Données projet'!$B$13,Paramètres!$A$1:$I$89,3,0)*VLOOKUP('Données projet'!$B$13,Paramètres!$A$1:$I$89,5,0)</f>
        <v>1.3301360013429075E-13</v>
      </c>
      <c r="CV91" s="14">
        <f t="shared" si="95"/>
        <v>1.9329766731057041E-12</v>
      </c>
      <c r="CW91" s="22">
        <f t="shared" si="67"/>
        <v>3.5982663925596575E-12</v>
      </c>
      <c r="CX91" s="62">
        <f t="shared" si="68"/>
        <v>293.3333333333369</v>
      </c>
      <c r="CY91" s="62">
        <f ca="1">AVERAGE(OFFSET($CX$3,0,0,'Données projet'!$E$13+1,1))-AVERAGE(OFFSET($H$3,0,0,'Données projet'!$E$13+1,1))</f>
        <v>288.82988781931277</v>
      </c>
      <c r="CZ91" s="62">
        <f t="shared" si="96"/>
        <v>283.48738729114024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5.2</v>
      </c>
      <c r="DO91" s="13">
        <f>IF('Données projet'!$A$166&gt;35,DO90+DN91-DW90,IF(A91&lt;'Données projet'!$A$166,$DL$205^A91,IF(A91='Données projet'!$A$166,'Données projet'!$B$166,DO90+DN91-DW90)))</f>
        <v>263.59999999999974</v>
      </c>
      <c r="DP91" s="18">
        <f>DO91*VLOOKUP('Données projet'!$B$14,Paramètres!$A$1:$I$89,3,0)*VLOOKUP('Données projet'!$B$14,Paramètres!$A$1:$I$89,5,0)</f>
        <v>254.95391999999975</v>
      </c>
      <c r="DQ91" s="14">
        <f t="shared" si="97"/>
        <v>61.645533788540526</v>
      </c>
      <c r="DR91" s="22">
        <f t="shared" si="70"/>
        <v>551.41071534837431</v>
      </c>
      <c r="DS91" s="62">
        <f t="shared" si="71"/>
        <v>844.74404868170768</v>
      </c>
      <c r="DT91" s="62">
        <f ca="1">AVERAGE(OFFSET($DS$3,0,0,'Données projet'!$E$14+1,1))-AVERAGE(OFFSET($H$3,0,0,'Données projet'!$E$14+1,1))</f>
        <v>457.16923206840744</v>
      </c>
      <c r="DU91" s="62">
        <f t="shared" si="98"/>
        <v>244.45149244446094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5.2</v>
      </c>
      <c r="EJ91" s="13">
        <f>IF('Données projet'!$A$192&gt;35,EJ90+EI91-ER90,IF(A91&lt;'Données projet'!$A$192,$EG$205^A91,IF(A91='Données projet'!$A$192,'Données projet'!$B$192,EJ90+EI91-ER90)))</f>
        <v>263.59999999999974</v>
      </c>
      <c r="EK91" s="18">
        <f>EJ91*VLOOKUP('Données projet'!$B$15,Paramètres!$A$1:$I$89,3,0)*VLOOKUP('Données projet'!$B$15,Paramètres!$A$1:$I$89,5,0)</f>
        <v>283.7390399999997</v>
      </c>
      <c r="EL91" s="14">
        <f t="shared" si="99"/>
        <v>67.756564441537463</v>
      </c>
      <c r="EM91" s="22">
        <f t="shared" si="73"/>
        <v>612.18817773567719</v>
      </c>
      <c r="EN91" s="62">
        <f t="shared" si="74"/>
        <v>905.52151106901056</v>
      </c>
      <c r="EO91" s="62">
        <f ca="1">AVERAGE(OFFSET($EN$3,0,0,'Données projet'!$E$15+1,1))-AVERAGE(OFFSET($H$3,0,0,'Données projet'!$E$15+1,1))</f>
        <v>503.92230226365683</v>
      </c>
      <c r="EP91" s="62">
        <f t="shared" si="100"/>
        <v>267.2998309535638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5.6843418860808015E-14</v>
      </c>
      <c r="FF91" s="18">
        <f>FE91*VLOOKUP('Données projet'!$B$16,Paramètres!$A$1:$I$89,3,0)*VLOOKUP('Données projet'!$B$16,Paramètres!$A$1:$I$89,5,0)</f>
        <v>3.813056537183002E-14</v>
      </c>
      <c r="FG91" s="14">
        <f t="shared" si="101"/>
        <v>6.4086286045526829E-13</v>
      </c>
      <c r="FH91" s="22">
        <f t="shared" si="76"/>
        <v>1.1825802166488628E-12</v>
      </c>
      <c r="FI91" s="62">
        <f t="shared" si="77"/>
        <v>293.33333333333451</v>
      </c>
      <c r="FJ91" s="62">
        <f ca="1">AVERAGE(OFFSET($FI$3,0,0,'Données projet'!$E$16+1,1))-AVERAGE(OFFSET($H$3,0,0,'Données projet'!$E$16+1,1))</f>
        <v>253.51307933126429</v>
      </c>
      <c r="FK91" s="62">
        <f t="shared" si="102"/>
        <v>249.72262393661117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268.79999999999973</v>
      </c>
      <c r="O92" s="14">
        <f>N92*VLOOKUP('Données projet'!$B$9,Paramètres!$A$1:$I$89,3,0)*VLOOKUP('Données projet'!$B$9,Paramètres!$A$1:$I$89,5,0)</f>
        <v>243.21023999999974</v>
      </c>
      <c r="P92" s="14">
        <f t="shared" si="87"/>
        <v>59.129694216846687</v>
      </c>
      <c r="Q92" s="22">
        <f t="shared" si="54"/>
        <v>526.57538542767418</v>
      </c>
      <c r="R92" s="62">
        <f t="shared" si="55"/>
        <v>819.90871876100755</v>
      </c>
      <c r="S92" s="62">
        <f ca="1">AVERAGE(OFFSET($R$3,0,0,'Données projet'!$E$9+1,1))-AVERAGE(OFFSET($H$3,0,0,'Données projet'!$E$9+1,1))</f>
        <v>430.40491895612814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268.79999999999973</v>
      </c>
      <c r="AJ92" s="14">
        <f>AI92*VLOOKUP('Données projet'!$B$10,Paramètres!$A$1:$I$89,3,0)*VLOOKUP('Données projet'!$B$10,Paramètres!$A$1:$I$89,5,0)</f>
        <v>272.56319999999977</v>
      </c>
      <c r="AK92" s="14">
        <f t="shared" si="89"/>
        <v>65.392945522034552</v>
      </c>
      <c r="AL92" s="22">
        <f t="shared" si="58"/>
        <v>588.6069534508764</v>
      </c>
      <c r="AM92" s="62">
        <f t="shared" si="59"/>
        <v>881.94028678420977</v>
      </c>
      <c r="AN92" s="62">
        <f ca="1">AVERAGE(OFFSET($AM$3,0,0,'Données projet'!$E$10+1,1))-AVERAGE(OFFSET($H$3,0,0,'Données projet'!$E$10+1,1))</f>
        <v>477.2188915749129</v>
      </c>
      <c r="AO92" s="62">
        <f t="shared" si="90"/>
        <v>254.25036207346591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-9.2222762759774927E-14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256.19915261735281</v>
      </c>
      <c r="BJ92" s="62">
        <f t="shared" si="92"/>
        <v>297.47246687305056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11.5</v>
      </c>
      <c r="BY92" s="13">
        <f>IF('Données projet'!$A$114&gt;35,BY91+BX92-CG91,IF(A92&lt;'Données projet'!$A$114,$BV$205^A92,IF(A92='Données projet'!$A$114,'Données projet'!$B$114,BY91+BX92-CG91)))</f>
        <v>477.49999999999966</v>
      </c>
      <c r="BZ92" s="14">
        <f>BY92*VLOOKUP('Données projet'!$B$12,Paramètres!$A$1:$I$89,3,0)*VLOOKUP('Données projet'!$B$12,Paramètres!$A$1:$I$89,5,0)</f>
        <v>409.69499999999977</v>
      </c>
      <c r="CA92" s="14">
        <f t="shared" si="93"/>
        <v>93.739429782288525</v>
      </c>
      <c r="CB92" s="22">
        <f t="shared" si="64"/>
        <v>876.81496520415214</v>
      </c>
      <c r="CC92" s="62">
        <f t="shared" si="65"/>
        <v>1170.1482985374855</v>
      </c>
      <c r="CD92" s="62">
        <f ca="1">AVERAGE(OFFSET($CC$3,0,0,'Données projet'!$E$12+1,1))-AVERAGE(OFFSET($H$3,0,0,'Données projet'!$E$12+1,1))</f>
        <v>448.44001099301806</v>
      </c>
      <c r="CE92" s="62">
        <f t="shared" si="94"/>
        <v>230.82970731138215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7.3539467098484451E-9</v>
      </c>
      <c r="CN92" s="24">
        <f t="shared" si="66"/>
        <v>7.3539467098484451E-9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1.7053025658242404E-13</v>
      </c>
      <c r="CU92" s="18">
        <f>CT92*VLOOKUP('Données projet'!$B$13,Paramètres!$A$1:$I$89,3,0)*VLOOKUP('Données projet'!$B$13,Paramètres!$A$1:$I$89,5,0)</f>
        <v>1.3301360013429075E-13</v>
      </c>
      <c r="CV92" s="14">
        <f t="shared" si="95"/>
        <v>1.9329766731057041E-12</v>
      </c>
      <c r="CW92" s="22">
        <f t="shared" si="67"/>
        <v>3.5982663925596575E-12</v>
      </c>
      <c r="CX92" s="62">
        <f t="shared" si="68"/>
        <v>293.3333333333369</v>
      </c>
      <c r="CY92" s="62">
        <f ca="1">AVERAGE(OFFSET($CX$3,0,0,'Données projet'!$E$13+1,1))-AVERAGE(OFFSET($H$3,0,0,'Données projet'!$E$13+1,1))</f>
        <v>288.82988781931277</v>
      </c>
      <c r="CZ92" s="62">
        <f t="shared" si="96"/>
        <v>283.48738729114024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5.2</v>
      </c>
      <c r="DO92" s="13">
        <f>IF('Données projet'!$A$166&gt;35,DO91+DN92-DW91,IF(A92&lt;'Données projet'!$A$166,$DL$205^A92,IF(A92='Données projet'!$A$166,'Données projet'!$B$166,DO91+DN92-DW91)))</f>
        <v>268.79999999999973</v>
      </c>
      <c r="DP92" s="18">
        <f>DO92*VLOOKUP('Données projet'!$B$14,Paramètres!$A$1:$I$89,3,0)*VLOOKUP('Données projet'!$B$14,Paramètres!$A$1:$I$89,5,0)</f>
        <v>259.98335999999978</v>
      </c>
      <c r="DQ92" s="14">
        <f t="shared" si="97"/>
        <v>62.718830967388186</v>
      </c>
      <c r="DR92" s="22">
        <f t="shared" si="70"/>
        <v>562.03964926820072</v>
      </c>
      <c r="DS92" s="62">
        <f t="shared" si="71"/>
        <v>855.37298260153398</v>
      </c>
      <c r="DT92" s="62">
        <f ca="1">AVERAGE(OFFSET($DS$3,0,0,'Données projet'!$E$14+1,1))-AVERAGE(OFFSET($H$3,0,0,'Données projet'!$E$14+1,1))</f>
        <v>457.16923206840744</v>
      </c>
      <c r="DU92" s="62">
        <f t="shared" si="98"/>
        <v>244.45149244446094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5.2</v>
      </c>
      <c r="EJ92" s="13">
        <f>IF('Données projet'!$A$192&gt;35,EJ91+EI92-ER91,IF(A92&lt;'Données projet'!$A$192,$EG$205^A92,IF(A92='Données projet'!$A$192,'Données projet'!$B$192,EJ91+EI92-ER91)))</f>
        <v>268.79999999999973</v>
      </c>
      <c r="EK92" s="18">
        <f>EJ92*VLOOKUP('Données projet'!$B$15,Paramètres!$A$1:$I$89,3,0)*VLOOKUP('Données projet'!$B$15,Paramètres!$A$1:$I$89,5,0)</f>
        <v>289.33631999999972</v>
      </c>
      <c r="EL92" s="14">
        <f t="shared" si="99"/>
        <v>68.936259465559303</v>
      </c>
      <c r="EM92" s="22">
        <f t="shared" si="73"/>
        <v>623.99140923584866</v>
      </c>
      <c r="EN92" s="62">
        <f t="shared" si="74"/>
        <v>917.32474256918204</v>
      </c>
      <c r="EO92" s="62">
        <f ca="1">AVERAGE(OFFSET($EN$3,0,0,'Données projet'!$E$15+1,1))-AVERAGE(OFFSET($H$3,0,0,'Données projet'!$E$15+1,1))</f>
        <v>503.92230226365683</v>
      </c>
      <c r="EP92" s="62">
        <f t="shared" si="100"/>
        <v>267.2998309535638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5.6843418860808015E-14</v>
      </c>
      <c r="FF92" s="18">
        <f>FE92*VLOOKUP('Données projet'!$B$16,Paramètres!$A$1:$I$89,3,0)*VLOOKUP('Données projet'!$B$16,Paramètres!$A$1:$I$89,5,0)</f>
        <v>3.813056537183002E-14</v>
      </c>
      <c r="FG92" s="14">
        <f t="shared" si="101"/>
        <v>6.4086286045526829E-13</v>
      </c>
      <c r="FH92" s="22">
        <f t="shared" si="76"/>
        <v>1.1825802166488628E-12</v>
      </c>
      <c r="FI92" s="62">
        <f t="shared" si="77"/>
        <v>293.33333333333451</v>
      </c>
      <c r="FJ92" s="62">
        <f ca="1">AVERAGE(OFFSET($FI$3,0,0,'Données projet'!$E$16+1,1))-AVERAGE(OFFSET($H$3,0,0,'Données projet'!$E$16+1,1))</f>
        <v>253.51307933126429</v>
      </c>
      <c r="FK92" s="62">
        <f t="shared" si="102"/>
        <v>249.72262393661117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273.99999999999972</v>
      </c>
      <c r="O93" s="14">
        <f>N93*VLOOKUP('Données projet'!$B$9,Paramètres!$A$1:$I$89,3,0)*VLOOKUP('Données projet'!$B$9,Paramètres!$A$1:$I$89,5,0)</f>
        <v>247.91519999999971</v>
      </c>
      <c r="P93" s="14">
        <f t="shared" si="87"/>
        <v>60.139294964297406</v>
      </c>
      <c r="Q93" s="22">
        <f t="shared" si="54"/>
        <v>536.52824539615074</v>
      </c>
      <c r="R93" s="62">
        <f t="shared" si="55"/>
        <v>829.86157872948411</v>
      </c>
      <c r="S93" s="62">
        <f ca="1">AVERAGE(OFFSET($R$3,0,0,'Données projet'!$E$9+1,1))-AVERAGE(OFFSET($H$3,0,0,'Données projet'!$E$9+1,1))</f>
        <v>430.40491895612814</v>
      </c>
      <c r="T93" s="62">
        <f t="shared" si="88"/>
        <v>231.36959598460686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273.99999999999972</v>
      </c>
      <c r="AJ93" s="14">
        <f>AI93*VLOOKUP('Données projet'!$B$10,Paramètres!$A$1:$I$89,3,0)*VLOOKUP('Données projet'!$B$10,Paramètres!$A$1:$I$89,5,0)</f>
        <v>277.83599999999973</v>
      </c>
      <c r="AK93" s="14">
        <f t="shared" si="89"/>
        <v>66.509487177652261</v>
      </c>
      <c r="AL93" s="22">
        <f t="shared" si="58"/>
        <v>599.73505683441056</v>
      </c>
      <c r="AM93" s="62">
        <f t="shared" si="59"/>
        <v>893.06839016774393</v>
      </c>
      <c r="AN93" s="62">
        <f ca="1">AVERAGE(OFFSET($AM$3,0,0,'Données projet'!$E$10+1,1))-AVERAGE(OFFSET($H$3,0,0,'Données projet'!$E$10+1,1))</f>
        <v>477.2188915749129</v>
      </c>
      <c r="AO93" s="62">
        <f t="shared" si="90"/>
        <v>254.25036207346591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-9.2222762759774927E-14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256.19915261735281</v>
      </c>
      <c r="BJ93" s="62">
        <f t="shared" si="92"/>
        <v>297.47246687305056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489</v>
      </c>
      <c r="BW93" s="13">
        <f>VLOOKUP(A93,'Données projet'!$A$113:$I$133,9,0)</f>
        <v>11.5</v>
      </c>
      <c r="BX93" s="13">
        <f t="array" ref="BX93">INDEX(BW:BW,MIN(IF(ISNUMBER(BW93:BW289),ROW(BW93:BW289),"")))</f>
        <v>11.5</v>
      </c>
      <c r="BY93" s="13">
        <f>IF('Données projet'!$A$114&gt;35,BY92+BX93-CG92,IF(A93&lt;'Données projet'!$A$114,$BV$205^A93,IF(A93='Données projet'!$A$114,'Données projet'!$B$114,BY92+BX93-CG92)))</f>
        <v>488.99999999999966</v>
      </c>
      <c r="BZ93" s="14">
        <f>BY93*VLOOKUP('Données projet'!$B$12,Paramètres!$A$1:$I$89,3,0)*VLOOKUP('Données projet'!$B$12,Paramètres!$A$1:$I$89,5,0)</f>
        <v>419.56199999999973</v>
      </c>
      <c r="CA93" s="14">
        <f t="shared" si="93"/>
        <v>95.731472773408413</v>
      </c>
      <c r="CB93" s="22">
        <f t="shared" si="64"/>
        <v>897.46946508035228</v>
      </c>
      <c r="CC93" s="62">
        <f t="shared" si="65"/>
        <v>1190.8027984136857</v>
      </c>
      <c r="CD93" s="62">
        <f ca="1">AVERAGE(OFFSET($CC$3,0,0,'Données projet'!$E$12+1,1))-AVERAGE(OFFSET($H$3,0,0,'Données projet'!$E$12+1,1))</f>
        <v>448.44001099301806</v>
      </c>
      <c r="CE93" s="62">
        <f t="shared" si="94"/>
        <v>230.82970731138215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5.200025587018336E-9</v>
      </c>
      <c r="CN93" s="24">
        <f t="shared" si="66"/>
        <v>5.200025587018336E-9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1.7053025658242404E-13</v>
      </c>
      <c r="CU93" s="18">
        <f>CT93*VLOOKUP('Données projet'!$B$13,Paramètres!$A$1:$I$89,3,0)*VLOOKUP('Données projet'!$B$13,Paramètres!$A$1:$I$89,5,0)</f>
        <v>1.3301360013429075E-13</v>
      </c>
      <c r="CV93" s="14">
        <f t="shared" si="95"/>
        <v>1.9329766731057041E-12</v>
      </c>
      <c r="CW93" s="22">
        <f t="shared" si="67"/>
        <v>3.5982663925596575E-12</v>
      </c>
      <c r="CX93" s="62">
        <f t="shared" si="68"/>
        <v>293.3333333333369</v>
      </c>
      <c r="CY93" s="62">
        <f ca="1">AVERAGE(OFFSET($CX$3,0,0,'Données projet'!$E$13+1,1))-AVERAGE(OFFSET($H$3,0,0,'Données projet'!$E$13+1,1))</f>
        <v>288.82988781931277</v>
      </c>
      <c r="CZ93" s="62">
        <f t="shared" si="96"/>
        <v>283.48738729114024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5.2</v>
      </c>
      <c r="DO93" s="13">
        <f>IF('Données projet'!$A$166&gt;35,DO92+DN93-DW92,IF(A93&lt;'Données projet'!$A$166,$DL$205^A93,IF(A93='Données projet'!$A$166,'Données projet'!$B$166,DO92+DN93-DW92)))</f>
        <v>273.99999999999972</v>
      </c>
      <c r="DP93" s="18">
        <f>DO93*VLOOKUP('Données projet'!$B$14,Paramètres!$A$1:$I$89,3,0)*VLOOKUP('Données projet'!$B$14,Paramètres!$A$1:$I$89,5,0)</f>
        <v>265.01279999999974</v>
      </c>
      <c r="DQ93" s="14">
        <f t="shared" si="97"/>
        <v>63.789713870852673</v>
      </c>
      <c r="DR93" s="22">
        <f t="shared" si="70"/>
        <v>572.6643783250679</v>
      </c>
      <c r="DS93" s="62">
        <f t="shared" si="71"/>
        <v>865.99771165840116</v>
      </c>
      <c r="DT93" s="62">
        <f ca="1">AVERAGE(OFFSET($DS$3,0,0,'Données projet'!$E$14+1,1))-AVERAGE(OFFSET($H$3,0,0,'Données projet'!$E$14+1,1))</f>
        <v>457.16923206840744</v>
      </c>
      <c r="DU93" s="62">
        <f t="shared" si="98"/>
        <v>244.45149244446094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5.2</v>
      </c>
      <c r="EJ93" s="13">
        <f>IF('Données projet'!$A$192&gt;35,EJ92+EI93-ER92,IF(A93&lt;'Données projet'!$A$192,$EG$205^A93,IF(A93='Données projet'!$A$192,'Données projet'!$B$192,EJ92+EI93-ER92)))</f>
        <v>273.99999999999972</v>
      </c>
      <c r="EK93" s="18">
        <f>EJ93*VLOOKUP('Données projet'!$B$15,Paramètres!$A$1:$I$89,3,0)*VLOOKUP('Données projet'!$B$15,Paramètres!$A$1:$I$89,5,0)</f>
        <v>294.93359999999973</v>
      </c>
      <c r="EL93" s="14">
        <f t="shared" si="99"/>
        <v>70.113300882814812</v>
      </c>
      <c r="EM93" s="22">
        <f t="shared" si="73"/>
        <v>635.79001903756864</v>
      </c>
      <c r="EN93" s="62">
        <f t="shared" si="74"/>
        <v>929.12335237090201</v>
      </c>
      <c r="EO93" s="62">
        <f ca="1">AVERAGE(OFFSET($EN$3,0,0,'Données projet'!$E$15+1,1))-AVERAGE(OFFSET($H$3,0,0,'Données projet'!$E$15+1,1))</f>
        <v>503.92230226365683</v>
      </c>
      <c r="EP93" s="62">
        <f t="shared" si="100"/>
        <v>267.2998309535638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5.6843418860808015E-14</v>
      </c>
      <c r="FF93" s="18">
        <f>FE93*VLOOKUP('Données projet'!$B$16,Paramètres!$A$1:$I$89,3,0)*VLOOKUP('Données projet'!$B$16,Paramètres!$A$1:$I$89,5,0)</f>
        <v>3.813056537183002E-14</v>
      </c>
      <c r="FG93" s="14">
        <f t="shared" si="101"/>
        <v>6.4086286045526829E-13</v>
      </c>
      <c r="FH93" s="22">
        <f t="shared" si="76"/>
        <v>1.1825802166488628E-12</v>
      </c>
      <c r="FI93" s="62">
        <f t="shared" si="77"/>
        <v>293.33333333333451</v>
      </c>
      <c r="FJ93" s="62">
        <f ca="1">AVERAGE(OFFSET($FI$3,0,0,'Données projet'!$E$16+1,1))-AVERAGE(OFFSET($H$3,0,0,'Données projet'!$E$16+1,1))</f>
        <v>253.51307933126429</v>
      </c>
      <c r="FK93" s="62">
        <f t="shared" si="102"/>
        <v>249.72262393661117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279.1999999999997</v>
      </c>
      <c r="O94" s="14">
        <f>N94*VLOOKUP('Données projet'!$B$9,Paramètres!$A$1:$I$89,3,0)*VLOOKUP('Données projet'!$B$9,Paramètres!$A$1:$I$89,5,0)</f>
        <v>252.62015999999971</v>
      </c>
      <c r="P94" s="14">
        <f t="shared" si="87"/>
        <v>61.146667772298713</v>
      </c>
      <c r="Q94" s="22">
        <f t="shared" si="54"/>
        <v>546.477225036753</v>
      </c>
      <c r="R94" s="62">
        <f t="shared" si="55"/>
        <v>839.81055837008626</v>
      </c>
      <c r="S94" s="62">
        <f ca="1">AVERAGE(OFFSET($R$3,0,0,'Données projet'!$E$9+1,1))-AVERAGE(OFFSET($H$3,0,0,'Données projet'!$E$9+1,1))</f>
        <v>430.40491895612814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279.1999999999997</v>
      </c>
      <c r="AJ94" s="14">
        <f>AI94*VLOOKUP('Données projet'!$B$10,Paramètres!$A$1:$I$89,3,0)*VLOOKUP('Données projet'!$B$10,Paramètres!$A$1:$I$89,5,0)</f>
        <v>283.10879999999975</v>
      </c>
      <c r="AK94" s="14">
        <f t="shared" si="89"/>
        <v>67.623564901653808</v>
      </c>
      <c r="AL94" s="22">
        <f t="shared" si="58"/>
        <v>610.85886887037998</v>
      </c>
      <c r="AM94" s="62">
        <f t="shared" si="59"/>
        <v>904.19220220371335</v>
      </c>
      <c r="AN94" s="62">
        <f ca="1">AVERAGE(OFFSET($AM$3,0,0,'Données projet'!$E$10+1,1))-AVERAGE(OFFSET($H$3,0,0,'Données projet'!$E$10+1,1))</f>
        <v>477.2188915749129</v>
      </c>
      <c r="AO94" s="62">
        <f t="shared" si="90"/>
        <v>254.25036207346591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-9.2222762759774927E-14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256.19915261735281</v>
      </c>
      <c r="BJ94" s="62">
        <f t="shared" si="92"/>
        <v>297.47246687305056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11.333333333333334</v>
      </c>
      <c r="BY94" s="13">
        <f>IF('Données projet'!$A$114&gt;35,BY93+BX94-CG93,IF(A94&lt;'Données projet'!$A$114,$BV$205^A94,IF(A94='Données projet'!$A$114,'Données projet'!$B$114,BY93+BX94-CG93)))</f>
        <v>500.33333333333297</v>
      </c>
      <c r="BZ94" s="14">
        <f>BY94*VLOOKUP('Données projet'!$B$12,Paramètres!$A$1:$I$89,3,0)*VLOOKUP('Données projet'!$B$12,Paramètres!$A$1:$I$89,5,0)</f>
        <v>429.28599999999977</v>
      </c>
      <c r="CA94" s="14">
        <f t="shared" si="93"/>
        <v>97.689316592289586</v>
      </c>
      <c r="CB94" s="22">
        <f t="shared" si="64"/>
        <v>917.81534306490391</v>
      </c>
      <c r="CC94" s="62">
        <f t="shared" si="65"/>
        <v>1211.1486763982373</v>
      </c>
      <c r="CD94" s="62">
        <f ca="1">AVERAGE(OFFSET($CC$3,0,0,'Données projet'!$E$12+1,1))-AVERAGE(OFFSET($H$3,0,0,'Données projet'!$E$12+1,1))</f>
        <v>448.44001099301806</v>
      </c>
      <c r="CE94" s="62">
        <f t="shared" si="94"/>
        <v>230.82970731138215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3.6769733549242229E-9</v>
      </c>
      <c r="CN94" s="24">
        <f t="shared" si="66"/>
        <v>3.6769733549242229E-9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1.7053025658242404E-13</v>
      </c>
      <c r="CU94" s="18">
        <f>CT94*VLOOKUP('Données projet'!$B$13,Paramètres!$A$1:$I$89,3,0)*VLOOKUP('Données projet'!$B$13,Paramètres!$A$1:$I$89,5,0)</f>
        <v>1.3301360013429075E-13</v>
      </c>
      <c r="CV94" s="14">
        <f t="shared" si="95"/>
        <v>1.9329766731057041E-12</v>
      </c>
      <c r="CW94" s="22">
        <f t="shared" si="67"/>
        <v>3.5982663925596575E-12</v>
      </c>
      <c r="CX94" s="62">
        <f t="shared" si="68"/>
        <v>293.3333333333369</v>
      </c>
      <c r="CY94" s="62">
        <f ca="1">AVERAGE(OFFSET($CX$3,0,0,'Données projet'!$E$13+1,1))-AVERAGE(OFFSET($H$3,0,0,'Données projet'!$E$13+1,1))</f>
        <v>288.82988781931277</v>
      </c>
      <c r="CZ94" s="62">
        <f t="shared" si="96"/>
        <v>283.48738729114024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5.2</v>
      </c>
      <c r="DO94" s="13">
        <f>IF('Données projet'!$A$166&gt;35,DO93+DN94-DW93,IF(A94&lt;'Données projet'!$A$166,$DL$205^A94,IF(A94='Données projet'!$A$166,'Données projet'!$B$166,DO93+DN94-DW93)))</f>
        <v>279.1999999999997</v>
      </c>
      <c r="DP94" s="18">
        <f>DO94*VLOOKUP('Données projet'!$B$14,Paramètres!$A$1:$I$89,3,0)*VLOOKUP('Données projet'!$B$14,Paramètres!$A$1:$I$89,5,0)</f>
        <v>270.04223999999971</v>
      </c>
      <c r="DQ94" s="14">
        <f t="shared" si="97"/>
        <v>64.858233600288088</v>
      </c>
      <c r="DR94" s="22">
        <f t="shared" si="70"/>
        <v>583.28499152050119</v>
      </c>
      <c r="DS94" s="62">
        <f t="shared" si="71"/>
        <v>876.61832485383457</v>
      </c>
      <c r="DT94" s="62">
        <f ca="1">AVERAGE(OFFSET($DS$3,0,0,'Données projet'!$E$14+1,1))-AVERAGE(OFFSET($H$3,0,0,'Données projet'!$E$14+1,1))</f>
        <v>457.16923206840744</v>
      </c>
      <c r="DU94" s="62">
        <f t="shared" si="98"/>
        <v>244.45149244446094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5.2</v>
      </c>
      <c r="EJ94" s="13">
        <f>IF('Données projet'!$A$192&gt;35,EJ93+EI94-ER93,IF(A94&lt;'Données projet'!$A$192,$EG$205^A94,IF(A94='Données projet'!$A$192,'Données projet'!$B$192,EJ93+EI94-ER93)))</f>
        <v>279.1999999999997</v>
      </c>
      <c r="EK94" s="18">
        <f>EJ94*VLOOKUP('Données projet'!$B$15,Paramètres!$A$1:$I$89,3,0)*VLOOKUP('Données projet'!$B$15,Paramètres!$A$1:$I$89,5,0)</f>
        <v>300.53087999999963</v>
      </c>
      <c r="EL94" s="14">
        <f t="shared" si="99"/>
        <v>71.287744860425335</v>
      </c>
      <c r="EM94" s="22">
        <f t="shared" si="73"/>
        <v>647.58410496524004</v>
      </c>
      <c r="EN94" s="62">
        <f t="shared" si="74"/>
        <v>940.91743829857342</v>
      </c>
      <c r="EO94" s="62">
        <f ca="1">AVERAGE(OFFSET($EN$3,0,0,'Données projet'!$E$15+1,1))-AVERAGE(OFFSET($H$3,0,0,'Données projet'!$E$15+1,1))</f>
        <v>503.92230226365683</v>
      </c>
      <c r="EP94" s="62">
        <f t="shared" si="100"/>
        <v>267.2998309535638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5.6843418860808015E-14</v>
      </c>
      <c r="FF94" s="18">
        <f>FE94*VLOOKUP('Données projet'!$B$16,Paramètres!$A$1:$I$89,3,0)*VLOOKUP('Données projet'!$B$16,Paramètres!$A$1:$I$89,5,0)</f>
        <v>3.813056537183002E-14</v>
      </c>
      <c r="FG94" s="14">
        <f t="shared" si="101"/>
        <v>6.4086286045526829E-13</v>
      </c>
      <c r="FH94" s="22">
        <f t="shared" si="76"/>
        <v>1.1825802166488628E-12</v>
      </c>
      <c r="FI94" s="62">
        <f t="shared" si="77"/>
        <v>293.33333333333451</v>
      </c>
      <c r="FJ94" s="62">
        <f ca="1">AVERAGE(OFFSET($FI$3,0,0,'Données projet'!$E$16+1,1))-AVERAGE(OFFSET($H$3,0,0,'Données projet'!$E$16+1,1))</f>
        <v>253.51307933126429</v>
      </c>
      <c r="FK94" s="62">
        <f t="shared" si="102"/>
        <v>249.72262393661117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284.39999999999969</v>
      </c>
      <c r="O95" s="14">
        <f>N95*VLOOKUP('Données projet'!$B$9,Paramètres!$A$1:$I$89,3,0)*VLOOKUP('Données projet'!$B$9,Paramètres!$A$1:$I$89,5,0)</f>
        <v>257.32511999999969</v>
      </c>
      <c r="P95" s="14">
        <f t="shared" si="87"/>
        <v>62.151858920612597</v>
      </c>
      <c r="Q95" s="22">
        <f t="shared" si="54"/>
        <v>556.42240495339968</v>
      </c>
      <c r="R95" s="62">
        <f t="shared" si="55"/>
        <v>849.75573828673305</v>
      </c>
      <c r="S95" s="62">
        <f ca="1">AVERAGE(OFFSET($R$3,0,0,'Données projet'!$E$9+1,1))-AVERAGE(OFFSET($H$3,0,0,'Données projet'!$E$9+1,1))</f>
        <v>430.40491895612814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284.39999999999969</v>
      </c>
      <c r="AJ95" s="14">
        <f>AI95*VLOOKUP('Données projet'!$B$10,Paramètres!$A$1:$I$89,3,0)*VLOOKUP('Données projet'!$B$10,Paramètres!$A$1:$I$89,5,0)</f>
        <v>288.38159999999971</v>
      </c>
      <c r="AK95" s="14">
        <f t="shared" si="89"/>
        <v>68.735229875936554</v>
      </c>
      <c r="AL95" s="22">
        <f t="shared" si="58"/>
        <v>621.97847870058888</v>
      </c>
      <c r="AM95" s="62">
        <f t="shared" si="59"/>
        <v>915.31181203392225</v>
      </c>
      <c r="AN95" s="62">
        <f ca="1">AVERAGE(OFFSET($AM$3,0,0,'Données projet'!$E$10+1,1))-AVERAGE(OFFSET($H$3,0,0,'Données projet'!$E$10+1,1))</f>
        <v>477.2188915749129</v>
      </c>
      <c r="AO95" s="62">
        <f t="shared" si="90"/>
        <v>254.25036207346591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-9.2222762759774927E-14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256.19915261735281</v>
      </c>
      <c r="BJ95" s="62">
        <f t="shared" si="92"/>
        <v>297.47246687305056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11.333333333333334</v>
      </c>
      <c r="BY95" s="13">
        <f>IF('Données projet'!$A$114&gt;35,BY94+BX95-CG94,IF(A95&lt;'Données projet'!$A$114,$BV$205^A95,IF(A95='Données projet'!$A$114,'Données projet'!$B$114,BY94+BX95-CG94)))</f>
        <v>511.66666666666629</v>
      </c>
      <c r="BZ95" s="14">
        <f>BY95*VLOOKUP('Données projet'!$B$12,Paramètres!$A$1:$I$89,3,0)*VLOOKUP('Données projet'!$B$12,Paramètres!$A$1:$I$89,5,0)</f>
        <v>439.00999999999971</v>
      </c>
      <c r="CA95" s="14">
        <f t="shared" si="93"/>
        <v>99.642004610829247</v>
      </c>
      <c r="CB95" s="22">
        <f t="shared" si="64"/>
        <v>938.15224136386041</v>
      </c>
      <c r="CC95" s="62">
        <f t="shared" si="65"/>
        <v>1231.4855746971937</v>
      </c>
      <c r="CD95" s="62">
        <f ca="1">AVERAGE(OFFSET($CC$3,0,0,'Données projet'!$E$12+1,1))-AVERAGE(OFFSET($H$3,0,0,'Données projet'!$E$12+1,1))</f>
        <v>448.44001099301806</v>
      </c>
      <c r="CE95" s="62">
        <f t="shared" si="94"/>
        <v>230.82970731138215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2.6000127935091684E-9</v>
      </c>
      <c r="CN95" s="24">
        <f t="shared" si="66"/>
        <v>2.6000127935091684E-9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1.7053025658242404E-13</v>
      </c>
      <c r="CU95" s="18">
        <f>CT95*VLOOKUP('Données projet'!$B$13,Paramètres!$A$1:$I$89,3,0)*VLOOKUP('Données projet'!$B$13,Paramètres!$A$1:$I$89,5,0)</f>
        <v>1.3301360013429075E-13</v>
      </c>
      <c r="CV95" s="14">
        <f t="shared" si="95"/>
        <v>1.9329766731057041E-12</v>
      </c>
      <c r="CW95" s="22">
        <f t="shared" si="67"/>
        <v>3.5982663925596575E-12</v>
      </c>
      <c r="CX95" s="62">
        <f t="shared" si="68"/>
        <v>293.3333333333369</v>
      </c>
      <c r="CY95" s="62">
        <f ca="1">AVERAGE(OFFSET($CX$3,0,0,'Données projet'!$E$13+1,1))-AVERAGE(OFFSET($H$3,0,0,'Données projet'!$E$13+1,1))</f>
        <v>288.82988781931277</v>
      </c>
      <c r="CZ95" s="62">
        <f t="shared" si="96"/>
        <v>283.48738729114024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5.2</v>
      </c>
      <c r="DO95" s="13">
        <f>IF('Données projet'!$A$166&gt;35,DO94+DN95-DW94,IF(A95&lt;'Données projet'!$A$166,$DL$205^A95,IF(A95='Données projet'!$A$166,'Données projet'!$B$166,DO94+DN95-DW94)))</f>
        <v>284.39999999999969</v>
      </c>
      <c r="DP95" s="18">
        <f>DO95*VLOOKUP('Données projet'!$B$14,Paramètres!$A$1:$I$89,3,0)*VLOOKUP('Données projet'!$B$14,Paramètres!$A$1:$I$89,5,0)</f>
        <v>275.07167999999973</v>
      </c>
      <c r="DQ95" s="14">
        <f t="shared" si="97"/>
        <v>65.924439244609644</v>
      </c>
      <c r="DR95" s="22">
        <f t="shared" si="70"/>
        <v>593.90157435102799</v>
      </c>
      <c r="DS95" s="62">
        <f t="shared" si="71"/>
        <v>887.23490768436136</v>
      </c>
      <c r="DT95" s="62">
        <f ca="1">AVERAGE(OFFSET($DS$3,0,0,'Données projet'!$E$14+1,1))-AVERAGE(OFFSET($H$3,0,0,'Données projet'!$E$14+1,1))</f>
        <v>457.16923206840744</v>
      </c>
      <c r="DU95" s="62">
        <f t="shared" si="98"/>
        <v>244.45149244446094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5.2</v>
      </c>
      <c r="EJ95" s="13">
        <f>IF('Données projet'!$A$192&gt;35,EJ94+EI95-ER94,IF(A95&lt;'Données projet'!$A$192,$EG$205^A95,IF(A95='Données projet'!$A$192,'Données projet'!$B$192,EJ94+EI95-ER94)))</f>
        <v>284.39999999999969</v>
      </c>
      <c r="EK95" s="18">
        <f>EJ95*VLOOKUP('Données projet'!$B$15,Paramètres!$A$1:$I$89,3,0)*VLOOKUP('Données projet'!$B$15,Paramètres!$A$1:$I$89,5,0)</f>
        <v>306.12815999999964</v>
      </c>
      <c r="EL95" s="14">
        <f t="shared" si="99"/>
        <v>72.459645353577386</v>
      </c>
      <c r="EM95" s="22">
        <f t="shared" si="73"/>
        <v>659.37376099081337</v>
      </c>
      <c r="EN95" s="62">
        <f t="shared" si="74"/>
        <v>952.70709432414674</v>
      </c>
      <c r="EO95" s="62">
        <f ca="1">AVERAGE(OFFSET($EN$3,0,0,'Données projet'!$E$15+1,1))-AVERAGE(OFFSET($H$3,0,0,'Données projet'!$E$15+1,1))</f>
        <v>503.92230226365683</v>
      </c>
      <c r="EP95" s="62">
        <f t="shared" si="100"/>
        <v>267.2998309535638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5.6843418860808015E-14</v>
      </c>
      <c r="FF95" s="18">
        <f>FE95*VLOOKUP('Données projet'!$B$16,Paramètres!$A$1:$I$89,3,0)*VLOOKUP('Données projet'!$B$16,Paramètres!$A$1:$I$89,5,0)</f>
        <v>3.813056537183002E-14</v>
      </c>
      <c r="FG95" s="14">
        <f t="shared" si="101"/>
        <v>6.4086286045526829E-13</v>
      </c>
      <c r="FH95" s="22">
        <f t="shared" si="76"/>
        <v>1.1825802166488628E-12</v>
      </c>
      <c r="FI95" s="62">
        <f t="shared" si="77"/>
        <v>293.33333333333451</v>
      </c>
      <c r="FJ95" s="62">
        <f ca="1">AVERAGE(OFFSET($FI$3,0,0,'Données projet'!$E$16+1,1))-AVERAGE(OFFSET($H$3,0,0,'Données projet'!$E$16+1,1))</f>
        <v>253.51307933126429</v>
      </c>
      <c r="FK95" s="62">
        <f t="shared" si="102"/>
        <v>249.72262393661117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289.59999999999968</v>
      </c>
      <c r="O96" s="14">
        <f>N96*VLOOKUP('Données projet'!$B$9,Paramètres!$A$1:$I$89,3,0)*VLOOKUP('Données projet'!$B$9,Paramètres!$A$1:$I$89,5,0)</f>
        <v>262.03007999999966</v>
      </c>
      <c r="P96" s="14">
        <f t="shared" si="87"/>
        <v>63.154912899742527</v>
      </c>
      <c r="Q96" s="22">
        <f t="shared" si="54"/>
        <v>566.36386263371753</v>
      </c>
      <c r="R96" s="62">
        <f t="shared" si="55"/>
        <v>859.6971959670509</v>
      </c>
      <c r="S96" s="62">
        <f ca="1">AVERAGE(OFFSET($R$3,0,0,'Données projet'!$E$9+1,1))-AVERAGE(OFFSET($H$3,0,0,'Données projet'!$E$9+1,1))</f>
        <v>430.40491895612814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289.59999999999968</v>
      </c>
      <c r="AJ96" s="14">
        <f>AI96*VLOOKUP('Données projet'!$B$10,Paramètres!$A$1:$I$89,3,0)*VLOOKUP('Données projet'!$B$10,Paramètres!$A$1:$I$89,5,0)</f>
        <v>293.65439999999973</v>
      </c>
      <c r="AK96" s="14">
        <f t="shared" si="89"/>
        <v>69.844531303614474</v>
      </c>
      <c r="AL96" s="22">
        <f t="shared" si="58"/>
        <v>633.09397202046136</v>
      </c>
      <c r="AM96" s="62">
        <f t="shared" si="59"/>
        <v>926.42730535379474</v>
      </c>
      <c r="AN96" s="62">
        <f ca="1">AVERAGE(OFFSET($AM$3,0,0,'Données projet'!$E$10+1,1))-AVERAGE(OFFSET($H$3,0,0,'Données projet'!$E$10+1,1))</f>
        <v>477.2188915749129</v>
      </c>
      <c r="AO96" s="62">
        <f t="shared" si="90"/>
        <v>254.25036207346591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-9.2222762759774927E-14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256.19915261735281</v>
      </c>
      <c r="BJ96" s="62">
        <f t="shared" si="92"/>
        <v>297.47246687305056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11.333333333333334</v>
      </c>
      <c r="BY96" s="13">
        <f>IF('Données projet'!$A$114&gt;35,BY95+BX96-CG95,IF(A96&lt;'Données projet'!$A$114,$BV$205^A96,IF(A96='Données projet'!$A$114,'Données projet'!$B$114,BY95+BX96-CG95)))</f>
        <v>522.99999999999966</v>
      </c>
      <c r="BZ96" s="14">
        <f>BY96*VLOOKUP('Données projet'!$B$12,Paramètres!$A$1:$I$89,3,0)*VLOOKUP('Données projet'!$B$12,Paramètres!$A$1:$I$89,5,0)</f>
        <v>448.73399999999981</v>
      </c>
      <c r="CA96" s="14">
        <f t="shared" si="93"/>
        <v>101.58966417888674</v>
      </c>
      <c r="CB96" s="22">
        <f t="shared" si="64"/>
        <v>958.48038177822752</v>
      </c>
      <c r="CC96" s="62">
        <f t="shared" si="65"/>
        <v>1251.8137151115609</v>
      </c>
      <c r="CD96" s="62">
        <f ca="1">AVERAGE(OFFSET($CC$3,0,0,'Données projet'!$E$12+1,1))-AVERAGE(OFFSET($H$3,0,0,'Données projet'!$E$12+1,1))</f>
        <v>448.44001099301806</v>
      </c>
      <c r="CE96" s="62">
        <f t="shared" si="94"/>
        <v>230.82970731138215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1.8384866774621119E-9</v>
      </c>
      <c r="CN96" s="24">
        <f t="shared" si="66"/>
        <v>1.8384866774621119E-9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1.7053025658242404E-13</v>
      </c>
      <c r="CU96" s="18">
        <f>CT96*VLOOKUP('Données projet'!$B$13,Paramètres!$A$1:$I$89,3,0)*VLOOKUP('Données projet'!$B$13,Paramètres!$A$1:$I$89,5,0)</f>
        <v>1.3301360013429075E-13</v>
      </c>
      <c r="CV96" s="14">
        <f t="shared" si="95"/>
        <v>1.9329766731057041E-12</v>
      </c>
      <c r="CW96" s="22">
        <f t="shared" si="67"/>
        <v>3.5982663925596575E-12</v>
      </c>
      <c r="CX96" s="62">
        <f t="shared" si="68"/>
        <v>293.3333333333369</v>
      </c>
      <c r="CY96" s="62">
        <f ca="1">AVERAGE(OFFSET($CX$3,0,0,'Données projet'!$E$13+1,1))-AVERAGE(OFFSET($H$3,0,0,'Données projet'!$E$13+1,1))</f>
        <v>288.82988781931277</v>
      </c>
      <c r="CZ96" s="62">
        <f t="shared" si="96"/>
        <v>283.48738729114024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5.2</v>
      </c>
      <c r="DO96" s="13">
        <f>IF('Données projet'!$A$166&gt;35,DO95+DN96-DW95,IF(A96&lt;'Données projet'!$A$166,$DL$205^A96,IF(A96='Données projet'!$A$166,'Données projet'!$B$166,DO95+DN96-DW95)))</f>
        <v>289.59999999999968</v>
      </c>
      <c r="DP96" s="18">
        <f>DO96*VLOOKUP('Données projet'!$B$14,Paramètres!$A$1:$I$89,3,0)*VLOOKUP('Données projet'!$B$14,Paramètres!$A$1:$I$89,5,0)</f>
        <v>280.1011199999997</v>
      </c>
      <c r="DQ96" s="14">
        <f t="shared" si="97"/>
        <v>66.988377994867761</v>
      </c>
      <c r="DR96" s="22">
        <f t="shared" si="70"/>
        <v>604.51420900772746</v>
      </c>
      <c r="DS96" s="62">
        <f t="shared" si="71"/>
        <v>897.84754234106072</v>
      </c>
      <c r="DT96" s="62">
        <f ca="1">AVERAGE(OFFSET($DS$3,0,0,'Données projet'!$E$14+1,1))-AVERAGE(OFFSET($H$3,0,0,'Données projet'!$E$14+1,1))</f>
        <v>457.16923206840744</v>
      </c>
      <c r="DU96" s="62">
        <f t="shared" si="98"/>
        <v>244.45149244446094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5.2</v>
      </c>
      <c r="EJ96" s="13">
        <f>IF('Données projet'!$A$192&gt;35,EJ95+EI96-ER95,IF(A96&lt;'Données projet'!$A$192,$EG$205^A96,IF(A96='Données projet'!$A$192,'Données projet'!$B$192,EJ95+EI96-ER95)))</f>
        <v>289.59999999999968</v>
      </c>
      <c r="EK96" s="18">
        <f>EJ96*VLOOKUP('Données projet'!$B$15,Paramètres!$A$1:$I$89,3,0)*VLOOKUP('Données projet'!$B$15,Paramètres!$A$1:$I$89,5,0)</f>
        <v>311.72543999999965</v>
      </c>
      <c r="EL96" s="14">
        <f t="shared" si="99"/>
        <v>73.629054231453196</v>
      </c>
      <c r="EM96" s="22">
        <f t="shared" si="73"/>
        <v>671.1590774531137</v>
      </c>
      <c r="EN96" s="62">
        <f t="shared" si="74"/>
        <v>964.49241078644695</v>
      </c>
      <c r="EO96" s="62">
        <f ca="1">AVERAGE(OFFSET($EN$3,0,0,'Données projet'!$E$15+1,1))-AVERAGE(OFFSET($H$3,0,0,'Données projet'!$E$15+1,1))</f>
        <v>503.92230226365683</v>
      </c>
      <c r="EP96" s="62">
        <f t="shared" si="100"/>
        <v>267.2998309535638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5.6843418860808015E-14</v>
      </c>
      <c r="FF96" s="18">
        <f>FE96*VLOOKUP('Données projet'!$B$16,Paramètres!$A$1:$I$89,3,0)*VLOOKUP('Données projet'!$B$16,Paramètres!$A$1:$I$89,5,0)</f>
        <v>3.813056537183002E-14</v>
      </c>
      <c r="FG96" s="14">
        <f t="shared" si="101"/>
        <v>6.4086286045526829E-13</v>
      </c>
      <c r="FH96" s="22">
        <f t="shared" si="76"/>
        <v>1.1825802166488628E-12</v>
      </c>
      <c r="FI96" s="62">
        <f t="shared" si="77"/>
        <v>293.33333333333451</v>
      </c>
      <c r="FJ96" s="62">
        <f ca="1">AVERAGE(OFFSET($FI$3,0,0,'Données projet'!$E$16+1,1))-AVERAGE(OFFSET($H$3,0,0,'Données projet'!$E$16+1,1))</f>
        <v>253.51307933126429</v>
      </c>
      <c r="FK96" s="62">
        <f t="shared" si="102"/>
        <v>249.72262393661117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294.79999999999967</v>
      </c>
      <c r="O97" s="14">
        <f>N97*VLOOKUP('Données projet'!$B$9,Paramètres!$A$1:$I$89,3,0)*VLOOKUP('Données projet'!$B$9,Paramètres!$A$1:$I$89,5,0)</f>
        <v>266.73503999999969</v>
      </c>
      <c r="P97" s="14">
        <f t="shared" si="87"/>
        <v>64.155872510973168</v>
      </c>
      <c r="Q97" s="22">
        <f t="shared" si="54"/>
        <v>576.30167262327768</v>
      </c>
      <c r="R97" s="62">
        <f t="shared" si="55"/>
        <v>869.63500595661094</v>
      </c>
      <c r="S97" s="62">
        <f ca="1">AVERAGE(OFFSET($R$3,0,0,'Données projet'!$E$9+1,1))-AVERAGE(OFFSET($H$3,0,0,'Données projet'!$E$9+1,1))</f>
        <v>430.40491895612814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294.79999999999967</v>
      </c>
      <c r="AJ97" s="14">
        <f>AI97*VLOOKUP('Données projet'!$B$10,Paramètres!$A$1:$I$89,3,0)*VLOOKUP('Données projet'!$B$10,Paramètres!$A$1:$I$89,5,0)</f>
        <v>298.92719999999969</v>
      </c>
      <c r="AK97" s="14">
        <f t="shared" si="89"/>
        <v>70.951516519653524</v>
      </c>
      <c r="AL97" s="22">
        <f t="shared" si="58"/>
        <v>644.20543127172925</v>
      </c>
      <c r="AM97" s="62">
        <f t="shared" si="59"/>
        <v>937.53876460506262</v>
      </c>
      <c r="AN97" s="62">
        <f ca="1">AVERAGE(OFFSET($AM$3,0,0,'Données projet'!$E$10+1,1))-AVERAGE(OFFSET($H$3,0,0,'Données projet'!$E$10+1,1))</f>
        <v>477.2188915749129</v>
      </c>
      <c r="AO97" s="62">
        <f t="shared" si="90"/>
        <v>254.25036207346591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-9.2222762759774927E-14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256.19915261735281</v>
      </c>
      <c r="BJ97" s="62">
        <f t="shared" si="92"/>
        <v>297.47246687305056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11.333333333333334</v>
      </c>
      <c r="BY97" s="13">
        <f>IF('Données projet'!$A$114&gt;35,BY96+BX97-CG96,IF(A97&lt;'Données projet'!$A$114,$BV$205^A97,IF(A97='Données projet'!$A$114,'Données projet'!$B$114,BY96+BX97-CG96)))</f>
        <v>534.33333333333303</v>
      </c>
      <c r="BZ97" s="14">
        <f>BY97*VLOOKUP('Données projet'!$B$12,Paramètres!$A$1:$I$89,3,0)*VLOOKUP('Données projet'!$B$12,Paramètres!$A$1:$I$89,5,0)</f>
        <v>458.4579999999998</v>
      </c>
      <c r="CA97" s="14">
        <f t="shared" si="93"/>
        <v>103.53241681177968</v>
      </c>
      <c r="CB97" s="22">
        <f t="shared" si="64"/>
        <v>978.79997594718259</v>
      </c>
      <c r="CC97" s="62">
        <f t="shared" si="65"/>
        <v>1272.133309280516</v>
      </c>
      <c r="CD97" s="62">
        <f ca="1">AVERAGE(OFFSET($CC$3,0,0,'Données projet'!$E$12+1,1))-AVERAGE(OFFSET($H$3,0,0,'Données projet'!$E$12+1,1))</f>
        <v>448.44001099301806</v>
      </c>
      <c r="CE97" s="62">
        <f t="shared" si="94"/>
        <v>230.82970731138215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1.3000063967545844E-9</v>
      </c>
      <c r="CN97" s="24">
        <f t="shared" si="66"/>
        <v>1.3000063967545844E-9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1.7053025658242404E-13</v>
      </c>
      <c r="CU97" s="18">
        <f>CT97*VLOOKUP('Données projet'!$B$13,Paramètres!$A$1:$I$89,3,0)*VLOOKUP('Données projet'!$B$13,Paramètres!$A$1:$I$89,5,0)</f>
        <v>1.3301360013429075E-13</v>
      </c>
      <c r="CV97" s="14">
        <f t="shared" si="95"/>
        <v>1.9329766731057041E-12</v>
      </c>
      <c r="CW97" s="22">
        <f t="shared" si="67"/>
        <v>3.5982663925596575E-12</v>
      </c>
      <c r="CX97" s="62">
        <f t="shared" si="68"/>
        <v>293.3333333333369</v>
      </c>
      <c r="CY97" s="62">
        <f ca="1">AVERAGE(OFFSET($CX$3,0,0,'Données projet'!$E$13+1,1))-AVERAGE(OFFSET($H$3,0,0,'Données projet'!$E$13+1,1))</f>
        <v>288.82988781931277</v>
      </c>
      <c r="CZ97" s="62">
        <f t="shared" si="96"/>
        <v>283.48738729114024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5.2</v>
      </c>
      <c r="DO97" s="13">
        <f>IF('Données projet'!$A$166&gt;35,DO96+DN97-DW96,IF(A97&lt;'Données projet'!$A$166,$DL$205^A97,IF(A97='Données projet'!$A$166,'Données projet'!$B$166,DO96+DN97-DW96)))</f>
        <v>294.79999999999967</v>
      </c>
      <c r="DP97" s="18">
        <f>DO97*VLOOKUP('Données projet'!$B$14,Paramètres!$A$1:$I$89,3,0)*VLOOKUP('Données projet'!$B$14,Paramètres!$A$1:$I$89,5,0)</f>
        <v>285.13055999999966</v>
      </c>
      <c r="DQ97" s="14">
        <f t="shared" si="97"/>
        <v>68.050095250359178</v>
      </c>
      <c r="DR97" s="22">
        <f t="shared" si="70"/>
        <v>615.12297456104159</v>
      </c>
      <c r="DS97" s="62">
        <f t="shared" si="71"/>
        <v>908.45630789437496</v>
      </c>
      <c r="DT97" s="62">
        <f ca="1">AVERAGE(OFFSET($DS$3,0,0,'Données projet'!$E$14+1,1))-AVERAGE(OFFSET($H$3,0,0,'Données projet'!$E$14+1,1))</f>
        <v>457.16923206840744</v>
      </c>
      <c r="DU97" s="62">
        <f t="shared" si="98"/>
        <v>244.45149244446094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5.2</v>
      </c>
      <c r="EJ97" s="13">
        <f>IF('Données projet'!$A$192&gt;35,EJ96+EI97-ER96,IF(A97&lt;'Données projet'!$A$192,$EG$205^A97,IF(A97='Données projet'!$A$192,'Données projet'!$B$192,EJ96+EI97-ER96)))</f>
        <v>294.79999999999967</v>
      </c>
      <c r="EK97" s="18">
        <f>EJ97*VLOOKUP('Données projet'!$B$15,Paramètres!$A$1:$I$89,3,0)*VLOOKUP('Données projet'!$B$15,Paramètres!$A$1:$I$89,5,0)</f>
        <v>317.32271999999961</v>
      </c>
      <c r="EL97" s="14">
        <f t="shared" si="99"/>
        <v>74.796021393862063</v>
      </c>
      <c r="EM97" s="22">
        <f t="shared" si="73"/>
        <v>682.94014126097579</v>
      </c>
      <c r="EN97" s="62">
        <f t="shared" si="74"/>
        <v>976.27347459430916</v>
      </c>
      <c r="EO97" s="62">
        <f ca="1">AVERAGE(OFFSET($EN$3,0,0,'Données projet'!$E$15+1,1))-AVERAGE(OFFSET($H$3,0,0,'Données projet'!$E$15+1,1))</f>
        <v>503.92230226365683</v>
      </c>
      <c r="EP97" s="62">
        <f t="shared" si="100"/>
        <v>267.2998309535638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5.6843418860808015E-14</v>
      </c>
      <c r="FF97" s="18">
        <f>FE97*VLOOKUP('Données projet'!$B$16,Paramètres!$A$1:$I$89,3,0)*VLOOKUP('Données projet'!$B$16,Paramètres!$A$1:$I$89,5,0)</f>
        <v>3.813056537183002E-14</v>
      </c>
      <c r="FG97" s="14">
        <f t="shared" si="101"/>
        <v>6.4086286045526829E-13</v>
      </c>
      <c r="FH97" s="22">
        <f t="shared" si="76"/>
        <v>1.1825802166488628E-12</v>
      </c>
      <c r="FI97" s="62">
        <f t="shared" si="77"/>
        <v>293.33333333333451</v>
      </c>
      <c r="FJ97" s="62">
        <f ca="1">AVERAGE(OFFSET($FI$3,0,0,'Données projet'!$E$16+1,1))-AVERAGE(OFFSET($H$3,0,0,'Données projet'!$E$16+1,1))</f>
        <v>253.51307933126429</v>
      </c>
      <c r="FK97" s="62">
        <f t="shared" si="102"/>
        <v>249.72262393661117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299.99999999999966</v>
      </c>
      <c r="O98" s="14">
        <f>N98*VLOOKUP('Données projet'!$B$9,Paramètres!$A$1:$I$89,3,0)*VLOOKUP('Données projet'!$B$9,Paramètres!$A$1:$I$89,5,0)</f>
        <v>271.43999999999971</v>
      </c>
      <c r="P98" s="14">
        <f t="shared" si="87"/>
        <v>65.154778959151116</v>
      </c>
      <c r="Q98" s="22">
        <f t="shared" si="54"/>
        <v>586.23590668718782</v>
      </c>
      <c r="R98" s="62">
        <f t="shared" si="55"/>
        <v>879.56924002052119</v>
      </c>
      <c r="S98" s="62">
        <f ca="1">AVERAGE(OFFSET($R$3,0,0,'Données projet'!$E$9+1,1))-AVERAGE(OFFSET($H$3,0,0,'Données projet'!$E$9+1,1))</f>
        <v>430.40491895612814</v>
      </c>
      <c r="T98" s="62">
        <f t="shared" si="88"/>
        <v>231.36959598460686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299.99999999999966</v>
      </c>
      <c r="AJ98" s="14">
        <f>AI98*VLOOKUP('Données projet'!$B$10,Paramètres!$A$1:$I$89,3,0)*VLOOKUP('Données projet'!$B$10,Paramètres!$A$1:$I$89,5,0)</f>
        <v>304.19999999999965</v>
      </c>
      <c r="AK98" s="14">
        <f t="shared" si="89"/>
        <v>72.056231093481003</v>
      </c>
      <c r="AL98" s="22">
        <f t="shared" si="58"/>
        <v>655.31293582114552</v>
      </c>
      <c r="AM98" s="62">
        <f t="shared" si="59"/>
        <v>948.64626915447889</v>
      </c>
      <c r="AN98" s="62">
        <f ca="1">AVERAGE(OFFSET($AM$3,0,0,'Données projet'!$E$10+1,1))-AVERAGE(OFFSET($H$3,0,0,'Données projet'!$E$10+1,1))</f>
        <v>477.2188915749129</v>
      </c>
      <c r="AO98" s="62">
        <f t="shared" si="90"/>
        <v>254.25036207346591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-9.2222762759774927E-14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256.19915261735281</v>
      </c>
      <c r="BJ98" s="62">
        <f t="shared" si="92"/>
        <v>297.47246687305056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11.333333333333334</v>
      </c>
      <c r="BY98" s="13">
        <f>IF('Données projet'!$A$114&gt;35,BY97+BX98-CG97,IF(A98&lt;'Données projet'!$A$114,$BV$205^A98,IF(A98='Données projet'!$A$114,'Données projet'!$B$114,BY97+BX98-CG97)))</f>
        <v>545.6666666666664</v>
      </c>
      <c r="BZ98" s="14">
        <f>BY98*VLOOKUP('Données projet'!$B$12,Paramètres!$A$1:$I$89,3,0)*VLOOKUP('Données projet'!$B$12,Paramètres!$A$1:$I$89,5,0)</f>
        <v>468.18199999999985</v>
      </c>
      <c r="CA98" s="14">
        <f t="shared" si="93"/>
        <v>105.47037857558523</v>
      </c>
      <c r="CB98" s="22">
        <f t="shared" si="64"/>
        <v>999.11122601914394</v>
      </c>
      <c r="CC98" s="62">
        <f t="shared" si="65"/>
        <v>1292.4445593524772</v>
      </c>
      <c r="CD98" s="62">
        <f ca="1">AVERAGE(OFFSET($CC$3,0,0,'Données projet'!$E$12+1,1))-AVERAGE(OFFSET($H$3,0,0,'Données projet'!$E$12+1,1))</f>
        <v>448.44001099301806</v>
      </c>
      <c r="CE98" s="62">
        <f t="shared" si="94"/>
        <v>230.82970731138215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9.1924333873105605E-10</v>
      </c>
      <c r="CN98" s="24">
        <f t="shared" si="66"/>
        <v>9.1924333873105605E-10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1.7053025658242404E-13</v>
      </c>
      <c r="CU98" s="18">
        <f>CT98*VLOOKUP('Données projet'!$B$13,Paramètres!$A$1:$I$89,3,0)*VLOOKUP('Données projet'!$B$13,Paramètres!$A$1:$I$89,5,0)</f>
        <v>1.3301360013429075E-13</v>
      </c>
      <c r="CV98" s="14">
        <f t="shared" si="95"/>
        <v>1.9329766731057041E-12</v>
      </c>
      <c r="CW98" s="22">
        <f t="shared" si="67"/>
        <v>3.5982663925596575E-12</v>
      </c>
      <c r="CX98" s="62">
        <f t="shared" si="68"/>
        <v>293.3333333333369</v>
      </c>
      <c r="CY98" s="62">
        <f ca="1">AVERAGE(OFFSET($CX$3,0,0,'Données projet'!$E$13+1,1))-AVERAGE(OFFSET($H$3,0,0,'Données projet'!$E$13+1,1))</f>
        <v>288.82988781931277</v>
      </c>
      <c r="CZ98" s="62">
        <f t="shared" si="96"/>
        <v>283.48738729114024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300</v>
      </c>
      <c r="DM98" s="13">
        <f>VLOOKUP(A98,'Données projet'!$A$165:$I$185,9,0)</f>
        <v>5.2</v>
      </c>
      <c r="DN98" s="13">
        <f t="array" ref="DN98">INDEX(DM:DM,MIN(IF(ISNUMBER(DM98:DM294),ROW(DM98:DM294),"")))</f>
        <v>5.2</v>
      </c>
      <c r="DO98" s="13">
        <f>IF('Données projet'!$A$166&gt;35,DO97+DN98-DW97,IF(A98&lt;'Données projet'!$A$166,$DL$205^A98,IF(A98='Données projet'!$A$166,'Données projet'!$B$166,DO97+DN98-DW97)))</f>
        <v>299.99999999999966</v>
      </c>
      <c r="DP98" s="18">
        <f>DO98*VLOOKUP('Données projet'!$B$14,Paramètres!$A$1:$I$89,3,0)*VLOOKUP('Données projet'!$B$14,Paramètres!$A$1:$I$89,5,0)</f>
        <v>290.15999999999968</v>
      </c>
      <c r="DQ98" s="14">
        <f t="shared" si="97"/>
        <v>69.109634717039867</v>
      </c>
      <c r="DR98" s="22">
        <f t="shared" si="70"/>
        <v>625.72794713217718</v>
      </c>
      <c r="DS98" s="62">
        <f t="shared" si="71"/>
        <v>919.06128046551044</v>
      </c>
      <c r="DT98" s="62">
        <f ca="1">AVERAGE(OFFSET($DS$3,0,0,'Données projet'!$E$14+1,1))-AVERAGE(OFFSET($H$3,0,0,'Données projet'!$E$14+1,1))</f>
        <v>457.16923206840744</v>
      </c>
      <c r="DU98" s="62">
        <f t="shared" si="98"/>
        <v>244.45149244446094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42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300</v>
      </c>
      <c r="EH98" s="13">
        <f>VLOOKUP(A98,'Données projet'!$A$191:$I$211,9,0)</f>
        <v>5.2</v>
      </c>
      <c r="EI98" s="13">
        <f t="array" ref="EI98">INDEX(EH:EH,MIN(IF(ISNUMBER(EH98:EH294),ROW(EH98:EH294),"")))</f>
        <v>5.2</v>
      </c>
      <c r="EJ98" s="13">
        <f>IF('Données projet'!$A$192&gt;35,EJ97+EI98-ER97,IF(A98&lt;'Données projet'!$A$192,$EG$205^A98,IF(A98='Données projet'!$A$192,'Données projet'!$B$192,EJ97+EI98-ER97)))</f>
        <v>299.99999999999966</v>
      </c>
      <c r="EK98" s="18">
        <f>EJ98*VLOOKUP('Données projet'!$B$15,Paramètres!$A$1:$I$89,3,0)*VLOOKUP('Données projet'!$B$15,Paramètres!$A$1:$I$89,5,0)</f>
        <v>322.91999999999962</v>
      </c>
      <c r="EL98" s="14">
        <f t="shared" si="99"/>
        <v>75.960594879408688</v>
      </c>
      <c r="EM98" s="22">
        <f t="shared" si="73"/>
        <v>694.71703608163614</v>
      </c>
      <c r="EN98" s="62">
        <f t="shared" si="74"/>
        <v>988.05036941496951</v>
      </c>
      <c r="EO98" s="62">
        <f ca="1">AVERAGE(OFFSET($EN$3,0,0,'Données projet'!$E$15+1,1))-AVERAGE(OFFSET($H$3,0,0,'Données projet'!$E$15+1,1))</f>
        <v>503.92230226365683</v>
      </c>
      <c r="EP98" s="62">
        <f t="shared" si="100"/>
        <v>267.2998309535638</v>
      </c>
      <c r="EQ98" s="16">
        <f>IF(ISNA(VLOOKUP(A98,'Données projet'!$A$191:$I$211,3,0)),0,VLOOKUP(A98,'Données projet'!$A$191:$I$211,3,0))</f>
        <v>8</v>
      </c>
      <c r="ER98" s="16">
        <f>IF(ISNA(VLOOKUP(A98,'Données projet'!$A$191:$I$211,4,0)),0,VLOOKUP(A98,'Données projet'!$A$191:$I$211,4,0))</f>
        <v>42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5.6843418860808015E-14</v>
      </c>
      <c r="FF98" s="18">
        <f>FE98*VLOOKUP('Données projet'!$B$16,Paramètres!$A$1:$I$89,3,0)*VLOOKUP('Données projet'!$B$16,Paramètres!$A$1:$I$89,5,0)</f>
        <v>3.813056537183002E-14</v>
      </c>
      <c r="FG98" s="14">
        <f t="shared" si="101"/>
        <v>6.4086286045526829E-13</v>
      </c>
      <c r="FH98" s="22">
        <f t="shared" si="76"/>
        <v>1.1825802166488628E-12</v>
      </c>
      <c r="FI98" s="62">
        <f t="shared" si="77"/>
        <v>293.33333333333451</v>
      </c>
      <c r="FJ98" s="62">
        <f ca="1">AVERAGE(OFFSET($FI$3,0,0,'Données projet'!$E$16+1,1))-AVERAGE(OFFSET($H$3,0,0,'Données projet'!$E$16+1,1))</f>
        <v>253.51307933126429</v>
      </c>
      <c r="FK98" s="62">
        <f t="shared" si="102"/>
        <v>249.72262393661117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262.69999999999965</v>
      </c>
      <c r="O99" s="14">
        <f>N99*VLOOKUP('Données projet'!$B$9,Paramètres!$A$1:$I$89,3,0)*VLOOKUP('Données projet'!$B$9,Paramètres!$A$1:$I$89,5,0)</f>
        <v>237.69095999999968</v>
      </c>
      <c r="P99" s="14">
        <f t="shared" si="87"/>
        <v>57.942450096949344</v>
      </c>
      <c r="Q99" s="22">
        <f t="shared" ref="Q99:Q130" si="107">(O99+P99)*0.475*44/12</f>
        <v>514.89485591885284</v>
      </c>
      <c r="R99" s="62">
        <f t="shared" si="55"/>
        <v>808.22818925218621</v>
      </c>
      <c r="S99" s="62">
        <f ca="1">AVERAGE(OFFSET($R$3,0,0,'Données projet'!$E$9+1,1))-AVERAGE(OFFSET($H$3,0,0,'Données projet'!$E$9+1,1))</f>
        <v>430.40491895612814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262.69999999999965</v>
      </c>
      <c r="AJ99" s="14">
        <f>AI99*VLOOKUP('Données projet'!$B$10,Paramètres!$A$1:$I$89,3,0)*VLOOKUP('Données projet'!$B$10,Paramètres!$A$1:$I$89,5,0)</f>
        <v>266.37779999999964</v>
      </c>
      <c r="AK99" s="14">
        <f t="shared" si="89"/>
        <v>64.079943804672666</v>
      </c>
      <c r="AL99" s="22">
        <f t="shared" si="58"/>
        <v>575.54723712647092</v>
      </c>
      <c r="AM99" s="62">
        <f t="shared" si="59"/>
        <v>868.88057045980418</v>
      </c>
      <c r="AN99" s="62">
        <f ca="1">AVERAGE(OFFSET($AM$3,0,0,'Données projet'!$E$10+1,1))-AVERAGE(OFFSET($H$3,0,0,'Données projet'!$E$10+1,1))</f>
        <v>477.2188915749129</v>
      </c>
      <c r="AO99" s="62">
        <f t="shared" si="90"/>
        <v>254.25036207346591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-9.2222762759774927E-14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256.19915261735281</v>
      </c>
      <c r="BJ99" s="62">
        <f t="shared" si="92"/>
        <v>297.47246687305056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>
        <f>VLOOKUP(A99,'Données projet'!$A$113:$I$133,2,0)</f>
        <v>557</v>
      </c>
      <c r="BW99" s="13">
        <f>VLOOKUP(A99,'Données projet'!$A$113:$I$133,9,0)</f>
        <v>11.333333333333334</v>
      </c>
      <c r="BX99" s="13">
        <f t="array" ref="BX99">INDEX(BW:BW,MIN(IF(ISNUMBER(BW99:BW295),ROW(BW99:BW295),"")))</f>
        <v>11.333333333333334</v>
      </c>
      <c r="BY99" s="13">
        <f>IF('Données projet'!$A$114&gt;35,BY98+BX99-CG98,IF(A99&lt;'Données projet'!$A$114,$BV$205^A99,IF(A99='Données projet'!$A$114,'Données projet'!$B$114,BY98+BX99-CG98)))</f>
        <v>556.99999999999977</v>
      </c>
      <c r="BZ99" s="14">
        <f>BY99*VLOOKUP('Données projet'!$B$12,Paramètres!$A$1:$I$89,3,0)*VLOOKUP('Données projet'!$B$12,Paramètres!$A$1:$I$89,5,0)</f>
        <v>477.90599999999989</v>
      </c>
      <c r="CA99" s="14">
        <f t="shared" si="93"/>
        <v>107.4036604395269</v>
      </c>
      <c r="CB99" s="22">
        <f t="shared" si="64"/>
        <v>1019.4143252655093</v>
      </c>
      <c r="CC99" s="62">
        <f t="shared" si="65"/>
        <v>1312.7476585988427</v>
      </c>
      <c r="CD99" s="62">
        <f ca="1">AVERAGE(OFFSET($CC$3,0,0,'Données projet'!$E$12+1,1))-AVERAGE(OFFSET($H$3,0,0,'Données projet'!$E$12+1,1))</f>
        <v>448.44001099301806</v>
      </c>
      <c r="CE99" s="62">
        <f t="shared" si="94"/>
        <v>230.82970731138215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6.500031983772923E-10</v>
      </c>
      <c r="CN99" s="24">
        <f t="shared" si="66"/>
        <v>6.500031983772923E-10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1.7053025658242404E-13</v>
      </c>
      <c r="CU99" s="18">
        <f>CT99*VLOOKUP('Données projet'!$B$13,Paramètres!$A$1:$I$89,3,0)*VLOOKUP('Données projet'!$B$13,Paramètres!$A$1:$I$89,5,0)</f>
        <v>1.3301360013429075E-13</v>
      </c>
      <c r="CV99" s="14">
        <f t="shared" si="95"/>
        <v>1.9329766731057041E-12</v>
      </c>
      <c r="CW99" s="22">
        <f t="shared" si="67"/>
        <v>3.5982663925596575E-12</v>
      </c>
      <c r="CX99" s="62">
        <f t="shared" si="68"/>
        <v>293.3333333333369</v>
      </c>
      <c r="CY99" s="62">
        <f ca="1">AVERAGE(OFFSET($CX$3,0,0,'Données projet'!$E$13+1,1))-AVERAGE(OFFSET($H$3,0,0,'Données projet'!$E$13+1,1))</f>
        <v>288.82988781931277</v>
      </c>
      <c r="CZ99" s="62">
        <f t="shared" si="96"/>
        <v>283.48738729114024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4.7</v>
      </c>
      <c r="DO99" s="13">
        <f>IF('Données projet'!$A$166&gt;35,DO98+DN99-DW98,IF(A99&lt;'Données projet'!$A$166,$DL$205^A99,IF(A99='Données projet'!$A$166,'Données projet'!$B$166,DO98+DN99-DW98)))</f>
        <v>262.69999999999965</v>
      </c>
      <c r="DP99" s="18">
        <f>DO99*VLOOKUP('Données projet'!$B$14,Paramètres!$A$1:$I$89,3,0)*VLOOKUP('Données projet'!$B$14,Paramètres!$A$1:$I$89,5,0)</f>
        <v>254.08343999999965</v>
      </c>
      <c r="DQ99" s="14">
        <f t="shared" si="97"/>
        <v>61.459521845988142</v>
      </c>
      <c r="DR99" s="22">
        <f t="shared" si="70"/>
        <v>549.5706585484287</v>
      </c>
      <c r="DS99" s="62">
        <f t="shared" si="71"/>
        <v>842.90399188176207</v>
      </c>
      <c r="DT99" s="62">
        <f ca="1">AVERAGE(OFFSET($DS$3,0,0,'Données projet'!$E$14+1,1))-AVERAGE(OFFSET($H$3,0,0,'Données projet'!$E$14+1,1))</f>
        <v>457.16923206840744</v>
      </c>
      <c r="DU99" s="62">
        <f t="shared" si="98"/>
        <v>244.45149244446094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4.7</v>
      </c>
      <c r="EJ99" s="13">
        <f>IF('Données projet'!$A$192&gt;35,EJ98+EI99-ER98,IF(A99&lt;'Données projet'!$A$192,$EG$205^A99,IF(A99='Données projet'!$A$192,'Données projet'!$B$192,EJ98+EI99-ER98)))</f>
        <v>262.69999999999965</v>
      </c>
      <c r="EK99" s="18">
        <f>EJ99*VLOOKUP('Données projet'!$B$15,Paramètres!$A$1:$I$89,3,0)*VLOOKUP('Données projet'!$B$15,Paramètres!$A$1:$I$89,5,0)</f>
        <v>282.77027999999962</v>
      </c>
      <c r="EL99" s="14">
        <f t="shared" si="99"/>
        <v>67.55211280655486</v>
      </c>
      <c r="EM99" s="22">
        <f t="shared" si="73"/>
        <v>610.14483413808227</v>
      </c>
      <c r="EN99" s="62">
        <f t="shared" si="74"/>
        <v>903.47816747141565</v>
      </c>
      <c r="EO99" s="62">
        <f ca="1">AVERAGE(OFFSET($EN$3,0,0,'Données projet'!$E$15+1,1))-AVERAGE(OFFSET($H$3,0,0,'Données projet'!$E$15+1,1))</f>
        <v>503.92230226365683</v>
      </c>
      <c r="EP99" s="62">
        <f t="shared" si="100"/>
        <v>267.2998309535638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5.6843418860808015E-14</v>
      </c>
      <c r="FF99" s="18">
        <f>FE99*VLOOKUP('Données projet'!$B$16,Paramètres!$A$1:$I$89,3,0)*VLOOKUP('Données projet'!$B$16,Paramètres!$A$1:$I$89,5,0)</f>
        <v>3.813056537183002E-14</v>
      </c>
      <c r="FG99" s="14">
        <f t="shared" si="101"/>
        <v>6.4086286045526829E-13</v>
      </c>
      <c r="FH99" s="22">
        <f t="shared" si="76"/>
        <v>1.1825802166488628E-12</v>
      </c>
      <c r="FI99" s="62">
        <f t="shared" si="77"/>
        <v>293.33333333333451</v>
      </c>
      <c r="FJ99" s="62">
        <f ca="1">AVERAGE(OFFSET($FI$3,0,0,'Données projet'!$E$16+1,1))-AVERAGE(OFFSET($H$3,0,0,'Données projet'!$E$16+1,1))</f>
        <v>253.51307933126429</v>
      </c>
      <c r="FK99" s="62">
        <f t="shared" si="102"/>
        <v>249.72262393661117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267.39999999999964</v>
      </c>
      <c r="O100" s="14">
        <f>N100*VLOOKUP('Données projet'!$B$9,Paramètres!$A$1:$I$89,3,0)*VLOOKUP('Données projet'!$B$9,Paramètres!$A$1:$I$89,5,0)</f>
        <v>241.94351999999967</v>
      </c>
      <c r="P100" s="14">
        <f t="shared" si="87"/>
        <v>58.857491789961337</v>
      </c>
      <c r="Q100" s="22">
        <f t="shared" si="107"/>
        <v>523.89509553418213</v>
      </c>
      <c r="R100" s="62">
        <f t="shared" si="55"/>
        <v>817.2284288675155</v>
      </c>
      <c r="S100" s="62">
        <f ca="1">AVERAGE(OFFSET($R$3,0,0,'Données projet'!$E$9+1,1))-AVERAGE(OFFSET($H$3,0,0,'Données projet'!$E$9+1,1))</f>
        <v>430.40491895612814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267.39999999999964</v>
      </c>
      <c r="AJ100" s="14">
        <f>AI100*VLOOKUP('Données projet'!$B$10,Paramètres!$A$1:$I$89,3,0)*VLOOKUP('Données projet'!$B$10,Paramètres!$A$1:$I$89,5,0)</f>
        <v>271.14359999999965</v>
      </c>
      <c r="AK100" s="14">
        <f t="shared" si="89"/>
        <v>65.091910336447413</v>
      </c>
      <c r="AL100" s="22">
        <f t="shared" si="58"/>
        <v>585.61018050264533</v>
      </c>
      <c r="AM100" s="62">
        <f t="shared" si="59"/>
        <v>878.94351383597859</v>
      </c>
      <c r="AN100" s="62">
        <f ca="1">AVERAGE(OFFSET($AM$3,0,0,'Données projet'!$E$10+1,1))-AVERAGE(OFFSET($H$3,0,0,'Données projet'!$E$10+1,1))</f>
        <v>477.2188915749129</v>
      </c>
      <c r="AO100" s="62">
        <f t="shared" si="90"/>
        <v>254.25036207346591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-9.2222762759774927E-14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256.19915261735281</v>
      </c>
      <c r="BJ100" s="62">
        <f t="shared" si="92"/>
        <v>297.47246687305056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11.333333333333334</v>
      </c>
      <c r="BY100" s="13">
        <f>IF('Données projet'!$A$114&gt;35,BY99+BX100-CG99,IF(A100&lt;'Données projet'!$A$114,$BV$205^A100,IF(A100='Données projet'!$A$114,'Données projet'!$B$114,BY99+BX100-CG99)))</f>
        <v>568.33333333333314</v>
      </c>
      <c r="BZ100" s="14">
        <f>BY100*VLOOKUP('Données projet'!$B$12,Paramètres!$A$1:$I$89,3,0)*VLOOKUP('Données projet'!$B$12,Paramètres!$A$1:$I$89,5,0)</f>
        <v>487.62999999999988</v>
      </c>
      <c r="CA100" s="14">
        <f t="shared" si="93"/>
        <v>109.33236859887117</v>
      </c>
      <c r="CB100" s="22">
        <f t="shared" si="64"/>
        <v>1039.7094586430337</v>
      </c>
      <c r="CC100" s="62">
        <f t="shared" si="65"/>
        <v>1333.042791976367</v>
      </c>
      <c r="CD100" s="62">
        <f ca="1">AVERAGE(OFFSET($CC$3,0,0,'Données projet'!$E$12+1,1))-AVERAGE(OFFSET($H$3,0,0,'Données projet'!$E$12+1,1))</f>
        <v>448.44001099301806</v>
      </c>
      <c r="CE100" s="62">
        <f t="shared" si="94"/>
        <v>230.82970731138215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4.5962166936552813E-10</v>
      </c>
      <c r="CN100" s="24">
        <f t="shared" si="66"/>
        <v>4.5962166936552813E-10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1.7053025658242404E-13</v>
      </c>
      <c r="CU100" s="18">
        <f>CT100*VLOOKUP('Données projet'!$B$13,Paramètres!$A$1:$I$89,3,0)*VLOOKUP('Données projet'!$B$13,Paramètres!$A$1:$I$89,5,0)</f>
        <v>1.3301360013429075E-13</v>
      </c>
      <c r="CV100" s="14">
        <f t="shared" si="95"/>
        <v>1.9329766731057041E-12</v>
      </c>
      <c r="CW100" s="22">
        <f t="shared" si="67"/>
        <v>3.5982663925596575E-12</v>
      </c>
      <c r="CX100" s="62">
        <f t="shared" si="68"/>
        <v>293.3333333333369</v>
      </c>
      <c r="CY100" s="62">
        <f ca="1">AVERAGE(OFFSET($CX$3,0,0,'Données projet'!$E$13+1,1))-AVERAGE(OFFSET($H$3,0,0,'Données projet'!$E$13+1,1))</f>
        <v>288.82988781931277</v>
      </c>
      <c r="CZ100" s="62">
        <f t="shared" si="96"/>
        <v>283.48738729114024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4.7</v>
      </c>
      <c r="DO100" s="13">
        <f>IF('Données projet'!$A$166&gt;35,DO99+DN100-DW99,IF(A100&lt;'Données projet'!$A$166,$DL$205^A100,IF(A100='Données projet'!$A$166,'Données projet'!$B$166,DO99+DN100-DW99)))</f>
        <v>267.39999999999964</v>
      </c>
      <c r="DP100" s="18">
        <f>DO100*VLOOKUP('Données projet'!$B$14,Paramètres!$A$1:$I$89,3,0)*VLOOKUP('Données projet'!$B$14,Paramètres!$A$1:$I$89,5,0)</f>
        <v>258.62927999999965</v>
      </c>
      <c r="DQ100" s="14">
        <f t="shared" si="97"/>
        <v>62.430106017481812</v>
      </c>
      <c r="DR100" s="22">
        <f t="shared" si="70"/>
        <v>559.17843064711349</v>
      </c>
      <c r="DS100" s="62">
        <f t="shared" si="71"/>
        <v>852.51176398044686</v>
      </c>
      <c r="DT100" s="62">
        <f ca="1">AVERAGE(OFFSET($DS$3,0,0,'Données projet'!$E$14+1,1))-AVERAGE(OFFSET($H$3,0,0,'Données projet'!$E$14+1,1))</f>
        <v>457.16923206840744</v>
      </c>
      <c r="DU100" s="62">
        <f t="shared" si="98"/>
        <v>244.45149244446094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4.7</v>
      </c>
      <c r="EJ100" s="13">
        <f>IF('Données projet'!$A$192&gt;35,EJ99+EI100-ER99,IF(A100&lt;'Données projet'!$A$192,$EG$205^A100,IF(A100='Données projet'!$A$192,'Données projet'!$B$192,EJ99+EI100-ER99)))</f>
        <v>267.39999999999964</v>
      </c>
      <c r="EK100" s="18">
        <f>EJ100*VLOOKUP('Données projet'!$B$15,Paramètres!$A$1:$I$89,3,0)*VLOOKUP('Données projet'!$B$15,Paramètres!$A$1:$I$89,5,0)</f>
        <v>287.82935999999961</v>
      </c>
      <c r="EL100" s="14">
        <f t="shared" si="99"/>
        <v>68.61891270137501</v>
      </c>
      <c r="EM100" s="22">
        <f t="shared" si="73"/>
        <v>620.81407495489407</v>
      </c>
      <c r="EN100" s="62">
        <f t="shared" si="74"/>
        <v>914.14740828822733</v>
      </c>
      <c r="EO100" s="62">
        <f ca="1">AVERAGE(OFFSET($EN$3,0,0,'Données projet'!$E$15+1,1))-AVERAGE(OFFSET($H$3,0,0,'Données projet'!$E$15+1,1))</f>
        <v>503.92230226365683</v>
      </c>
      <c r="EP100" s="62">
        <f t="shared" si="100"/>
        <v>267.2998309535638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5.6843418860808015E-14</v>
      </c>
      <c r="FF100" s="18">
        <f>FE100*VLOOKUP('Données projet'!$B$16,Paramètres!$A$1:$I$89,3,0)*VLOOKUP('Données projet'!$B$16,Paramètres!$A$1:$I$89,5,0)</f>
        <v>3.813056537183002E-14</v>
      </c>
      <c r="FG100" s="14">
        <f t="shared" si="101"/>
        <v>6.4086286045526829E-13</v>
      </c>
      <c r="FH100" s="22">
        <f t="shared" si="76"/>
        <v>1.1825802166488628E-12</v>
      </c>
      <c r="FI100" s="62">
        <f t="shared" si="77"/>
        <v>293.33333333333451</v>
      </c>
      <c r="FJ100" s="62">
        <f ca="1">AVERAGE(OFFSET($FI$3,0,0,'Données projet'!$E$16+1,1))-AVERAGE(OFFSET($H$3,0,0,'Données projet'!$E$16+1,1))</f>
        <v>253.51307933126429</v>
      </c>
      <c r="FK100" s="62">
        <f t="shared" si="102"/>
        <v>249.72262393661117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272.09999999999962</v>
      </c>
      <c r="O101" s="14">
        <f>N101*VLOOKUP('Données projet'!$B$9,Paramètres!$A$1:$I$89,3,0)*VLOOKUP('Données projet'!$B$9,Paramètres!$A$1:$I$89,5,0)</f>
        <v>246.19607999999968</v>
      </c>
      <c r="P101" s="14">
        <f t="shared" si="87"/>
        <v>59.770663189456016</v>
      </c>
      <c r="Q101" s="22">
        <f t="shared" si="107"/>
        <v>532.89207772163536</v>
      </c>
      <c r="R101" s="62">
        <f t="shared" si="55"/>
        <v>826.22541105496862</v>
      </c>
      <c r="S101" s="62">
        <f ca="1">AVERAGE(OFFSET($R$3,0,0,'Données projet'!$E$9+1,1))-AVERAGE(OFFSET($H$3,0,0,'Données projet'!$E$9+1,1))</f>
        <v>430.40491895612814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272.09999999999962</v>
      </c>
      <c r="AJ101" s="14">
        <f>AI101*VLOOKUP('Données projet'!$B$10,Paramètres!$A$1:$I$89,3,0)*VLOOKUP('Données projet'!$B$10,Paramètres!$A$1:$I$89,5,0)</f>
        <v>275.90939999999961</v>
      </c>
      <c r="AK101" s="14">
        <f t="shared" si="89"/>
        <v>66.101808465810961</v>
      </c>
      <c r="AL101" s="22">
        <f t="shared" si="58"/>
        <v>595.66952141128684</v>
      </c>
      <c r="AM101" s="62">
        <f t="shared" si="59"/>
        <v>889.00285474462021</v>
      </c>
      <c r="AN101" s="62">
        <f ca="1">AVERAGE(OFFSET($AM$3,0,0,'Données projet'!$E$10+1,1))-AVERAGE(OFFSET($H$3,0,0,'Données projet'!$E$10+1,1))</f>
        <v>477.2188915749129</v>
      </c>
      <c r="AO101" s="62">
        <f t="shared" si="90"/>
        <v>254.25036207346591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-9.2222762759774927E-14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256.19915261735281</v>
      </c>
      <c r="BJ101" s="62">
        <f t="shared" si="92"/>
        <v>297.47246687305056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11.333333333333334</v>
      </c>
      <c r="BY101" s="13">
        <f>IF('Données projet'!$A$114&gt;35,BY100+BX101-CG100,IF(A101&lt;'Données projet'!$A$114,$BV$205^A101,IF(A101='Données projet'!$A$114,'Données projet'!$B$114,BY100+BX101-CG100)))</f>
        <v>579.66666666666652</v>
      </c>
      <c r="BZ101" s="14">
        <f>BY101*VLOOKUP('Données projet'!$B$12,Paramètres!$A$1:$I$89,3,0)*VLOOKUP('Données projet'!$B$12,Paramètres!$A$1:$I$89,5,0)</f>
        <v>497.35399999999993</v>
      </c>
      <c r="CA101" s="14">
        <f t="shared" si="93"/>
        <v>111.25660477134088</v>
      </c>
      <c r="CB101" s="22">
        <f t="shared" si="64"/>
        <v>1059.9968033100852</v>
      </c>
      <c r="CC101" s="62">
        <f t="shared" si="65"/>
        <v>1353.3301366434184</v>
      </c>
      <c r="CD101" s="62">
        <f ca="1">AVERAGE(OFFSET($CC$3,0,0,'Données projet'!$E$12+1,1))-AVERAGE(OFFSET($H$3,0,0,'Données projet'!$E$12+1,1))</f>
        <v>448.44001099301806</v>
      </c>
      <c r="CE101" s="62">
        <f t="shared" si="94"/>
        <v>230.82970731138215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3.250015991886462E-10</v>
      </c>
      <c r="CN101" s="24">
        <f t="shared" si="66"/>
        <v>3.250015991886462E-10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1.7053025658242404E-13</v>
      </c>
      <c r="CU101" s="18">
        <f>CT101*VLOOKUP('Données projet'!$B$13,Paramètres!$A$1:$I$89,3,0)*VLOOKUP('Données projet'!$B$13,Paramètres!$A$1:$I$89,5,0)</f>
        <v>1.3301360013429075E-13</v>
      </c>
      <c r="CV101" s="14">
        <f t="shared" si="95"/>
        <v>1.9329766731057041E-12</v>
      </c>
      <c r="CW101" s="22">
        <f t="shared" si="67"/>
        <v>3.5982663925596575E-12</v>
      </c>
      <c r="CX101" s="62">
        <f t="shared" si="68"/>
        <v>293.3333333333369</v>
      </c>
      <c r="CY101" s="62">
        <f ca="1">AVERAGE(OFFSET($CX$3,0,0,'Données projet'!$E$13+1,1))-AVERAGE(OFFSET($H$3,0,0,'Données projet'!$E$13+1,1))</f>
        <v>288.82988781931277</v>
      </c>
      <c r="CZ101" s="62">
        <f t="shared" si="96"/>
        <v>283.48738729114024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4.7</v>
      </c>
      <c r="DO101" s="13">
        <f>IF('Données projet'!$A$166&gt;35,DO100+DN101-DW100,IF(A101&lt;'Données projet'!$A$166,$DL$205^A101,IF(A101='Données projet'!$A$166,'Données projet'!$B$166,DO100+DN101-DW100)))</f>
        <v>272.09999999999962</v>
      </c>
      <c r="DP101" s="18">
        <f>DO101*VLOOKUP('Données projet'!$B$14,Paramètres!$A$1:$I$89,3,0)*VLOOKUP('Données projet'!$B$14,Paramètres!$A$1:$I$89,5,0)</f>
        <v>263.17511999999965</v>
      </c>
      <c r="DQ101" s="14">
        <f t="shared" si="97"/>
        <v>63.398706369770494</v>
      </c>
      <c r="DR101" s="22">
        <f t="shared" si="70"/>
        <v>568.78274759401631</v>
      </c>
      <c r="DS101" s="62">
        <f t="shared" si="71"/>
        <v>862.11608092734969</v>
      </c>
      <c r="DT101" s="62">
        <f ca="1">AVERAGE(OFFSET($DS$3,0,0,'Données projet'!$E$14+1,1))-AVERAGE(OFFSET($H$3,0,0,'Données projet'!$E$14+1,1))</f>
        <v>457.16923206840744</v>
      </c>
      <c r="DU101" s="62">
        <f t="shared" si="98"/>
        <v>244.45149244446094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4.7</v>
      </c>
      <c r="EJ101" s="13">
        <f>IF('Données projet'!$A$192&gt;35,EJ100+EI101-ER100,IF(A101&lt;'Données projet'!$A$192,$EG$205^A101,IF(A101='Données projet'!$A$192,'Données projet'!$B$192,EJ100+EI101-ER100)))</f>
        <v>272.09999999999962</v>
      </c>
      <c r="EK101" s="18">
        <f>EJ101*VLOOKUP('Données projet'!$B$15,Paramètres!$A$1:$I$89,3,0)*VLOOKUP('Données projet'!$B$15,Paramètres!$A$1:$I$89,5,0)</f>
        <v>292.8884399999996</v>
      </c>
      <c r="EL101" s="14">
        <f t="shared" si="99"/>
        <v>69.68353211748817</v>
      </c>
      <c r="EM101" s="22">
        <f t="shared" si="73"/>
        <v>631.47951810462462</v>
      </c>
      <c r="EN101" s="62">
        <f t="shared" si="74"/>
        <v>924.81285143795799</v>
      </c>
      <c r="EO101" s="62">
        <f ca="1">AVERAGE(OFFSET($EN$3,0,0,'Données projet'!$E$15+1,1))-AVERAGE(OFFSET($H$3,0,0,'Données projet'!$E$15+1,1))</f>
        <v>503.92230226365683</v>
      </c>
      <c r="EP101" s="62">
        <f t="shared" si="100"/>
        <v>267.2998309535638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5.6843418860808015E-14</v>
      </c>
      <c r="FF101" s="18">
        <f>FE101*VLOOKUP('Données projet'!$B$16,Paramètres!$A$1:$I$89,3,0)*VLOOKUP('Données projet'!$B$16,Paramètres!$A$1:$I$89,5,0)</f>
        <v>3.813056537183002E-14</v>
      </c>
      <c r="FG101" s="14">
        <f t="shared" si="101"/>
        <v>6.4086286045526829E-13</v>
      </c>
      <c r="FH101" s="22">
        <f t="shared" si="76"/>
        <v>1.1825802166488628E-12</v>
      </c>
      <c r="FI101" s="62">
        <f t="shared" si="77"/>
        <v>293.33333333333451</v>
      </c>
      <c r="FJ101" s="62">
        <f ca="1">AVERAGE(OFFSET($FI$3,0,0,'Données projet'!$E$16+1,1))-AVERAGE(OFFSET($H$3,0,0,'Données projet'!$E$16+1,1))</f>
        <v>253.51307933126429</v>
      </c>
      <c r="FK101" s="62">
        <f t="shared" si="102"/>
        <v>249.72262393661117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276.79999999999961</v>
      </c>
      <c r="O102" s="14">
        <f>N102*VLOOKUP('Données projet'!$B$9,Paramètres!$A$1:$I$89,3,0)*VLOOKUP('Données projet'!$B$9,Paramètres!$A$1:$I$89,5,0)</f>
        <v>250.44863999999961</v>
      </c>
      <c r="P102" s="14">
        <f t="shared" si="87"/>
        <v>60.682000328889949</v>
      </c>
      <c r="Q102" s="22">
        <f t="shared" si="107"/>
        <v>541.88586523948277</v>
      </c>
      <c r="R102" s="62">
        <f t="shared" si="55"/>
        <v>835.21919857281614</v>
      </c>
      <c r="S102" s="62">
        <f ca="1">AVERAGE(OFFSET($R$3,0,0,'Données projet'!$E$9+1,1))-AVERAGE(OFFSET($H$3,0,0,'Données projet'!$E$9+1,1))</f>
        <v>430.40491895612814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276.79999999999961</v>
      </c>
      <c r="AJ102" s="14">
        <f>AI102*VLOOKUP('Données projet'!$B$10,Paramètres!$A$1:$I$89,3,0)*VLOOKUP('Données projet'!$B$10,Paramètres!$A$1:$I$89,5,0)</f>
        <v>280.67519999999962</v>
      </c>
      <c r="AK102" s="14">
        <f t="shared" si="89"/>
        <v>67.109678043026435</v>
      </c>
      <c r="AL102" s="22">
        <f t="shared" si="58"/>
        <v>605.72532925827045</v>
      </c>
      <c r="AM102" s="62">
        <f t="shared" si="59"/>
        <v>899.05866259160371</v>
      </c>
      <c r="AN102" s="62">
        <f ca="1">AVERAGE(OFFSET($AM$3,0,0,'Données projet'!$E$10+1,1))-AVERAGE(OFFSET($H$3,0,0,'Données projet'!$E$10+1,1))</f>
        <v>477.2188915749129</v>
      </c>
      <c r="AO102" s="62">
        <f t="shared" si="90"/>
        <v>254.25036207346591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-9.2222762759774927E-14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256.19915261735281</v>
      </c>
      <c r="BJ102" s="62">
        <f t="shared" si="92"/>
        <v>297.47246687305056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>
        <f>VLOOKUP(A102,'Données projet'!$A$113:$I$133,2,0)</f>
        <v>591</v>
      </c>
      <c r="BW102" s="13">
        <f>VLOOKUP(A102,'Données projet'!$A$113:$I$133,9,0)</f>
        <v>11.333333333333334</v>
      </c>
      <c r="BX102" s="13">
        <f t="array" ref="BX102">INDEX(BW:BW,MIN(IF(ISNUMBER(BW102:BW298),ROW(BW102:BW298),"")))</f>
        <v>11.333333333333334</v>
      </c>
      <c r="BY102" s="13">
        <f>IF('Données projet'!$A$114&gt;35,BY101+BX102-CG101,IF(A102&lt;'Données projet'!$A$114,$BV$205^A102,IF(A102='Données projet'!$A$114,'Données projet'!$B$114,BY101+BX102-CG101)))</f>
        <v>590.99999999999989</v>
      </c>
      <c r="BZ102" s="14">
        <f>BY102*VLOOKUP('Données projet'!$B$12,Paramètres!$A$1:$I$89,3,0)*VLOOKUP('Données projet'!$B$12,Paramètres!$A$1:$I$89,5,0)</f>
        <v>507.07799999999997</v>
      </c>
      <c r="CA102" s="14">
        <f t="shared" si="93"/>
        <v>113.17646646969149</v>
      </c>
      <c r="CB102" s="22">
        <f t="shared" si="64"/>
        <v>1080.2765291013793</v>
      </c>
      <c r="CC102" s="62">
        <f t="shared" si="65"/>
        <v>1373.6098624347126</v>
      </c>
      <c r="CD102" s="62">
        <f ca="1">AVERAGE(OFFSET($CC$3,0,0,'Données projet'!$E$12+1,1))-AVERAGE(OFFSET($H$3,0,0,'Données projet'!$E$12+1,1))</f>
        <v>448.44001099301806</v>
      </c>
      <c r="CE102" s="62">
        <f t="shared" si="94"/>
        <v>230.82970731138215</v>
      </c>
      <c r="CF102" s="16">
        <f>IF(ISNA(VLOOKUP(A102,'Données projet'!$A$113:$I$133,3,0)),0,VLOOKUP(A102,'Données projet'!$A$113:$I$133,3,0))</f>
        <v>10</v>
      </c>
      <c r="CG102" s="16">
        <f>IF(ISNA(VLOOKUP(A102,'Données projet'!$A$113:$I$133,4,0)),0,VLOOKUP(A102,'Données projet'!$A$113:$I$133,4,0))</f>
        <v>591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2.2981083468276409E-10</v>
      </c>
      <c r="CN102" s="24">
        <f t="shared" si="66"/>
        <v>2.2981083468276409E-10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1.7053025658242404E-13</v>
      </c>
      <c r="CU102" s="18">
        <f>CT102*VLOOKUP('Données projet'!$B$13,Paramètres!$A$1:$I$89,3,0)*VLOOKUP('Données projet'!$B$13,Paramètres!$A$1:$I$89,5,0)</f>
        <v>1.3301360013429075E-13</v>
      </c>
      <c r="CV102" s="14">
        <f t="shared" si="95"/>
        <v>1.9329766731057041E-12</v>
      </c>
      <c r="CW102" s="22">
        <f t="shared" si="67"/>
        <v>3.5982663925596575E-12</v>
      </c>
      <c r="CX102" s="62">
        <f t="shared" si="68"/>
        <v>293.3333333333369</v>
      </c>
      <c r="CY102" s="62">
        <f ca="1">AVERAGE(OFFSET($CX$3,0,0,'Données projet'!$E$13+1,1))-AVERAGE(OFFSET($H$3,0,0,'Données projet'!$E$13+1,1))</f>
        <v>288.82988781931277</v>
      </c>
      <c r="CZ102" s="62">
        <f t="shared" si="96"/>
        <v>283.48738729114024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4.7</v>
      </c>
      <c r="DO102" s="13">
        <f>IF('Données projet'!$A$166&gt;35,DO101+DN102-DW101,IF(A102&lt;'Données projet'!$A$166,$DL$205^A102,IF(A102='Données projet'!$A$166,'Données projet'!$B$166,DO101+DN102-DW101)))</f>
        <v>276.79999999999961</v>
      </c>
      <c r="DP102" s="18">
        <f>DO102*VLOOKUP('Données projet'!$B$14,Paramètres!$A$1:$I$89,3,0)*VLOOKUP('Données projet'!$B$14,Paramètres!$A$1:$I$89,5,0)</f>
        <v>267.72095999999965</v>
      </c>
      <c r="DQ102" s="14">
        <f t="shared" si="97"/>
        <v>64.365361123519889</v>
      </c>
      <c r="DR102" s="22">
        <f t="shared" si="70"/>
        <v>578.38367595679654</v>
      </c>
      <c r="DS102" s="62">
        <f t="shared" si="71"/>
        <v>871.71700929012991</v>
      </c>
      <c r="DT102" s="62">
        <f ca="1">AVERAGE(OFFSET($DS$3,0,0,'Données projet'!$E$14+1,1))-AVERAGE(OFFSET($H$3,0,0,'Données projet'!$E$14+1,1))</f>
        <v>457.16923206840744</v>
      </c>
      <c r="DU102" s="62">
        <f t="shared" si="98"/>
        <v>244.45149244446094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4.7</v>
      </c>
      <c r="EJ102" s="13">
        <f>IF('Données projet'!$A$192&gt;35,EJ101+EI102-ER101,IF(A102&lt;'Données projet'!$A$192,$EG$205^A102,IF(A102='Données projet'!$A$192,'Données projet'!$B$192,EJ101+EI102-ER101)))</f>
        <v>276.79999999999961</v>
      </c>
      <c r="EK102" s="18">
        <f>EJ102*VLOOKUP('Données projet'!$B$15,Paramètres!$A$1:$I$89,3,0)*VLOOKUP('Données projet'!$B$15,Paramètres!$A$1:$I$89,5,0)</f>
        <v>297.94751999999954</v>
      </c>
      <c r="EL102" s="14">
        <f t="shared" si="99"/>
        <v>70.746013064442209</v>
      </c>
      <c r="EM102" s="22">
        <f t="shared" si="73"/>
        <v>642.14123675390272</v>
      </c>
      <c r="EN102" s="62">
        <f t="shared" si="74"/>
        <v>935.47457008723609</v>
      </c>
      <c r="EO102" s="62">
        <f ca="1">AVERAGE(OFFSET($EN$3,0,0,'Données projet'!$E$15+1,1))-AVERAGE(OFFSET($H$3,0,0,'Données projet'!$E$15+1,1))</f>
        <v>503.92230226365683</v>
      </c>
      <c r="EP102" s="62">
        <f t="shared" si="100"/>
        <v>267.2998309535638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5.6843418860808015E-14</v>
      </c>
      <c r="FF102" s="18">
        <f>FE102*VLOOKUP('Données projet'!$B$16,Paramètres!$A$1:$I$89,3,0)*VLOOKUP('Données projet'!$B$16,Paramètres!$A$1:$I$89,5,0)</f>
        <v>3.813056537183002E-14</v>
      </c>
      <c r="FG102" s="14">
        <f t="shared" si="101"/>
        <v>6.4086286045526829E-13</v>
      </c>
      <c r="FH102" s="22">
        <f t="shared" si="76"/>
        <v>1.1825802166488628E-12</v>
      </c>
      <c r="FI102" s="62">
        <f t="shared" si="77"/>
        <v>293.33333333333451</v>
      </c>
      <c r="FJ102" s="62">
        <f ca="1">AVERAGE(OFFSET($FI$3,0,0,'Données projet'!$E$16+1,1))-AVERAGE(OFFSET($H$3,0,0,'Données projet'!$E$16+1,1))</f>
        <v>253.51307933126429</v>
      </c>
      <c r="FK102" s="62">
        <f t="shared" si="102"/>
        <v>249.72262393661117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281.4999999999996</v>
      </c>
      <c r="O103" s="14">
        <f>N103*VLOOKUP('Données projet'!$B$9,Paramètres!$A$1:$I$89,3,0)*VLOOKUP('Données projet'!$B$9,Paramètres!$A$1:$I$89,5,0)</f>
        <v>254.70119999999963</v>
      </c>
      <c r="P103" s="14">
        <f t="shared" si="87"/>
        <v>61.591537947915114</v>
      </c>
      <c r="Q103" s="22">
        <f t="shared" si="107"/>
        <v>550.87651859261814</v>
      </c>
      <c r="R103" s="62">
        <f t="shared" si="55"/>
        <v>844.2098519259514</v>
      </c>
      <c r="S103" s="62">
        <f ca="1">AVERAGE(OFFSET($R$3,0,0,'Données projet'!$E$9+1,1))-AVERAGE(OFFSET($H$3,0,0,'Données projet'!$E$9+1,1))</f>
        <v>430.40491895612814</v>
      </c>
      <c r="T103" s="62">
        <f t="shared" si="88"/>
        <v>231.36959598460686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281.4999999999996</v>
      </c>
      <c r="AJ103" s="14">
        <f>AI103*VLOOKUP('Données projet'!$B$10,Paramètres!$A$1:$I$89,3,0)*VLOOKUP('Données projet'!$B$10,Paramètres!$A$1:$I$89,5,0)</f>
        <v>285.44099999999958</v>
      </c>
      <c r="AK103" s="14">
        <f t="shared" si="89"/>
        <v>68.115557487507047</v>
      </c>
      <c r="AL103" s="22">
        <f t="shared" si="58"/>
        <v>615.77767095740739</v>
      </c>
      <c r="AM103" s="62">
        <f t="shared" si="59"/>
        <v>909.11100429074077</v>
      </c>
      <c r="AN103" s="62">
        <f ca="1">AVERAGE(OFFSET($AM$3,0,0,'Données projet'!$E$10+1,1))-AVERAGE(OFFSET($H$3,0,0,'Données projet'!$E$10+1,1))</f>
        <v>477.2188915749129</v>
      </c>
      <c r="AO103" s="62">
        <f t="shared" si="90"/>
        <v>254.25036207346591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-9.2222762759774927E-14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256.19915261735281</v>
      </c>
      <c r="BJ103" s="62">
        <f t="shared" si="92"/>
        <v>297.47246687305056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-9.7543306765146564E-14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448.44001099301806</v>
      </c>
      <c r="CE103" s="62">
        <f t="shared" si="94"/>
        <v>230.82970731138215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1.6250079959432313E-10</v>
      </c>
      <c r="CN103" s="24">
        <f t="shared" si="66"/>
        <v>1.6250079959432313E-10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1.7053025658242404E-13</v>
      </c>
      <c r="CU103" s="18">
        <f>CT103*VLOOKUP('Données projet'!$B$13,Paramètres!$A$1:$I$89,3,0)*VLOOKUP('Données projet'!$B$13,Paramètres!$A$1:$I$89,5,0)</f>
        <v>1.3301360013429075E-13</v>
      </c>
      <c r="CV103" s="14">
        <f t="shared" si="95"/>
        <v>1.9329766731057041E-12</v>
      </c>
      <c r="CW103" s="22">
        <f t="shared" si="67"/>
        <v>3.5982663925596575E-12</v>
      </c>
      <c r="CX103" s="62">
        <f t="shared" si="68"/>
        <v>293.3333333333369</v>
      </c>
      <c r="CY103" s="62">
        <f ca="1">AVERAGE(OFFSET($CX$3,0,0,'Données projet'!$E$13+1,1))-AVERAGE(OFFSET($H$3,0,0,'Données projet'!$E$13+1,1))</f>
        <v>288.82988781931277</v>
      </c>
      <c r="CZ103" s="62">
        <f t="shared" si="96"/>
        <v>283.48738729114024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4.7</v>
      </c>
      <c r="DO103" s="13">
        <f>IF('Données projet'!$A$166&gt;35,DO102+DN103-DW102,IF(A103&lt;'Données projet'!$A$166,$DL$205^A103,IF(A103='Données projet'!$A$166,'Données projet'!$B$166,DO102+DN103-DW102)))</f>
        <v>281.4999999999996</v>
      </c>
      <c r="DP103" s="18">
        <f>DO103*VLOOKUP('Données projet'!$B$14,Paramètres!$A$1:$I$89,3,0)*VLOOKUP('Données projet'!$B$14,Paramètres!$A$1:$I$89,5,0)</f>
        <v>272.26679999999959</v>
      </c>
      <c r="DQ103" s="14">
        <f t="shared" si="97"/>
        <v>65.33010712705773</v>
      </c>
      <c r="DR103" s="22">
        <f t="shared" si="70"/>
        <v>587.98127991295814</v>
      </c>
      <c r="DS103" s="62">
        <f t="shared" si="71"/>
        <v>881.3146132462914</v>
      </c>
      <c r="DT103" s="62">
        <f ca="1">AVERAGE(OFFSET($DS$3,0,0,'Données projet'!$E$14+1,1))-AVERAGE(OFFSET($H$3,0,0,'Données projet'!$E$14+1,1))</f>
        <v>457.16923206840744</v>
      </c>
      <c r="DU103" s="62">
        <f t="shared" si="98"/>
        <v>244.45149244446094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4.7</v>
      </c>
      <c r="EJ103" s="13">
        <f>IF('Données projet'!$A$192&gt;35,EJ102+EI103-ER102,IF(A103&lt;'Données projet'!$A$192,$EG$205^A103,IF(A103='Données projet'!$A$192,'Données projet'!$B$192,EJ102+EI103-ER102)))</f>
        <v>281.4999999999996</v>
      </c>
      <c r="EK103" s="18">
        <f>EJ103*VLOOKUP('Données projet'!$B$15,Paramètres!$A$1:$I$89,3,0)*VLOOKUP('Données projet'!$B$15,Paramètres!$A$1:$I$89,5,0)</f>
        <v>303.00659999999954</v>
      </c>
      <c r="EL103" s="14">
        <f t="shared" si="99"/>
        <v>71.806396043404845</v>
      </c>
      <c r="EM103" s="22">
        <f t="shared" si="73"/>
        <v>652.79930144226262</v>
      </c>
      <c r="EN103" s="62">
        <f t="shared" si="74"/>
        <v>946.13263477559599</v>
      </c>
      <c r="EO103" s="62">
        <f ca="1">AVERAGE(OFFSET($EN$3,0,0,'Données projet'!$E$15+1,1))-AVERAGE(OFFSET($H$3,0,0,'Données projet'!$E$15+1,1))</f>
        <v>503.92230226365683</v>
      </c>
      <c r="EP103" s="62">
        <f t="shared" si="100"/>
        <v>267.2998309535638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5.6843418860808015E-14</v>
      </c>
      <c r="FF103" s="18">
        <f>FE103*VLOOKUP('Données projet'!$B$16,Paramètres!$A$1:$I$89,3,0)*VLOOKUP('Données projet'!$B$16,Paramètres!$A$1:$I$89,5,0)</f>
        <v>3.813056537183002E-14</v>
      </c>
      <c r="FG103" s="14">
        <f t="shared" si="101"/>
        <v>6.4086286045526829E-13</v>
      </c>
      <c r="FH103" s="22">
        <f t="shared" si="76"/>
        <v>1.1825802166488628E-12</v>
      </c>
      <c r="FI103" s="62">
        <f t="shared" si="77"/>
        <v>293.33333333333451</v>
      </c>
      <c r="FJ103" s="62">
        <f ca="1">AVERAGE(OFFSET($FI$3,0,0,'Données projet'!$E$16+1,1))-AVERAGE(OFFSET($H$3,0,0,'Données projet'!$E$16+1,1))</f>
        <v>253.51307933126429</v>
      </c>
      <c r="FK103" s="62">
        <f t="shared" si="102"/>
        <v>249.72262393661117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286.19999999999959</v>
      </c>
      <c r="O104" s="14">
        <f>N104*VLOOKUP('Données projet'!$B$9,Paramètres!$A$1:$I$89,3,0)*VLOOKUP('Données projet'!$B$9,Paramètres!$A$1:$I$89,5,0)</f>
        <v>258.95375999999965</v>
      </c>
      <c r="P104" s="14">
        <f t="shared" si="87"/>
        <v>62.499309559645205</v>
      </c>
      <c r="Q104" s="22">
        <f t="shared" si="107"/>
        <v>559.86409614971478</v>
      </c>
      <c r="R104" s="62">
        <f t="shared" si="55"/>
        <v>853.19742948304815</v>
      </c>
      <c r="S104" s="62">
        <f ca="1">AVERAGE(OFFSET($R$3,0,0,'Données projet'!$E$9+1,1))-AVERAGE(OFFSET($H$3,0,0,'Données projet'!$E$9+1,1))</f>
        <v>430.40491895612814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286.19999999999959</v>
      </c>
      <c r="AJ104" s="14">
        <f>AI104*VLOOKUP('Données projet'!$B$10,Paramètres!$A$1:$I$89,3,0)*VLOOKUP('Données projet'!$B$10,Paramètres!$A$1:$I$89,5,0)</f>
        <v>290.20679999999959</v>
      </c>
      <c r="AK104" s="14">
        <f t="shared" si="89"/>
        <v>69.119483862208341</v>
      </c>
      <c r="AL104" s="22">
        <f t="shared" si="58"/>
        <v>625.82661106001206</v>
      </c>
      <c r="AM104" s="62">
        <f t="shared" si="59"/>
        <v>919.15994439334531</v>
      </c>
      <c r="AN104" s="62">
        <f ca="1">AVERAGE(OFFSET($AM$3,0,0,'Données projet'!$E$10+1,1))-AVERAGE(OFFSET($H$3,0,0,'Données projet'!$E$10+1,1))</f>
        <v>477.2188915749129</v>
      </c>
      <c r="AO104" s="62">
        <f t="shared" si="90"/>
        <v>254.25036207346591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-9.2222762759774927E-14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256.19915261735281</v>
      </c>
      <c r="BJ104" s="62">
        <f t="shared" si="92"/>
        <v>297.47246687305056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-9.7543306765146564E-14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448.44001099301806</v>
      </c>
      <c r="CE104" s="62">
        <f t="shared" si="94"/>
        <v>230.82970731138215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1.1490541734138206E-10</v>
      </c>
      <c r="CN104" s="24">
        <f t="shared" si="66"/>
        <v>1.1490541734138206E-10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1.7053025658242404E-13</v>
      </c>
      <c r="CU104" s="18">
        <f>CT104*VLOOKUP('Données projet'!$B$13,Paramètres!$A$1:$I$89,3,0)*VLOOKUP('Données projet'!$B$13,Paramètres!$A$1:$I$89,5,0)</f>
        <v>1.3301360013429075E-13</v>
      </c>
      <c r="CV104" s="14">
        <f t="shared" si="95"/>
        <v>1.9329766731057041E-12</v>
      </c>
      <c r="CW104" s="22">
        <f t="shared" si="67"/>
        <v>3.5982663925596575E-12</v>
      </c>
      <c r="CX104" s="62">
        <f t="shared" si="68"/>
        <v>293.3333333333369</v>
      </c>
      <c r="CY104" s="62">
        <f ca="1">AVERAGE(OFFSET($CX$3,0,0,'Données projet'!$E$13+1,1))-AVERAGE(OFFSET($H$3,0,0,'Données projet'!$E$13+1,1))</f>
        <v>288.82988781931277</v>
      </c>
      <c r="CZ104" s="62">
        <f t="shared" si="96"/>
        <v>283.48738729114024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4.7</v>
      </c>
      <c r="DO104" s="13">
        <f>IF('Données projet'!$A$166&gt;35,DO103+DN104-DW103,IF(A104&lt;'Données projet'!$A$166,$DL$205^A104,IF(A104='Données projet'!$A$166,'Données projet'!$B$166,DO103+DN104-DW103)))</f>
        <v>286.19999999999959</v>
      </c>
      <c r="DP104" s="18">
        <f>DO104*VLOOKUP('Données projet'!$B$14,Paramètres!$A$1:$I$89,3,0)*VLOOKUP('Données projet'!$B$14,Paramètres!$A$1:$I$89,5,0)</f>
        <v>276.81263999999959</v>
      </c>
      <c r="DQ104" s="14">
        <f t="shared" si="97"/>
        <v>66.292979927723621</v>
      </c>
      <c r="DR104" s="22">
        <f t="shared" si="70"/>
        <v>597.57562137411787</v>
      </c>
      <c r="DS104" s="62">
        <f t="shared" si="71"/>
        <v>890.90895470745113</v>
      </c>
      <c r="DT104" s="62">
        <f ca="1">AVERAGE(OFFSET($DS$3,0,0,'Données projet'!$E$14+1,1))-AVERAGE(OFFSET($H$3,0,0,'Données projet'!$E$14+1,1))</f>
        <v>457.16923206840744</v>
      </c>
      <c r="DU104" s="62">
        <f t="shared" si="98"/>
        <v>244.45149244446094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4.7</v>
      </c>
      <c r="EJ104" s="13">
        <f>IF('Données projet'!$A$192&gt;35,EJ103+EI104-ER103,IF(A104&lt;'Données projet'!$A$192,$EG$205^A104,IF(A104='Données projet'!$A$192,'Données projet'!$B$192,EJ103+EI104-ER103)))</f>
        <v>286.19999999999959</v>
      </c>
      <c r="EK104" s="18">
        <f>EJ104*VLOOKUP('Données projet'!$B$15,Paramètres!$A$1:$I$89,3,0)*VLOOKUP('Données projet'!$B$15,Paramètres!$A$1:$I$89,5,0)</f>
        <v>308.06567999999953</v>
      </c>
      <c r="EL104" s="14">
        <f t="shared" si="99"/>
        <v>72.864720125585904</v>
      </c>
      <c r="EM104" s="22">
        <f t="shared" si="73"/>
        <v>663.45378021872796</v>
      </c>
      <c r="EN104" s="62">
        <f t="shared" si="74"/>
        <v>956.78711355206133</v>
      </c>
      <c r="EO104" s="62">
        <f ca="1">AVERAGE(OFFSET($EN$3,0,0,'Données projet'!$E$15+1,1))-AVERAGE(OFFSET($H$3,0,0,'Données projet'!$E$15+1,1))</f>
        <v>503.92230226365683</v>
      </c>
      <c r="EP104" s="62">
        <f t="shared" si="100"/>
        <v>267.2998309535638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5.6843418860808015E-14</v>
      </c>
      <c r="FF104" s="18">
        <f>FE104*VLOOKUP('Données projet'!$B$16,Paramètres!$A$1:$I$89,3,0)*VLOOKUP('Données projet'!$B$16,Paramètres!$A$1:$I$89,5,0)</f>
        <v>3.813056537183002E-14</v>
      </c>
      <c r="FG104" s="14">
        <f t="shared" si="101"/>
        <v>6.4086286045526829E-13</v>
      </c>
      <c r="FH104" s="22">
        <f t="shared" si="76"/>
        <v>1.1825802166488628E-12</v>
      </c>
      <c r="FI104" s="62">
        <f t="shared" si="77"/>
        <v>293.33333333333451</v>
      </c>
      <c r="FJ104" s="62">
        <f ca="1">AVERAGE(OFFSET($FI$3,0,0,'Données projet'!$E$16+1,1))-AVERAGE(OFFSET($H$3,0,0,'Données projet'!$E$16+1,1))</f>
        <v>253.51307933126429</v>
      </c>
      <c r="FK104" s="62">
        <f t="shared" si="102"/>
        <v>249.72262393661117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290.89999999999958</v>
      </c>
      <c r="O105" s="14">
        <f>N105*VLOOKUP('Données projet'!$B$9,Paramètres!$A$1:$I$89,3,0)*VLOOKUP('Données projet'!$B$9,Paramètres!$A$1:$I$89,5,0)</f>
        <v>263.20631999999961</v>
      </c>
      <c r="P105" s="14">
        <f t="shared" si="87"/>
        <v>63.405347513378558</v>
      </c>
      <c r="Q105" s="22">
        <f t="shared" si="107"/>
        <v>568.84865425246687</v>
      </c>
      <c r="R105" s="62">
        <f t="shared" si="55"/>
        <v>862.18198758580024</v>
      </c>
      <c r="S105" s="62">
        <f ca="1">AVERAGE(OFFSET($R$3,0,0,'Données projet'!$E$9+1,1))-AVERAGE(OFFSET($H$3,0,0,'Données projet'!$E$9+1,1))</f>
        <v>430.40491895612814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290.89999999999958</v>
      </c>
      <c r="AJ105" s="14">
        <f>AI105*VLOOKUP('Données projet'!$B$10,Paramètres!$A$1:$I$89,3,0)*VLOOKUP('Données projet'!$B$10,Paramètres!$A$1:$I$89,5,0)</f>
        <v>294.9725999999996</v>
      </c>
      <c r="AK105" s="14">
        <f t="shared" si="89"/>
        <v>70.121492942994351</v>
      </c>
      <c r="AL105" s="22">
        <f t="shared" si="58"/>
        <v>635.87221187571447</v>
      </c>
      <c r="AM105" s="62">
        <f t="shared" si="59"/>
        <v>929.20554520904784</v>
      </c>
      <c r="AN105" s="62">
        <f ca="1">AVERAGE(OFFSET($AM$3,0,0,'Données projet'!$E$10+1,1))-AVERAGE(OFFSET($H$3,0,0,'Données projet'!$E$10+1,1))</f>
        <v>477.2188915749129</v>
      </c>
      <c r="AO105" s="62">
        <f t="shared" si="90"/>
        <v>254.25036207346591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-9.2222762759774927E-14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256.19915261735281</v>
      </c>
      <c r="BJ105" s="62">
        <f t="shared" si="92"/>
        <v>297.47246687305056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-9.7543306765146564E-14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448.44001099301806</v>
      </c>
      <c r="CE105" s="62">
        <f t="shared" si="94"/>
        <v>230.82970731138215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8.1250399797161577E-11</v>
      </c>
      <c r="CN105" s="24">
        <f t="shared" si="66"/>
        <v>8.1250399797161577E-11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1.7053025658242404E-13</v>
      </c>
      <c r="CU105" s="18">
        <f>CT105*VLOOKUP('Données projet'!$B$13,Paramètres!$A$1:$I$89,3,0)*VLOOKUP('Données projet'!$B$13,Paramètres!$A$1:$I$89,5,0)</f>
        <v>1.3301360013429075E-13</v>
      </c>
      <c r="CV105" s="14">
        <f t="shared" si="95"/>
        <v>1.9329766731057041E-12</v>
      </c>
      <c r="CW105" s="22">
        <f t="shared" si="67"/>
        <v>3.5982663925596575E-12</v>
      </c>
      <c r="CX105" s="62">
        <f t="shared" si="68"/>
        <v>293.3333333333369</v>
      </c>
      <c r="CY105" s="62">
        <f ca="1">AVERAGE(OFFSET($CX$3,0,0,'Données projet'!$E$13+1,1))-AVERAGE(OFFSET($H$3,0,0,'Données projet'!$E$13+1,1))</f>
        <v>288.82988781931277</v>
      </c>
      <c r="CZ105" s="62">
        <f t="shared" si="96"/>
        <v>283.48738729114024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4.7</v>
      </c>
      <c r="DO105" s="13">
        <f>IF('Données projet'!$A$166&gt;35,DO104+DN105-DW104,IF(A105&lt;'Données projet'!$A$166,$DL$205^A105,IF(A105='Données projet'!$A$166,'Données projet'!$B$166,DO104+DN105-DW104)))</f>
        <v>290.89999999999958</v>
      </c>
      <c r="DP105" s="18">
        <f>DO105*VLOOKUP('Données projet'!$B$14,Paramètres!$A$1:$I$89,3,0)*VLOOKUP('Données projet'!$B$14,Paramètres!$A$1:$I$89,5,0)</f>
        <v>281.35847999999964</v>
      </c>
      <c r="DQ105" s="14">
        <f t="shared" si="97"/>
        <v>67.254013838398677</v>
      </c>
      <c r="DR105" s="22">
        <f t="shared" si="70"/>
        <v>607.166760101877</v>
      </c>
      <c r="DS105" s="62">
        <f t="shared" si="71"/>
        <v>900.50009343521037</v>
      </c>
      <c r="DT105" s="62">
        <f ca="1">AVERAGE(OFFSET($DS$3,0,0,'Données projet'!$E$14+1,1))-AVERAGE(OFFSET($H$3,0,0,'Données projet'!$E$14+1,1))</f>
        <v>457.16923206840744</v>
      </c>
      <c r="DU105" s="62">
        <f t="shared" si="98"/>
        <v>244.45149244446094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4.7</v>
      </c>
      <c r="EJ105" s="13">
        <f>IF('Données projet'!$A$192&gt;35,EJ104+EI105-ER104,IF(A105&lt;'Données projet'!$A$192,$EG$205^A105,IF(A105='Données projet'!$A$192,'Données projet'!$B$192,EJ104+EI105-ER104)))</f>
        <v>290.89999999999958</v>
      </c>
      <c r="EK105" s="18">
        <f>EJ105*VLOOKUP('Données projet'!$B$15,Paramètres!$A$1:$I$89,3,0)*VLOOKUP('Données projet'!$B$15,Paramètres!$A$1:$I$89,5,0)</f>
        <v>313.12475999999953</v>
      </c>
      <c r="EL105" s="14">
        <f t="shared" si="99"/>
        <v>73.921023025363311</v>
      </c>
      <c r="EM105" s="22">
        <f t="shared" si="73"/>
        <v>674.10473876917354</v>
      </c>
      <c r="EN105" s="62">
        <f t="shared" si="74"/>
        <v>967.43807210250679</v>
      </c>
      <c r="EO105" s="62">
        <f ca="1">AVERAGE(OFFSET($EN$3,0,0,'Données projet'!$E$15+1,1))-AVERAGE(OFFSET($H$3,0,0,'Données projet'!$E$15+1,1))</f>
        <v>503.92230226365683</v>
      </c>
      <c r="EP105" s="62">
        <f t="shared" si="100"/>
        <v>267.2998309535638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5.6843418860808015E-14</v>
      </c>
      <c r="FF105" s="18">
        <f>FE105*VLOOKUP('Données projet'!$B$16,Paramètres!$A$1:$I$89,3,0)*VLOOKUP('Données projet'!$B$16,Paramètres!$A$1:$I$89,5,0)</f>
        <v>3.813056537183002E-14</v>
      </c>
      <c r="FG105" s="14">
        <f t="shared" si="101"/>
        <v>6.4086286045526829E-13</v>
      </c>
      <c r="FH105" s="22">
        <f t="shared" si="76"/>
        <v>1.1825802166488628E-12</v>
      </c>
      <c r="FI105" s="62">
        <f t="shared" si="77"/>
        <v>293.33333333333451</v>
      </c>
      <c r="FJ105" s="62">
        <f ca="1">AVERAGE(OFFSET($FI$3,0,0,'Données projet'!$E$16+1,1))-AVERAGE(OFFSET($H$3,0,0,'Données projet'!$E$16+1,1))</f>
        <v>253.51307933126429</v>
      </c>
      <c r="FK105" s="62">
        <f t="shared" si="102"/>
        <v>249.72262393661117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295.59999999999957</v>
      </c>
      <c r="O106" s="14">
        <f>N106*VLOOKUP('Données projet'!$B$9,Paramètres!$A$1:$I$89,3,0)*VLOOKUP('Données projet'!$B$9,Paramètres!$A$1:$I$89,5,0)</f>
        <v>267.45887999999962</v>
      </c>
      <c r="P106" s="14">
        <f t="shared" si="87"/>
        <v>64.309683053152327</v>
      </c>
      <c r="Q106" s="22">
        <f t="shared" si="107"/>
        <v>577.83024731757303</v>
      </c>
      <c r="R106" s="62">
        <f t="shared" si="55"/>
        <v>871.1635806509064</v>
      </c>
      <c r="S106" s="62">
        <f ca="1">AVERAGE(OFFSET($R$3,0,0,'Données projet'!$E$9+1,1))-AVERAGE(OFFSET($H$3,0,0,'Données projet'!$E$9+1,1))</f>
        <v>430.40491895612814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295.59999999999957</v>
      </c>
      <c r="AJ106" s="14">
        <f>AI106*VLOOKUP('Données projet'!$B$10,Paramètres!$A$1:$I$89,3,0)*VLOOKUP('Données projet'!$B$10,Paramètres!$A$1:$I$89,5,0)</f>
        <v>299.73839999999961</v>
      </c>
      <c r="AK106" s="14">
        <f t="shared" si="89"/>
        <v>71.121619283394352</v>
      </c>
      <c r="AL106" s="22">
        <f t="shared" si="58"/>
        <v>645.91453358524438</v>
      </c>
      <c r="AM106" s="62">
        <f t="shared" si="59"/>
        <v>939.24786691857776</v>
      </c>
      <c r="AN106" s="62">
        <f ca="1">AVERAGE(OFFSET($AM$3,0,0,'Données projet'!$E$10+1,1))-AVERAGE(OFFSET($H$3,0,0,'Données projet'!$E$10+1,1))</f>
        <v>477.2188915749129</v>
      </c>
      <c r="AO106" s="62">
        <f t="shared" si="90"/>
        <v>254.25036207346591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-9.2222762759774927E-14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256.19915261735281</v>
      </c>
      <c r="BJ106" s="62">
        <f t="shared" si="92"/>
        <v>297.47246687305056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-9.7543306765146564E-14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448.44001099301806</v>
      </c>
      <c r="CE106" s="62">
        <f t="shared" si="94"/>
        <v>230.82970731138215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5.7452708670691042E-11</v>
      </c>
      <c r="CN106" s="24">
        <f t="shared" si="66"/>
        <v>5.7452708670691042E-11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1.7053025658242404E-13</v>
      </c>
      <c r="CU106" s="18">
        <f>CT106*VLOOKUP('Données projet'!$B$13,Paramètres!$A$1:$I$89,3,0)*VLOOKUP('Données projet'!$B$13,Paramètres!$A$1:$I$89,5,0)</f>
        <v>1.3301360013429075E-13</v>
      </c>
      <c r="CV106" s="14">
        <f t="shared" si="95"/>
        <v>1.9329766731057041E-12</v>
      </c>
      <c r="CW106" s="22">
        <f t="shared" si="67"/>
        <v>3.5982663925596575E-12</v>
      </c>
      <c r="CX106" s="62">
        <f t="shared" si="68"/>
        <v>293.3333333333369</v>
      </c>
      <c r="CY106" s="62">
        <f ca="1">AVERAGE(OFFSET($CX$3,0,0,'Données projet'!$E$13+1,1))-AVERAGE(OFFSET($H$3,0,0,'Données projet'!$E$13+1,1))</f>
        <v>288.82988781931277</v>
      </c>
      <c r="CZ106" s="62">
        <f t="shared" si="96"/>
        <v>283.48738729114024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4.7</v>
      </c>
      <c r="DO106" s="13">
        <f>IF('Données projet'!$A$166&gt;35,DO105+DN106-DW105,IF(A106&lt;'Données projet'!$A$166,$DL$205^A106,IF(A106='Données projet'!$A$166,'Données projet'!$B$166,DO105+DN106-DW105)))</f>
        <v>295.59999999999957</v>
      </c>
      <c r="DP106" s="18">
        <f>DO106*VLOOKUP('Données projet'!$B$14,Paramètres!$A$1:$I$89,3,0)*VLOOKUP('Données projet'!$B$14,Paramètres!$A$1:$I$89,5,0)</f>
        <v>285.90431999999959</v>
      </c>
      <c r="DQ106" s="14">
        <f t="shared" si="97"/>
        <v>68.21324199961451</v>
      </c>
      <c r="DR106" s="22">
        <f t="shared" si="70"/>
        <v>616.75475381599449</v>
      </c>
      <c r="DS106" s="62">
        <f t="shared" si="71"/>
        <v>910.08808714932775</v>
      </c>
      <c r="DT106" s="62">
        <f ca="1">AVERAGE(OFFSET($DS$3,0,0,'Données projet'!$E$14+1,1))-AVERAGE(OFFSET($H$3,0,0,'Données projet'!$E$14+1,1))</f>
        <v>457.16923206840744</v>
      </c>
      <c r="DU106" s="62">
        <f t="shared" si="98"/>
        <v>244.45149244446094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4.7</v>
      </c>
      <c r="EJ106" s="13">
        <f>IF('Données projet'!$A$192&gt;35,EJ105+EI106-ER105,IF(A106&lt;'Données projet'!$A$192,$EG$205^A106,IF(A106='Données projet'!$A$192,'Données projet'!$B$192,EJ105+EI106-ER105)))</f>
        <v>295.59999999999957</v>
      </c>
      <c r="EK106" s="18">
        <f>EJ106*VLOOKUP('Données projet'!$B$15,Paramètres!$A$1:$I$89,3,0)*VLOOKUP('Données projet'!$B$15,Paramètres!$A$1:$I$89,5,0)</f>
        <v>318.18383999999952</v>
      </c>
      <c r="EL106" s="14">
        <f t="shared" si="99"/>
        <v>74.975341168547786</v>
      </c>
      <c r="EM106" s="22">
        <f t="shared" si="73"/>
        <v>684.75224053521981</v>
      </c>
      <c r="EN106" s="62">
        <f t="shared" si="74"/>
        <v>978.08557386855318</v>
      </c>
      <c r="EO106" s="62">
        <f ca="1">AVERAGE(OFFSET($EN$3,0,0,'Données projet'!$E$15+1,1))-AVERAGE(OFFSET($H$3,0,0,'Données projet'!$E$15+1,1))</f>
        <v>503.92230226365683</v>
      </c>
      <c r="EP106" s="62">
        <f t="shared" si="100"/>
        <v>267.2998309535638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5.6843418860808015E-14</v>
      </c>
      <c r="FF106" s="18">
        <f>FE106*VLOOKUP('Données projet'!$B$16,Paramètres!$A$1:$I$89,3,0)*VLOOKUP('Données projet'!$B$16,Paramètres!$A$1:$I$89,5,0)</f>
        <v>3.813056537183002E-14</v>
      </c>
      <c r="FG106" s="14">
        <f t="shared" si="101"/>
        <v>6.4086286045526829E-13</v>
      </c>
      <c r="FH106" s="22">
        <f t="shared" si="76"/>
        <v>1.1825802166488628E-12</v>
      </c>
      <c r="FI106" s="62">
        <f t="shared" si="77"/>
        <v>293.33333333333451</v>
      </c>
      <c r="FJ106" s="62">
        <f ca="1">AVERAGE(OFFSET($FI$3,0,0,'Données projet'!$E$16+1,1))-AVERAGE(OFFSET($H$3,0,0,'Données projet'!$E$16+1,1))</f>
        <v>253.51307933126429</v>
      </c>
      <c r="FK106" s="62">
        <f t="shared" si="102"/>
        <v>249.72262393661117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300.29999999999956</v>
      </c>
      <c r="O107" s="14">
        <f>N107*VLOOKUP('Données projet'!$B$9,Paramètres!$A$1:$I$89,3,0)*VLOOKUP('Données projet'!$B$9,Paramètres!$A$1:$I$89,5,0)</f>
        <v>271.71143999999958</v>
      </c>
      <c r="P107" s="14">
        <f t="shared" si="87"/>
        <v>65.212346372467266</v>
      </c>
      <c r="Q107" s="22">
        <f t="shared" si="107"/>
        <v>586.80892793204634</v>
      </c>
      <c r="R107" s="62">
        <f t="shared" si="55"/>
        <v>880.1422612653796</v>
      </c>
      <c r="S107" s="62">
        <f ca="1">AVERAGE(OFFSET($R$3,0,0,'Données projet'!$E$9+1,1))-AVERAGE(OFFSET($H$3,0,0,'Données projet'!$E$9+1,1))</f>
        <v>430.40491895612814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300.29999999999956</v>
      </c>
      <c r="AJ107" s="14">
        <f>AI107*VLOOKUP('Données projet'!$B$10,Paramètres!$A$1:$I$89,3,0)*VLOOKUP('Données projet'!$B$10,Paramètres!$A$1:$I$89,5,0)</f>
        <v>304.50419999999957</v>
      </c>
      <c r="AK107" s="14">
        <f t="shared" si="89"/>
        <v>72.11989627512429</v>
      </c>
      <c r="AL107" s="22">
        <f t="shared" si="58"/>
        <v>655.95363434584067</v>
      </c>
      <c r="AM107" s="62">
        <f t="shared" si="59"/>
        <v>949.28696767917404</v>
      </c>
      <c r="AN107" s="62">
        <f ca="1">AVERAGE(OFFSET($AM$3,0,0,'Données projet'!$E$10+1,1))-AVERAGE(OFFSET($H$3,0,0,'Données projet'!$E$10+1,1))</f>
        <v>477.2188915749129</v>
      </c>
      <c r="AO107" s="62">
        <f t="shared" si="90"/>
        <v>254.25036207346591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-9.2222762759774927E-14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256.19915261735281</v>
      </c>
      <c r="BJ107" s="62">
        <f t="shared" si="92"/>
        <v>297.47246687305056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-9.7543306765146564E-14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448.44001099301806</v>
      </c>
      <c r="CE107" s="62">
        <f t="shared" si="94"/>
        <v>230.82970731138215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4.0625199898580795E-11</v>
      </c>
      <c r="CN107" s="24">
        <f t="shared" si="66"/>
        <v>4.0625199898580795E-11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1.7053025658242404E-13</v>
      </c>
      <c r="CU107" s="18">
        <f>CT107*VLOOKUP('Données projet'!$B$13,Paramètres!$A$1:$I$89,3,0)*VLOOKUP('Données projet'!$B$13,Paramètres!$A$1:$I$89,5,0)</f>
        <v>1.3301360013429075E-13</v>
      </c>
      <c r="CV107" s="14">
        <f t="shared" si="95"/>
        <v>1.9329766731057041E-12</v>
      </c>
      <c r="CW107" s="22">
        <f t="shared" si="67"/>
        <v>3.5982663925596575E-12</v>
      </c>
      <c r="CX107" s="62">
        <f t="shared" si="68"/>
        <v>293.3333333333369</v>
      </c>
      <c r="CY107" s="62">
        <f ca="1">AVERAGE(OFFSET($CX$3,0,0,'Données projet'!$E$13+1,1))-AVERAGE(OFFSET($H$3,0,0,'Données projet'!$E$13+1,1))</f>
        <v>288.82988781931277</v>
      </c>
      <c r="CZ107" s="62">
        <f t="shared" si="96"/>
        <v>283.48738729114024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4.7</v>
      </c>
      <c r="DO107" s="13">
        <f>IF('Données projet'!$A$166&gt;35,DO106+DN107-DW106,IF(A107&lt;'Données projet'!$A$166,$DL$205^A107,IF(A107='Données projet'!$A$166,'Données projet'!$B$166,DO106+DN107-DW106)))</f>
        <v>300.29999999999956</v>
      </c>
      <c r="DP107" s="18">
        <f>DO107*VLOOKUP('Données projet'!$B$14,Paramètres!$A$1:$I$89,3,0)*VLOOKUP('Données projet'!$B$14,Paramètres!$A$1:$I$89,5,0)</f>
        <v>290.45015999999958</v>
      </c>
      <c r="DQ107" s="14">
        <f t="shared" si="97"/>
        <v>69.170696437598764</v>
      </c>
      <c r="DR107" s="22">
        <f t="shared" si="70"/>
        <v>626.33965829548379</v>
      </c>
      <c r="DS107" s="62">
        <f t="shared" si="71"/>
        <v>919.67299162881704</v>
      </c>
      <c r="DT107" s="62">
        <f ca="1">AVERAGE(OFFSET($DS$3,0,0,'Données projet'!$E$14+1,1))-AVERAGE(OFFSET($H$3,0,0,'Données projet'!$E$14+1,1))</f>
        <v>457.16923206840744</v>
      </c>
      <c r="DU107" s="62">
        <f t="shared" si="98"/>
        <v>244.45149244446094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4.7</v>
      </c>
      <c r="EJ107" s="13">
        <f>IF('Données projet'!$A$192&gt;35,EJ106+EI107-ER106,IF(A107&lt;'Données projet'!$A$192,$EG$205^A107,IF(A107='Données projet'!$A$192,'Données projet'!$B$192,EJ106+EI107-ER106)))</f>
        <v>300.29999999999956</v>
      </c>
      <c r="EK107" s="18">
        <f>EJ107*VLOOKUP('Données projet'!$B$15,Paramètres!$A$1:$I$89,3,0)*VLOOKUP('Données projet'!$B$15,Paramètres!$A$1:$I$89,5,0)</f>
        <v>323.24291999999951</v>
      </c>
      <c r="EL107" s="14">
        <f t="shared" si="99"/>
        <v>76.027709756183881</v>
      </c>
      <c r="EM107" s="22">
        <f t="shared" si="73"/>
        <v>695.39634682535268</v>
      </c>
      <c r="EN107" s="62">
        <f t="shared" si="74"/>
        <v>988.72968015868605</v>
      </c>
      <c r="EO107" s="62">
        <f ca="1">AVERAGE(OFFSET($EN$3,0,0,'Données projet'!$E$15+1,1))-AVERAGE(OFFSET($H$3,0,0,'Données projet'!$E$15+1,1))</f>
        <v>503.92230226365683</v>
      </c>
      <c r="EP107" s="62">
        <f t="shared" si="100"/>
        <v>267.2998309535638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5.6843418860808015E-14</v>
      </c>
      <c r="FF107" s="18">
        <f>FE107*VLOOKUP('Données projet'!$B$16,Paramètres!$A$1:$I$89,3,0)*VLOOKUP('Données projet'!$B$16,Paramètres!$A$1:$I$89,5,0)</f>
        <v>3.813056537183002E-14</v>
      </c>
      <c r="FG107" s="14">
        <f t="shared" si="101"/>
        <v>6.4086286045526829E-13</v>
      </c>
      <c r="FH107" s="22">
        <f t="shared" si="76"/>
        <v>1.1825802166488628E-12</v>
      </c>
      <c r="FI107" s="62">
        <f t="shared" si="77"/>
        <v>293.33333333333451</v>
      </c>
      <c r="FJ107" s="62">
        <f ca="1">AVERAGE(OFFSET($FI$3,0,0,'Données projet'!$E$16+1,1))-AVERAGE(OFFSET($H$3,0,0,'Données projet'!$E$16+1,1))</f>
        <v>253.51307933126429</v>
      </c>
      <c r="FK107" s="62">
        <f t="shared" si="102"/>
        <v>249.72262393661117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304.99999999999955</v>
      </c>
      <c r="O108" s="14">
        <f>N108*VLOOKUP('Données projet'!$B$9,Paramètres!$A$1:$I$89,3,0)*VLOOKUP('Données projet'!$B$9,Paramètres!$A$1:$I$89,5,0)</f>
        <v>275.9639999999996</v>
      </c>
      <c r="P108" s="14">
        <f t="shared" si="87"/>
        <v>66.113366665488797</v>
      </c>
      <c r="Q108" s="22">
        <f t="shared" si="107"/>
        <v>595.7847469423923</v>
      </c>
      <c r="R108" s="62">
        <f t="shared" si="55"/>
        <v>889.11808027572556</v>
      </c>
      <c r="S108" s="62">
        <f ca="1">AVERAGE(OFFSET($R$3,0,0,'Données projet'!$E$9+1,1))-AVERAGE(OFFSET($H$3,0,0,'Données projet'!$E$9+1,1))</f>
        <v>430.40491895612814</v>
      </c>
      <c r="T108" s="62">
        <f t="shared" si="88"/>
        <v>231.36959598460686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304.99999999999955</v>
      </c>
      <c r="AJ108" s="14">
        <f>AI108*VLOOKUP('Données projet'!$B$10,Paramètres!$A$1:$I$89,3,0)*VLOOKUP('Données projet'!$B$10,Paramètres!$A$1:$I$89,5,0)</f>
        <v>309.26999999999958</v>
      </c>
      <c r="AK108" s="14">
        <f t="shared" si="89"/>
        <v>73.116356204710968</v>
      </c>
      <c r="AL108" s="22">
        <f t="shared" si="58"/>
        <v>665.98957038987078</v>
      </c>
      <c r="AM108" s="62">
        <f t="shared" si="59"/>
        <v>959.32290372320404</v>
      </c>
      <c r="AN108" s="62">
        <f ca="1">AVERAGE(OFFSET($AM$3,0,0,'Données projet'!$E$10+1,1))-AVERAGE(OFFSET($H$3,0,0,'Données projet'!$E$10+1,1))</f>
        <v>477.2188915749129</v>
      </c>
      <c r="AO108" s="62">
        <f t="shared" si="90"/>
        <v>254.25036207346591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-9.2222762759774927E-14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256.19915261735281</v>
      </c>
      <c r="BJ108" s="62">
        <f t="shared" si="92"/>
        <v>297.47246687305056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-9.7543306765146564E-14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448.44001099301806</v>
      </c>
      <c r="CE108" s="62">
        <f t="shared" si="94"/>
        <v>230.82970731138215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2.8726354335345524E-11</v>
      </c>
      <c r="CN108" s="24">
        <f t="shared" si="66"/>
        <v>2.8726354335345524E-11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1.7053025658242404E-13</v>
      </c>
      <c r="CU108" s="18">
        <f>CT108*VLOOKUP('Données projet'!$B$13,Paramètres!$A$1:$I$89,3,0)*VLOOKUP('Données projet'!$B$13,Paramètres!$A$1:$I$89,5,0)</f>
        <v>1.3301360013429075E-13</v>
      </c>
      <c r="CV108" s="14">
        <f t="shared" si="95"/>
        <v>1.9329766731057041E-12</v>
      </c>
      <c r="CW108" s="22">
        <f t="shared" si="67"/>
        <v>3.5982663925596575E-12</v>
      </c>
      <c r="CX108" s="62">
        <f t="shared" si="68"/>
        <v>293.3333333333369</v>
      </c>
      <c r="CY108" s="62">
        <f ca="1">AVERAGE(OFFSET($CX$3,0,0,'Données projet'!$E$13+1,1))-AVERAGE(OFFSET($H$3,0,0,'Données projet'!$E$13+1,1))</f>
        <v>288.82988781931277</v>
      </c>
      <c r="CZ108" s="62">
        <f t="shared" si="96"/>
        <v>283.48738729114024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305</v>
      </c>
      <c r="DM108" s="13">
        <f>VLOOKUP(A108,'Données projet'!$A$165:$I$185,9,0)</f>
        <v>4.7</v>
      </c>
      <c r="DN108" s="13">
        <f t="array" ref="DN108">INDEX(DM:DM,MIN(IF(ISNUMBER(DM108:DM304),ROW(DM108:DM304),"")))</f>
        <v>4.7</v>
      </c>
      <c r="DO108" s="13">
        <f>IF('Données projet'!$A$166&gt;35,DO107+DN108-DW107,IF(A108&lt;'Données projet'!$A$166,$DL$205^A108,IF(A108='Données projet'!$A$166,'Données projet'!$B$166,DO107+DN108-DW107)))</f>
        <v>304.99999999999955</v>
      </c>
      <c r="DP108" s="18">
        <f>DO108*VLOOKUP('Données projet'!$B$14,Paramètres!$A$1:$I$89,3,0)*VLOOKUP('Données projet'!$B$14,Paramètres!$A$1:$I$89,5,0)</f>
        <v>294.99599999999958</v>
      </c>
      <c r="DQ108" s="14">
        <f t="shared" si="97"/>
        <v>70.126408118585317</v>
      </c>
      <c r="DR108" s="22">
        <f t="shared" si="70"/>
        <v>635.92152747320199</v>
      </c>
      <c r="DS108" s="62">
        <f t="shared" si="71"/>
        <v>929.25486080653536</v>
      </c>
      <c r="DT108" s="62">
        <f ca="1">AVERAGE(OFFSET($DS$3,0,0,'Données projet'!$E$14+1,1))-AVERAGE(OFFSET($H$3,0,0,'Données projet'!$E$14+1,1))</f>
        <v>457.16923206840744</v>
      </c>
      <c r="DU108" s="62">
        <f t="shared" si="98"/>
        <v>244.45149244446094</v>
      </c>
      <c r="DV108" s="16">
        <f>IF(ISNA(VLOOKUP(A108,'Données projet'!$A$165:$I$185,3,0)),0,VLOOKUP(A108,'Données projet'!$A$165:$I$185,3,0))</f>
        <v>9</v>
      </c>
      <c r="DW108" s="16">
        <f>IF(ISNA(VLOOKUP(A108,'Données projet'!$A$165:$I$185,4,0)),0,VLOOKUP(A108,'Données projet'!$A$165:$I$185,4,0))</f>
        <v>41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305</v>
      </c>
      <c r="EH108" s="13">
        <f>VLOOKUP(A108,'Données projet'!$A$191:$I$211,9,0)</f>
        <v>4.7</v>
      </c>
      <c r="EI108" s="13">
        <f t="array" ref="EI108">INDEX(EH:EH,MIN(IF(ISNUMBER(EH108:EH304),ROW(EH108:EH304),"")))</f>
        <v>4.7</v>
      </c>
      <c r="EJ108" s="13">
        <f>IF('Données projet'!$A$192&gt;35,EJ107+EI108-ER107,IF(A108&lt;'Données projet'!$A$192,$EG$205^A108,IF(A108='Données projet'!$A$192,'Données projet'!$B$192,EJ107+EI108-ER107)))</f>
        <v>304.99999999999955</v>
      </c>
      <c r="EK108" s="18">
        <f>EJ108*VLOOKUP('Données projet'!$B$15,Paramètres!$A$1:$I$89,3,0)*VLOOKUP('Données projet'!$B$15,Paramètres!$A$1:$I$89,5,0)</f>
        <v>328.30199999999951</v>
      </c>
      <c r="EL108" s="14">
        <f t="shared" si="99"/>
        <v>77.078162824242781</v>
      </c>
      <c r="EM108" s="22">
        <f t="shared" si="73"/>
        <v>706.03711691888873</v>
      </c>
      <c r="EN108" s="62">
        <f t="shared" si="74"/>
        <v>999.3704502522221</v>
      </c>
      <c r="EO108" s="62">
        <f ca="1">AVERAGE(OFFSET($EN$3,0,0,'Données projet'!$E$15+1,1))-AVERAGE(OFFSET($H$3,0,0,'Données projet'!$E$15+1,1))</f>
        <v>503.92230226365683</v>
      </c>
      <c r="EP108" s="62">
        <f t="shared" si="100"/>
        <v>267.2998309535638</v>
      </c>
      <c r="EQ108" s="16">
        <f>IF(ISNA(VLOOKUP(A108,'Données projet'!$A$191:$I$211,3,0)),0,VLOOKUP(A108,'Données projet'!$A$191:$I$211,3,0))</f>
        <v>9</v>
      </c>
      <c r="ER108" s="16">
        <f>IF(ISNA(VLOOKUP(A108,'Données projet'!$A$191:$I$211,4,0)),0,VLOOKUP(A108,'Données projet'!$A$191:$I$211,4,0))</f>
        <v>41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5.6843418860808015E-14</v>
      </c>
      <c r="FF108" s="18">
        <f>FE108*VLOOKUP('Données projet'!$B$16,Paramètres!$A$1:$I$89,3,0)*VLOOKUP('Données projet'!$B$16,Paramètres!$A$1:$I$89,5,0)</f>
        <v>3.813056537183002E-14</v>
      </c>
      <c r="FG108" s="14">
        <f t="shared" si="101"/>
        <v>6.4086286045526829E-13</v>
      </c>
      <c r="FH108" s="22">
        <f t="shared" si="76"/>
        <v>1.1825802166488628E-12</v>
      </c>
      <c r="FI108" s="62">
        <f t="shared" si="77"/>
        <v>293.33333333333451</v>
      </c>
      <c r="FJ108" s="62">
        <f ca="1">AVERAGE(OFFSET($FI$3,0,0,'Données projet'!$E$16+1,1))-AVERAGE(OFFSET($H$3,0,0,'Données projet'!$E$16+1,1))</f>
        <v>253.51307933126429</v>
      </c>
      <c r="FK108" s="62">
        <f t="shared" si="102"/>
        <v>249.72262393661117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267.99999999999955</v>
      </c>
      <c r="O109" s="14">
        <f>N109*VLOOKUP('Données projet'!$B$9,Paramètres!$A$1:$I$89,3,0)*VLOOKUP('Données projet'!$B$9,Paramètres!$A$1:$I$89,5,0)</f>
        <v>242.48639999999955</v>
      </c>
      <c r="P109" s="14">
        <f t="shared" si="87"/>
        <v>58.97417023537232</v>
      </c>
      <c r="Q109" s="22">
        <f t="shared" si="107"/>
        <v>525.0438264932726</v>
      </c>
      <c r="R109" s="62">
        <f t="shared" si="55"/>
        <v>818.37715982660598</v>
      </c>
      <c r="S109" s="62">
        <f ca="1">AVERAGE(OFFSET($R$3,0,0,'Données projet'!$E$9+1,1))-AVERAGE(OFFSET($H$3,0,0,'Données projet'!$E$9+1,1))</f>
        <v>430.40491895612814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267.99999999999955</v>
      </c>
      <c r="AJ109" s="14">
        <f>AI109*VLOOKUP('Données projet'!$B$10,Paramètres!$A$1:$I$89,3,0)*VLOOKUP('Données projet'!$B$10,Paramètres!$A$1:$I$89,5,0)</f>
        <v>271.75199999999955</v>
      </c>
      <c r="AK109" s="14">
        <f t="shared" si="89"/>
        <v>65.22094782472486</v>
      </c>
      <c r="AL109" s="22">
        <f t="shared" si="58"/>
        <v>586.89455079472839</v>
      </c>
      <c r="AM109" s="62">
        <f t="shared" si="59"/>
        <v>880.22788412806176</v>
      </c>
      <c r="AN109" s="62">
        <f ca="1">AVERAGE(OFFSET($AM$3,0,0,'Données projet'!$E$10+1,1))-AVERAGE(OFFSET($H$3,0,0,'Données projet'!$E$10+1,1))</f>
        <v>477.2188915749129</v>
      </c>
      <c r="AO109" s="62">
        <f t="shared" si="90"/>
        <v>254.25036207346591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-9.2222762759774927E-14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256.19915261735281</v>
      </c>
      <c r="BJ109" s="62">
        <f t="shared" si="92"/>
        <v>297.47246687305056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-9.7543306765146564E-14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448.44001099301806</v>
      </c>
      <c r="CE109" s="62">
        <f t="shared" si="94"/>
        <v>230.82970731138215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2.0312599949290401E-11</v>
      </c>
      <c r="CN109" s="24">
        <f t="shared" si="66"/>
        <v>2.0312599949290401E-11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1.7053025658242404E-13</v>
      </c>
      <c r="CU109" s="18">
        <f>CT109*VLOOKUP('Données projet'!$B$13,Paramètres!$A$1:$I$89,3,0)*VLOOKUP('Données projet'!$B$13,Paramètres!$A$1:$I$89,5,0)</f>
        <v>1.3301360013429075E-13</v>
      </c>
      <c r="CV109" s="14">
        <f t="shared" si="95"/>
        <v>1.9329766731057041E-12</v>
      </c>
      <c r="CW109" s="22">
        <f t="shared" si="67"/>
        <v>3.5982663925596575E-12</v>
      </c>
      <c r="CX109" s="62">
        <f t="shared" si="68"/>
        <v>293.3333333333369</v>
      </c>
      <c r="CY109" s="62">
        <f ca="1">AVERAGE(OFFSET($CX$3,0,0,'Données projet'!$E$13+1,1))-AVERAGE(OFFSET($H$3,0,0,'Données projet'!$E$13+1,1))</f>
        <v>288.82988781931277</v>
      </c>
      <c r="CZ109" s="62">
        <f t="shared" si="96"/>
        <v>283.48738729114024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</v>
      </c>
      <c r="DO109" s="13">
        <f>IF('Données projet'!$A$166&gt;35,DO108+DN109-DW108,IF(A109&lt;'Données projet'!$A$166,$DL$205^A109,IF(A109='Données projet'!$A$166,'Données projet'!$B$166,DO108+DN109-DW108)))</f>
        <v>267.99999999999955</v>
      </c>
      <c r="DP109" s="18">
        <f>DO109*VLOOKUP('Données projet'!$B$14,Paramètres!$A$1:$I$89,3,0)*VLOOKUP('Données projet'!$B$14,Paramètres!$A$1:$I$89,5,0)</f>
        <v>259.20959999999957</v>
      </c>
      <c r="DQ109" s="14">
        <f t="shared" si="97"/>
        <v>62.553866774106652</v>
      </c>
      <c r="DR109" s="22">
        <f t="shared" si="70"/>
        <v>560.40470463156839</v>
      </c>
      <c r="DS109" s="62">
        <f t="shared" si="71"/>
        <v>853.73803796490165</v>
      </c>
      <c r="DT109" s="62">
        <f ca="1">AVERAGE(OFFSET($DS$3,0,0,'Données projet'!$E$14+1,1))-AVERAGE(OFFSET($H$3,0,0,'Données projet'!$E$14+1,1))</f>
        <v>457.16923206840744</v>
      </c>
      <c r="DU109" s="62">
        <f t="shared" si="98"/>
        <v>244.45149244446094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</v>
      </c>
      <c r="EJ109" s="13">
        <f>IF('Données projet'!$A$192&gt;35,EJ108+EI109-ER108,IF(A109&lt;'Données projet'!$A$192,$EG$205^A109,IF(A109='Données projet'!$A$192,'Données projet'!$B$192,EJ108+EI109-ER108)))</f>
        <v>267.99999999999955</v>
      </c>
      <c r="EK109" s="18">
        <f>EJ109*VLOOKUP('Données projet'!$B$15,Paramètres!$A$1:$I$89,3,0)*VLOOKUP('Données projet'!$B$15,Paramètres!$A$1:$I$89,5,0)</f>
        <v>288.47519999999952</v>
      </c>
      <c r="EL109" s="14">
        <f t="shared" si="99"/>
        <v>68.754942080410729</v>
      </c>
      <c r="EM109" s="22">
        <f t="shared" si="73"/>
        <v>622.17583079004783</v>
      </c>
      <c r="EN109" s="62">
        <f t="shared" si="74"/>
        <v>915.5091641233812</v>
      </c>
      <c r="EO109" s="62">
        <f ca="1">AVERAGE(OFFSET($EN$3,0,0,'Données projet'!$E$15+1,1))-AVERAGE(OFFSET($H$3,0,0,'Données projet'!$E$15+1,1))</f>
        <v>503.92230226365683</v>
      </c>
      <c r="EP109" s="62">
        <f t="shared" si="100"/>
        <v>267.2998309535638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5.6843418860808015E-14</v>
      </c>
      <c r="FF109" s="18">
        <f>FE109*VLOOKUP('Données projet'!$B$16,Paramètres!$A$1:$I$89,3,0)*VLOOKUP('Données projet'!$B$16,Paramètres!$A$1:$I$89,5,0)</f>
        <v>3.813056537183002E-14</v>
      </c>
      <c r="FG109" s="14">
        <f t="shared" si="101"/>
        <v>6.4086286045526829E-13</v>
      </c>
      <c r="FH109" s="22">
        <f t="shared" si="76"/>
        <v>1.1825802166488628E-12</v>
      </c>
      <c r="FI109" s="62">
        <f t="shared" si="77"/>
        <v>293.33333333333451</v>
      </c>
      <c r="FJ109" s="62">
        <f ca="1">AVERAGE(OFFSET($FI$3,0,0,'Données projet'!$E$16+1,1))-AVERAGE(OFFSET($H$3,0,0,'Données projet'!$E$16+1,1))</f>
        <v>253.51307933126429</v>
      </c>
      <c r="FK109" s="62">
        <f t="shared" si="102"/>
        <v>249.72262393661117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271.99999999999955</v>
      </c>
      <c r="O110" s="14">
        <f>N110*VLOOKUP('Données projet'!$B$9,Paramètres!$A$1:$I$89,3,0)*VLOOKUP('Données projet'!$B$9,Paramètres!$A$1:$I$89,5,0)</f>
        <v>246.10559999999958</v>
      </c>
      <c r="P110" s="14">
        <f t="shared" si="87"/>
        <v>59.751253234371873</v>
      </c>
      <c r="Q110" s="22">
        <f t="shared" si="107"/>
        <v>532.70068604986363</v>
      </c>
      <c r="R110" s="62">
        <f t="shared" si="55"/>
        <v>826.03401938319689</v>
      </c>
      <c r="S110" s="62">
        <f ca="1">AVERAGE(OFFSET($R$3,0,0,'Données projet'!$E$9+1,1))-AVERAGE(OFFSET($H$3,0,0,'Données projet'!$E$9+1,1))</f>
        <v>430.40491895612814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271.99999999999955</v>
      </c>
      <c r="AJ110" s="14">
        <f>AI110*VLOOKUP('Données projet'!$B$10,Paramètres!$A$1:$I$89,3,0)*VLOOKUP('Données projet'!$B$10,Paramètres!$A$1:$I$89,5,0)</f>
        <v>275.80799999999954</v>
      </c>
      <c r="AK110" s="14">
        <f t="shared" si="89"/>
        <v>66.080342531440536</v>
      </c>
      <c r="AL110" s="22">
        <f t="shared" si="58"/>
        <v>595.45552990892475</v>
      </c>
      <c r="AM110" s="62">
        <f t="shared" si="59"/>
        <v>888.788863242258</v>
      </c>
      <c r="AN110" s="62">
        <f ca="1">AVERAGE(OFFSET($AM$3,0,0,'Données projet'!$E$10+1,1))-AVERAGE(OFFSET($H$3,0,0,'Données projet'!$E$10+1,1))</f>
        <v>477.2188915749129</v>
      </c>
      <c r="AO110" s="62">
        <f t="shared" si="90"/>
        <v>254.25036207346591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-9.2222762759774927E-14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256.19915261735281</v>
      </c>
      <c r="BJ110" s="62">
        <f t="shared" si="92"/>
        <v>297.47246687305056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-9.7543306765146564E-14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448.44001099301806</v>
      </c>
      <c r="CE110" s="62">
        <f t="shared" si="94"/>
        <v>230.82970731138215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1.4363177167672765E-11</v>
      </c>
      <c r="CN110" s="24">
        <f t="shared" si="66"/>
        <v>1.4363177167672765E-11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1.7053025658242404E-13</v>
      </c>
      <c r="CU110" s="18">
        <f>CT110*VLOOKUP('Données projet'!$B$13,Paramètres!$A$1:$I$89,3,0)*VLOOKUP('Données projet'!$B$13,Paramètres!$A$1:$I$89,5,0)</f>
        <v>1.3301360013429075E-13</v>
      </c>
      <c r="CV110" s="14">
        <f t="shared" si="95"/>
        <v>1.9329766731057041E-12</v>
      </c>
      <c r="CW110" s="22">
        <f t="shared" si="67"/>
        <v>3.5982663925596575E-12</v>
      </c>
      <c r="CX110" s="62">
        <f t="shared" si="68"/>
        <v>293.3333333333369</v>
      </c>
      <c r="CY110" s="62">
        <f ca="1">AVERAGE(OFFSET($CX$3,0,0,'Données projet'!$E$13+1,1))-AVERAGE(OFFSET($H$3,0,0,'Données projet'!$E$13+1,1))</f>
        <v>288.82988781931277</v>
      </c>
      <c r="CZ110" s="62">
        <f t="shared" si="96"/>
        <v>283.48738729114024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</v>
      </c>
      <c r="DO110" s="13">
        <f>IF('Données projet'!$A$166&gt;35,DO109+DN110-DW109,IF(A110&lt;'Données projet'!$A$166,$DL$205^A110,IF(A110='Données projet'!$A$166,'Données projet'!$B$166,DO109+DN110-DW109)))</f>
        <v>271.99999999999955</v>
      </c>
      <c r="DP110" s="18">
        <f>DO110*VLOOKUP('Données projet'!$B$14,Paramètres!$A$1:$I$89,3,0)*VLOOKUP('Données projet'!$B$14,Paramètres!$A$1:$I$89,5,0)</f>
        <v>263.07839999999959</v>
      </c>
      <c r="DQ110" s="14">
        <f t="shared" si="97"/>
        <v>63.378118242127854</v>
      </c>
      <c r="DR110" s="22">
        <f t="shared" si="70"/>
        <v>568.57843593837197</v>
      </c>
      <c r="DS110" s="62">
        <f t="shared" si="71"/>
        <v>861.91176927170523</v>
      </c>
      <c r="DT110" s="62">
        <f ca="1">AVERAGE(OFFSET($DS$3,0,0,'Données projet'!$E$14+1,1))-AVERAGE(OFFSET($H$3,0,0,'Données projet'!$E$14+1,1))</f>
        <v>457.16923206840744</v>
      </c>
      <c r="DU110" s="62">
        <f t="shared" si="98"/>
        <v>244.45149244446094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</v>
      </c>
      <c r="EJ110" s="13">
        <f>IF('Données projet'!$A$192&gt;35,EJ109+EI110-ER109,IF(A110&lt;'Données projet'!$A$192,$EG$205^A110,IF(A110='Données projet'!$A$192,'Données projet'!$B$192,EJ109+EI110-ER109)))</f>
        <v>271.99999999999955</v>
      </c>
      <c r="EK110" s="18">
        <f>EJ110*VLOOKUP('Données projet'!$B$15,Paramètres!$A$1:$I$89,3,0)*VLOOKUP('Données projet'!$B$15,Paramètres!$A$1:$I$89,5,0)</f>
        <v>292.78079999999949</v>
      </c>
      <c r="EL110" s="14">
        <f t="shared" si="99"/>
        <v>69.660903052386161</v>
      </c>
      <c r="EM110" s="22">
        <f t="shared" si="73"/>
        <v>631.25263281623836</v>
      </c>
      <c r="EN110" s="62">
        <f t="shared" si="74"/>
        <v>924.58596614957173</v>
      </c>
      <c r="EO110" s="62">
        <f ca="1">AVERAGE(OFFSET($EN$3,0,0,'Données projet'!$E$15+1,1))-AVERAGE(OFFSET($H$3,0,0,'Données projet'!$E$15+1,1))</f>
        <v>503.92230226365683</v>
      </c>
      <c r="EP110" s="62">
        <f t="shared" si="100"/>
        <v>267.2998309535638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5.6843418860808015E-14</v>
      </c>
      <c r="FF110" s="18">
        <f>FE110*VLOOKUP('Données projet'!$B$16,Paramètres!$A$1:$I$89,3,0)*VLOOKUP('Données projet'!$B$16,Paramètres!$A$1:$I$89,5,0)</f>
        <v>3.813056537183002E-14</v>
      </c>
      <c r="FG110" s="14">
        <f t="shared" si="101"/>
        <v>6.4086286045526829E-13</v>
      </c>
      <c r="FH110" s="22">
        <f t="shared" si="76"/>
        <v>1.1825802166488628E-12</v>
      </c>
      <c r="FI110" s="62">
        <f t="shared" si="77"/>
        <v>293.33333333333451</v>
      </c>
      <c r="FJ110" s="62">
        <f ca="1">AVERAGE(OFFSET($FI$3,0,0,'Données projet'!$E$16+1,1))-AVERAGE(OFFSET($H$3,0,0,'Données projet'!$E$16+1,1))</f>
        <v>253.51307933126429</v>
      </c>
      <c r="FK110" s="62">
        <f t="shared" si="102"/>
        <v>249.72262393661117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275.99999999999955</v>
      </c>
      <c r="O111" s="14">
        <f>N111*VLOOKUP('Données projet'!$B$9,Paramètres!$A$1:$I$89,3,0)*VLOOKUP('Données projet'!$B$9,Paramètres!$A$1:$I$89,5,0)</f>
        <v>249.72479999999959</v>
      </c>
      <c r="P111" s="14">
        <f t="shared" si="87"/>
        <v>60.527007137298092</v>
      </c>
      <c r="Q111" s="22">
        <f t="shared" si="107"/>
        <v>540.35523076412676</v>
      </c>
      <c r="R111" s="62">
        <f t="shared" si="55"/>
        <v>833.68856409746013</v>
      </c>
      <c r="S111" s="62">
        <f ca="1">AVERAGE(OFFSET($R$3,0,0,'Données projet'!$E$9+1,1))-AVERAGE(OFFSET($H$3,0,0,'Données projet'!$E$9+1,1))</f>
        <v>430.40491895612814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275.99999999999955</v>
      </c>
      <c r="AJ111" s="14">
        <f>AI111*VLOOKUP('Données projet'!$B$10,Paramètres!$A$1:$I$89,3,0)*VLOOKUP('Données projet'!$B$10,Paramètres!$A$1:$I$89,5,0)</f>
        <v>279.86399999999958</v>
      </c>
      <c r="AK111" s="14">
        <f t="shared" si="89"/>
        <v>66.93826735896495</v>
      </c>
      <c r="AL111" s="22">
        <f t="shared" si="58"/>
        <v>604.01394898352987</v>
      </c>
      <c r="AM111" s="62">
        <f t="shared" si="59"/>
        <v>897.34728231686313</v>
      </c>
      <c r="AN111" s="62">
        <f ca="1">AVERAGE(OFFSET($AM$3,0,0,'Données projet'!$E$10+1,1))-AVERAGE(OFFSET($H$3,0,0,'Données projet'!$E$10+1,1))</f>
        <v>477.2188915749129</v>
      </c>
      <c r="AO111" s="62">
        <f t="shared" si="90"/>
        <v>254.25036207346591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-9.2222762759774927E-14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256.19915261735281</v>
      </c>
      <c r="BJ111" s="62">
        <f t="shared" si="92"/>
        <v>297.47246687305056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-9.7543306765146564E-14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448.44001099301806</v>
      </c>
      <c r="CE111" s="62">
        <f t="shared" si="94"/>
        <v>230.82970731138215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1.0156299974645202E-11</v>
      </c>
      <c r="CN111" s="24">
        <f t="shared" si="66"/>
        <v>1.0156299974645202E-11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1.7053025658242404E-13</v>
      </c>
      <c r="CU111" s="18">
        <f>CT111*VLOOKUP('Données projet'!$B$13,Paramètres!$A$1:$I$89,3,0)*VLOOKUP('Données projet'!$B$13,Paramètres!$A$1:$I$89,5,0)</f>
        <v>1.3301360013429075E-13</v>
      </c>
      <c r="CV111" s="14">
        <f t="shared" si="95"/>
        <v>1.9329766731057041E-12</v>
      </c>
      <c r="CW111" s="22">
        <f t="shared" si="67"/>
        <v>3.5982663925596575E-12</v>
      </c>
      <c r="CX111" s="62">
        <f t="shared" si="68"/>
        <v>293.3333333333369</v>
      </c>
      <c r="CY111" s="62">
        <f ca="1">AVERAGE(OFFSET($CX$3,0,0,'Données projet'!$E$13+1,1))-AVERAGE(OFFSET($H$3,0,0,'Données projet'!$E$13+1,1))</f>
        <v>288.82988781931277</v>
      </c>
      <c r="CZ111" s="62">
        <f t="shared" si="96"/>
        <v>283.48738729114024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</v>
      </c>
      <c r="DO111" s="13">
        <f>IF('Données projet'!$A$166&gt;35,DO110+DN111-DW110,IF(A111&lt;'Données projet'!$A$166,$DL$205^A111,IF(A111='Données projet'!$A$166,'Données projet'!$B$166,DO110+DN111-DW110)))</f>
        <v>275.99999999999955</v>
      </c>
      <c r="DP111" s="18">
        <f>DO111*VLOOKUP('Données projet'!$B$14,Paramètres!$A$1:$I$89,3,0)*VLOOKUP('Données projet'!$B$14,Paramètres!$A$1:$I$89,5,0)</f>
        <v>266.94719999999955</v>
      </c>
      <c r="DQ111" s="14">
        <f t="shared" si="97"/>
        <v>64.200959938746266</v>
      </c>
      <c r="DR111" s="22">
        <f t="shared" si="70"/>
        <v>576.74971189331563</v>
      </c>
      <c r="DS111" s="62">
        <f t="shared" si="71"/>
        <v>870.08304522664889</v>
      </c>
      <c r="DT111" s="62">
        <f ca="1">AVERAGE(OFFSET($DS$3,0,0,'Données projet'!$E$14+1,1))-AVERAGE(OFFSET($H$3,0,0,'Données projet'!$E$14+1,1))</f>
        <v>457.16923206840744</v>
      </c>
      <c r="DU111" s="62">
        <f t="shared" si="98"/>
        <v>244.45149244446094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</v>
      </c>
      <c r="EJ111" s="13">
        <f>IF('Données projet'!$A$192&gt;35,EJ110+EI111-ER110,IF(A111&lt;'Données projet'!$A$192,$EG$205^A111,IF(A111='Données projet'!$A$192,'Données projet'!$B$192,EJ110+EI111-ER110)))</f>
        <v>275.99999999999955</v>
      </c>
      <c r="EK111" s="18">
        <f>EJ111*VLOOKUP('Données projet'!$B$15,Paramètres!$A$1:$I$89,3,0)*VLOOKUP('Données projet'!$B$15,Paramètres!$A$1:$I$89,5,0)</f>
        <v>297.08639999999951</v>
      </c>
      <c r="EL111" s="14">
        <f t="shared" si="99"/>
        <v>70.565314499829526</v>
      </c>
      <c r="EM111" s="22">
        <f t="shared" si="73"/>
        <v>640.32673608720222</v>
      </c>
      <c r="EN111" s="62">
        <f t="shared" si="74"/>
        <v>933.66006942053559</v>
      </c>
      <c r="EO111" s="62">
        <f ca="1">AVERAGE(OFFSET($EN$3,0,0,'Données projet'!$E$15+1,1))-AVERAGE(OFFSET($H$3,0,0,'Données projet'!$E$15+1,1))</f>
        <v>503.92230226365683</v>
      </c>
      <c r="EP111" s="62">
        <f t="shared" si="100"/>
        <v>267.2998309535638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5.6843418860808015E-14</v>
      </c>
      <c r="FF111" s="18">
        <f>FE111*VLOOKUP('Données projet'!$B$16,Paramètres!$A$1:$I$89,3,0)*VLOOKUP('Données projet'!$B$16,Paramètres!$A$1:$I$89,5,0)</f>
        <v>3.813056537183002E-14</v>
      </c>
      <c r="FG111" s="14">
        <f t="shared" si="101"/>
        <v>6.4086286045526829E-13</v>
      </c>
      <c r="FH111" s="22">
        <f t="shared" si="76"/>
        <v>1.1825802166488628E-12</v>
      </c>
      <c r="FI111" s="62">
        <f t="shared" si="77"/>
        <v>293.33333333333451</v>
      </c>
      <c r="FJ111" s="62">
        <f ca="1">AVERAGE(OFFSET($FI$3,0,0,'Données projet'!$E$16+1,1))-AVERAGE(OFFSET($H$3,0,0,'Données projet'!$E$16+1,1))</f>
        <v>253.51307933126429</v>
      </c>
      <c r="FK111" s="62">
        <f t="shared" si="102"/>
        <v>249.72262393661117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279.99999999999955</v>
      </c>
      <c r="O112" s="14">
        <f>N112*VLOOKUP('Données projet'!$B$9,Paramètres!$A$1:$I$89,3,0)*VLOOKUP('Données projet'!$B$9,Paramètres!$A$1:$I$89,5,0)</f>
        <v>253.34399999999957</v>
      </c>
      <c r="P112" s="14">
        <f t="shared" si="87"/>
        <v>61.301453431926198</v>
      </c>
      <c r="Q112" s="22">
        <f t="shared" si="107"/>
        <v>548.00749806060401</v>
      </c>
      <c r="R112" s="62">
        <f t="shared" si="55"/>
        <v>841.34083139393738</v>
      </c>
      <c r="S112" s="62">
        <f ca="1">AVERAGE(OFFSET($R$3,0,0,'Données projet'!$E$9+1,1))-AVERAGE(OFFSET($H$3,0,0,'Données projet'!$E$9+1,1))</f>
        <v>430.40491895612814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279.99999999999955</v>
      </c>
      <c r="AJ112" s="14">
        <f>AI112*VLOOKUP('Données projet'!$B$10,Paramètres!$A$1:$I$89,3,0)*VLOOKUP('Données projet'!$B$10,Paramètres!$A$1:$I$89,5,0)</f>
        <v>283.91999999999956</v>
      </c>
      <c r="AK112" s="14">
        <f t="shared" si="89"/>
        <v>67.794746071143507</v>
      </c>
      <c r="AL112" s="22">
        <f t="shared" si="58"/>
        <v>612.56984940724078</v>
      </c>
      <c r="AM112" s="62">
        <f t="shared" si="59"/>
        <v>905.90318274057404</v>
      </c>
      <c r="AN112" s="62">
        <f ca="1">AVERAGE(OFFSET($AM$3,0,0,'Données projet'!$E$10+1,1))-AVERAGE(OFFSET($H$3,0,0,'Données projet'!$E$10+1,1))</f>
        <v>477.2188915749129</v>
      </c>
      <c r="AO112" s="62">
        <f t="shared" si="90"/>
        <v>254.25036207346591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-9.2222762759774927E-14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256.19915261735281</v>
      </c>
      <c r="BJ112" s="62">
        <f t="shared" si="92"/>
        <v>297.47246687305056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-9.7543306765146564E-14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448.44001099301806</v>
      </c>
      <c r="CE112" s="62">
        <f t="shared" si="94"/>
        <v>230.82970731138215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7.1815885838363834E-12</v>
      </c>
      <c r="CN112" s="24">
        <f t="shared" si="66"/>
        <v>7.1815885838363834E-12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1.7053025658242404E-13</v>
      </c>
      <c r="CU112" s="18">
        <f>CT112*VLOOKUP('Données projet'!$B$13,Paramètres!$A$1:$I$89,3,0)*VLOOKUP('Données projet'!$B$13,Paramètres!$A$1:$I$89,5,0)</f>
        <v>1.3301360013429075E-13</v>
      </c>
      <c r="CV112" s="14">
        <f t="shared" si="95"/>
        <v>1.9329766731057041E-12</v>
      </c>
      <c r="CW112" s="22">
        <f t="shared" si="67"/>
        <v>3.5982663925596575E-12</v>
      </c>
      <c r="CX112" s="62">
        <f t="shared" si="68"/>
        <v>293.3333333333369</v>
      </c>
      <c r="CY112" s="62">
        <f ca="1">AVERAGE(OFFSET($CX$3,0,0,'Données projet'!$E$13+1,1))-AVERAGE(OFFSET($H$3,0,0,'Données projet'!$E$13+1,1))</f>
        <v>288.82988781931277</v>
      </c>
      <c r="CZ112" s="62">
        <f t="shared" si="96"/>
        <v>283.48738729114024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</v>
      </c>
      <c r="DO112" s="13">
        <f>IF('Données projet'!$A$166&gt;35,DO111+DN112-DW111,IF(A112&lt;'Données projet'!$A$166,$DL$205^A112,IF(A112='Données projet'!$A$166,'Données projet'!$B$166,DO111+DN112-DW111)))</f>
        <v>279.99999999999955</v>
      </c>
      <c r="DP112" s="18">
        <f>DO112*VLOOKUP('Données projet'!$B$14,Paramètres!$A$1:$I$89,3,0)*VLOOKUP('Données projet'!$B$14,Paramètres!$A$1:$I$89,5,0)</f>
        <v>270.81599999999958</v>
      </c>
      <c r="DQ112" s="14">
        <f t="shared" si="97"/>
        <v>65.022414656032197</v>
      </c>
      <c r="DR112" s="22">
        <f t="shared" si="70"/>
        <v>584.91857219258861</v>
      </c>
      <c r="DS112" s="62">
        <f t="shared" si="71"/>
        <v>878.25190552592198</v>
      </c>
      <c r="DT112" s="62">
        <f ca="1">AVERAGE(OFFSET($DS$3,0,0,'Données projet'!$E$14+1,1))-AVERAGE(OFFSET($H$3,0,0,'Données projet'!$E$14+1,1))</f>
        <v>457.16923206840744</v>
      </c>
      <c r="DU112" s="62">
        <f t="shared" si="98"/>
        <v>244.45149244446094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</v>
      </c>
      <c r="EJ112" s="13">
        <f>IF('Données projet'!$A$192&gt;35,EJ111+EI112-ER111,IF(A112&lt;'Données projet'!$A$192,$EG$205^A112,IF(A112='Données projet'!$A$192,'Données projet'!$B$192,EJ111+EI112-ER111)))</f>
        <v>279.99999999999955</v>
      </c>
      <c r="EK112" s="18">
        <f>EJ112*VLOOKUP('Données projet'!$B$15,Paramètres!$A$1:$I$89,3,0)*VLOOKUP('Données projet'!$B$15,Paramètres!$A$1:$I$89,5,0)</f>
        <v>301.39199999999948</v>
      </c>
      <c r="EL112" s="14">
        <f t="shared" si="99"/>
        <v>71.468201474229161</v>
      </c>
      <c r="EM112" s="22">
        <f t="shared" si="73"/>
        <v>649.39818423428153</v>
      </c>
      <c r="EN112" s="62">
        <f t="shared" si="74"/>
        <v>942.7315175676149</v>
      </c>
      <c r="EO112" s="62">
        <f ca="1">AVERAGE(OFFSET($EN$3,0,0,'Données projet'!$E$15+1,1))-AVERAGE(OFFSET($H$3,0,0,'Données projet'!$E$15+1,1))</f>
        <v>503.92230226365683</v>
      </c>
      <c r="EP112" s="62">
        <f t="shared" si="100"/>
        <v>267.2998309535638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5.6843418860808015E-14</v>
      </c>
      <c r="FF112" s="18">
        <f>FE112*VLOOKUP('Données projet'!$B$16,Paramètres!$A$1:$I$89,3,0)*VLOOKUP('Données projet'!$B$16,Paramètres!$A$1:$I$89,5,0)</f>
        <v>3.813056537183002E-14</v>
      </c>
      <c r="FG112" s="14">
        <f t="shared" si="101"/>
        <v>6.4086286045526829E-13</v>
      </c>
      <c r="FH112" s="22">
        <f t="shared" si="76"/>
        <v>1.1825802166488628E-12</v>
      </c>
      <c r="FI112" s="62">
        <f t="shared" si="77"/>
        <v>293.33333333333451</v>
      </c>
      <c r="FJ112" s="62">
        <f ca="1">AVERAGE(OFFSET($FI$3,0,0,'Données projet'!$E$16+1,1))-AVERAGE(OFFSET($H$3,0,0,'Données projet'!$E$16+1,1))</f>
        <v>253.51307933126429</v>
      </c>
      <c r="FK112" s="62">
        <f t="shared" si="102"/>
        <v>249.72262393661117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283.99999999999955</v>
      </c>
      <c r="O113" s="14">
        <f>N113*VLOOKUP('Données projet'!$B$9,Paramètres!$A$1:$I$89,3,0)*VLOOKUP('Données projet'!$B$9,Paramètres!$A$1:$I$89,5,0)</f>
        <v>256.96319999999957</v>
      </c>
      <c r="P113" s="14">
        <f t="shared" si="87"/>
        <v>62.07461295683791</v>
      </c>
      <c r="Q113" s="22">
        <f t="shared" si="107"/>
        <v>555.6575242331586</v>
      </c>
      <c r="R113" s="62">
        <f t="shared" si="55"/>
        <v>848.99085756649197</v>
      </c>
      <c r="S113" s="62">
        <f ca="1">AVERAGE(OFFSET($R$3,0,0,'Données projet'!$E$9+1,1))-AVERAGE(OFFSET($H$3,0,0,'Données projet'!$E$9+1,1))</f>
        <v>430.40491895612814</v>
      </c>
      <c r="T113" s="62">
        <f t="shared" si="88"/>
        <v>231.36959598460686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283.99999999999955</v>
      </c>
      <c r="AJ113" s="14">
        <f>AI113*VLOOKUP('Données projet'!$B$10,Paramètres!$A$1:$I$89,3,0)*VLOOKUP('Données projet'!$B$10,Paramètres!$A$1:$I$89,5,0)</f>
        <v>287.97599999999954</v>
      </c>
      <c r="AK113" s="14">
        <f t="shared" si="89"/>
        <v>68.649801713863027</v>
      </c>
      <c r="AL113" s="22">
        <f t="shared" si="58"/>
        <v>621.12327131831069</v>
      </c>
      <c r="AM113" s="62">
        <f t="shared" si="59"/>
        <v>914.45660465164406</v>
      </c>
      <c r="AN113" s="62">
        <f ca="1">AVERAGE(OFFSET($AM$3,0,0,'Données projet'!$E$10+1,1))-AVERAGE(OFFSET($H$3,0,0,'Données projet'!$E$10+1,1))</f>
        <v>477.2188915749129</v>
      </c>
      <c r="AO113" s="62">
        <f t="shared" si="90"/>
        <v>254.25036207346591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-9.2222762759774927E-14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256.19915261735281</v>
      </c>
      <c r="BJ113" s="62">
        <f t="shared" si="92"/>
        <v>297.47246687305056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-9.7543306765146564E-14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448.44001099301806</v>
      </c>
      <c r="CE113" s="62">
        <f t="shared" si="94"/>
        <v>230.82970731138215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5.0781499873226018E-12</v>
      </c>
      <c r="CN113" s="24">
        <f t="shared" si="66"/>
        <v>5.0781499873226018E-12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1.7053025658242404E-13</v>
      </c>
      <c r="CU113" s="18">
        <f>CT113*VLOOKUP('Données projet'!$B$13,Paramètres!$A$1:$I$89,3,0)*VLOOKUP('Données projet'!$B$13,Paramètres!$A$1:$I$89,5,0)</f>
        <v>1.3301360013429075E-13</v>
      </c>
      <c r="CV113" s="14">
        <f t="shared" si="95"/>
        <v>1.9329766731057041E-12</v>
      </c>
      <c r="CW113" s="22">
        <f t="shared" si="67"/>
        <v>3.5982663925596575E-12</v>
      </c>
      <c r="CX113" s="62">
        <f t="shared" si="68"/>
        <v>293.3333333333369</v>
      </c>
      <c r="CY113" s="62">
        <f ca="1">AVERAGE(OFFSET($CX$3,0,0,'Données projet'!$E$13+1,1))-AVERAGE(OFFSET($H$3,0,0,'Données projet'!$E$13+1,1))</f>
        <v>288.82988781931277</v>
      </c>
      <c r="CZ113" s="62">
        <f t="shared" si="96"/>
        <v>283.48738729114024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4</v>
      </c>
      <c r="DO113" s="13">
        <f>IF('Données projet'!$A$166&gt;35,DO112+DN113-DW112,IF(A113&lt;'Données projet'!$A$166,$DL$205^A113,IF(A113='Données projet'!$A$166,'Données projet'!$B$166,DO112+DN113-DW112)))</f>
        <v>283.99999999999955</v>
      </c>
      <c r="DP113" s="18">
        <f>DO113*VLOOKUP('Données projet'!$B$14,Paramètres!$A$1:$I$89,3,0)*VLOOKUP('Données projet'!$B$14,Paramètres!$A$1:$I$89,5,0)</f>
        <v>274.6847999999996</v>
      </c>
      <c r="DQ113" s="14">
        <f t="shared" si="97"/>
        <v>65.842504497456602</v>
      </c>
      <c r="DR113" s="22">
        <f t="shared" si="70"/>
        <v>593.08505533306948</v>
      </c>
      <c r="DS113" s="62">
        <f t="shared" si="71"/>
        <v>886.41838866640273</v>
      </c>
      <c r="DT113" s="62">
        <f ca="1">AVERAGE(OFFSET($DS$3,0,0,'Données projet'!$E$14+1,1))-AVERAGE(OFFSET($H$3,0,0,'Données projet'!$E$14+1,1))</f>
        <v>457.16923206840744</v>
      </c>
      <c r="DU113" s="62">
        <f t="shared" si="98"/>
        <v>244.45149244446094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4</v>
      </c>
      <c r="EJ113" s="13">
        <f>IF('Données projet'!$A$192&gt;35,EJ112+EI113-ER112,IF(A113&lt;'Données projet'!$A$192,$EG$205^A113,IF(A113='Données projet'!$A$192,'Données projet'!$B$192,EJ112+EI113-ER112)))</f>
        <v>283.99999999999955</v>
      </c>
      <c r="EK113" s="18">
        <f>EJ113*VLOOKUP('Données projet'!$B$15,Paramètres!$A$1:$I$89,3,0)*VLOOKUP('Données projet'!$B$15,Paramètres!$A$1:$I$89,5,0)</f>
        <v>305.69759999999951</v>
      </c>
      <c r="EL113" s="14">
        <f t="shared" si="99"/>
        <v>72.36958827021229</v>
      </c>
      <c r="EM113" s="22">
        <f t="shared" si="73"/>
        <v>658.46701957061885</v>
      </c>
      <c r="EN113" s="62">
        <f t="shared" si="74"/>
        <v>951.80035290395222</v>
      </c>
      <c r="EO113" s="62">
        <f ca="1">AVERAGE(OFFSET($EN$3,0,0,'Données projet'!$E$15+1,1))-AVERAGE(OFFSET($H$3,0,0,'Données projet'!$E$15+1,1))</f>
        <v>503.92230226365683</v>
      </c>
      <c r="EP113" s="62">
        <f t="shared" si="100"/>
        <v>267.2998309535638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5.6843418860808015E-14</v>
      </c>
      <c r="FF113" s="18">
        <f>FE113*VLOOKUP('Données projet'!$B$16,Paramètres!$A$1:$I$89,3,0)*VLOOKUP('Données projet'!$B$16,Paramètres!$A$1:$I$89,5,0)</f>
        <v>3.813056537183002E-14</v>
      </c>
      <c r="FG113" s="14">
        <f t="shared" si="101"/>
        <v>6.4086286045526829E-13</v>
      </c>
      <c r="FH113" s="22">
        <f t="shared" si="76"/>
        <v>1.1825802166488628E-12</v>
      </c>
      <c r="FI113" s="62">
        <f t="shared" si="77"/>
        <v>293.33333333333451</v>
      </c>
      <c r="FJ113" s="62">
        <f ca="1">AVERAGE(OFFSET($FI$3,0,0,'Données projet'!$E$16+1,1))-AVERAGE(OFFSET($H$3,0,0,'Données projet'!$E$16+1,1))</f>
        <v>253.51307933126429</v>
      </c>
      <c r="FK113" s="62">
        <f t="shared" si="102"/>
        <v>249.72262393661117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287.99999999999955</v>
      </c>
      <c r="O114" s="14">
        <f>N114*VLOOKUP('Données projet'!$B$9,Paramètres!$A$1:$I$89,3,0)*VLOOKUP('Données projet'!$B$9,Paramètres!$A$1:$I$89,5,0)</f>
        <v>260.58239999999961</v>
      </c>
      <c r="P114" s="14">
        <f t="shared" si="87"/>
        <v>62.846505929896793</v>
      </c>
      <c r="Q114" s="22">
        <f t="shared" si="107"/>
        <v>563.30534449456957</v>
      </c>
      <c r="R114" s="62">
        <f t="shared" si="55"/>
        <v>856.63867782790294</v>
      </c>
      <c r="S114" s="62">
        <f ca="1">AVERAGE(OFFSET($R$3,0,0,'Données projet'!$E$9+1,1))-AVERAGE(OFFSET($H$3,0,0,'Données projet'!$E$9+1,1))</f>
        <v>430.40491895612814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287.99999999999955</v>
      </c>
      <c r="AJ114" s="14">
        <f>AI114*VLOOKUP('Données projet'!$B$10,Paramètres!$A$1:$I$89,3,0)*VLOOKUP('Données projet'!$B$10,Paramètres!$A$1:$I$89,5,0)</f>
        <v>292.03199999999953</v>
      </c>
      <c r="AK114" s="14">
        <f t="shared" si="89"/>
        <v>69.503456646543185</v>
      </c>
      <c r="AL114" s="22">
        <f t="shared" si="58"/>
        <v>629.67425365939516</v>
      </c>
      <c r="AM114" s="62">
        <f t="shared" si="59"/>
        <v>923.00758699272842</v>
      </c>
      <c r="AN114" s="62">
        <f ca="1">AVERAGE(OFFSET($AM$3,0,0,'Données projet'!$E$10+1,1))-AVERAGE(OFFSET($H$3,0,0,'Données projet'!$E$10+1,1))</f>
        <v>477.2188915749129</v>
      </c>
      <c r="AO114" s="62">
        <f t="shared" si="90"/>
        <v>254.25036207346591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-9.2222762759774927E-14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256.19915261735281</v>
      </c>
      <c r="BJ114" s="62">
        <f t="shared" si="92"/>
        <v>297.47246687305056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-9.7543306765146564E-14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448.44001099301806</v>
      </c>
      <c r="CE114" s="62">
        <f t="shared" si="94"/>
        <v>230.82970731138215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3.5907942919181921E-12</v>
      </c>
      <c r="CN114" s="24">
        <f t="shared" si="66"/>
        <v>3.5907942919181921E-12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1.7053025658242404E-13</v>
      </c>
      <c r="CU114" s="18">
        <f>CT114*VLOOKUP('Données projet'!$B$13,Paramètres!$A$1:$I$89,3,0)*VLOOKUP('Données projet'!$B$13,Paramètres!$A$1:$I$89,5,0)</f>
        <v>1.3301360013429075E-13</v>
      </c>
      <c r="CV114" s="14">
        <f t="shared" si="95"/>
        <v>1.9329766731057041E-12</v>
      </c>
      <c r="CW114" s="22">
        <f t="shared" si="67"/>
        <v>3.5982663925596575E-12</v>
      </c>
      <c r="CX114" s="62">
        <f t="shared" si="68"/>
        <v>293.3333333333369</v>
      </c>
      <c r="CY114" s="62">
        <f ca="1">AVERAGE(OFFSET($CX$3,0,0,'Données projet'!$E$13+1,1))-AVERAGE(OFFSET($H$3,0,0,'Données projet'!$E$13+1,1))</f>
        <v>288.82988781931277</v>
      </c>
      <c r="CZ114" s="62">
        <f t="shared" si="96"/>
        <v>283.48738729114024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</v>
      </c>
      <c r="DO114" s="13">
        <f>IF('Données projet'!$A$166&gt;35,DO113+DN114-DW113,IF(A114&lt;'Données projet'!$A$166,$DL$205^A114,IF(A114='Données projet'!$A$166,'Données projet'!$B$166,DO113+DN114-DW113)))</f>
        <v>287.99999999999955</v>
      </c>
      <c r="DP114" s="18">
        <f>DO114*VLOOKUP('Données projet'!$B$14,Paramètres!$A$1:$I$89,3,0)*VLOOKUP('Données projet'!$B$14,Paramètres!$A$1:$I$89,5,0)</f>
        <v>278.55359999999956</v>
      </c>
      <c r="DQ114" s="14">
        <f t="shared" si="97"/>
        <v>66.661250908095042</v>
      </c>
      <c r="DR114" s="22">
        <f t="shared" si="70"/>
        <v>601.24919866493144</v>
      </c>
      <c r="DS114" s="62">
        <f t="shared" si="71"/>
        <v>894.58253199826481</v>
      </c>
      <c r="DT114" s="62">
        <f ca="1">AVERAGE(OFFSET($DS$3,0,0,'Données projet'!$E$14+1,1))-AVERAGE(OFFSET($H$3,0,0,'Données projet'!$E$14+1,1))</f>
        <v>457.16923206840744</v>
      </c>
      <c r="DU114" s="62">
        <f t="shared" si="98"/>
        <v>244.45149244446094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</v>
      </c>
      <c r="EJ114" s="13">
        <f>IF('Données projet'!$A$192&gt;35,EJ113+EI114-ER113,IF(A114&lt;'Données projet'!$A$192,$EG$205^A114,IF(A114='Données projet'!$A$192,'Données projet'!$B$192,EJ113+EI114-ER113)))</f>
        <v>287.99999999999955</v>
      </c>
      <c r="EK114" s="18">
        <f>EJ114*VLOOKUP('Données projet'!$B$15,Paramètres!$A$1:$I$89,3,0)*VLOOKUP('Données projet'!$B$15,Paramètres!$A$1:$I$89,5,0)</f>
        <v>310.00319999999948</v>
      </c>
      <c r="EL114" s="14">
        <f t="shared" si="99"/>
        <v>73.269498458742731</v>
      </c>
      <c r="EM114" s="22">
        <f t="shared" si="73"/>
        <v>667.5332831489759</v>
      </c>
      <c r="EN114" s="62">
        <f t="shared" si="74"/>
        <v>960.86661648230915</v>
      </c>
      <c r="EO114" s="62">
        <f ca="1">AVERAGE(OFFSET($EN$3,0,0,'Données projet'!$E$15+1,1))-AVERAGE(OFFSET($H$3,0,0,'Données projet'!$E$15+1,1))</f>
        <v>503.92230226365683</v>
      </c>
      <c r="EP114" s="62">
        <f t="shared" si="100"/>
        <v>267.2998309535638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5.6843418860808015E-14</v>
      </c>
      <c r="FF114" s="18">
        <f>FE114*VLOOKUP('Données projet'!$B$16,Paramètres!$A$1:$I$89,3,0)*VLOOKUP('Données projet'!$B$16,Paramètres!$A$1:$I$89,5,0)</f>
        <v>3.813056537183002E-14</v>
      </c>
      <c r="FG114" s="14">
        <f t="shared" si="101"/>
        <v>6.4086286045526829E-13</v>
      </c>
      <c r="FH114" s="22">
        <f t="shared" si="76"/>
        <v>1.1825802166488628E-12</v>
      </c>
      <c r="FI114" s="62">
        <f t="shared" si="77"/>
        <v>293.33333333333451</v>
      </c>
      <c r="FJ114" s="62">
        <f ca="1">AVERAGE(OFFSET($FI$3,0,0,'Données projet'!$E$16+1,1))-AVERAGE(OFFSET($H$3,0,0,'Données projet'!$E$16+1,1))</f>
        <v>253.51307933126429</v>
      </c>
      <c r="FK114" s="62">
        <f t="shared" si="102"/>
        <v>249.72262393661117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291.99999999999955</v>
      </c>
      <c r="O115" s="14">
        <f>N115*VLOOKUP('Données projet'!$B$9,Paramètres!$A$1:$I$89,3,0)*VLOOKUP('Données projet'!$B$9,Paramètres!$A$1:$I$89,5,0)</f>
        <v>264.20159999999959</v>
      </c>
      <c r="P115" s="14">
        <f t="shared" si="87"/>
        <v>63.617151975096654</v>
      </c>
      <c r="Q115" s="22">
        <f t="shared" si="107"/>
        <v>570.95099302329265</v>
      </c>
      <c r="R115" s="62">
        <f t="shared" si="55"/>
        <v>864.28432635662602</v>
      </c>
      <c r="S115" s="62">
        <f ca="1">AVERAGE(OFFSET($R$3,0,0,'Données projet'!$E$9+1,1))-AVERAGE(OFFSET($H$3,0,0,'Données projet'!$E$9+1,1))</f>
        <v>430.40491895612814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291.99999999999955</v>
      </c>
      <c r="AJ115" s="14">
        <f>AI115*VLOOKUP('Données projet'!$B$10,Paramètres!$A$1:$I$89,3,0)*VLOOKUP('Données projet'!$B$10,Paramètres!$A$1:$I$89,5,0)</f>
        <v>296.08799999999957</v>
      </c>
      <c r="AK115" s="14">
        <f t="shared" si="89"/>
        <v>70.35573257182898</v>
      </c>
      <c r="AL115" s="22">
        <f t="shared" si="58"/>
        <v>638.22283422926796</v>
      </c>
      <c r="AM115" s="62">
        <f t="shared" si="59"/>
        <v>931.55616756260133</v>
      </c>
      <c r="AN115" s="62">
        <f ca="1">AVERAGE(OFFSET($AM$3,0,0,'Données projet'!$E$10+1,1))-AVERAGE(OFFSET($H$3,0,0,'Données projet'!$E$10+1,1))</f>
        <v>477.2188915749129</v>
      </c>
      <c r="AO115" s="62">
        <f t="shared" si="90"/>
        <v>254.25036207346591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-9.2222762759774927E-14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256.19915261735281</v>
      </c>
      <c r="BJ115" s="62">
        <f t="shared" si="92"/>
        <v>297.47246687305056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-9.7543306765146564E-14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448.44001099301806</v>
      </c>
      <c r="CE115" s="62">
        <f t="shared" si="94"/>
        <v>230.82970731138215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2.5390749936613013E-12</v>
      </c>
      <c r="CN115" s="24">
        <f t="shared" si="66"/>
        <v>2.5390749936613013E-12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1.7053025658242404E-13</v>
      </c>
      <c r="CU115" s="18">
        <f>CT115*VLOOKUP('Données projet'!$B$13,Paramètres!$A$1:$I$89,3,0)*VLOOKUP('Données projet'!$B$13,Paramètres!$A$1:$I$89,5,0)</f>
        <v>1.3301360013429075E-13</v>
      </c>
      <c r="CV115" s="14">
        <f t="shared" si="95"/>
        <v>1.9329766731057041E-12</v>
      </c>
      <c r="CW115" s="22">
        <f t="shared" si="67"/>
        <v>3.5982663925596575E-12</v>
      </c>
      <c r="CX115" s="62">
        <f t="shared" si="68"/>
        <v>293.3333333333369</v>
      </c>
      <c r="CY115" s="62">
        <f ca="1">AVERAGE(OFFSET($CX$3,0,0,'Données projet'!$E$13+1,1))-AVERAGE(OFFSET($H$3,0,0,'Données projet'!$E$13+1,1))</f>
        <v>288.82988781931277</v>
      </c>
      <c r="CZ115" s="62">
        <f t="shared" si="96"/>
        <v>283.48738729114024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</v>
      </c>
      <c r="DO115" s="13">
        <f>IF('Données projet'!$A$166&gt;35,DO114+DN115-DW114,IF(A115&lt;'Données projet'!$A$166,$DL$205^A115,IF(A115='Données projet'!$A$166,'Données projet'!$B$166,DO114+DN115-DW114)))</f>
        <v>291.99999999999955</v>
      </c>
      <c r="DP115" s="18">
        <f>DO115*VLOOKUP('Données projet'!$B$14,Paramètres!$A$1:$I$89,3,0)*VLOOKUP('Données projet'!$B$14,Paramètres!$A$1:$I$89,5,0)</f>
        <v>282.42239999999953</v>
      </c>
      <c r="DQ115" s="14">
        <f t="shared" si="97"/>
        <v>67.478674703106122</v>
      </c>
      <c r="DR115" s="22">
        <f t="shared" si="70"/>
        <v>609.41103844124234</v>
      </c>
      <c r="DS115" s="62">
        <f t="shared" si="71"/>
        <v>902.74437177457571</v>
      </c>
      <c r="DT115" s="62">
        <f ca="1">AVERAGE(OFFSET($DS$3,0,0,'Données projet'!$E$14+1,1))-AVERAGE(OFFSET($H$3,0,0,'Données projet'!$E$14+1,1))</f>
        <v>457.16923206840744</v>
      </c>
      <c r="DU115" s="62">
        <f t="shared" si="98"/>
        <v>244.45149244446094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</v>
      </c>
      <c r="EJ115" s="13">
        <f>IF('Données projet'!$A$192&gt;35,EJ114+EI115-ER114,IF(A115&lt;'Données projet'!$A$192,$EG$205^A115,IF(A115='Données projet'!$A$192,'Données projet'!$B$192,EJ114+EI115-ER114)))</f>
        <v>291.99999999999955</v>
      </c>
      <c r="EK115" s="18">
        <f>EJ115*VLOOKUP('Données projet'!$B$15,Paramètres!$A$1:$I$89,3,0)*VLOOKUP('Données projet'!$B$15,Paramètres!$A$1:$I$89,5,0)</f>
        <v>314.30879999999951</v>
      </c>
      <c r="EL115" s="14">
        <f t="shared" si="99"/>
        <v>74.167954918422311</v>
      </c>
      <c r="EM115" s="22">
        <f t="shared" si="73"/>
        <v>676.59701481625132</v>
      </c>
      <c r="EN115" s="62">
        <f t="shared" si="74"/>
        <v>969.93034814958469</v>
      </c>
      <c r="EO115" s="62">
        <f ca="1">AVERAGE(OFFSET($EN$3,0,0,'Données projet'!$E$15+1,1))-AVERAGE(OFFSET($H$3,0,0,'Données projet'!$E$15+1,1))</f>
        <v>503.92230226365683</v>
      </c>
      <c r="EP115" s="62">
        <f t="shared" si="100"/>
        <v>267.2998309535638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5.6843418860808015E-14</v>
      </c>
      <c r="FF115" s="18">
        <f>FE115*VLOOKUP('Données projet'!$B$16,Paramètres!$A$1:$I$89,3,0)*VLOOKUP('Données projet'!$B$16,Paramètres!$A$1:$I$89,5,0)</f>
        <v>3.813056537183002E-14</v>
      </c>
      <c r="FG115" s="14">
        <f t="shared" si="101"/>
        <v>6.4086286045526829E-13</v>
      </c>
      <c r="FH115" s="22">
        <f t="shared" si="76"/>
        <v>1.1825802166488628E-12</v>
      </c>
      <c r="FI115" s="62">
        <f t="shared" si="77"/>
        <v>293.33333333333451</v>
      </c>
      <c r="FJ115" s="62">
        <f ca="1">AVERAGE(OFFSET($FI$3,0,0,'Données projet'!$E$16+1,1))-AVERAGE(OFFSET($H$3,0,0,'Données projet'!$E$16+1,1))</f>
        <v>253.51307933126429</v>
      </c>
      <c r="FK115" s="62">
        <f t="shared" si="102"/>
        <v>249.72262393661117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295.99999999999955</v>
      </c>
      <c r="O116" s="14">
        <f>N116*VLOOKUP('Données projet'!$B$9,Paramètres!$A$1:$I$89,3,0)*VLOOKUP('Données projet'!$B$9,Paramètres!$A$1:$I$89,5,0)</f>
        <v>267.82079999999956</v>
      </c>
      <c r="P116" s="14">
        <f t="shared" si="87"/>
        <v>64.386570147897245</v>
      </c>
      <c r="Q116" s="22">
        <f t="shared" si="107"/>
        <v>578.59450300758692</v>
      </c>
      <c r="R116" s="62">
        <f t="shared" si="55"/>
        <v>871.92783634092029</v>
      </c>
      <c r="S116" s="62">
        <f ca="1">AVERAGE(OFFSET($R$3,0,0,'Données projet'!$E$9+1,1))-AVERAGE(OFFSET($H$3,0,0,'Données projet'!$E$9+1,1))</f>
        <v>430.40491895612814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295.99999999999955</v>
      </c>
      <c r="AJ116" s="14">
        <f>AI116*VLOOKUP('Données projet'!$B$10,Paramètres!$A$1:$I$89,3,0)*VLOOKUP('Données projet'!$B$10,Paramètres!$A$1:$I$89,5,0)</f>
        <v>300.14399999999955</v>
      </c>
      <c r="AK116" s="14">
        <f t="shared" si="89"/>
        <v>71.206650563609799</v>
      </c>
      <c r="AL116" s="22">
        <f t="shared" si="58"/>
        <v>646.76904973161959</v>
      </c>
      <c r="AM116" s="62">
        <f t="shared" si="59"/>
        <v>940.10238306495285</v>
      </c>
      <c r="AN116" s="62">
        <f ca="1">AVERAGE(OFFSET($AM$3,0,0,'Données projet'!$E$10+1,1))-AVERAGE(OFFSET($H$3,0,0,'Données projet'!$E$10+1,1))</f>
        <v>477.2188915749129</v>
      </c>
      <c r="AO116" s="62">
        <f t="shared" si="90"/>
        <v>254.25036207346591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-9.2222762759774927E-14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256.19915261735281</v>
      </c>
      <c r="BJ116" s="62">
        <f t="shared" si="92"/>
        <v>297.47246687305056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-9.7543306765146564E-14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448.44001099301806</v>
      </c>
      <c r="CE116" s="62">
        <f t="shared" si="94"/>
        <v>230.82970731138215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1.7953971459590965E-12</v>
      </c>
      <c r="CN116" s="24">
        <f t="shared" si="66"/>
        <v>1.7953971459590965E-12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1.7053025658242404E-13</v>
      </c>
      <c r="CU116" s="18">
        <f>CT116*VLOOKUP('Données projet'!$B$13,Paramètres!$A$1:$I$89,3,0)*VLOOKUP('Données projet'!$B$13,Paramètres!$A$1:$I$89,5,0)</f>
        <v>1.3301360013429075E-13</v>
      </c>
      <c r="CV116" s="14">
        <f t="shared" si="95"/>
        <v>1.9329766731057041E-12</v>
      </c>
      <c r="CW116" s="22">
        <f t="shared" si="67"/>
        <v>3.5982663925596575E-12</v>
      </c>
      <c r="CX116" s="62">
        <f t="shared" si="68"/>
        <v>293.3333333333369</v>
      </c>
      <c r="CY116" s="62">
        <f ca="1">AVERAGE(OFFSET($CX$3,0,0,'Données projet'!$E$13+1,1))-AVERAGE(OFFSET($H$3,0,0,'Données projet'!$E$13+1,1))</f>
        <v>288.82988781931277</v>
      </c>
      <c r="CZ116" s="62">
        <f t="shared" si="96"/>
        <v>283.48738729114024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</v>
      </c>
      <c r="DO116" s="13">
        <f>IF('Données projet'!$A$166&gt;35,DO115+DN116-DW115,IF(A116&lt;'Données projet'!$A$166,$DL$205^A116,IF(A116='Données projet'!$A$166,'Données projet'!$B$166,DO115+DN116-DW115)))</f>
        <v>295.99999999999955</v>
      </c>
      <c r="DP116" s="18">
        <f>DO116*VLOOKUP('Données projet'!$B$14,Paramètres!$A$1:$I$89,3,0)*VLOOKUP('Données projet'!$B$14,Paramètres!$A$1:$I$89,5,0)</f>
        <v>286.29119999999961</v>
      </c>
      <c r="DQ116" s="14">
        <f t="shared" si="97"/>
        <v>68.294796094604337</v>
      </c>
      <c r="DR116" s="22">
        <f t="shared" si="70"/>
        <v>617.57060986476847</v>
      </c>
      <c r="DS116" s="62">
        <f t="shared" si="71"/>
        <v>910.90394319810184</v>
      </c>
      <c r="DT116" s="62">
        <f ca="1">AVERAGE(OFFSET($DS$3,0,0,'Données projet'!$E$14+1,1))-AVERAGE(OFFSET($H$3,0,0,'Données projet'!$E$14+1,1))</f>
        <v>457.16923206840744</v>
      </c>
      <c r="DU116" s="62">
        <f t="shared" si="98"/>
        <v>244.45149244446094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</v>
      </c>
      <c r="EJ116" s="13">
        <f>IF('Données projet'!$A$192&gt;35,EJ115+EI116-ER115,IF(A116&lt;'Données projet'!$A$192,$EG$205^A116,IF(A116='Données projet'!$A$192,'Données projet'!$B$192,EJ115+EI116-ER115)))</f>
        <v>295.99999999999955</v>
      </c>
      <c r="EK116" s="18">
        <f>EJ116*VLOOKUP('Données projet'!$B$15,Paramètres!$A$1:$I$89,3,0)*VLOOKUP('Données projet'!$B$15,Paramètres!$A$1:$I$89,5,0)</f>
        <v>318.61439999999948</v>
      </c>
      <c r="EL116" s="14">
        <f t="shared" si="99"/>
        <v>75.064979865028363</v>
      </c>
      <c r="EM116" s="22">
        <f t="shared" si="73"/>
        <v>685.65825326492347</v>
      </c>
      <c r="EN116" s="62">
        <f t="shared" si="74"/>
        <v>978.99158659825684</v>
      </c>
      <c r="EO116" s="62">
        <f ca="1">AVERAGE(OFFSET($EN$3,0,0,'Données projet'!$E$15+1,1))-AVERAGE(OFFSET($H$3,0,0,'Données projet'!$E$15+1,1))</f>
        <v>503.92230226365683</v>
      </c>
      <c r="EP116" s="62">
        <f t="shared" si="100"/>
        <v>267.2998309535638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5.6843418860808015E-14</v>
      </c>
      <c r="FF116" s="18">
        <f>FE116*VLOOKUP('Données projet'!$B$16,Paramètres!$A$1:$I$89,3,0)*VLOOKUP('Données projet'!$B$16,Paramètres!$A$1:$I$89,5,0)</f>
        <v>3.813056537183002E-14</v>
      </c>
      <c r="FG116" s="14">
        <f t="shared" si="101"/>
        <v>6.4086286045526829E-13</v>
      </c>
      <c r="FH116" s="22">
        <f t="shared" si="76"/>
        <v>1.1825802166488628E-12</v>
      </c>
      <c r="FI116" s="62">
        <f t="shared" si="77"/>
        <v>293.33333333333451</v>
      </c>
      <c r="FJ116" s="62">
        <f ca="1">AVERAGE(OFFSET($FI$3,0,0,'Données projet'!$E$16+1,1))-AVERAGE(OFFSET($H$3,0,0,'Données projet'!$E$16+1,1))</f>
        <v>253.51307933126429</v>
      </c>
      <c r="FK116" s="62">
        <f t="shared" si="102"/>
        <v>249.72262393661117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299.99999999999955</v>
      </c>
      <c r="O117" s="14">
        <f>N117*VLOOKUP('Données projet'!$B$9,Paramètres!$A$1:$I$89,3,0)*VLOOKUP('Données projet'!$B$9,Paramètres!$A$1:$I$89,5,0)</f>
        <v>271.43999999999954</v>
      </c>
      <c r="P117" s="14">
        <f t="shared" si="87"/>
        <v>65.154778959151116</v>
      </c>
      <c r="Q117" s="22">
        <f t="shared" si="107"/>
        <v>586.23590668718737</v>
      </c>
      <c r="R117" s="62">
        <f t="shared" si="55"/>
        <v>879.56924002052074</v>
      </c>
      <c r="S117" s="62">
        <f ca="1">AVERAGE(OFFSET($R$3,0,0,'Données projet'!$E$9+1,1))-AVERAGE(OFFSET($H$3,0,0,'Données projet'!$E$9+1,1))</f>
        <v>430.40491895612814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299.99999999999955</v>
      </c>
      <c r="AJ117" s="14">
        <f>AI117*VLOOKUP('Données projet'!$B$10,Paramètres!$A$1:$I$89,3,0)*VLOOKUP('Données projet'!$B$10,Paramètres!$A$1:$I$89,5,0)</f>
        <v>304.19999999999959</v>
      </c>
      <c r="AK117" s="14">
        <f t="shared" si="89"/>
        <v>72.056231093481003</v>
      </c>
      <c r="AL117" s="22">
        <f t="shared" si="58"/>
        <v>655.31293582114529</v>
      </c>
      <c r="AM117" s="62">
        <f t="shared" si="59"/>
        <v>948.64626915447866</v>
      </c>
      <c r="AN117" s="62">
        <f ca="1">AVERAGE(OFFSET($AM$3,0,0,'Données projet'!$E$10+1,1))-AVERAGE(OFFSET($H$3,0,0,'Données projet'!$E$10+1,1))</f>
        <v>477.2188915749129</v>
      </c>
      <c r="AO117" s="62">
        <f t="shared" si="90"/>
        <v>254.25036207346591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-9.2222762759774927E-14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256.19915261735281</v>
      </c>
      <c r="BJ117" s="62">
        <f t="shared" si="92"/>
        <v>297.47246687305056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-9.7543306765146564E-14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448.44001099301806</v>
      </c>
      <c r="CE117" s="62">
        <f t="shared" si="94"/>
        <v>230.82970731138215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1.2695374968306509E-12</v>
      </c>
      <c r="CN117" s="24">
        <f t="shared" si="66"/>
        <v>1.2695374968306509E-12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1.7053025658242404E-13</v>
      </c>
      <c r="CU117" s="18">
        <f>CT117*VLOOKUP('Données projet'!$B$13,Paramètres!$A$1:$I$89,3,0)*VLOOKUP('Données projet'!$B$13,Paramètres!$A$1:$I$89,5,0)</f>
        <v>1.3301360013429075E-13</v>
      </c>
      <c r="CV117" s="14">
        <f t="shared" si="95"/>
        <v>1.9329766731057041E-12</v>
      </c>
      <c r="CW117" s="22">
        <f t="shared" si="67"/>
        <v>3.5982663925596575E-12</v>
      </c>
      <c r="CX117" s="62">
        <f t="shared" si="68"/>
        <v>293.3333333333369</v>
      </c>
      <c r="CY117" s="62">
        <f ca="1">AVERAGE(OFFSET($CX$3,0,0,'Données projet'!$E$13+1,1))-AVERAGE(OFFSET($H$3,0,0,'Données projet'!$E$13+1,1))</f>
        <v>288.82988781931277</v>
      </c>
      <c r="CZ117" s="62">
        <f t="shared" si="96"/>
        <v>283.48738729114024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</v>
      </c>
      <c r="DO117" s="13">
        <f>IF('Données projet'!$A$166&gt;35,DO116+DN117-DW116,IF(A117&lt;'Données projet'!$A$166,$DL$205^A117,IF(A117='Données projet'!$A$166,'Données projet'!$B$166,DO116+DN117-DW116)))</f>
        <v>299.99999999999955</v>
      </c>
      <c r="DP117" s="18">
        <f>DO117*VLOOKUP('Données projet'!$B$14,Paramètres!$A$1:$I$89,3,0)*VLOOKUP('Données projet'!$B$14,Paramètres!$A$1:$I$89,5,0)</f>
        <v>290.15999999999957</v>
      </c>
      <c r="DQ117" s="14">
        <f t="shared" si="97"/>
        <v>69.10963471703981</v>
      </c>
      <c r="DR117" s="22">
        <f t="shared" si="70"/>
        <v>625.72794713217684</v>
      </c>
      <c r="DS117" s="62">
        <f t="shared" si="71"/>
        <v>919.06128046551021</v>
      </c>
      <c r="DT117" s="62">
        <f ca="1">AVERAGE(OFFSET($DS$3,0,0,'Données projet'!$E$14+1,1))-AVERAGE(OFFSET($H$3,0,0,'Données projet'!$E$14+1,1))</f>
        <v>457.16923206840744</v>
      </c>
      <c r="DU117" s="62">
        <f t="shared" si="98"/>
        <v>244.45149244446094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</v>
      </c>
      <c r="EJ117" s="13">
        <f>IF('Données projet'!$A$192&gt;35,EJ116+EI117-ER116,IF(A117&lt;'Données projet'!$A$192,$EG$205^A117,IF(A117='Données projet'!$A$192,'Données projet'!$B$192,EJ116+EI117-ER116)))</f>
        <v>299.99999999999955</v>
      </c>
      <c r="EK117" s="18">
        <f>EJ117*VLOOKUP('Données projet'!$B$15,Paramètres!$A$1:$I$89,3,0)*VLOOKUP('Données projet'!$B$15,Paramètres!$A$1:$I$89,5,0)</f>
        <v>322.9199999999995</v>
      </c>
      <c r="EL117" s="14">
        <f t="shared" si="99"/>
        <v>75.960594879408688</v>
      </c>
      <c r="EM117" s="22">
        <f t="shared" si="73"/>
        <v>694.71703608163591</v>
      </c>
      <c r="EN117" s="62">
        <f t="shared" si="74"/>
        <v>988.05036941496928</v>
      </c>
      <c r="EO117" s="62">
        <f ca="1">AVERAGE(OFFSET($EN$3,0,0,'Données projet'!$E$15+1,1))-AVERAGE(OFFSET($H$3,0,0,'Données projet'!$E$15+1,1))</f>
        <v>503.92230226365683</v>
      </c>
      <c r="EP117" s="62">
        <f t="shared" si="100"/>
        <v>267.2998309535638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5.6843418860808015E-14</v>
      </c>
      <c r="FF117" s="18">
        <f>FE117*VLOOKUP('Données projet'!$B$16,Paramètres!$A$1:$I$89,3,0)*VLOOKUP('Données projet'!$B$16,Paramètres!$A$1:$I$89,5,0)</f>
        <v>3.813056537183002E-14</v>
      </c>
      <c r="FG117" s="14">
        <f t="shared" si="101"/>
        <v>6.4086286045526829E-13</v>
      </c>
      <c r="FH117" s="22">
        <f t="shared" si="76"/>
        <v>1.1825802166488628E-12</v>
      </c>
      <c r="FI117" s="62">
        <f t="shared" si="77"/>
        <v>293.33333333333451</v>
      </c>
      <c r="FJ117" s="62">
        <f ca="1">AVERAGE(OFFSET($FI$3,0,0,'Données projet'!$E$16+1,1))-AVERAGE(OFFSET($H$3,0,0,'Données projet'!$E$16+1,1))</f>
        <v>253.51307933126429</v>
      </c>
      <c r="FK117" s="62">
        <f t="shared" si="102"/>
        <v>249.72262393661117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303.99999999999955</v>
      </c>
      <c r="O118" s="14">
        <f>N118*VLOOKUP('Données projet'!$B$9,Paramètres!$A$1:$I$89,3,0)*VLOOKUP('Données projet'!$B$9,Paramètres!$A$1:$I$89,5,0)</f>
        <v>275.05919999999958</v>
      </c>
      <c r="P118" s="14">
        <f t="shared" si="87"/>
        <v>65.921796397718268</v>
      </c>
      <c r="Q118" s="22">
        <f t="shared" si="107"/>
        <v>593.87523539269193</v>
      </c>
      <c r="R118" s="62">
        <f t="shared" si="55"/>
        <v>887.20856872602531</v>
      </c>
      <c r="S118" s="62">
        <f ca="1">AVERAGE(OFFSET($R$3,0,0,'Données projet'!$E$9+1,1))-AVERAGE(OFFSET($H$3,0,0,'Données projet'!$E$9+1,1))</f>
        <v>430.40491895612814</v>
      </c>
      <c r="T118" s="62">
        <f t="shared" si="88"/>
        <v>231.36959598460686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303.99999999999955</v>
      </c>
      <c r="AJ118" s="14">
        <f>AI118*VLOOKUP('Données projet'!$B$10,Paramètres!$A$1:$I$89,3,0)*VLOOKUP('Données projet'!$B$10,Paramètres!$A$1:$I$89,5,0)</f>
        <v>308.25599999999957</v>
      </c>
      <c r="AK118" s="14">
        <f t="shared" si="89"/>
        <v>72.904494055753887</v>
      </c>
      <c r="AL118" s="22">
        <f t="shared" si="58"/>
        <v>663.85452714710391</v>
      </c>
      <c r="AM118" s="62">
        <f t="shared" si="59"/>
        <v>957.18786048043717</v>
      </c>
      <c r="AN118" s="62">
        <f ca="1">AVERAGE(OFFSET($AM$3,0,0,'Données projet'!$E$10+1,1))-AVERAGE(OFFSET($H$3,0,0,'Données projet'!$E$10+1,1))</f>
        <v>477.2188915749129</v>
      </c>
      <c r="AO118" s="62">
        <f t="shared" si="90"/>
        <v>254.25036207346591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-9.2222762759774927E-14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256.19915261735281</v>
      </c>
      <c r="BJ118" s="62">
        <f t="shared" si="92"/>
        <v>297.47246687305056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-9.7543306765146564E-14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448.44001099301806</v>
      </c>
      <c r="CE118" s="62">
        <f t="shared" si="94"/>
        <v>230.82970731138215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8.9769857297954833E-13</v>
      </c>
      <c r="CN118" s="24">
        <f t="shared" si="66"/>
        <v>8.9769857297954833E-13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1.7053025658242404E-13</v>
      </c>
      <c r="CU118" s="18">
        <f>CT118*VLOOKUP('Données projet'!$B$13,Paramètres!$A$1:$I$89,3,0)*VLOOKUP('Données projet'!$B$13,Paramètres!$A$1:$I$89,5,0)</f>
        <v>1.3301360013429075E-13</v>
      </c>
      <c r="CV118" s="14">
        <f t="shared" si="95"/>
        <v>1.9329766731057041E-12</v>
      </c>
      <c r="CW118" s="22">
        <f t="shared" si="67"/>
        <v>3.5982663925596575E-12</v>
      </c>
      <c r="CX118" s="62">
        <f t="shared" si="68"/>
        <v>293.3333333333369</v>
      </c>
      <c r="CY118" s="62">
        <f ca="1">AVERAGE(OFFSET($CX$3,0,0,'Données projet'!$E$13+1,1))-AVERAGE(OFFSET($H$3,0,0,'Données projet'!$E$13+1,1))</f>
        <v>288.82988781931277</v>
      </c>
      <c r="CZ118" s="62">
        <f t="shared" si="96"/>
        <v>283.48738729114024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304</v>
      </c>
      <c r="DM118" s="13">
        <f>VLOOKUP(A118,'Données projet'!$A$165:$I$185,9,0)</f>
        <v>4</v>
      </c>
      <c r="DN118" s="13">
        <f t="array" ref="DN118">INDEX(DM:DM,MIN(IF(ISNUMBER(DM118:DM314),ROW(DM118:DM314),"")))</f>
        <v>4</v>
      </c>
      <c r="DO118" s="13">
        <f>IF('Données projet'!$A$166&gt;35,DO117+DN118-DW117,IF(A118&lt;'Données projet'!$A$166,$DL$205^A118,IF(A118='Données projet'!$A$166,'Données projet'!$B$166,DO117+DN118-DW117)))</f>
        <v>303.99999999999955</v>
      </c>
      <c r="DP118" s="18">
        <f>DO118*VLOOKUP('Données projet'!$B$14,Paramètres!$A$1:$I$89,3,0)*VLOOKUP('Données projet'!$B$14,Paramètres!$A$1:$I$89,5,0)</f>
        <v>294.02879999999953</v>
      </c>
      <c r="DQ118" s="14">
        <f t="shared" si="97"/>
        <v>69.923209651185601</v>
      </c>
      <c r="DR118" s="22">
        <f t="shared" si="70"/>
        <v>633.88308347581403</v>
      </c>
      <c r="DS118" s="62">
        <f t="shared" si="71"/>
        <v>927.2164168091474</v>
      </c>
      <c r="DT118" s="62">
        <f ca="1">AVERAGE(OFFSET($DS$3,0,0,'Données projet'!$E$14+1,1))-AVERAGE(OFFSET($H$3,0,0,'Données projet'!$E$14+1,1))</f>
        <v>457.16923206840744</v>
      </c>
      <c r="DU118" s="62">
        <f t="shared" si="98"/>
        <v>244.45149244446094</v>
      </c>
      <c r="DV118" s="16">
        <f>IF(ISNA(VLOOKUP(A118,'Données projet'!$A$165:$I$185,3,0)),0,VLOOKUP(A118,'Données projet'!$A$165:$I$185,3,0))</f>
        <v>10</v>
      </c>
      <c r="DW118" s="16">
        <f>IF(ISNA(VLOOKUP(A118,'Données projet'!$A$165:$I$185,4,0)),0,VLOOKUP(A118,'Données projet'!$A$165:$I$185,4,0))</f>
        <v>37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304</v>
      </c>
      <c r="EH118" s="13">
        <f>VLOOKUP(A118,'Données projet'!$A$191:$I$211,9,0)</f>
        <v>4</v>
      </c>
      <c r="EI118" s="13">
        <f t="array" ref="EI118">INDEX(EH:EH,MIN(IF(ISNUMBER(EH118:EH314),ROW(EH118:EH314),"")))</f>
        <v>4</v>
      </c>
      <c r="EJ118" s="13">
        <f>IF('Données projet'!$A$192&gt;35,EJ117+EI118-ER117,IF(A118&lt;'Données projet'!$A$192,$EG$205^A118,IF(A118='Données projet'!$A$192,'Données projet'!$B$192,EJ117+EI118-ER117)))</f>
        <v>303.99999999999955</v>
      </c>
      <c r="EK118" s="18">
        <f>EJ118*VLOOKUP('Données projet'!$B$15,Paramètres!$A$1:$I$89,3,0)*VLOOKUP('Données projet'!$B$15,Paramètres!$A$1:$I$89,5,0)</f>
        <v>327.22559999999953</v>
      </c>
      <c r="EL118" s="14">
        <f t="shared" si="99"/>
        <v>76.85482093384698</v>
      </c>
      <c r="EM118" s="22">
        <f t="shared" si="73"/>
        <v>703.77339979311603</v>
      </c>
      <c r="EN118" s="62">
        <f t="shared" si="74"/>
        <v>997.1067331264494</v>
      </c>
      <c r="EO118" s="62">
        <f ca="1">AVERAGE(OFFSET($EN$3,0,0,'Données projet'!$E$15+1,1))-AVERAGE(OFFSET($H$3,0,0,'Données projet'!$E$15+1,1))</f>
        <v>503.92230226365683</v>
      </c>
      <c r="EP118" s="62">
        <f t="shared" si="100"/>
        <v>267.2998309535638</v>
      </c>
      <c r="EQ118" s="16">
        <f>IF(ISNA(VLOOKUP(A118,'Données projet'!$A$191:$I$211,3,0)),0,VLOOKUP(A118,'Données projet'!$A$191:$I$211,3,0))</f>
        <v>10</v>
      </c>
      <c r="ER118" s="16">
        <f>IF(ISNA(VLOOKUP(A118,'Données projet'!$A$191:$I$211,4,0)),0,VLOOKUP(A118,'Données projet'!$A$191:$I$211,4,0))</f>
        <v>37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5.6843418860808015E-14</v>
      </c>
      <c r="FF118" s="18">
        <f>FE118*VLOOKUP('Données projet'!$B$16,Paramètres!$A$1:$I$89,3,0)*VLOOKUP('Données projet'!$B$16,Paramètres!$A$1:$I$89,5,0)</f>
        <v>3.813056537183002E-14</v>
      </c>
      <c r="FG118" s="14">
        <f t="shared" si="101"/>
        <v>6.4086286045526829E-13</v>
      </c>
      <c r="FH118" s="22">
        <f t="shared" si="76"/>
        <v>1.1825802166488628E-12</v>
      </c>
      <c r="FI118" s="62">
        <f t="shared" si="77"/>
        <v>293.33333333333451</v>
      </c>
      <c r="FJ118" s="62">
        <f ca="1">AVERAGE(OFFSET($FI$3,0,0,'Données projet'!$E$16+1,1))-AVERAGE(OFFSET($H$3,0,0,'Données projet'!$E$16+1,1))</f>
        <v>253.51307933126429</v>
      </c>
      <c r="FK118" s="62">
        <f t="shared" si="102"/>
        <v>249.72262393661117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270.39999999999952</v>
      </c>
      <c r="O119" s="14">
        <f>N119*VLOOKUP('Données projet'!$B$9,Paramètres!$A$1:$I$89,3,0)*VLOOKUP('Données projet'!$B$9,Paramètres!$A$1:$I$89,5,0)</f>
        <v>244.65791999999956</v>
      </c>
      <c r="P119" s="14">
        <f t="shared" si="87"/>
        <v>59.44058075210858</v>
      </c>
      <c r="Q119" s="22">
        <f t="shared" si="107"/>
        <v>529.63822214325501</v>
      </c>
      <c r="R119" s="62">
        <f t="shared" si="55"/>
        <v>822.97155547658826</v>
      </c>
      <c r="S119" s="62">
        <f ca="1">AVERAGE(OFFSET($R$3,0,0,'Données projet'!$E$9+1,1))-AVERAGE(OFFSET($H$3,0,0,'Données projet'!$E$9+1,1))</f>
        <v>430.40491895612814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270.39999999999952</v>
      </c>
      <c r="AJ119" s="14">
        <f>AI119*VLOOKUP('Données projet'!$B$10,Paramètres!$A$1:$I$89,3,0)*VLOOKUP('Données projet'!$B$10,Paramètres!$A$1:$I$89,5,0)</f>
        <v>274.18559999999957</v>
      </c>
      <c r="AK119" s="14">
        <f t="shared" si="89"/>
        <v>65.736762389907327</v>
      </c>
      <c r="AL119" s="22">
        <f t="shared" si="58"/>
        <v>592.03144782908782</v>
      </c>
      <c r="AM119" s="62">
        <f t="shared" si="59"/>
        <v>885.3647811624212</v>
      </c>
      <c r="AN119" s="62">
        <f ca="1">AVERAGE(OFFSET($AM$3,0,0,'Données projet'!$E$10+1,1))-AVERAGE(OFFSET($H$3,0,0,'Données projet'!$E$10+1,1))</f>
        <v>477.2188915749129</v>
      </c>
      <c r="AO119" s="62">
        <f t="shared" si="90"/>
        <v>254.25036207346591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-9.2222762759774927E-14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256.19915261735281</v>
      </c>
      <c r="BJ119" s="62">
        <f t="shared" si="92"/>
        <v>297.47246687305056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-9.7543306765146564E-14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448.44001099301806</v>
      </c>
      <c r="CE119" s="62">
        <f t="shared" si="94"/>
        <v>230.82970731138215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6.3476874841532553E-13</v>
      </c>
      <c r="CN119" s="24">
        <f t="shared" si="66"/>
        <v>6.3476874841532553E-13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1.7053025658242404E-13</v>
      </c>
      <c r="CU119" s="18">
        <f>CT119*VLOOKUP('Données projet'!$B$13,Paramètres!$A$1:$I$89,3,0)*VLOOKUP('Données projet'!$B$13,Paramètres!$A$1:$I$89,5,0)</f>
        <v>1.3301360013429075E-13</v>
      </c>
      <c r="CV119" s="14">
        <f t="shared" si="95"/>
        <v>1.9329766731057041E-12</v>
      </c>
      <c r="CW119" s="22">
        <f t="shared" si="67"/>
        <v>3.5982663925596575E-12</v>
      </c>
      <c r="CX119" s="62">
        <f t="shared" si="68"/>
        <v>293.3333333333369</v>
      </c>
      <c r="CY119" s="62">
        <f ca="1">AVERAGE(OFFSET($CX$3,0,0,'Données projet'!$E$13+1,1))-AVERAGE(OFFSET($H$3,0,0,'Données projet'!$E$13+1,1))</f>
        <v>288.82988781931277</v>
      </c>
      <c r="CZ119" s="62">
        <f t="shared" si="96"/>
        <v>283.48738729114024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3.4</v>
      </c>
      <c r="DO119" s="13">
        <f>IF('Données projet'!$A$166&gt;35,DO118+DN119-DW118,IF(A119&lt;'Données projet'!$A$166,$DL$205^A119,IF(A119='Données projet'!$A$166,'Données projet'!$B$166,DO118+DN119-DW118)))</f>
        <v>270.39999999999952</v>
      </c>
      <c r="DP119" s="18">
        <f>DO119*VLOOKUP('Données projet'!$B$14,Paramètres!$A$1:$I$89,3,0)*VLOOKUP('Données projet'!$B$14,Paramètres!$A$1:$I$89,5,0)</f>
        <v>261.53087999999957</v>
      </c>
      <c r="DQ119" s="14">
        <f t="shared" si="97"/>
        <v>63.048588127701258</v>
      </c>
      <c r="DR119" s="22">
        <f t="shared" si="70"/>
        <v>565.30924032241217</v>
      </c>
      <c r="DS119" s="62">
        <f t="shared" si="71"/>
        <v>858.64257365574554</v>
      </c>
      <c r="DT119" s="62">
        <f ca="1">AVERAGE(OFFSET($DS$3,0,0,'Données projet'!$E$14+1,1))-AVERAGE(OFFSET($H$3,0,0,'Données projet'!$E$14+1,1))</f>
        <v>457.16923206840744</v>
      </c>
      <c r="DU119" s="62">
        <f t="shared" si="98"/>
        <v>244.45149244446094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3.4</v>
      </c>
      <c r="EJ119" s="13">
        <f>IF('Données projet'!$A$192&gt;35,EJ118+EI119-ER118,IF(A119&lt;'Données projet'!$A$192,$EG$205^A119,IF(A119='Données projet'!$A$192,'Données projet'!$B$192,EJ118+EI119-ER118)))</f>
        <v>270.39999999999952</v>
      </c>
      <c r="EK119" s="18">
        <f>EJ119*VLOOKUP('Données projet'!$B$15,Paramètres!$A$1:$I$89,3,0)*VLOOKUP('Données projet'!$B$15,Paramètres!$A$1:$I$89,5,0)</f>
        <v>291.05855999999949</v>
      </c>
      <c r="EL119" s="14">
        <f t="shared" si="99"/>
        <v>69.298706035645793</v>
      </c>
      <c r="EM119" s="22">
        <f t="shared" si="73"/>
        <v>627.62223834541555</v>
      </c>
      <c r="EN119" s="62">
        <f t="shared" si="74"/>
        <v>920.95557167874881</v>
      </c>
      <c r="EO119" s="62">
        <f ca="1">AVERAGE(OFFSET($EN$3,0,0,'Données projet'!$E$15+1,1))-AVERAGE(OFFSET($H$3,0,0,'Données projet'!$E$15+1,1))</f>
        <v>503.92230226365683</v>
      </c>
      <c r="EP119" s="62">
        <f t="shared" si="100"/>
        <v>267.2998309535638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5.6843418860808015E-14</v>
      </c>
      <c r="FF119" s="18">
        <f>FE119*VLOOKUP('Données projet'!$B$16,Paramètres!$A$1:$I$89,3,0)*VLOOKUP('Données projet'!$B$16,Paramètres!$A$1:$I$89,5,0)</f>
        <v>3.813056537183002E-14</v>
      </c>
      <c r="FG119" s="14">
        <f t="shared" si="101"/>
        <v>6.4086286045526829E-13</v>
      </c>
      <c r="FH119" s="22">
        <f t="shared" si="76"/>
        <v>1.1825802166488628E-12</v>
      </c>
      <c r="FI119" s="62">
        <f t="shared" si="77"/>
        <v>293.33333333333451</v>
      </c>
      <c r="FJ119" s="62">
        <f ca="1">AVERAGE(OFFSET($FI$3,0,0,'Données projet'!$E$16+1,1))-AVERAGE(OFFSET($H$3,0,0,'Données projet'!$E$16+1,1))</f>
        <v>253.51307933126429</v>
      </c>
      <c r="FK119" s="62">
        <f t="shared" si="102"/>
        <v>249.72262393661117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273.7999999999995</v>
      </c>
      <c r="O120" s="14">
        <f>N120*VLOOKUP('Données projet'!$B$9,Paramètres!$A$1:$I$89,3,0)*VLOOKUP('Données projet'!$B$9,Paramètres!$A$1:$I$89,5,0)</f>
        <v>247.73423999999952</v>
      </c>
      <c r="P120" s="14">
        <f t="shared" si="87"/>
        <v>60.100505665695003</v>
      </c>
      <c r="Q120" s="22">
        <f t="shared" si="107"/>
        <v>536.14551536775127</v>
      </c>
      <c r="R120" s="62">
        <f t="shared" si="55"/>
        <v>829.47884870108464</v>
      </c>
      <c r="S120" s="62">
        <f ca="1">AVERAGE(OFFSET($R$3,0,0,'Données projet'!$E$9+1,1))-AVERAGE(OFFSET($H$3,0,0,'Données projet'!$E$9+1,1))</f>
        <v>430.40491895612814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273.7999999999995</v>
      </c>
      <c r="AJ120" s="14">
        <f>AI120*VLOOKUP('Données projet'!$B$10,Paramètres!$A$1:$I$89,3,0)*VLOOKUP('Données projet'!$B$10,Paramètres!$A$1:$I$89,5,0)</f>
        <v>277.63319999999953</v>
      </c>
      <c r="AK120" s="14">
        <f t="shared" si="89"/>
        <v>66.466589162975581</v>
      </c>
      <c r="AL120" s="22">
        <f t="shared" si="58"/>
        <v>599.30713279218173</v>
      </c>
      <c r="AM120" s="62">
        <f t="shared" si="59"/>
        <v>892.6404661255151</v>
      </c>
      <c r="AN120" s="62">
        <f ca="1">AVERAGE(OFFSET($AM$3,0,0,'Données projet'!$E$10+1,1))-AVERAGE(OFFSET($H$3,0,0,'Données projet'!$E$10+1,1))</f>
        <v>477.2188915749129</v>
      </c>
      <c r="AO120" s="62">
        <f t="shared" si="90"/>
        <v>254.25036207346591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-9.2222762759774927E-14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256.19915261735281</v>
      </c>
      <c r="BJ120" s="62">
        <f t="shared" si="92"/>
        <v>297.47246687305056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-9.7543306765146564E-14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448.44001099301806</v>
      </c>
      <c r="CE120" s="62">
        <f t="shared" si="94"/>
        <v>230.82970731138215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4.4884928648977427E-13</v>
      </c>
      <c r="CN120" s="24">
        <f t="shared" si="66"/>
        <v>4.4884928648977427E-13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1.7053025658242404E-13</v>
      </c>
      <c r="CU120" s="18">
        <f>CT120*VLOOKUP('Données projet'!$B$13,Paramètres!$A$1:$I$89,3,0)*VLOOKUP('Données projet'!$B$13,Paramètres!$A$1:$I$89,5,0)</f>
        <v>1.3301360013429075E-13</v>
      </c>
      <c r="CV120" s="14">
        <f t="shared" si="95"/>
        <v>1.9329766731057041E-12</v>
      </c>
      <c r="CW120" s="22">
        <f t="shared" si="67"/>
        <v>3.5982663925596575E-12</v>
      </c>
      <c r="CX120" s="62">
        <f t="shared" si="68"/>
        <v>293.3333333333369</v>
      </c>
      <c r="CY120" s="62">
        <f ca="1">AVERAGE(OFFSET($CX$3,0,0,'Données projet'!$E$13+1,1))-AVERAGE(OFFSET($H$3,0,0,'Données projet'!$E$13+1,1))</f>
        <v>288.82988781931277</v>
      </c>
      <c r="CZ120" s="62">
        <f t="shared" si="96"/>
        <v>283.48738729114024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3.4</v>
      </c>
      <c r="DO120" s="13">
        <f>IF('Données projet'!$A$166&gt;35,DO119+DN120-DW119,IF(A120&lt;'Données projet'!$A$166,$DL$205^A120,IF(A120='Données projet'!$A$166,'Données projet'!$B$166,DO119+DN120-DW119)))</f>
        <v>273.7999999999995</v>
      </c>
      <c r="DP120" s="18">
        <f>DO120*VLOOKUP('Données projet'!$B$14,Paramètres!$A$1:$I$89,3,0)*VLOOKUP('Données projet'!$B$14,Paramètres!$A$1:$I$89,5,0)</f>
        <v>264.81935999999951</v>
      </c>
      <c r="DQ120" s="14">
        <f t="shared" si="97"/>
        <v>63.748570085236949</v>
      </c>
      <c r="DR120" s="22">
        <f t="shared" si="70"/>
        <v>572.2558115651201</v>
      </c>
      <c r="DS120" s="62">
        <f t="shared" si="71"/>
        <v>865.58914489845347</v>
      </c>
      <c r="DT120" s="62">
        <f ca="1">AVERAGE(OFFSET($DS$3,0,0,'Données projet'!$E$14+1,1))-AVERAGE(OFFSET($H$3,0,0,'Données projet'!$E$14+1,1))</f>
        <v>457.16923206840744</v>
      </c>
      <c r="DU120" s="62">
        <f t="shared" si="98"/>
        <v>244.45149244446094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3.4</v>
      </c>
      <c r="EJ120" s="13">
        <f>IF('Données projet'!$A$192&gt;35,EJ119+EI120-ER119,IF(A120&lt;'Données projet'!$A$192,$EG$205^A120,IF(A120='Données projet'!$A$192,'Données projet'!$B$192,EJ119+EI120-ER119)))</f>
        <v>273.7999999999995</v>
      </c>
      <c r="EK120" s="18">
        <f>EJ120*VLOOKUP('Données projet'!$B$15,Paramètres!$A$1:$I$89,3,0)*VLOOKUP('Données projet'!$B$15,Paramètres!$A$1:$I$89,5,0)</f>
        <v>294.71831999999944</v>
      </c>
      <c r="EL120" s="14">
        <f t="shared" si="99"/>
        <v>70.068078441055988</v>
      </c>
      <c r="EM120" s="22">
        <f t="shared" si="73"/>
        <v>635.33631061817152</v>
      </c>
      <c r="EN120" s="62">
        <f t="shared" si="74"/>
        <v>928.6696439515049</v>
      </c>
      <c r="EO120" s="62">
        <f ca="1">AVERAGE(OFFSET($EN$3,0,0,'Données projet'!$E$15+1,1))-AVERAGE(OFFSET($H$3,0,0,'Données projet'!$E$15+1,1))</f>
        <v>503.92230226365683</v>
      </c>
      <c r="EP120" s="62">
        <f t="shared" si="100"/>
        <v>267.2998309535638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5.6843418860808015E-14</v>
      </c>
      <c r="FF120" s="18">
        <f>FE120*VLOOKUP('Données projet'!$B$16,Paramètres!$A$1:$I$89,3,0)*VLOOKUP('Données projet'!$B$16,Paramètres!$A$1:$I$89,5,0)</f>
        <v>3.813056537183002E-14</v>
      </c>
      <c r="FG120" s="14">
        <f t="shared" si="101"/>
        <v>6.4086286045526829E-13</v>
      </c>
      <c r="FH120" s="22">
        <f t="shared" si="76"/>
        <v>1.1825802166488628E-12</v>
      </c>
      <c r="FI120" s="62">
        <f t="shared" si="77"/>
        <v>293.33333333333451</v>
      </c>
      <c r="FJ120" s="62">
        <f ca="1">AVERAGE(OFFSET($FI$3,0,0,'Données projet'!$E$16+1,1))-AVERAGE(OFFSET($H$3,0,0,'Données projet'!$E$16+1,1))</f>
        <v>253.51307933126429</v>
      </c>
      <c r="FK120" s="62">
        <f t="shared" si="102"/>
        <v>249.72262393661117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277.19999999999948</v>
      </c>
      <c r="O121" s="14">
        <f>N121*VLOOKUP('Données projet'!$B$9,Paramètres!$A$1:$I$89,3,0)*VLOOKUP('Données projet'!$B$9,Paramètres!$A$1:$I$89,5,0)</f>
        <v>250.81055999999953</v>
      </c>
      <c r="P121" s="14">
        <f t="shared" si="87"/>
        <v>60.759477364108577</v>
      </c>
      <c r="Q121" s="22">
        <f t="shared" si="107"/>
        <v>542.65114840915487</v>
      </c>
      <c r="R121" s="62">
        <f t="shared" si="55"/>
        <v>835.98448174248824</v>
      </c>
      <c r="S121" s="62">
        <f ca="1">AVERAGE(OFFSET($R$3,0,0,'Données projet'!$E$9+1,1))-AVERAGE(OFFSET($H$3,0,0,'Données projet'!$E$9+1,1))</f>
        <v>430.40491895612814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277.19999999999948</v>
      </c>
      <c r="AJ121" s="14">
        <f>AI121*VLOOKUP('Données projet'!$B$10,Paramètres!$A$1:$I$89,3,0)*VLOOKUP('Données projet'!$B$10,Paramètres!$A$1:$I$89,5,0)</f>
        <v>281.0807999999995</v>
      </c>
      <c r="AK121" s="14">
        <f t="shared" si="89"/>
        <v>67.195361752546063</v>
      </c>
      <c r="AL121" s="22">
        <f t="shared" si="58"/>
        <v>606.5809817190169</v>
      </c>
      <c r="AM121" s="62">
        <f t="shared" si="59"/>
        <v>899.91431505235028</v>
      </c>
      <c r="AN121" s="62">
        <f ca="1">AVERAGE(OFFSET($AM$3,0,0,'Données projet'!$E$10+1,1))-AVERAGE(OFFSET($H$3,0,0,'Données projet'!$E$10+1,1))</f>
        <v>477.2188915749129</v>
      </c>
      <c r="AO121" s="62">
        <f t="shared" si="90"/>
        <v>254.25036207346591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-9.2222762759774927E-14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256.19915261735281</v>
      </c>
      <c r="BJ121" s="62">
        <f t="shared" si="92"/>
        <v>297.47246687305056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-9.7543306765146564E-14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448.44001099301806</v>
      </c>
      <c r="CE121" s="62">
        <f t="shared" si="94"/>
        <v>230.82970731138215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3.1738437420766281E-13</v>
      </c>
      <c r="CN121" s="24">
        <f t="shared" si="66"/>
        <v>3.1738437420766281E-13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1.7053025658242404E-13</v>
      </c>
      <c r="CU121" s="18">
        <f>CT121*VLOOKUP('Données projet'!$B$13,Paramètres!$A$1:$I$89,3,0)*VLOOKUP('Données projet'!$B$13,Paramètres!$A$1:$I$89,5,0)</f>
        <v>1.3301360013429075E-13</v>
      </c>
      <c r="CV121" s="14">
        <f t="shared" si="95"/>
        <v>1.9329766731057041E-12</v>
      </c>
      <c r="CW121" s="22">
        <f t="shared" si="67"/>
        <v>3.5982663925596575E-12</v>
      </c>
      <c r="CX121" s="62">
        <f t="shared" si="68"/>
        <v>293.3333333333369</v>
      </c>
      <c r="CY121" s="62">
        <f ca="1">AVERAGE(OFFSET($CX$3,0,0,'Données projet'!$E$13+1,1))-AVERAGE(OFFSET($H$3,0,0,'Données projet'!$E$13+1,1))</f>
        <v>288.82988781931277</v>
      </c>
      <c r="CZ121" s="62">
        <f t="shared" si="96"/>
        <v>283.48738729114024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3.4</v>
      </c>
      <c r="DO121" s="13">
        <f>IF('Données projet'!$A$166&gt;35,DO120+DN121-DW120,IF(A121&lt;'Données projet'!$A$166,$DL$205^A121,IF(A121='Données projet'!$A$166,'Données projet'!$B$166,DO120+DN121-DW120)))</f>
        <v>277.19999999999948</v>
      </c>
      <c r="DP121" s="18">
        <f>DO121*VLOOKUP('Données projet'!$B$14,Paramètres!$A$1:$I$89,3,0)*VLOOKUP('Données projet'!$B$14,Paramètres!$A$1:$I$89,5,0)</f>
        <v>268.1078399999995</v>
      </c>
      <c r="DQ121" s="14">
        <f t="shared" si="97"/>
        <v>64.447540968014124</v>
      </c>
      <c r="DR121" s="22">
        <f t="shared" si="70"/>
        <v>579.20062185262373</v>
      </c>
      <c r="DS121" s="62">
        <f t="shared" si="71"/>
        <v>872.53395518595698</v>
      </c>
      <c r="DT121" s="62">
        <f ca="1">AVERAGE(OFFSET($DS$3,0,0,'Données projet'!$E$14+1,1))-AVERAGE(OFFSET($H$3,0,0,'Données projet'!$E$14+1,1))</f>
        <v>457.16923206840744</v>
      </c>
      <c r="DU121" s="62">
        <f t="shared" si="98"/>
        <v>244.45149244446094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3.4</v>
      </c>
      <c r="EJ121" s="13">
        <f>IF('Données projet'!$A$192&gt;35,EJ120+EI121-ER120,IF(A121&lt;'Données projet'!$A$192,$EG$205^A121,IF(A121='Données projet'!$A$192,'Données projet'!$B$192,EJ120+EI121-ER120)))</f>
        <v>277.19999999999948</v>
      </c>
      <c r="EK121" s="18">
        <f>EJ121*VLOOKUP('Données projet'!$B$15,Paramètres!$A$1:$I$89,3,0)*VLOOKUP('Données projet'!$B$15,Paramètres!$A$1:$I$89,5,0)</f>
        <v>298.37807999999944</v>
      </c>
      <c r="EL121" s="14">
        <f t="shared" si="99"/>
        <v>70.83633954208085</v>
      </c>
      <c r="EM121" s="22">
        <f t="shared" si="73"/>
        <v>643.04844736912321</v>
      </c>
      <c r="EN121" s="62">
        <f t="shared" si="74"/>
        <v>936.38178070245658</v>
      </c>
      <c r="EO121" s="62">
        <f ca="1">AVERAGE(OFFSET($EN$3,0,0,'Données projet'!$E$15+1,1))-AVERAGE(OFFSET($H$3,0,0,'Données projet'!$E$15+1,1))</f>
        <v>503.92230226365683</v>
      </c>
      <c r="EP121" s="62">
        <f t="shared" si="100"/>
        <v>267.2998309535638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5.6843418860808015E-14</v>
      </c>
      <c r="FF121" s="18">
        <f>FE121*VLOOKUP('Données projet'!$B$16,Paramètres!$A$1:$I$89,3,0)*VLOOKUP('Données projet'!$B$16,Paramètres!$A$1:$I$89,5,0)</f>
        <v>3.813056537183002E-14</v>
      </c>
      <c r="FG121" s="14">
        <f t="shared" si="101"/>
        <v>6.4086286045526829E-13</v>
      </c>
      <c r="FH121" s="22">
        <f t="shared" si="76"/>
        <v>1.1825802166488628E-12</v>
      </c>
      <c r="FI121" s="62">
        <f t="shared" si="77"/>
        <v>293.33333333333451</v>
      </c>
      <c r="FJ121" s="62">
        <f ca="1">AVERAGE(OFFSET($FI$3,0,0,'Données projet'!$E$16+1,1))-AVERAGE(OFFSET($H$3,0,0,'Données projet'!$E$16+1,1))</f>
        <v>253.51307933126429</v>
      </c>
      <c r="FK121" s="62">
        <f t="shared" si="102"/>
        <v>249.72262393661117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280.59999999999945</v>
      </c>
      <c r="O122" s="14">
        <f>N122*VLOOKUP('Données projet'!$B$9,Paramètres!$A$1:$I$89,3,0)*VLOOKUP('Données projet'!$B$9,Paramètres!$A$1:$I$89,5,0)</f>
        <v>253.88687999999951</v>
      </c>
      <c r="P122" s="14">
        <f t="shared" si="87"/>
        <v>61.41750889127686</v>
      </c>
      <c r="Q122" s="22">
        <f t="shared" si="107"/>
        <v>549.1551439856396</v>
      </c>
      <c r="R122" s="62">
        <f t="shared" si="55"/>
        <v>842.48847731897285</v>
      </c>
      <c r="S122" s="62">
        <f ca="1">AVERAGE(OFFSET($R$3,0,0,'Données projet'!$E$9+1,1))-AVERAGE(OFFSET($H$3,0,0,'Données projet'!$E$9+1,1))</f>
        <v>430.40491895612814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280.59999999999945</v>
      </c>
      <c r="AJ122" s="14">
        <f>AI122*VLOOKUP('Données projet'!$B$10,Paramètres!$A$1:$I$89,3,0)*VLOOKUP('Données projet'!$B$10,Paramètres!$A$1:$I$89,5,0)</f>
        <v>284.52839999999946</v>
      </c>
      <c r="AK122" s="14">
        <f t="shared" si="89"/>
        <v>67.923094584210745</v>
      </c>
      <c r="AL122" s="22">
        <f t="shared" si="58"/>
        <v>613.85301973416608</v>
      </c>
      <c r="AM122" s="62">
        <f t="shared" si="59"/>
        <v>907.18635306749934</v>
      </c>
      <c r="AN122" s="62">
        <f ca="1">AVERAGE(OFFSET($AM$3,0,0,'Données projet'!$E$10+1,1))-AVERAGE(OFFSET($H$3,0,0,'Données projet'!$E$10+1,1))</f>
        <v>477.2188915749129</v>
      </c>
      <c r="AO122" s="62">
        <f t="shared" si="90"/>
        <v>254.25036207346591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-9.2222762759774927E-14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256.19915261735281</v>
      </c>
      <c r="BJ122" s="62">
        <f t="shared" si="92"/>
        <v>297.47246687305056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-9.7543306765146564E-14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448.44001099301806</v>
      </c>
      <c r="CE122" s="62">
        <f t="shared" si="94"/>
        <v>230.82970731138215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2.2442464324488716E-13</v>
      </c>
      <c r="CN122" s="24">
        <f t="shared" si="66"/>
        <v>2.2442464324488716E-13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1.7053025658242404E-13</v>
      </c>
      <c r="CU122" s="18">
        <f>CT122*VLOOKUP('Données projet'!$B$13,Paramètres!$A$1:$I$89,3,0)*VLOOKUP('Données projet'!$B$13,Paramètres!$A$1:$I$89,5,0)</f>
        <v>1.3301360013429075E-13</v>
      </c>
      <c r="CV122" s="14">
        <f t="shared" si="95"/>
        <v>1.9329766731057041E-12</v>
      </c>
      <c r="CW122" s="22">
        <f t="shared" si="67"/>
        <v>3.5982663925596575E-12</v>
      </c>
      <c r="CX122" s="62">
        <f t="shared" si="68"/>
        <v>293.3333333333369</v>
      </c>
      <c r="CY122" s="62">
        <f ca="1">AVERAGE(OFFSET($CX$3,0,0,'Données projet'!$E$13+1,1))-AVERAGE(OFFSET($H$3,0,0,'Données projet'!$E$13+1,1))</f>
        <v>288.82988781931277</v>
      </c>
      <c r="CZ122" s="62">
        <f t="shared" si="96"/>
        <v>283.48738729114024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3.4</v>
      </c>
      <c r="DO122" s="13">
        <f>IF('Données projet'!$A$166&gt;35,DO121+DN122-DW121,IF(A122&lt;'Données projet'!$A$166,$DL$205^A122,IF(A122='Données projet'!$A$166,'Données projet'!$B$166,DO121+DN122-DW121)))</f>
        <v>280.59999999999945</v>
      </c>
      <c r="DP122" s="18">
        <f>DO122*VLOOKUP('Données projet'!$B$14,Paramètres!$A$1:$I$89,3,0)*VLOOKUP('Données projet'!$B$14,Paramètres!$A$1:$I$89,5,0)</f>
        <v>271.39631999999949</v>
      </c>
      <c r="DQ122" s="14">
        <f t="shared" si="97"/>
        <v>65.145514611718866</v>
      </c>
      <c r="DR122" s="22">
        <f t="shared" si="70"/>
        <v>586.14369528207601</v>
      </c>
      <c r="DS122" s="62">
        <f t="shared" si="71"/>
        <v>879.47702861540938</v>
      </c>
      <c r="DT122" s="62">
        <f ca="1">AVERAGE(OFFSET($DS$3,0,0,'Données projet'!$E$14+1,1))-AVERAGE(OFFSET($H$3,0,0,'Données projet'!$E$14+1,1))</f>
        <v>457.16923206840744</v>
      </c>
      <c r="DU122" s="62">
        <f t="shared" si="98"/>
        <v>244.45149244446094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3.4</v>
      </c>
      <c r="EJ122" s="13">
        <f>IF('Données projet'!$A$192&gt;35,EJ121+EI122-ER121,IF(A122&lt;'Données projet'!$A$192,$EG$205^A122,IF(A122='Données projet'!$A$192,'Données projet'!$B$192,EJ121+EI122-ER121)))</f>
        <v>280.59999999999945</v>
      </c>
      <c r="EK122" s="18">
        <f>EJ122*VLOOKUP('Données projet'!$B$15,Paramètres!$A$1:$I$89,3,0)*VLOOKUP('Données projet'!$B$15,Paramètres!$A$1:$I$89,5,0)</f>
        <v>302.03783999999939</v>
      </c>
      <c r="EL122" s="14">
        <f t="shared" si="99"/>
        <v>71.603504545962494</v>
      </c>
      <c r="EM122" s="22">
        <f t="shared" si="73"/>
        <v>650.75867508421697</v>
      </c>
      <c r="EN122" s="62">
        <f t="shared" si="74"/>
        <v>944.09200841755023</v>
      </c>
      <c r="EO122" s="62">
        <f ca="1">AVERAGE(OFFSET($EN$3,0,0,'Données projet'!$E$15+1,1))-AVERAGE(OFFSET($H$3,0,0,'Données projet'!$E$15+1,1))</f>
        <v>503.92230226365683</v>
      </c>
      <c r="EP122" s="62">
        <f t="shared" si="100"/>
        <v>267.2998309535638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5.6843418860808015E-14</v>
      </c>
      <c r="FF122" s="18">
        <f>FE122*VLOOKUP('Données projet'!$B$16,Paramètres!$A$1:$I$89,3,0)*VLOOKUP('Données projet'!$B$16,Paramètres!$A$1:$I$89,5,0)</f>
        <v>3.813056537183002E-14</v>
      </c>
      <c r="FG122" s="14">
        <f t="shared" si="101"/>
        <v>6.4086286045526829E-13</v>
      </c>
      <c r="FH122" s="22">
        <f t="shared" si="76"/>
        <v>1.1825802166488628E-12</v>
      </c>
      <c r="FI122" s="62">
        <f t="shared" si="77"/>
        <v>293.33333333333451</v>
      </c>
      <c r="FJ122" s="62">
        <f ca="1">AVERAGE(OFFSET($FI$3,0,0,'Données projet'!$E$16+1,1))-AVERAGE(OFFSET($H$3,0,0,'Données projet'!$E$16+1,1))</f>
        <v>253.51307933126429</v>
      </c>
      <c r="FK122" s="62">
        <f t="shared" si="102"/>
        <v>249.72262393661117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283.99999999999943</v>
      </c>
      <c r="O123" s="14">
        <f>N123*VLOOKUP('Données projet'!$B$9,Paramètres!$A$1:$I$89,3,0)*VLOOKUP('Données projet'!$B$9,Paramètres!$A$1:$I$89,5,0)</f>
        <v>256.96319999999946</v>
      </c>
      <c r="P123" s="14">
        <f t="shared" si="87"/>
        <v>62.07461295683791</v>
      </c>
      <c r="Q123" s="22">
        <f t="shared" si="107"/>
        <v>555.65752423315837</v>
      </c>
      <c r="R123" s="62">
        <f t="shared" si="55"/>
        <v>848.99085756649174</v>
      </c>
      <c r="S123" s="62">
        <f ca="1">AVERAGE(OFFSET($R$3,0,0,'Données projet'!$E$9+1,1))-AVERAGE(OFFSET($H$3,0,0,'Données projet'!$E$9+1,1))</f>
        <v>430.40491895612814</v>
      </c>
      <c r="T123" s="62">
        <f t="shared" si="88"/>
        <v>231.36959598460686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283.99999999999943</v>
      </c>
      <c r="AJ123" s="14">
        <f>AI123*VLOOKUP('Données projet'!$B$10,Paramètres!$A$1:$I$89,3,0)*VLOOKUP('Données projet'!$B$10,Paramètres!$A$1:$I$89,5,0)</f>
        <v>287.97599999999943</v>
      </c>
      <c r="AK123" s="14">
        <f t="shared" si="89"/>
        <v>68.649801713863027</v>
      </c>
      <c r="AL123" s="22">
        <f t="shared" si="58"/>
        <v>621.12327131831046</v>
      </c>
      <c r="AM123" s="62">
        <f t="shared" si="59"/>
        <v>914.45660465164383</v>
      </c>
      <c r="AN123" s="62">
        <f ca="1">AVERAGE(OFFSET($AM$3,0,0,'Données projet'!$E$10+1,1))-AVERAGE(OFFSET($H$3,0,0,'Données projet'!$E$10+1,1))</f>
        <v>477.2188915749129</v>
      </c>
      <c r="AO123" s="62">
        <f t="shared" si="90"/>
        <v>254.25036207346591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-9.2222762759774927E-14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256.19915261735281</v>
      </c>
      <c r="BJ123" s="62">
        <f t="shared" si="92"/>
        <v>297.47246687305056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-9.7543306765146564E-14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448.44001099301806</v>
      </c>
      <c r="CE123" s="62">
        <f t="shared" si="94"/>
        <v>230.82970731138215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1.5869218710383143E-13</v>
      </c>
      <c r="CN123" s="24">
        <f t="shared" si="66"/>
        <v>1.5869218710383143E-13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1.7053025658242404E-13</v>
      </c>
      <c r="CU123" s="18">
        <f>CT123*VLOOKUP('Données projet'!$B$13,Paramètres!$A$1:$I$89,3,0)*VLOOKUP('Données projet'!$B$13,Paramètres!$A$1:$I$89,5,0)</f>
        <v>1.3301360013429075E-13</v>
      </c>
      <c r="CV123" s="14">
        <f t="shared" si="95"/>
        <v>1.9329766731057041E-12</v>
      </c>
      <c r="CW123" s="22">
        <f t="shared" si="67"/>
        <v>3.5982663925596575E-12</v>
      </c>
      <c r="CX123" s="62">
        <f t="shared" si="68"/>
        <v>293.3333333333369</v>
      </c>
      <c r="CY123" s="62">
        <f ca="1">AVERAGE(OFFSET($CX$3,0,0,'Données projet'!$E$13+1,1))-AVERAGE(OFFSET($H$3,0,0,'Données projet'!$E$13+1,1))</f>
        <v>288.82988781931277</v>
      </c>
      <c r="CZ123" s="62">
        <f t="shared" si="96"/>
        <v>283.48738729114024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3.4</v>
      </c>
      <c r="DO123" s="13">
        <f>IF('Données projet'!$A$166&gt;35,DO122+DN123-DW122,IF(A123&lt;'Données projet'!$A$166,$DL$205^A123,IF(A123='Données projet'!$A$166,'Données projet'!$B$166,DO122+DN123-DW122)))</f>
        <v>283.99999999999943</v>
      </c>
      <c r="DP123" s="18">
        <f>DO123*VLOOKUP('Données projet'!$B$14,Paramètres!$A$1:$I$89,3,0)*VLOOKUP('Données projet'!$B$14,Paramètres!$A$1:$I$89,5,0)</f>
        <v>274.68479999999943</v>
      </c>
      <c r="DQ123" s="14">
        <f t="shared" si="97"/>
        <v>65.842504497456545</v>
      </c>
      <c r="DR123" s="22">
        <f t="shared" si="70"/>
        <v>593.08505533306914</v>
      </c>
      <c r="DS123" s="62">
        <f t="shared" si="71"/>
        <v>886.41838866640251</v>
      </c>
      <c r="DT123" s="62">
        <f ca="1">AVERAGE(OFFSET($DS$3,0,0,'Données projet'!$E$14+1,1))-AVERAGE(OFFSET($H$3,0,0,'Données projet'!$E$14+1,1))</f>
        <v>457.16923206840744</v>
      </c>
      <c r="DU123" s="62">
        <f t="shared" si="98"/>
        <v>244.45149244446094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3.4</v>
      </c>
      <c r="EJ123" s="13">
        <f>IF('Données projet'!$A$192&gt;35,EJ122+EI123-ER122,IF(A123&lt;'Données projet'!$A$192,$EG$205^A123,IF(A123='Données projet'!$A$192,'Données projet'!$B$192,EJ122+EI123-ER122)))</f>
        <v>283.99999999999943</v>
      </c>
      <c r="EK123" s="18">
        <f>EJ123*VLOOKUP('Données projet'!$B$15,Paramètres!$A$1:$I$89,3,0)*VLOOKUP('Données projet'!$B$15,Paramètres!$A$1:$I$89,5,0)</f>
        <v>305.69759999999934</v>
      </c>
      <c r="EL123" s="14">
        <f t="shared" si="99"/>
        <v>72.369588270212233</v>
      </c>
      <c r="EM123" s="22">
        <f t="shared" si="73"/>
        <v>658.46701957061839</v>
      </c>
      <c r="EN123" s="62">
        <f t="shared" si="74"/>
        <v>951.80035290395176</v>
      </c>
      <c r="EO123" s="62">
        <f ca="1">AVERAGE(OFFSET($EN$3,0,0,'Données projet'!$E$15+1,1))-AVERAGE(OFFSET($H$3,0,0,'Données projet'!$E$15+1,1))</f>
        <v>503.92230226365683</v>
      </c>
      <c r="EP123" s="62">
        <f t="shared" si="100"/>
        <v>267.2998309535638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5.6843418860808015E-14</v>
      </c>
      <c r="FF123" s="18">
        <f>FE123*VLOOKUP('Données projet'!$B$16,Paramètres!$A$1:$I$89,3,0)*VLOOKUP('Données projet'!$B$16,Paramètres!$A$1:$I$89,5,0)</f>
        <v>3.813056537183002E-14</v>
      </c>
      <c r="FG123" s="14">
        <f t="shared" si="101"/>
        <v>6.4086286045526829E-13</v>
      </c>
      <c r="FH123" s="22">
        <f t="shared" si="76"/>
        <v>1.1825802166488628E-12</v>
      </c>
      <c r="FI123" s="62">
        <f t="shared" si="77"/>
        <v>293.33333333333451</v>
      </c>
      <c r="FJ123" s="62">
        <f ca="1">AVERAGE(OFFSET($FI$3,0,0,'Données projet'!$E$16+1,1))-AVERAGE(OFFSET($H$3,0,0,'Données projet'!$E$16+1,1))</f>
        <v>253.51307933126429</v>
      </c>
      <c r="FK123" s="62">
        <f t="shared" si="102"/>
        <v>249.72262393661117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287.39999999999941</v>
      </c>
      <c r="O124" s="14">
        <f>N124*VLOOKUP('Données projet'!$B$9,Paramètres!$A$1:$I$89,3,0)*VLOOKUP('Données projet'!$B$9,Paramètres!$A$1:$I$89,5,0)</f>
        <v>260.03951999999947</v>
      </c>
      <c r="P124" s="14">
        <f t="shared" si="87"/>
        <v>62.730801948604764</v>
      </c>
      <c r="Q124" s="22">
        <f t="shared" si="107"/>
        <v>562.1583107271523</v>
      </c>
      <c r="R124" s="62">
        <f t="shared" si="55"/>
        <v>855.49164406048567</v>
      </c>
      <c r="S124" s="62">
        <f ca="1">AVERAGE(OFFSET($R$3,0,0,'Données projet'!$E$9+1,1))-AVERAGE(OFFSET($H$3,0,0,'Données projet'!$E$9+1,1))</f>
        <v>430.40491895612814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287.39999999999941</v>
      </c>
      <c r="AJ124" s="14">
        <f>AI124*VLOOKUP('Données projet'!$B$10,Paramètres!$A$1:$I$89,3,0)*VLOOKUP('Données projet'!$B$10,Paramètres!$A$1:$I$89,5,0)</f>
        <v>291.42359999999945</v>
      </c>
      <c r="AK124" s="14">
        <f t="shared" si="89"/>
        <v>69.375496841482047</v>
      </c>
      <c r="AL124" s="22">
        <f t="shared" si="58"/>
        <v>628.39176033224692</v>
      </c>
      <c r="AM124" s="62">
        <f t="shared" si="59"/>
        <v>921.72509366558029</v>
      </c>
      <c r="AN124" s="62">
        <f ca="1">AVERAGE(OFFSET($AM$3,0,0,'Données projet'!$E$10+1,1))-AVERAGE(OFFSET($H$3,0,0,'Données projet'!$E$10+1,1))</f>
        <v>477.2188915749129</v>
      </c>
      <c r="AO124" s="62">
        <f t="shared" si="90"/>
        <v>254.25036207346591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-9.2222762759774927E-14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256.19915261735281</v>
      </c>
      <c r="BJ124" s="62">
        <f t="shared" si="92"/>
        <v>297.47246687305056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-9.7543306765146564E-14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448.44001099301806</v>
      </c>
      <c r="CE124" s="62">
        <f t="shared" si="94"/>
        <v>230.82970731138215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1.122123216224436E-13</v>
      </c>
      <c r="CN124" s="24">
        <f t="shared" si="66"/>
        <v>1.122123216224436E-13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1.7053025658242404E-13</v>
      </c>
      <c r="CU124" s="18">
        <f>CT124*VLOOKUP('Données projet'!$B$13,Paramètres!$A$1:$I$89,3,0)*VLOOKUP('Données projet'!$B$13,Paramètres!$A$1:$I$89,5,0)</f>
        <v>1.3301360013429075E-13</v>
      </c>
      <c r="CV124" s="14">
        <f t="shared" si="95"/>
        <v>1.9329766731057041E-12</v>
      </c>
      <c r="CW124" s="22">
        <f t="shared" si="67"/>
        <v>3.5982663925596575E-12</v>
      </c>
      <c r="CX124" s="62">
        <f t="shared" si="68"/>
        <v>293.3333333333369</v>
      </c>
      <c r="CY124" s="62">
        <f ca="1">AVERAGE(OFFSET($CX$3,0,0,'Données projet'!$E$13+1,1))-AVERAGE(OFFSET($H$3,0,0,'Données projet'!$E$13+1,1))</f>
        <v>288.82988781931277</v>
      </c>
      <c r="CZ124" s="62">
        <f t="shared" si="96"/>
        <v>283.48738729114024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3.4</v>
      </c>
      <c r="DO124" s="13">
        <f>IF('Données projet'!$A$166&gt;35,DO123+DN124-DW123,IF(A124&lt;'Données projet'!$A$166,$DL$205^A124,IF(A124='Données projet'!$A$166,'Données projet'!$B$166,DO123+DN124-DW123)))</f>
        <v>287.39999999999941</v>
      </c>
      <c r="DP124" s="18">
        <f>DO124*VLOOKUP('Données projet'!$B$14,Paramètres!$A$1:$I$89,3,0)*VLOOKUP('Données projet'!$B$14,Paramètres!$A$1:$I$89,5,0)</f>
        <v>277.97327999999942</v>
      </c>
      <c r="DQ124" s="14">
        <f t="shared" si="97"/>
        <v>66.538523764973078</v>
      </c>
      <c r="DR124" s="22">
        <f t="shared" si="70"/>
        <v>600.02472489066042</v>
      </c>
      <c r="DS124" s="62">
        <f t="shared" si="71"/>
        <v>893.35805822399379</v>
      </c>
      <c r="DT124" s="62">
        <f ca="1">AVERAGE(OFFSET($DS$3,0,0,'Données projet'!$E$14+1,1))-AVERAGE(OFFSET($H$3,0,0,'Données projet'!$E$14+1,1))</f>
        <v>457.16923206840744</v>
      </c>
      <c r="DU124" s="62">
        <f t="shared" si="98"/>
        <v>244.45149244446094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3.4</v>
      </c>
      <c r="EJ124" s="13">
        <f>IF('Données projet'!$A$192&gt;35,EJ123+EI124-ER123,IF(A124&lt;'Données projet'!$A$192,$EG$205^A124,IF(A124='Données projet'!$A$192,'Données projet'!$B$192,EJ123+EI124-ER123)))</f>
        <v>287.39999999999941</v>
      </c>
      <c r="EK124" s="18">
        <f>EJ124*VLOOKUP('Données projet'!$B$15,Paramètres!$A$1:$I$89,3,0)*VLOOKUP('Données projet'!$B$15,Paramètres!$A$1:$I$89,5,0)</f>
        <v>309.35735999999935</v>
      </c>
      <c r="EL124" s="14">
        <f t="shared" si="99"/>
        <v>73.134605157142033</v>
      </c>
      <c r="EM124" s="22">
        <f t="shared" si="73"/>
        <v>666.17350598202131</v>
      </c>
      <c r="EN124" s="62">
        <f t="shared" si="74"/>
        <v>959.50683931535468</v>
      </c>
      <c r="EO124" s="62">
        <f ca="1">AVERAGE(OFFSET($EN$3,0,0,'Données projet'!$E$15+1,1))-AVERAGE(OFFSET($H$3,0,0,'Données projet'!$E$15+1,1))</f>
        <v>503.92230226365683</v>
      </c>
      <c r="EP124" s="62">
        <f t="shared" si="100"/>
        <v>267.2998309535638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5.6843418860808015E-14</v>
      </c>
      <c r="FF124" s="18">
        <f>FE124*VLOOKUP('Données projet'!$B$16,Paramètres!$A$1:$I$89,3,0)*VLOOKUP('Données projet'!$B$16,Paramètres!$A$1:$I$89,5,0)</f>
        <v>3.813056537183002E-14</v>
      </c>
      <c r="FG124" s="14">
        <f t="shared" si="101"/>
        <v>6.4086286045526829E-13</v>
      </c>
      <c r="FH124" s="22">
        <f t="shared" si="76"/>
        <v>1.1825802166488628E-12</v>
      </c>
      <c r="FI124" s="62">
        <f t="shared" si="77"/>
        <v>293.33333333333451</v>
      </c>
      <c r="FJ124" s="62">
        <f ca="1">AVERAGE(OFFSET($FI$3,0,0,'Données projet'!$E$16+1,1))-AVERAGE(OFFSET($H$3,0,0,'Données projet'!$E$16+1,1))</f>
        <v>253.51307933126429</v>
      </c>
      <c r="FK124" s="62">
        <f t="shared" si="102"/>
        <v>249.72262393661117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290.79999999999939</v>
      </c>
      <c r="O125" s="14">
        <f>N125*VLOOKUP('Données projet'!$B$9,Paramètres!$A$1:$I$89,3,0)*VLOOKUP('Données projet'!$B$9,Paramètres!$A$1:$I$89,5,0)</f>
        <v>263.11583999999948</v>
      </c>
      <c r="P125" s="14">
        <f t="shared" si="87"/>
        <v>63.386087944423274</v>
      </c>
      <c r="Q125" s="22">
        <f t="shared" si="107"/>
        <v>568.65752450320281</v>
      </c>
      <c r="R125" s="62">
        <f t="shared" si="55"/>
        <v>861.99085783653618</v>
      </c>
      <c r="S125" s="62">
        <f ca="1">AVERAGE(OFFSET($R$3,0,0,'Données projet'!$E$9+1,1))-AVERAGE(OFFSET($H$3,0,0,'Données projet'!$E$9+1,1))</f>
        <v>430.40491895612814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290.79999999999939</v>
      </c>
      <c r="AJ125" s="14">
        <f>AI125*VLOOKUP('Données projet'!$B$10,Paramètres!$A$1:$I$89,3,0)*VLOOKUP('Données projet'!$B$10,Paramètres!$A$1:$I$89,5,0)</f>
        <v>294.87119999999942</v>
      </c>
      <c r="AK125" s="14">
        <f t="shared" si="89"/>
        <v>70.100193324246931</v>
      </c>
      <c r="AL125" s="22">
        <f t="shared" si="58"/>
        <v>635.65851003972909</v>
      </c>
      <c r="AM125" s="62">
        <f t="shared" si="59"/>
        <v>928.99184337306247</v>
      </c>
      <c r="AN125" s="62">
        <f ca="1">AVERAGE(OFFSET($AM$3,0,0,'Données projet'!$E$10+1,1))-AVERAGE(OFFSET($H$3,0,0,'Données projet'!$E$10+1,1))</f>
        <v>477.2188915749129</v>
      </c>
      <c r="AO125" s="62">
        <f t="shared" si="90"/>
        <v>254.25036207346591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-9.2222762759774927E-14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256.19915261735281</v>
      </c>
      <c r="BJ125" s="62">
        <f t="shared" si="92"/>
        <v>297.47246687305056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-9.7543306765146564E-14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448.44001099301806</v>
      </c>
      <c r="CE125" s="62">
        <f t="shared" si="94"/>
        <v>230.82970731138215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7.9346093551915729E-14</v>
      </c>
      <c r="CN125" s="24">
        <f t="shared" si="66"/>
        <v>7.9346093551915729E-14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1.7053025658242404E-13</v>
      </c>
      <c r="CU125" s="18">
        <f>CT125*VLOOKUP('Données projet'!$B$13,Paramètres!$A$1:$I$89,3,0)*VLOOKUP('Données projet'!$B$13,Paramètres!$A$1:$I$89,5,0)</f>
        <v>1.3301360013429075E-13</v>
      </c>
      <c r="CV125" s="14">
        <f t="shared" si="95"/>
        <v>1.9329766731057041E-12</v>
      </c>
      <c r="CW125" s="22">
        <f t="shared" si="67"/>
        <v>3.5982663925596575E-12</v>
      </c>
      <c r="CX125" s="62">
        <f t="shared" si="68"/>
        <v>293.3333333333369</v>
      </c>
      <c r="CY125" s="62">
        <f ca="1">AVERAGE(OFFSET($CX$3,0,0,'Données projet'!$E$13+1,1))-AVERAGE(OFFSET($H$3,0,0,'Données projet'!$E$13+1,1))</f>
        <v>288.82988781931277</v>
      </c>
      <c r="CZ125" s="62">
        <f t="shared" si="96"/>
        <v>283.48738729114024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3.4</v>
      </c>
      <c r="DO125" s="13">
        <f>IF('Données projet'!$A$166&gt;35,DO124+DN125-DW124,IF(A125&lt;'Données projet'!$A$166,$DL$205^A125,IF(A125='Données projet'!$A$166,'Données projet'!$B$166,DO124+DN125-DW124)))</f>
        <v>290.79999999999939</v>
      </c>
      <c r="DP125" s="18">
        <f>DO125*VLOOKUP('Données projet'!$B$14,Paramètres!$A$1:$I$89,3,0)*VLOOKUP('Données projet'!$B$14,Paramètres!$A$1:$I$89,5,0)</f>
        <v>281.26175999999941</v>
      </c>
      <c r="DQ125" s="14">
        <f t="shared" si="97"/>
        <v>67.233585225232218</v>
      </c>
      <c r="DR125" s="22">
        <f t="shared" si="70"/>
        <v>606.96272626727841</v>
      </c>
      <c r="DS125" s="62">
        <f t="shared" si="71"/>
        <v>900.29605960061167</v>
      </c>
      <c r="DT125" s="62">
        <f ca="1">AVERAGE(OFFSET($DS$3,0,0,'Données projet'!$E$14+1,1))-AVERAGE(OFFSET($H$3,0,0,'Données projet'!$E$14+1,1))</f>
        <v>457.16923206840744</v>
      </c>
      <c r="DU125" s="62">
        <f t="shared" si="98"/>
        <v>244.45149244446094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3.4</v>
      </c>
      <c r="EJ125" s="13">
        <f>IF('Données projet'!$A$192&gt;35,EJ124+EI125-ER124,IF(A125&lt;'Données projet'!$A$192,$EG$205^A125,IF(A125='Données projet'!$A$192,'Données projet'!$B$192,EJ124+EI125-ER124)))</f>
        <v>290.79999999999939</v>
      </c>
      <c r="EK125" s="18">
        <f>EJ125*VLOOKUP('Données projet'!$B$15,Paramètres!$A$1:$I$89,3,0)*VLOOKUP('Données projet'!$B$15,Paramètres!$A$1:$I$89,5,0)</f>
        <v>313.01711999999935</v>
      </c>
      <c r="EL125" s="14">
        <f t="shared" si="99"/>
        <v>73.898569287689199</v>
      </c>
      <c r="EM125" s="22">
        <f t="shared" si="73"/>
        <v>673.87815884272425</v>
      </c>
      <c r="EN125" s="62">
        <f t="shared" si="74"/>
        <v>967.21149217605762</v>
      </c>
      <c r="EO125" s="62">
        <f ca="1">AVERAGE(OFFSET($EN$3,0,0,'Données projet'!$E$15+1,1))-AVERAGE(OFFSET($H$3,0,0,'Données projet'!$E$15+1,1))</f>
        <v>503.92230226365683</v>
      </c>
      <c r="EP125" s="62">
        <f t="shared" si="100"/>
        <v>267.2998309535638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5.6843418860808015E-14</v>
      </c>
      <c r="FF125" s="18">
        <f>FE125*VLOOKUP('Données projet'!$B$16,Paramètres!$A$1:$I$89,3,0)*VLOOKUP('Données projet'!$B$16,Paramètres!$A$1:$I$89,5,0)</f>
        <v>3.813056537183002E-14</v>
      </c>
      <c r="FG125" s="14">
        <f t="shared" si="101"/>
        <v>6.4086286045526829E-13</v>
      </c>
      <c r="FH125" s="22">
        <f t="shared" si="76"/>
        <v>1.1825802166488628E-12</v>
      </c>
      <c r="FI125" s="62">
        <f t="shared" si="77"/>
        <v>293.33333333333451</v>
      </c>
      <c r="FJ125" s="62">
        <f ca="1">AVERAGE(OFFSET($FI$3,0,0,'Données projet'!$E$16+1,1))-AVERAGE(OFFSET($H$3,0,0,'Données projet'!$E$16+1,1))</f>
        <v>253.51307933126429</v>
      </c>
      <c r="FK125" s="62">
        <f t="shared" si="102"/>
        <v>249.72262393661117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294.19999999999936</v>
      </c>
      <c r="O126" s="14">
        <f>N126*VLOOKUP('Données projet'!$B$9,Paramètres!$A$1:$I$89,3,0)*VLOOKUP('Données projet'!$B$9,Paramètres!$A$1:$I$89,5,0)</f>
        <v>266.19215999999943</v>
      </c>
      <c r="P126" s="14">
        <f t="shared" si="87"/>
        <v>64.04048272345959</v>
      </c>
      <c r="Q126" s="22">
        <f t="shared" si="107"/>
        <v>575.15518607669117</v>
      </c>
      <c r="R126" s="62">
        <f t="shared" si="55"/>
        <v>868.48851941002454</v>
      </c>
      <c r="S126" s="62">
        <f ca="1">AVERAGE(OFFSET($R$3,0,0,'Données projet'!$E$9+1,1))-AVERAGE(OFFSET($H$3,0,0,'Données projet'!$E$9+1,1))</f>
        <v>430.40491895612814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294.19999999999936</v>
      </c>
      <c r="AJ126" s="14">
        <f>AI126*VLOOKUP('Données projet'!$B$10,Paramètres!$A$1:$I$89,3,0)*VLOOKUP('Données projet'!$B$10,Paramètres!$A$1:$I$89,5,0)</f>
        <v>298.31879999999938</v>
      </c>
      <c r="AK126" s="14">
        <f t="shared" si="89"/>
        <v>70.823904189019785</v>
      </c>
      <c r="AL126" s="22">
        <f t="shared" si="58"/>
        <v>642.92354312920827</v>
      </c>
      <c r="AM126" s="62">
        <f t="shared" si="59"/>
        <v>936.25687646254164</v>
      </c>
      <c r="AN126" s="62">
        <f ca="1">AVERAGE(OFFSET($AM$3,0,0,'Données projet'!$E$10+1,1))-AVERAGE(OFFSET($H$3,0,0,'Données projet'!$E$10+1,1))</f>
        <v>477.2188915749129</v>
      </c>
      <c r="AO126" s="62">
        <f t="shared" si="90"/>
        <v>254.25036207346591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-9.2222762759774927E-14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256.19915261735281</v>
      </c>
      <c r="BJ126" s="62">
        <f t="shared" si="92"/>
        <v>297.47246687305056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-9.7543306765146564E-14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448.44001099301806</v>
      </c>
      <c r="CE126" s="62">
        <f t="shared" si="94"/>
        <v>230.82970731138215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5.6106160811221809E-14</v>
      </c>
      <c r="CN126" s="24">
        <f t="shared" si="66"/>
        <v>5.6106160811221809E-14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1.7053025658242404E-13</v>
      </c>
      <c r="CU126" s="18">
        <f>CT126*VLOOKUP('Données projet'!$B$13,Paramètres!$A$1:$I$89,3,0)*VLOOKUP('Données projet'!$B$13,Paramètres!$A$1:$I$89,5,0)</f>
        <v>1.3301360013429075E-13</v>
      </c>
      <c r="CV126" s="14">
        <f t="shared" si="95"/>
        <v>1.9329766731057041E-12</v>
      </c>
      <c r="CW126" s="22">
        <f t="shared" si="67"/>
        <v>3.5982663925596575E-12</v>
      </c>
      <c r="CX126" s="62">
        <f t="shared" si="68"/>
        <v>293.3333333333369</v>
      </c>
      <c r="CY126" s="62">
        <f ca="1">AVERAGE(OFFSET($CX$3,0,0,'Données projet'!$E$13+1,1))-AVERAGE(OFFSET($H$3,0,0,'Données projet'!$E$13+1,1))</f>
        <v>288.82988781931277</v>
      </c>
      <c r="CZ126" s="62">
        <f t="shared" si="96"/>
        <v>283.48738729114024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3.4</v>
      </c>
      <c r="DO126" s="13">
        <f>IF('Données projet'!$A$166&gt;35,DO125+DN126-DW125,IF(A126&lt;'Données projet'!$A$166,$DL$205^A126,IF(A126='Données projet'!$A$166,'Données projet'!$B$166,DO125+DN126-DW125)))</f>
        <v>294.19999999999936</v>
      </c>
      <c r="DP126" s="18">
        <f>DO126*VLOOKUP('Données projet'!$B$14,Paramètres!$A$1:$I$89,3,0)*VLOOKUP('Données projet'!$B$14,Paramètres!$A$1:$I$89,5,0)</f>
        <v>284.55023999999941</v>
      </c>
      <c r="DQ126" s="14">
        <f t="shared" si="97"/>
        <v>67.927701372388441</v>
      </c>
      <c r="DR126" s="22">
        <f t="shared" si="70"/>
        <v>613.89908122357554</v>
      </c>
      <c r="DS126" s="62">
        <f t="shared" si="71"/>
        <v>907.23241455690891</v>
      </c>
      <c r="DT126" s="62">
        <f ca="1">AVERAGE(OFFSET($DS$3,0,0,'Données projet'!$E$14+1,1))-AVERAGE(OFFSET($H$3,0,0,'Données projet'!$E$14+1,1))</f>
        <v>457.16923206840744</v>
      </c>
      <c r="DU126" s="62">
        <f t="shared" si="98"/>
        <v>244.45149244446094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3.4</v>
      </c>
      <c r="EJ126" s="13">
        <f>IF('Données projet'!$A$192&gt;35,EJ125+EI126-ER125,IF(A126&lt;'Données projet'!$A$192,$EG$205^A126,IF(A126='Données projet'!$A$192,'Données projet'!$B$192,EJ125+EI126-ER125)))</f>
        <v>294.19999999999936</v>
      </c>
      <c r="EK126" s="18">
        <f>EJ126*VLOOKUP('Données projet'!$B$15,Paramètres!$A$1:$I$89,3,0)*VLOOKUP('Données projet'!$B$15,Paramètres!$A$1:$I$89,5,0)</f>
        <v>316.6768799999993</v>
      </c>
      <c r="EL126" s="14">
        <f t="shared" si="99"/>
        <v>74.661494394575769</v>
      </c>
      <c r="EM126" s="22">
        <f t="shared" si="73"/>
        <v>681.58100207055156</v>
      </c>
      <c r="EN126" s="62">
        <f t="shared" si="74"/>
        <v>974.91433540388493</v>
      </c>
      <c r="EO126" s="62">
        <f ca="1">AVERAGE(OFFSET($EN$3,0,0,'Données projet'!$E$15+1,1))-AVERAGE(OFFSET($H$3,0,0,'Données projet'!$E$15+1,1))</f>
        <v>503.92230226365683</v>
      </c>
      <c r="EP126" s="62">
        <f t="shared" si="100"/>
        <v>267.2998309535638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5.6843418860808015E-14</v>
      </c>
      <c r="FF126" s="18">
        <f>FE126*VLOOKUP('Données projet'!$B$16,Paramètres!$A$1:$I$89,3,0)*VLOOKUP('Données projet'!$B$16,Paramètres!$A$1:$I$89,5,0)</f>
        <v>3.813056537183002E-14</v>
      </c>
      <c r="FG126" s="14">
        <f t="shared" si="101"/>
        <v>6.4086286045526829E-13</v>
      </c>
      <c r="FH126" s="22">
        <f t="shared" si="76"/>
        <v>1.1825802166488628E-12</v>
      </c>
      <c r="FI126" s="62">
        <f t="shared" si="77"/>
        <v>293.33333333333451</v>
      </c>
      <c r="FJ126" s="62">
        <f ca="1">AVERAGE(OFFSET($FI$3,0,0,'Données projet'!$E$16+1,1))-AVERAGE(OFFSET($H$3,0,0,'Données projet'!$E$16+1,1))</f>
        <v>253.51307933126429</v>
      </c>
      <c r="FK126" s="62">
        <f t="shared" si="102"/>
        <v>249.72262393661117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297.59999999999934</v>
      </c>
      <c r="O127" s="14">
        <f>N127*VLOOKUP('Données projet'!$B$9,Paramètres!$A$1:$I$89,3,0)*VLOOKUP('Données projet'!$B$9,Paramètres!$A$1:$I$89,5,0)</f>
        <v>269.26847999999939</v>
      </c>
      <c r="P127" s="14">
        <f t="shared" si="87"/>
        <v>64.693997776951065</v>
      </c>
      <c r="Q127" s="22">
        <f t="shared" si="107"/>
        <v>581.65131546152202</v>
      </c>
      <c r="R127" s="62">
        <f t="shared" si="55"/>
        <v>874.98464879485527</v>
      </c>
      <c r="S127" s="62">
        <f ca="1">AVERAGE(OFFSET($R$3,0,0,'Données projet'!$E$9+1,1))-AVERAGE(OFFSET($H$3,0,0,'Données projet'!$E$9+1,1))</f>
        <v>430.40491895612814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297.59999999999934</v>
      </c>
      <c r="AJ127" s="14">
        <f>AI127*VLOOKUP('Données projet'!$B$10,Paramètres!$A$1:$I$89,3,0)*VLOOKUP('Données projet'!$B$10,Paramètres!$A$1:$I$89,5,0)</f>
        <v>301.76639999999935</v>
      </c>
      <c r="AK127" s="14">
        <f t="shared" si="89"/>
        <v>71.546642144235236</v>
      </c>
      <c r="AL127" s="22">
        <f t="shared" si="58"/>
        <v>650.18688173454188</v>
      </c>
      <c r="AM127" s="62">
        <f t="shared" si="59"/>
        <v>943.52021506787514</v>
      </c>
      <c r="AN127" s="62">
        <f ca="1">AVERAGE(OFFSET($AM$3,0,0,'Données projet'!$E$10+1,1))-AVERAGE(OFFSET($H$3,0,0,'Données projet'!$E$10+1,1))</f>
        <v>477.2188915749129</v>
      </c>
      <c r="AO127" s="62">
        <f t="shared" si="90"/>
        <v>254.25036207346591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-9.2222762759774927E-14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256.19915261735281</v>
      </c>
      <c r="BJ127" s="62">
        <f t="shared" si="92"/>
        <v>297.47246687305056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-9.7543306765146564E-14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448.44001099301806</v>
      </c>
      <c r="CE127" s="62">
        <f t="shared" si="94"/>
        <v>230.82970731138215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3.9673046775957871E-14</v>
      </c>
      <c r="CN127" s="24">
        <f t="shared" si="66"/>
        <v>3.9673046775957871E-14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1.7053025658242404E-13</v>
      </c>
      <c r="CU127" s="18">
        <f>CT127*VLOOKUP('Données projet'!$B$13,Paramètres!$A$1:$I$89,3,0)*VLOOKUP('Données projet'!$B$13,Paramètres!$A$1:$I$89,5,0)</f>
        <v>1.3301360013429075E-13</v>
      </c>
      <c r="CV127" s="14">
        <f t="shared" si="95"/>
        <v>1.9329766731057041E-12</v>
      </c>
      <c r="CW127" s="22">
        <f t="shared" si="67"/>
        <v>3.5982663925596575E-12</v>
      </c>
      <c r="CX127" s="62">
        <f t="shared" si="68"/>
        <v>293.3333333333369</v>
      </c>
      <c r="CY127" s="62">
        <f ca="1">AVERAGE(OFFSET($CX$3,0,0,'Données projet'!$E$13+1,1))-AVERAGE(OFFSET($H$3,0,0,'Données projet'!$E$13+1,1))</f>
        <v>288.82988781931277</v>
      </c>
      <c r="CZ127" s="62">
        <f t="shared" si="96"/>
        <v>283.48738729114024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3.4</v>
      </c>
      <c r="DO127" s="13">
        <f>IF('Données projet'!$A$166&gt;35,DO126+DN127-DW126,IF(A127&lt;'Données projet'!$A$166,$DL$205^A127,IF(A127='Données projet'!$A$166,'Données projet'!$B$166,DO126+DN127-DW126)))</f>
        <v>297.59999999999934</v>
      </c>
      <c r="DP127" s="18">
        <f>DO127*VLOOKUP('Données projet'!$B$14,Paramètres!$A$1:$I$89,3,0)*VLOOKUP('Données projet'!$B$14,Paramètres!$A$1:$I$89,5,0)</f>
        <v>287.8387199999994</v>
      </c>
      <c r="DQ127" s="14">
        <f t="shared" si="97"/>
        <v>68.620884395190174</v>
      </c>
      <c r="DR127" s="22">
        <f t="shared" si="70"/>
        <v>620.83381098828852</v>
      </c>
      <c r="DS127" s="62">
        <f t="shared" si="71"/>
        <v>914.16714432162189</v>
      </c>
      <c r="DT127" s="62">
        <f ca="1">AVERAGE(OFFSET($DS$3,0,0,'Données projet'!$E$14+1,1))-AVERAGE(OFFSET($H$3,0,0,'Données projet'!$E$14+1,1))</f>
        <v>457.16923206840744</v>
      </c>
      <c r="DU127" s="62">
        <f t="shared" si="98"/>
        <v>244.45149244446094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3.4</v>
      </c>
      <c r="EJ127" s="13">
        <f>IF('Données projet'!$A$192&gt;35,EJ126+EI127-ER126,IF(A127&lt;'Données projet'!$A$192,$EG$205^A127,IF(A127='Données projet'!$A$192,'Données projet'!$B$192,EJ126+EI127-ER126)))</f>
        <v>297.59999999999934</v>
      </c>
      <c r="EK127" s="18">
        <f>EJ127*VLOOKUP('Données projet'!$B$15,Paramètres!$A$1:$I$89,3,0)*VLOOKUP('Données projet'!$B$15,Paramètres!$A$1:$I$89,5,0)</f>
        <v>320.33663999999931</v>
      </c>
      <c r="EL127" s="14">
        <f t="shared" si="99"/>
        <v>75.423393874842361</v>
      </c>
      <c r="EM127" s="22">
        <f t="shared" si="73"/>
        <v>689.2820589986826</v>
      </c>
      <c r="EN127" s="62">
        <f t="shared" si="74"/>
        <v>982.61539233201597</v>
      </c>
      <c r="EO127" s="62">
        <f ca="1">AVERAGE(OFFSET($EN$3,0,0,'Données projet'!$E$15+1,1))-AVERAGE(OFFSET($H$3,0,0,'Données projet'!$E$15+1,1))</f>
        <v>503.92230226365683</v>
      </c>
      <c r="EP127" s="62">
        <f t="shared" si="100"/>
        <v>267.2998309535638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5.6843418860808015E-14</v>
      </c>
      <c r="FF127" s="18">
        <f>FE127*VLOOKUP('Données projet'!$B$16,Paramètres!$A$1:$I$89,3,0)*VLOOKUP('Données projet'!$B$16,Paramètres!$A$1:$I$89,5,0)</f>
        <v>3.813056537183002E-14</v>
      </c>
      <c r="FG127" s="14">
        <f t="shared" si="101"/>
        <v>6.4086286045526829E-13</v>
      </c>
      <c r="FH127" s="22">
        <f t="shared" si="76"/>
        <v>1.1825802166488628E-12</v>
      </c>
      <c r="FI127" s="62">
        <f t="shared" si="77"/>
        <v>293.33333333333451</v>
      </c>
      <c r="FJ127" s="62">
        <f ca="1">AVERAGE(OFFSET($FI$3,0,0,'Données projet'!$E$16+1,1))-AVERAGE(OFFSET($H$3,0,0,'Données projet'!$E$16+1,1))</f>
        <v>253.51307933126429</v>
      </c>
      <c r="FK127" s="62">
        <f t="shared" si="102"/>
        <v>249.72262393661117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300.99999999999932</v>
      </c>
      <c r="O128" s="14">
        <f>N128*VLOOKUP('Données projet'!$B$9,Paramètres!$A$1:$I$89,3,0)*VLOOKUP('Données projet'!$B$9,Paramètres!$A$1:$I$89,5,0)</f>
        <v>272.34479999999934</v>
      </c>
      <c r="P128" s="14">
        <f t="shared" si="87"/>
        <v>65.346644318451595</v>
      </c>
      <c r="Q128" s="22">
        <f t="shared" si="107"/>
        <v>588.1459321879687</v>
      </c>
      <c r="R128" s="62">
        <f t="shared" si="55"/>
        <v>881.47926552130207</v>
      </c>
      <c r="S128" s="62">
        <f ca="1">AVERAGE(OFFSET($R$3,0,0,'Données projet'!$E$9+1,1))-AVERAGE(OFFSET($H$3,0,0,'Données projet'!$E$9+1,1))</f>
        <v>430.40491895612814</v>
      </c>
      <c r="T128" s="62">
        <f t="shared" si="88"/>
        <v>231.36959598460686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300.99999999999932</v>
      </c>
      <c r="AJ128" s="14">
        <f>AI128*VLOOKUP('Données projet'!$B$10,Paramètres!$A$1:$I$89,3,0)*VLOOKUP('Données projet'!$B$10,Paramètres!$A$1:$I$89,5,0)</f>
        <v>305.21399999999932</v>
      </c>
      <c r="AK128" s="14">
        <f t="shared" si="89"/>
        <v>72.268419591231137</v>
      </c>
      <c r="AL128" s="22">
        <f t="shared" si="58"/>
        <v>657.44854745472628</v>
      </c>
      <c r="AM128" s="62">
        <f t="shared" si="59"/>
        <v>950.78188078805965</v>
      </c>
      <c r="AN128" s="62">
        <f ca="1">AVERAGE(OFFSET($AM$3,0,0,'Données projet'!$E$10+1,1))-AVERAGE(OFFSET($H$3,0,0,'Données projet'!$E$10+1,1))</f>
        <v>477.2188915749129</v>
      </c>
      <c r="AO128" s="62">
        <f t="shared" si="90"/>
        <v>254.25036207346591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-9.2222762759774927E-14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256.19915261735281</v>
      </c>
      <c r="BJ128" s="62">
        <f t="shared" si="92"/>
        <v>297.47246687305056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-9.7543306765146564E-14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448.44001099301806</v>
      </c>
      <c r="CE128" s="62">
        <f t="shared" si="94"/>
        <v>230.82970731138215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2.8053080405610907E-14</v>
      </c>
      <c r="CN128" s="24">
        <f t="shared" si="66"/>
        <v>2.8053080405610907E-14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1.7053025658242404E-13</v>
      </c>
      <c r="CU128" s="18">
        <f>CT128*VLOOKUP('Données projet'!$B$13,Paramètres!$A$1:$I$89,3,0)*VLOOKUP('Données projet'!$B$13,Paramètres!$A$1:$I$89,5,0)</f>
        <v>1.3301360013429075E-13</v>
      </c>
      <c r="CV128" s="14">
        <f t="shared" si="95"/>
        <v>1.9329766731057041E-12</v>
      </c>
      <c r="CW128" s="22">
        <f t="shared" si="67"/>
        <v>3.5982663925596575E-12</v>
      </c>
      <c r="CX128" s="62">
        <f t="shared" si="68"/>
        <v>293.3333333333369</v>
      </c>
      <c r="CY128" s="62">
        <f ca="1">AVERAGE(OFFSET($CX$3,0,0,'Données projet'!$E$13+1,1))-AVERAGE(OFFSET($H$3,0,0,'Données projet'!$E$13+1,1))</f>
        <v>288.82988781931277</v>
      </c>
      <c r="CZ128" s="62">
        <f t="shared" si="96"/>
        <v>283.48738729114024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>
        <f>VLOOKUP(A128,'Données projet'!$A$165:$I$185,2,0)</f>
        <v>301</v>
      </c>
      <c r="DM128" s="13">
        <f>VLOOKUP(A128,'Données projet'!$A$165:$I$185,9,0)</f>
        <v>3.4</v>
      </c>
      <c r="DN128" s="13">
        <f t="array" ref="DN128">INDEX(DM:DM,MIN(IF(ISNUMBER(DM128:DM324),ROW(DM128:DM324),"")))</f>
        <v>3.4</v>
      </c>
      <c r="DO128" s="13">
        <f>IF('Données projet'!$A$166&gt;35,DO127+DN128-DW127,IF(A128&lt;'Données projet'!$A$166,$DL$205^A128,IF(A128='Données projet'!$A$166,'Données projet'!$B$166,DO127+DN128-DW127)))</f>
        <v>300.99999999999932</v>
      </c>
      <c r="DP128" s="18">
        <f>DO128*VLOOKUP('Données projet'!$B$14,Paramètres!$A$1:$I$89,3,0)*VLOOKUP('Données projet'!$B$14,Paramètres!$A$1:$I$89,5,0)</f>
        <v>291.12719999999933</v>
      </c>
      <c r="DQ128" s="14">
        <f t="shared" si="97"/>
        <v>69.313146187847238</v>
      </c>
      <c r="DR128" s="22">
        <f t="shared" si="70"/>
        <v>627.766936277166</v>
      </c>
      <c r="DS128" s="62">
        <f t="shared" si="71"/>
        <v>921.10026961049925</v>
      </c>
      <c r="DT128" s="62">
        <f ca="1">AVERAGE(OFFSET($DS$3,0,0,'Données projet'!$E$14+1,1))-AVERAGE(OFFSET($H$3,0,0,'Données projet'!$E$14+1,1))</f>
        <v>457.16923206840744</v>
      </c>
      <c r="DU128" s="62">
        <f t="shared" si="98"/>
        <v>244.45149244446094</v>
      </c>
      <c r="DV128" s="16">
        <f>IF(ISNA(VLOOKUP(A128,'Données projet'!$A$165:$I$185,3,0)),0,VLOOKUP(A128,'Données projet'!$A$165:$I$185,3,0))</f>
        <v>11</v>
      </c>
      <c r="DW128" s="16">
        <f>IF(ISNA(VLOOKUP(A128,'Données projet'!$A$165:$I$185,4,0)),0,VLOOKUP(A128,'Données projet'!$A$165:$I$185,4,0))</f>
        <v>33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>
        <f>VLOOKUP(A128,'Données projet'!$A$191:$I$211,2,0)</f>
        <v>301</v>
      </c>
      <c r="EH128" s="13">
        <f>VLOOKUP(A128,'Données projet'!$A$191:$I$211,9,0)</f>
        <v>3.4</v>
      </c>
      <c r="EI128" s="13">
        <f t="array" ref="EI128">INDEX(EH:EH,MIN(IF(ISNUMBER(EH128:EH324),ROW(EH128:EH324),"")))</f>
        <v>3.4</v>
      </c>
      <c r="EJ128" s="13">
        <f>IF('Données projet'!$A$192&gt;35,EJ127+EI128-ER127,IF(A128&lt;'Données projet'!$A$192,$EG$205^A128,IF(A128='Données projet'!$A$192,'Données projet'!$B$192,EJ127+EI128-ER127)))</f>
        <v>300.99999999999932</v>
      </c>
      <c r="EK128" s="18">
        <f>EJ128*VLOOKUP('Données projet'!$B$15,Paramètres!$A$1:$I$89,3,0)*VLOOKUP('Données projet'!$B$15,Paramètres!$A$1:$I$89,5,0)</f>
        <v>323.99639999999926</v>
      </c>
      <c r="EL128" s="14">
        <f t="shared" si="99"/>
        <v>76.184280801792809</v>
      </c>
      <c r="EM128" s="22">
        <f t="shared" si="73"/>
        <v>696.98135239645444</v>
      </c>
      <c r="EN128" s="62">
        <f t="shared" si="74"/>
        <v>990.3146857297877</v>
      </c>
      <c r="EO128" s="62">
        <f ca="1">AVERAGE(OFFSET($EN$3,0,0,'Données projet'!$E$15+1,1))-AVERAGE(OFFSET($H$3,0,0,'Données projet'!$E$15+1,1))</f>
        <v>503.92230226365683</v>
      </c>
      <c r="EP128" s="62">
        <f t="shared" si="100"/>
        <v>267.2998309535638</v>
      </c>
      <c r="EQ128" s="16">
        <f>IF(ISNA(VLOOKUP(A128,'Données projet'!$A$191:$I$211,3,0)),0,VLOOKUP(A128,'Données projet'!$A$191:$I$211,3,0))</f>
        <v>11</v>
      </c>
      <c r="ER128" s="16">
        <f>IF(ISNA(VLOOKUP(A128,'Données projet'!$A$191:$I$211,4,0)),0,VLOOKUP(A128,'Données projet'!$A$191:$I$211,4,0))</f>
        <v>33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5.6843418860808015E-14</v>
      </c>
      <c r="FF128" s="18">
        <f>FE128*VLOOKUP('Données projet'!$B$16,Paramètres!$A$1:$I$89,3,0)*VLOOKUP('Données projet'!$B$16,Paramètres!$A$1:$I$89,5,0)</f>
        <v>3.813056537183002E-14</v>
      </c>
      <c r="FG128" s="14">
        <f t="shared" si="101"/>
        <v>6.4086286045526829E-13</v>
      </c>
      <c r="FH128" s="22">
        <f t="shared" si="76"/>
        <v>1.1825802166488628E-12</v>
      </c>
      <c r="FI128" s="62">
        <f t="shared" si="77"/>
        <v>293.33333333333451</v>
      </c>
      <c r="FJ128" s="62">
        <f ca="1">AVERAGE(OFFSET($FI$3,0,0,'Données projet'!$E$16+1,1))-AVERAGE(OFFSET($H$3,0,0,'Données projet'!$E$16+1,1))</f>
        <v>253.51307933126429</v>
      </c>
      <c r="FK128" s="62">
        <f t="shared" si="102"/>
        <v>249.72262393661117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270.99999999999932</v>
      </c>
      <c r="O129" s="14">
        <f>N129*VLOOKUP('Données projet'!$B$9,Paramètres!$A$1:$I$89,3,0)*VLOOKUP('Données projet'!$B$9,Paramètres!$A$1:$I$89,5,0)</f>
        <v>245.20079999999936</v>
      </c>
      <c r="P129" s="14">
        <f t="shared" si="87"/>
        <v>59.557107941433571</v>
      </c>
      <c r="Q129" s="22">
        <f t="shared" si="107"/>
        <v>530.78668966466228</v>
      </c>
      <c r="R129" s="62">
        <f t="shared" si="55"/>
        <v>824.12002299799565</v>
      </c>
      <c r="S129" s="62">
        <f ca="1">AVERAGE(OFFSET($R$3,0,0,'Données projet'!$E$9+1,1))-AVERAGE(OFFSET($H$3,0,0,'Données projet'!$E$9+1,1))</f>
        <v>430.40491895612814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270.99999999999932</v>
      </c>
      <c r="AJ129" s="14">
        <f>AI129*VLOOKUP('Données projet'!$B$10,Paramètres!$A$1:$I$89,3,0)*VLOOKUP('Données projet'!$B$10,Paramètres!$A$1:$I$89,5,0)</f>
        <v>274.7939999999993</v>
      </c>
      <c r="AK129" s="14">
        <f t="shared" si="89"/>
        <v>65.865632600455356</v>
      </c>
      <c r="AL129" s="22">
        <f t="shared" si="58"/>
        <v>593.31552677912521</v>
      </c>
      <c r="AM129" s="62">
        <f t="shared" si="59"/>
        <v>886.64886011245858</v>
      </c>
      <c r="AN129" s="62">
        <f ca="1">AVERAGE(OFFSET($AM$3,0,0,'Données projet'!$E$10+1,1))-AVERAGE(OFFSET($H$3,0,0,'Données projet'!$E$10+1,1))</f>
        <v>477.2188915749129</v>
      </c>
      <c r="AO129" s="62">
        <f t="shared" si="90"/>
        <v>254.25036207346591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-9.2222762759774927E-14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256.19915261735281</v>
      </c>
      <c r="BJ129" s="62">
        <f t="shared" si="92"/>
        <v>297.47246687305056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-9.7543306765146564E-14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448.44001099301806</v>
      </c>
      <c r="CE129" s="62">
        <f t="shared" si="94"/>
        <v>230.82970731138215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1.9836523387978938E-14</v>
      </c>
      <c r="CN129" s="24">
        <f t="shared" si="66"/>
        <v>1.9836523387978938E-14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1.7053025658242404E-13</v>
      </c>
      <c r="CU129" s="18">
        <f>CT129*VLOOKUP('Données projet'!$B$13,Paramètres!$A$1:$I$89,3,0)*VLOOKUP('Données projet'!$B$13,Paramètres!$A$1:$I$89,5,0)</f>
        <v>1.3301360013429075E-13</v>
      </c>
      <c r="CV129" s="14">
        <f t="shared" si="95"/>
        <v>1.9329766731057041E-12</v>
      </c>
      <c r="CW129" s="22">
        <f t="shared" si="67"/>
        <v>3.5982663925596575E-12</v>
      </c>
      <c r="CX129" s="62">
        <f t="shared" si="68"/>
        <v>293.3333333333369</v>
      </c>
      <c r="CY129" s="62">
        <f ca="1">AVERAGE(OFFSET($CX$3,0,0,'Données projet'!$E$13+1,1))-AVERAGE(OFFSET($H$3,0,0,'Données projet'!$E$13+1,1))</f>
        <v>288.82988781931277</v>
      </c>
      <c r="CZ129" s="62">
        <f t="shared" si="96"/>
        <v>283.48738729114024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</v>
      </c>
      <c r="DO129" s="13">
        <f>IF('Données projet'!$A$166&gt;35,DO128+DN129-DW128,IF(A129&lt;'Données projet'!$A$166,$DL$205^A129,IF(A129='Données projet'!$A$166,'Données projet'!$B$166,DO128+DN129-DW128)))</f>
        <v>270.99999999999932</v>
      </c>
      <c r="DP129" s="18">
        <f>DO129*VLOOKUP('Données projet'!$B$14,Paramètres!$A$1:$I$89,3,0)*VLOOKUP('Données projet'!$B$14,Paramètres!$A$1:$I$89,5,0)</f>
        <v>262.11119999999937</v>
      </c>
      <c r="DQ129" s="14">
        <f t="shared" si="97"/>
        <v>63.172188447086931</v>
      </c>
      <c r="DR129" s="22">
        <f t="shared" si="70"/>
        <v>566.53523487867528</v>
      </c>
      <c r="DS129" s="62">
        <f t="shared" si="71"/>
        <v>859.86856821200854</v>
      </c>
      <c r="DT129" s="62">
        <f ca="1">AVERAGE(OFFSET($DS$3,0,0,'Données projet'!$E$14+1,1))-AVERAGE(OFFSET($H$3,0,0,'Données projet'!$E$14+1,1))</f>
        <v>457.16923206840744</v>
      </c>
      <c r="DU129" s="62">
        <f t="shared" si="98"/>
        <v>244.45149244446094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</v>
      </c>
      <c r="EJ129" s="13">
        <f>IF('Données projet'!$A$192&gt;35,EJ128+EI129-ER128,IF(A129&lt;'Données projet'!$A$192,$EG$205^A129,IF(A129='Données projet'!$A$192,'Données projet'!$B$192,EJ128+EI129-ER128)))</f>
        <v>270.99999999999932</v>
      </c>
      <c r="EK129" s="18">
        <f>EJ129*VLOOKUP('Données projet'!$B$15,Paramètres!$A$1:$I$89,3,0)*VLOOKUP('Données projet'!$B$15,Paramètres!$A$1:$I$89,5,0)</f>
        <v>291.70439999999928</v>
      </c>
      <c r="EL129" s="14">
        <f t="shared" si="99"/>
        <v>69.434559073015549</v>
      </c>
      <c r="EM129" s="22">
        <f t="shared" si="73"/>
        <v>628.9836870521674</v>
      </c>
      <c r="EN129" s="62">
        <f t="shared" si="74"/>
        <v>922.31702038550065</v>
      </c>
      <c r="EO129" s="62">
        <f ca="1">AVERAGE(OFFSET($EN$3,0,0,'Données projet'!$E$15+1,1))-AVERAGE(OFFSET($H$3,0,0,'Données projet'!$E$15+1,1))</f>
        <v>503.92230226365683</v>
      </c>
      <c r="EP129" s="62">
        <f t="shared" si="100"/>
        <v>267.2998309535638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5.6843418860808015E-14</v>
      </c>
      <c r="FF129" s="18">
        <f>FE129*VLOOKUP('Données projet'!$B$16,Paramètres!$A$1:$I$89,3,0)*VLOOKUP('Données projet'!$B$16,Paramètres!$A$1:$I$89,5,0)</f>
        <v>3.813056537183002E-14</v>
      </c>
      <c r="FG129" s="14">
        <f t="shared" si="101"/>
        <v>6.4086286045526829E-13</v>
      </c>
      <c r="FH129" s="22">
        <f t="shared" si="76"/>
        <v>1.1825802166488628E-12</v>
      </c>
      <c r="FI129" s="62">
        <f t="shared" si="77"/>
        <v>293.33333333333451</v>
      </c>
      <c r="FJ129" s="62">
        <f ca="1">AVERAGE(OFFSET($FI$3,0,0,'Données projet'!$E$16+1,1))-AVERAGE(OFFSET($H$3,0,0,'Données projet'!$E$16+1,1))</f>
        <v>253.51307933126429</v>
      </c>
      <c r="FK129" s="62">
        <f t="shared" si="102"/>
        <v>249.72262393661117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273.99999999999932</v>
      </c>
      <c r="O130" s="14">
        <f>N130*VLOOKUP('Données projet'!$B$9,Paramètres!$A$1:$I$89,3,0)*VLOOKUP('Données projet'!$B$9,Paramètres!$A$1:$I$89,5,0)</f>
        <v>247.91519999999937</v>
      </c>
      <c r="P130" s="14">
        <f t="shared" si="87"/>
        <v>60.139294964297299</v>
      </c>
      <c r="Q130" s="22">
        <f t="shared" si="107"/>
        <v>536.52824539615006</v>
      </c>
      <c r="R130" s="62">
        <f t="shared" si="55"/>
        <v>829.86157872948343</v>
      </c>
      <c r="S130" s="62">
        <f ca="1">AVERAGE(OFFSET($R$3,0,0,'Données projet'!$E$9+1,1))-AVERAGE(OFFSET($H$3,0,0,'Données projet'!$E$9+1,1))</f>
        <v>430.40491895612814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273.99999999999932</v>
      </c>
      <c r="AJ130" s="14">
        <f>AI130*VLOOKUP('Données projet'!$B$10,Paramètres!$A$1:$I$89,3,0)*VLOOKUP('Données projet'!$B$10,Paramètres!$A$1:$I$89,5,0)</f>
        <v>277.83599999999933</v>
      </c>
      <c r="AK130" s="14">
        <f t="shared" si="89"/>
        <v>66.509487177652147</v>
      </c>
      <c r="AL130" s="22">
        <f t="shared" si="58"/>
        <v>599.73505683440965</v>
      </c>
      <c r="AM130" s="62">
        <f t="shared" si="59"/>
        <v>893.06839016774302</v>
      </c>
      <c r="AN130" s="62">
        <f ca="1">AVERAGE(OFFSET($AM$3,0,0,'Données projet'!$E$10+1,1))-AVERAGE(OFFSET($H$3,0,0,'Données projet'!$E$10+1,1))</f>
        <v>477.2188915749129</v>
      </c>
      <c r="AO130" s="62">
        <f t="shared" si="90"/>
        <v>254.25036207346591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-9.2222762759774927E-14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256.19915261735281</v>
      </c>
      <c r="BJ130" s="62">
        <f t="shared" si="92"/>
        <v>297.47246687305056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-9.7543306765146564E-14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448.44001099301806</v>
      </c>
      <c r="CE130" s="62">
        <f t="shared" si="94"/>
        <v>230.82970731138215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1.4026540202805457E-14</v>
      </c>
      <c r="CN130" s="24">
        <f t="shared" si="66"/>
        <v>1.4026540202805457E-14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1.7053025658242404E-13</v>
      </c>
      <c r="CU130" s="18">
        <f>CT130*VLOOKUP('Données projet'!$B$13,Paramètres!$A$1:$I$89,3,0)*VLOOKUP('Données projet'!$B$13,Paramètres!$A$1:$I$89,5,0)</f>
        <v>1.3301360013429075E-13</v>
      </c>
      <c r="CV130" s="14">
        <f t="shared" si="95"/>
        <v>1.9329766731057041E-12</v>
      </c>
      <c r="CW130" s="22">
        <f t="shared" si="67"/>
        <v>3.5982663925596575E-12</v>
      </c>
      <c r="CX130" s="62">
        <f t="shared" si="68"/>
        <v>293.3333333333369</v>
      </c>
      <c r="CY130" s="62">
        <f ca="1">AVERAGE(OFFSET($CX$3,0,0,'Données projet'!$E$13+1,1))-AVERAGE(OFFSET($H$3,0,0,'Données projet'!$E$13+1,1))</f>
        <v>288.82988781931277</v>
      </c>
      <c r="CZ130" s="62">
        <f t="shared" si="96"/>
        <v>283.48738729114024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</v>
      </c>
      <c r="DO130" s="13">
        <f>IF('Données projet'!$A$166&gt;35,DO129+DN130-DW129,IF(A130&lt;'Données projet'!$A$166,$DL$205^A130,IF(A130='Données projet'!$A$166,'Données projet'!$B$166,DO129+DN130-DW129)))</f>
        <v>273.99999999999932</v>
      </c>
      <c r="DP130" s="18">
        <f>DO130*VLOOKUP('Données projet'!$B$14,Paramètres!$A$1:$I$89,3,0)*VLOOKUP('Données projet'!$B$14,Paramètres!$A$1:$I$89,5,0)</f>
        <v>265.01279999999934</v>
      </c>
      <c r="DQ130" s="14">
        <f t="shared" si="97"/>
        <v>63.789713870852616</v>
      </c>
      <c r="DR130" s="22">
        <f t="shared" si="70"/>
        <v>572.6643783250671</v>
      </c>
      <c r="DS130" s="62">
        <f t="shared" si="71"/>
        <v>865.99771165840048</v>
      </c>
      <c r="DT130" s="62">
        <f ca="1">AVERAGE(OFFSET($DS$3,0,0,'Données projet'!$E$14+1,1))-AVERAGE(OFFSET($H$3,0,0,'Données projet'!$E$14+1,1))</f>
        <v>457.16923206840744</v>
      </c>
      <c r="DU130" s="62">
        <f t="shared" si="98"/>
        <v>244.45149244446094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</v>
      </c>
      <c r="EJ130" s="13">
        <f>IF('Données projet'!$A$192&gt;35,EJ129+EI130-ER129,IF(A130&lt;'Données projet'!$A$192,$EG$205^A130,IF(A130='Données projet'!$A$192,'Données projet'!$B$192,EJ129+EI130-ER129)))</f>
        <v>273.99999999999932</v>
      </c>
      <c r="EK130" s="18">
        <f>EJ130*VLOOKUP('Données projet'!$B$15,Paramètres!$A$1:$I$89,3,0)*VLOOKUP('Données projet'!$B$15,Paramètres!$A$1:$I$89,5,0)</f>
        <v>294.93359999999927</v>
      </c>
      <c r="EL130" s="14">
        <f t="shared" si="99"/>
        <v>70.113300882814755</v>
      </c>
      <c r="EM130" s="22">
        <f t="shared" si="73"/>
        <v>635.79001903756773</v>
      </c>
      <c r="EN130" s="62">
        <f t="shared" si="74"/>
        <v>929.1233523709011</v>
      </c>
      <c r="EO130" s="62">
        <f ca="1">AVERAGE(OFFSET($EN$3,0,0,'Données projet'!$E$15+1,1))-AVERAGE(OFFSET($H$3,0,0,'Données projet'!$E$15+1,1))</f>
        <v>503.92230226365683</v>
      </c>
      <c r="EP130" s="62">
        <f t="shared" si="100"/>
        <v>267.2998309535638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5.6843418860808015E-14</v>
      </c>
      <c r="FF130" s="18">
        <f>FE130*VLOOKUP('Données projet'!$B$16,Paramètres!$A$1:$I$89,3,0)*VLOOKUP('Données projet'!$B$16,Paramètres!$A$1:$I$89,5,0)</f>
        <v>3.813056537183002E-14</v>
      </c>
      <c r="FG130" s="14">
        <f t="shared" si="101"/>
        <v>6.4086286045526829E-13</v>
      </c>
      <c r="FH130" s="22">
        <f t="shared" si="76"/>
        <v>1.1825802166488628E-12</v>
      </c>
      <c r="FI130" s="62">
        <f t="shared" si="77"/>
        <v>293.33333333333451</v>
      </c>
      <c r="FJ130" s="62">
        <f ca="1">AVERAGE(OFFSET($FI$3,0,0,'Données projet'!$E$16+1,1))-AVERAGE(OFFSET($H$3,0,0,'Données projet'!$E$16+1,1))</f>
        <v>253.51307933126429</v>
      </c>
      <c r="FK130" s="62">
        <f t="shared" si="102"/>
        <v>249.72262393661117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276.99999999999932</v>
      </c>
      <c r="O131" s="14">
        <f>N131*VLOOKUP('Données projet'!$B$9,Paramètres!$A$1:$I$89,3,0)*VLOOKUP('Données projet'!$B$9,Paramètres!$A$1:$I$89,5,0)</f>
        <v>250.62959999999939</v>
      </c>
      <c r="P131" s="14">
        <f t="shared" si="87"/>
        <v>60.720740474356212</v>
      </c>
      <c r="Q131" s="22">
        <f t="shared" ref="Q131:Q153" si="108">(O131+P131)*0.475*44/12</f>
        <v>542.26850965950268</v>
      </c>
      <c r="R131" s="62">
        <f t="shared" ref="R131:R194" si="109">Q131+(I131+J131)*44/12</f>
        <v>835.60184299283605</v>
      </c>
      <c r="S131" s="62">
        <f ca="1">AVERAGE(OFFSET($R$3,0,0,'Données projet'!$E$9+1,1))-AVERAGE(OFFSET($H$3,0,0,'Données projet'!$E$9+1,1))</f>
        <v>430.40491895612814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276.99999999999932</v>
      </c>
      <c r="AJ131" s="14">
        <f>AI131*VLOOKUP('Données projet'!$B$10,Paramètres!$A$1:$I$89,3,0)*VLOOKUP('Données projet'!$B$10,Paramètres!$A$1:$I$89,5,0)</f>
        <v>280.8779999999993</v>
      </c>
      <c r="AK131" s="14">
        <f t="shared" si="89"/>
        <v>67.152521698072178</v>
      </c>
      <c r="AL131" s="22">
        <f t="shared" si="58"/>
        <v>606.15315862414116</v>
      </c>
      <c r="AM131" s="62">
        <f t="shared" si="59"/>
        <v>899.48649195747453</v>
      </c>
      <c r="AN131" s="62">
        <f ca="1">AVERAGE(OFFSET($AM$3,0,0,'Données projet'!$E$10+1,1))-AVERAGE(OFFSET($H$3,0,0,'Données projet'!$E$10+1,1))</f>
        <v>477.2188915749129</v>
      </c>
      <c r="AO131" s="62">
        <f t="shared" si="90"/>
        <v>254.25036207346591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-9.2222762759774927E-14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256.19915261735281</v>
      </c>
      <c r="BJ131" s="62">
        <f t="shared" si="92"/>
        <v>297.47246687305056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-9.7543306765146564E-14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448.44001099301806</v>
      </c>
      <c r="CE131" s="62">
        <f t="shared" si="94"/>
        <v>230.82970731138215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9.9182616939894708E-15</v>
      </c>
      <c r="CN131" s="24">
        <f t="shared" si="66"/>
        <v>9.9182616939894708E-15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1.7053025658242404E-13</v>
      </c>
      <c r="CU131" s="18">
        <f>CT131*VLOOKUP('Données projet'!$B$13,Paramètres!$A$1:$I$89,3,0)*VLOOKUP('Données projet'!$B$13,Paramètres!$A$1:$I$89,5,0)</f>
        <v>1.3301360013429075E-13</v>
      </c>
      <c r="CV131" s="14">
        <f t="shared" si="95"/>
        <v>1.9329766731057041E-12</v>
      </c>
      <c r="CW131" s="22">
        <f t="shared" si="67"/>
        <v>3.5982663925596575E-12</v>
      </c>
      <c r="CX131" s="62">
        <f t="shared" si="68"/>
        <v>293.3333333333369</v>
      </c>
      <c r="CY131" s="62">
        <f ca="1">AVERAGE(OFFSET($CX$3,0,0,'Données projet'!$E$13+1,1))-AVERAGE(OFFSET($H$3,0,0,'Données projet'!$E$13+1,1))</f>
        <v>288.82988781931277</v>
      </c>
      <c r="CZ131" s="62">
        <f t="shared" si="96"/>
        <v>283.48738729114024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</v>
      </c>
      <c r="DO131" s="13">
        <f>IF('Données projet'!$A$166&gt;35,DO130+DN131-DW130,IF(A131&lt;'Données projet'!$A$166,$DL$205^A131,IF(A131='Données projet'!$A$166,'Données projet'!$B$166,DO130+DN131-DW130)))</f>
        <v>276.99999999999932</v>
      </c>
      <c r="DP131" s="18">
        <f>DO131*VLOOKUP('Données projet'!$B$14,Paramètres!$A$1:$I$89,3,0)*VLOOKUP('Données projet'!$B$14,Paramètres!$A$1:$I$89,5,0)</f>
        <v>267.91439999999938</v>
      </c>
      <c r="DQ131" s="14">
        <f t="shared" si="97"/>
        <v>64.406452772433894</v>
      </c>
      <c r="DR131" s="22">
        <f t="shared" si="70"/>
        <v>578.79215191198784</v>
      </c>
      <c r="DS131" s="62">
        <f t="shared" si="71"/>
        <v>872.12548524532122</v>
      </c>
      <c r="DT131" s="62">
        <f ca="1">AVERAGE(OFFSET($DS$3,0,0,'Données projet'!$E$14+1,1))-AVERAGE(OFFSET($H$3,0,0,'Données projet'!$E$14+1,1))</f>
        <v>457.16923206840744</v>
      </c>
      <c r="DU131" s="62">
        <f t="shared" si="98"/>
        <v>244.45149244446094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</v>
      </c>
      <c r="EJ131" s="13">
        <f>IF('Données projet'!$A$192&gt;35,EJ130+EI131-ER130,IF(A131&lt;'Données projet'!$A$192,$EG$205^A131,IF(A131='Données projet'!$A$192,'Données projet'!$B$192,EJ130+EI131-ER130)))</f>
        <v>276.99999999999932</v>
      </c>
      <c r="EK131" s="18">
        <f>EJ131*VLOOKUP('Données projet'!$B$15,Paramètres!$A$1:$I$89,3,0)*VLOOKUP('Données projet'!$B$15,Paramètres!$A$1:$I$89,5,0)</f>
        <v>298.16279999999927</v>
      </c>
      <c r="EL131" s="14">
        <f t="shared" si="99"/>
        <v>70.791178201095988</v>
      </c>
      <c r="EM131" s="22">
        <f t="shared" si="73"/>
        <v>642.59484536690752</v>
      </c>
      <c r="EN131" s="62">
        <f t="shared" si="74"/>
        <v>935.92817870024078</v>
      </c>
      <c r="EO131" s="62">
        <f ca="1">AVERAGE(OFFSET($EN$3,0,0,'Données projet'!$E$15+1,1))-AVERAGE(OFFSET($H$3,0,0,'Données projet'!$E$15+1,1))</f>
        <v>503.92230226365683</v>
      </c>
      <c r="EP131" s="62">
        <f t="shared" si="100"/>
        <v>267.2998309535638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5.6843418860808015E-14</v>
      </c>
      <c r="FF131" s="18">
        <f>FE131*VLOOKUP('Données projet'!$B$16,Paramètres!$A$1:$I$89,3,0)*VLOOKUP('Données projet'!$B$16,Paramètres!$A$1:$I$89,5,0)</f>
        <v>3.813056537183002E-14</v>
      </c>
      <c r="FG131" s="14">
        <f t="shared" si="101"/>
        <v>6.4086286045526829E-13</v>
      </c>
      <c r="FH131" s="22">
        <f t="shared" si="76"/>
        <v>1.1825802166488628E-12</v>
      </c>
      <c r="FI131" s="62">
        <f t="shared" si="77"/>
        <v>293.33333333333451</v>
      </c>
      <c r="FJ131" s="62">
        <f ca="1">AVERAGE(OFFSET($FI$3,0,0,'Données projet'!$E$16+1,1))-AVERAGE(OFFSET($H$3,0,0,'Données projet'!$E$16+1,1))</f>
        <v>253.51307933126429</v>
      </c>
      <c r="FK131" s="62">
        <f t="shared" si="102"/>
        <v>249.72262393661117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279.99999999999932</v>
      </c>
      <c r="O132" s="14">
        <f>N132*VLOOKUP('Données projet'!$B$9,Paramètres!$A$1:$I$89,3,0)*VLOOKUP('Données projet'!$B$9,Paramètres!$A$1:$I$89,5,0)</f>
        <v>253.34399999999934</v>
      </c>
      <c r="P132" s="14">
        <f t="shared" si="87"/>
        <v>61.301453431926141</v>
      </c>
      <c r="Q132" s="22">
        <f t="shared" si="108"/>
        <v>548.00749806060355</v>
      </c>
      <c r="R132" s="62">
        <f t="shared" si="109"/>
        <v>841.34083139393692</v>
      </c>
      <c r="S132" s="62">
        <f ca="1">AVERAGE(OFFSET($R$3,0,0,'Données projet'!$E$9+1,1))-AVERAGE(OFFSET($H$3,0,0,'Données projet'!$E$9+1,1))</f>
        <v>430.40491895612814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279.99999999999932</v>
      </c>
      <c r="AJ132" s="14">
        <f>AI132*VLOOKUP('Données projet'!$B$10,Paramètres!$A$1:$I$89,3,0)*VLOOKUP('Données projet'!$B$10,Paramètres!$A$1:$I$89,5,0)</f>
        <v>283.91999999999933</v>
      </c>
      <c r="AK132" s="14">
        <f t="shared" si="89"/>
        <v>67.794746071143507</v>
      </c>
      <c r="AL132" s="22">
        <f t="shared" ref="AL132:AL153" si="112">(AJ132+AK132)*0.475*44/12</f>
        <v>612.56984940724044</v>
      </c>
      <c r="AM132" s="62">
        <f t="shared" ref="AM132:AM195" si="113">AL132+(AD132+AE132)*44/12</f>
        <v>905.90318274057381</v>
      </c>
      <c r="AN132" s="62">
        <f ca="1">AVERAGE(OFFSET($AM$3,0,0,'Données projet'!$E$10+1,1))-AVERAGE(OFFSET($H$3,0,0,'Données projet'!$E$10+1,1))</f>
        <v>477.2188915749129</v>
      </c>
      <c r="AO132" s="62">
        <f t="shared" si="90"/>
        <v>254.25036207346591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-9.2222762759774927E-14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256.19915261735281</v>
      </c>
      <c r="BJ132" s="62">
        <f t="shared" si="92"/>
        <v>297.47246687305056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-9.7543306765146564E-14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448.44001099301806</v>
      </c>
      <c r="CE132" s="62">
        <f t="shared" si="94"/>
        <v>230.82970731138215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7.0132701014027292E-15</v>
      </c>
      <c r="CN132" s="24">
        <f t="shared" ref="CN132:CN153" si="120">SUM(CK132:CM132)</f>
        <v>7.0132701014027292E-15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1.7053025658242404E-13</v>
      </c>
      <c r="CU132" s="18">
        <f>CT132*VLOOKUP('Données projet'!$B$13,Paramètres!$A$1:$I$89,3,0)*VLOOKUP('Données projet'!$B$13,Paramètres!$A$1:$I$89,5,0)</f>
        <v>1.3301360013429075E-13</v>
      </c>
      <c r="CV132" s="14">
        <f t="shared" si="95"/>
        <v>1.9329766731057041E-12</v>
      </c>
      <c r="CW132" s="22">
        <f t="shared" ref="CW132:CW153" si="121">(CU132+CV132)*0.475*44/12</f>
        <v>3.5982663925596575E-12</v>
      </c>
      <c r="CX132" s="62">
        <f t="shared" ref="CX132:CX195" si="122">CW132+(CO132+CP132)*44/12</f>
        <v>293.3333333333369</v>
      </c>
      <c r="CY132" s="62">
        <f ca="1">AVERAGE(OFFSET($CX$3,0,0,'Données projet'!$E$13+1,1))-AVERAGE(OFFSET($H$3,0,0,'Données projet'!$E$13+1,1))</f>
        <v>288.82988781931277</v>
      </c>
      <c r="CZ132" s="62">
        <f t="shared" si="96"/>
        <v>283.48738729114024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</v>
      </c>
      <c r="DO132" s="13">
        <f>IF('Données projet'!$A$166&gt;35,DO131+DN132-DW131,IF(A132&lt;'Données projet'!$A$166,$DL$205^A132,IF(A132='Données projet'!$A$166,'Données projet'!$B$166,DO131+DN132-DW131)))</f>
        <v>279.99999999999932</v>
      </c>
      <c r="DP132" s="18">
        <f>DO132*VLOOKUP('Données projet'!$B$14,Paramètres!$A$1:$I$89,3,0)*VLOOKUP('Données projet'!$B$14,Paramètres!$A$1:$I$89,5,0)</f>
        <v>270.81599999999935</v>
      </c>
      <c r="DQ132" s="14">
        <f t="shared" si="97"/>
        <v>65.02241465603214</v>
      </c>
      <c r="DR132" s="22">
        <f t="shared" ref="DR132:DR153" si="124">(DP132+DQ132)*0.475*44/12</f>
        <v>584.91857219258816</v>
      </c>
      <c r="DS132" s="62">
        <f t="shared" ref="DS132:DS195" si="125">DR132+(DJ132+DK132)*44/12</f>
        <v>878.25190552592153</v>
      </c>
      <c r="DT132" s="62">
        <f ca="1">AVERAGE(OFFSET($DS$3,0,0,'Données projet'!$E$14+1,1))-AVERAGE(OFFSET($H$3,0,0,'Données projet'!$E$14+1,1))</f>
        <v>457.16923206840744</v>
      </c>
      <c r="DU132" s="62">
        <f t="shared" si="98"/>
        <v>244.45149244446094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</v>
      </c>
      <c r="EJ132" s="13">
        <f>IF('Données projet'!$A$192&gt;35,EJ131+EI132-ER131,IF(A132&lt;'Données projet'!$A$192,$EG$205^A132,IF(A132='Données projet'!$A$192,'Données projet'!$B$192,EJ131+EI132-ER131)))</f>
        <v>279.99999999999932</v>
      </c>
      <c r="EK132" s="18">
        <f>EJ132*VLOOKUP('Données projet'!$B$15,Paramètres!$A$1:$I$89,3,0)*VLOOKUP('Données projet'!$B$15,Paramètres!$A$1:$I$89,5,0)</f>
        <v>301.39199999999926</v>
      </c>
      <c r="EL132" s="14">
        <f t="shared" si="99"/>
        <v>71.46820147422909</v>
      </c>
      <c r="EM132" s="22">
        <f t="shared" ref="EM132:EM153" si="127">(EK132+EL132)*0.475*44/12</f>
        <v>649.39818423428108</v>
      </c>
      <c r="EN132" s="62">
        <f t="shared" ref="EN132:EN195" si="128">EM132+(EE132+EF132)*44/12</f>
        <v>942.73151756761445</v>
      </c>
      <c r="EO132" s="62">
        <f ca="1">AVERAGE(OFFSET($EN$3,0,0,'Données projet'!$E$15+1,1))-AVERAGE(OFFSET($H$3,0,0,'Données projet'!$E$15+1,1))</f>
        <v>503.92230226365683</v>
      </c>
      <c r="EP132" s="62">
        <f t="shared" si="100"/>
        <v>267.2998309535638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5.6843418860808015E-14</v>
      </c>
      <c r="FF132" s="18">
        <f>FE132*VLOOKUP('Données projet'!$B$16,Paramètres!$A$1:$I$89,3,0)*VLOOKUP('Données projet'!$B$16,Paramètres!$A$1:$I$89,5,0)</f>
        <v>3.813056537183002E-14</v>
      </c>
      <c r="FG132" s="14">
        <f t="shared" si="101"/>
        <v>6.4086286045526829E-13</v>
      </c>
      <c r="FH132" s="22">
        <f t="shared" ref="FH132:FH153" si="130">(FF132+FG132)*0.475*44/12</f>
        <v>1.1825802166488628E-12</v>
      </c>
      <c r="FI132" s="62">
        <f t="shared" ref="FI132:FI195" si="131">FH132+(EZ132+FA132)*44/12</f>
        <v>293.33333333333451</v>
      </c>
      <c r="FJ132" s="62">
        <f ca="1">AVERAGE(OFFSET($FI$3,0,0,'Données projet'!$E$16+1,1))-AVERAGE(OFFSET($H$3,0,0,'Données projet'!$E$16+1,1))</f>
        <v>253.51307933126429</v>
      </c>
      <c r="FK132" s="62">
        <f t="shared" si="102"/>
        <v>249.72262393661117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282.99999999999932</v>
      </c>
      <c r="O133" s="14">
        <f>N133*VLOOKUP('Données projet'!$B$9,Paramètres!$A$1:$I$89,3,0)*VLOOKUP('Données projet'!$B$9,Paramètres!$A$1:$I$89,5,0)</f>
        <v>256.05839999999938</v>
      </c>
      <c r="P133" s="14">
        <f t="shared" ref="P133:P196" si="141">EXP(-1.0587+0.8836*LN(O133)+0.284)</f>
        <v>61.88144259425632</v>
      </c>
      <c r="Q133" s="22">
        <f t="shared" si="108"/>
        <v>553.74522585166198</v>
      </c>
      <c r="R133" s="62">
        <f t="shared" si="109"/>
        <v>847.07855918499536</v>
      </c>
      <c r="S133" s="62">
        <f ca="1">AVERAGE(OFFSET($R$3,0,0,'Données projet'!$E$9+1,1))-AVERAGE(OFFSET($H$3,0,0,'Données projet'!$E$9+1,1))</f>
        <v>430.40491895612814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282.99999999999932</v>
      </c>
      <c r="AJ133" s="14">
        <f>AI133*VLOOKUP('Données projet'!$B$10,Paramètres!$A$1:$I$89,3,0)*VLOOKUP('Données projet'!$B$10,Paramètres!$A$1:$I$89,5,0)</f>
        <v>286.96199999999931</v>
      </c>
      <c r="AK133" s="14">
        <f t="shared" ref="AK133:AK153" si="143">EXP(-1.0587+0.8836*LN(AJ133)+0.284)</f>
        <v>68.436169981717669</v>
      </c>
      <c r="AL133" s="22">
        <f t="shared" si="112"/>
        <v>618.98514605149035</v>
      </c>
      <c r="AM133" s="62">
        <f t="shared" si="113"/>
        <v>912.3184793848236</v>
      </c>
      <c r="AN133" s="62">
        <f ca="1">AVERAGE(OFFSET($AM$3,0,0,'Données projet'!$E$10+1,1))-AVERAGE(OFFSET($H$3,0,0,'Données projet'!$E$10+1,1))</f>
        <v>477.2188915749129</v>
      </c>
      <c r="AO133" s="62">
        <f t="shared" ref="AO133:AO196" si="144">$AO$3</f>
        <v>254.25036207346591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-9.2222762759774927E-14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256.19915261735281</v>
      </c>
      <c r="BJ133" s="62">
        <f t="shared" ref="BJ133:BJ196" si="146">$BJ$3</f>
        <v>297.47246687305056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-9.7543306765146564E-14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448.44001099301806</v>
      </c>
      <c r="CE133" s="62">
        <f t="shared" ref="CE133:CE196" si="148">$CE$3</f>
        <v>230.82970731138215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4.9591308469947362E-15</v>
      </c>
      <c r="CN133" s="24">
        <f t="shared" si="120"/>
        <v>4.9591308469947362E-15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1.7053025658242404E-13</v>
      </c>
      <c r="CU133" s="18">
        <f>CT133*VLOOKUP('Données projet'!$B$13,Paramètres!$A$1:$I$89,3,0)*VLOOKUP('Données projet'!$B$13,Paramètres!$A$1:$I$89,5,0)</f>
        <v>1.3301360013429075E-13</v>
      </c>
      <c r="CV133" s="14">
        <f t="shared" ref="CV133:CV153" si="149">EXP(-1.0587+0.8836*LN(CU133)+0.284)</f>
        <v>1.9329766731057041E-12</v>
      </c>
      <c r="CW133" s="22">
        <f t="shared" si="121"/>
        <v>3.5982663925596575E-12</v>
      </c>
      <c r="CX133" s="62">
        <f t="shared" si="122"/>
        <v>293.3333333333369</v>
      </c>
      <c r="CY133" s="62">
        <f ca="1">AVERAGE(OFFSET($CX$3,0,0,'Données projet'!$E$13+1,1))-AVERAGE(OFFSET($H$3,0,0,'Données projet'!$E$13+1,1))</f>
        <v>288.82988781931277</v>
      </c>
      <c r="CZ133" s="62">
        <f t="shared" ref="CZ133:CZ196" si="150">$CZ$3</f>
        <v>283.48738729114024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3</v>
      </c>
      <c r="DO133" s="13">
        <f>IF('Données projet'!$A$166&gt;35,DO132+DN133-DW132,IF(A133&lt;'Données projet'!$A$166,$DL$205^A133,IF(A133='Données projet'!$A$166,'Données projet'!$B$166,DO132+DN133-DW132)))</f>
        <v>282.99999999999932</v>
      </c>
      <c r="DP133" s="18">
        <f>DO133*VLOOKUP('Données projet'!$B$14,Paramètres!$A$1:$I$89,3,0)*VLOOKUP('Données projet'!$B$14,Paramètres!$A$1:$I$89,5,0)</f>
        <v>273.71759999999938</v>
      </c>
      <c r="DQ133" s="14">
        <f t="shared" ref="DQ133:DQ153" si="151">EXP(-1.0587+0.8836*LN(DP133)+0.284)</f>
        <v>65.637608810456555</v>
      </c>
      <c r="DR133" s="22">
        <f t="shared" si="124"/>
        <v>591.04365534487738</v>
      </c>
      <c r="DS133" s="62">
        <f t="shared" si="125"/>
        <v>884.37698867821064</v>
      </c>
      <c r="DT133" s="62">
        <f ca="1">AVERAGE(OFFSET($DS$3,0,0,'Données projet'!$E$14+1,1))-AVERAGE(OFFSET($H$3,0,0,'Données projet'!$E$14+1,1))</f>
        <v>457.16923206840744</v>
      </c>
      <c r="DU133" s="62">
        <f t="shared" ref="DU133:DU196" si="152">$DU$3</f>
        <v>244.45149244446094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3</v>
      </c>
      <c r="EJ133" s="13">
        <f>IF('Données projet'!$A$192&gt;35,EJ132+EI133-ER132,IF(A133&lt;'Données projet'!$A$192,$EG$205^A133,IF(A133='Données projet'!$A$192,'Données projet'!$B$192,EJ132+EI133-ER132)))</f>
        <v>282.99999999999932</v>
      </c>
      <c r="EK133" s="18">
        <f>EJ133*VLOOKUP('Données projet'!$B$15,Paramètres!$A$1:$I$89,3,0)*VLOOKUP('Données projet'!$B$15,Paramètres!$A$1:$I$89,5,0)</f>
        <v>304.62119999999925</v>
      </c>
      <c r="EL133" s="14">
        <f t="shared" ref="EL133:EL153" si="153">EXP(-1.0587+0.8836*LN(EK133)+0.284)</f>
        <v>72.144380911839278</v>
      </c>
      <c r="EM133" s="22">
        <f t="shared" si="127"/>
        <v>656.20005342145203</v>
      </c>
      <c r="EN133" s="62">
        <f t="shared" si="128"/>
        <v>949.5333867547854</v>
      </c>
      <c r="EO133" s="62">
        <f ca="1">AVERAGE(OFFSET($EN$3,0,0,'Données projet'!$E$15+1,1))-AVERAGE(OFFSET($H$3,0,0,'Données projet'!$E$15+1,1))</f>
        <v>503.92230226365683</v>
      </c>
      <c r="EP133" s="62">
        <f t="shared" ref="EP133:EP196" si="154">$EP$3</f>
        <v>267.2998309535638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5.6843418860808015E-14</v>
      </c>
      <c r="FF133" s="18">
        <f>FE133*VLOOKUP('Données projet'!$B$16,Paramètres!$A$1:$I$89,3,0)*VLOOKUP('Données projet'!$B$16,Paramètres!$A$1:$I$89,5,0)</f>
        <v>3.813056537183002E-14</v>
      </c>
      <c r="FG133" s="14">
        <f t="shared" ref="FG133:FG153" si="155">EXP(-1.0587+0.8836*LN(FF133)+0.284)</f>
        <v>6.4086286045526829E-13</v>
      </c>
      <c r="FH133" s="22">
        <f t="shared" si="130"/>
        <v>1.1825802166488628E-12</v>
      </c>
      <c r="FI133" s="62">
        <f t="shared" si="131"/>
        <v>293.33333333333451</v>
      </c>
      <c r="FJ133" s="62">
        <f ca="1">AVERAGE(OFFSET($FI$3,0,0,'Données projet'!$E$16+1,1))-AVERAGE(OFFSET($H$3,0,0,'Données projet'!$E$16+1,1))</f>
        <v>253.51307933126429</v>
      </c>
      <c r="FK133" s="62">
        <f t="shared" ref="FK133:FK196" si="156">$FK$3</f>
        <v>249.72262393661117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285.99999999999932</v>
      </c>
      <c r="O134" s="14">
        <f>N134*VLOOKUP('Données projet'!$B$9,Paramètres!$A$1:$I$89,3,0)*VLOOKUP('Données projet'!$B$9,Paramètres!$A$1:$I$89,5,0)</f>
        <v>258.77279999999939</v>
      </c>
      <c r="P134" s="14">
        <f t="shared" si="141"/>
        <v>62.460716522234527</v>
      </c>
      <c r="Q134" s="22">
        <f t="shared" si="108"/>
        <v>559.48170794289069</v>
      </c>
      <c r="R134" s="62">
        <f t="shared" si="109"/>
        <v>852.81504127622406</v>
      </c>
      <c r="S134" s="62">
        <f ca="1">AVERAGE(OFFSET($R$3,0,0,'Données projet'!$E$9+1,1))-AVERAGE(OFFSET($H$3,0,0,'Données projet'!$E$9+1,1))</f>
        <v>430.40491895612814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285.99999999999932</v>
      </c>
      <c r="AJ134" s="14">
        <f>AI134*VLOOKUP('Données projet'!$B$10,Paramètres!$A$1:$I$89,3,0)*VLOOKUP('Données projet'!$B$10,Paramètres!$A$1:$I$89,5,0)</f>
        <v>290.00399999999934</v>
      </c>
      <c r="AK134" s="14">
        <f t="shared" si="143"/>
        <v>69.076802897485763</v>
      </c>
      <c r="AL134" s="22">
        <f t="shared" si="112"/>
        <v>625.39906504645319</v>
      </c>
      <c r="AM134" s="62">
        <f t="shared" si="113"/>
        <v>918.73239837978645</v>
      </c>
      <c r="AN134" s="62">
        <f ca="1">AVERAGE(OFFSET($AM$3,0,0,'Données projet'!$E$10+1,1))-AVERAGE(OFFSET($H$3,0,0,'Données projet'!$E$10+1,1))</f>
        <v>477.2188915749129</v>
      </c>
      <c r="AO134" s="62">
        <f t="shared" si="144"/>
        <v>254.25036207346591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-9.2222762759774927E-14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256.19915261735281</v>
      </c>
      <c r="BJ134" s="62">
        <f t="shared" si="146"/>
        <v>297.47246687305056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-9.7543306765146564E-14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448.44001099301806</v>
      </c>
      <c r="CE134" s="62">
        <f t="shared" si="148"/>
        <v>230.82970731138215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3.5066350507013654E-15</v>
      </c>
      <c r="CN134" s="24">
        <f t="shared" si="120"/>
        <v>3.5066350507013654E-15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1.7053025658242404E-13</v>
      </c>
      <c r="CU134" s="18">
        <f>CT134*VLOOKUP('Données projet'!$B$13,Paramètres!$A$1:$I$89,3,0)*VLOOKUP('Données projet'!$B$13,Paramètres!$A$1:$I$89,5,0)</f>
        <v>1.3301360013429075E-13</v>
      </c>
      <c r="CV134" s="14">
        <f t="shared" si="149"/>
        <v>1.9329766731057041E-12</v>
      </c>
      <c r="CW134" s="22">
        <f t="shared" si="121"/>
        <v>3.5982663925596575E-12</v>
      </c>
      <c r="CX134" s="62">
        <f t="shared" si="122"/>
        <v>293.3333333333369</v>
      </c>
      <c r="CY134" s="62">
        <f ca="1">AVERAGE(OFFSET($CX$3,0,0,'Données projet'!$E$13+1,1))-AVERAGE(OFFSET($H$3,0,0,'Données projet'!$E$13+1,1))</f>
        <v>288.82988781931277</v>
      </c>
      <c r="CZ134" s="62">
        <f t="shared" si="150"/>
        <v>283.48738729114024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3</v>
      </c>
      <c r="DO134" s="13">
        <f>IF('Données projet'!$A$166&gt;35,DO133+DN134-DW133,IF(A134&lt;'Données projet'!$A$166,$DL$205^A134,IF(A134='Données projet'!$A$166,'Données projet'!$B$166,DO133+DN134-DW133)))</f>
        <v>285.99999999999932</v>
      </c>
      <c r="DP134" s="18">
        <f>DO134*VLOOKUP('Données projet'!$B$14,Paramètres!$A$1:$I$89,3,0)*VLOOKUP('Données projet'!$B$14,Paramètres!$A$1:$I$89,5,0)</f>
        <v>276.61919999999935</v>
      </c>
      <c r="DQ134" s="14">
        <f t="shared" si="151"/>
        <v>66.252044316235398</v>
      </c>
      <c r="DR134" s="22">
        <f t="shared" si="124"/>
        <v>597.16741718410879</v>
      </c>
      <c r="DS134" s="62">
        <f t="shared" si="125"/>
        <v>890.50075051744216</v>
      </c>
      <c r="DT134" s="62">
        <f ca="1">AVERAGE(OFFSET($DS$3,0,0,'Données projet'!$E$14+1,1))-AVERAGE(OFFSET($H$3,0,0,'Données projet'!$E$14+1,1))</f>
        <v>457.16923206840744</v>
      </c>
      <c r="DU134" s="62">
        <f t="shared" si="152"/>
        <v>244.45149244446094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3</v>
      </c>
      <c r="EJ134" s="13">
        <f>IF('Données projet'!$A$192&gt;35,EJ133+EI134-ER133,IF(A134&lt;'Données projet'!$A$192,$EG$205^A134,IF(A134='Données projet'!$A$192,'Données projet'!$B$192,EJ133+EI134-ER133)))</f>
        <v>285.99999999999932</v>
      </c>
      <c r="EK134" s="18">
        <f>EJ134*VLOOKUP('Données projet'!$B$15,Paramètres!$A$1:$I$89,3,0)*VLOOKUP('Données projet'!$B$15,Paramètres!$A$1:$I$89,5,0)</f>
        <v>307.85039999999924</v>
      </c>
      <c r="EL134" s="14">
        <f t="shared" si="153"/>
        <v>72.819726494623595</v>
      </c>
      <c r="EM134" s="22">
        <f t="shared" si="127"/>
        <v>663.00047031146812</v>
      </c>
      <c r="EN134" s="62">
        <f t="shared" si="128"/>
        <v>956.33380364480149</v>
      </c>
      <c r="EO134" s="62">
        <f ca="1">AVERAGE(OFFSET($EN$3,0,0,'Données projet'!$E$15+1,1))-AVERAGE(OFFSET($H$3,0,0,'Données projet'!$E$15+1,1))</f>
        <v>503.92230226365683</v>
      </c>
      <c r="EP134" s="62">
        <f t="shared" si="154"/>
        <v>267.2998309535638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5.6843418860808015E-14</v>
      </c>
      <c r="FF134" s="18">
        <f>FE134*VLOOKUP('Données projet'!$B$16,Paramètres!$A$1:$I$89,3,0)*VLOOKUP('Données projet'!$B$16,Paramètres!$A$1:$I$89,5,0)</f>
        <v>3.813056537183002E-14</v>
      </c>
      <c r="FG134" s="14">
        <f t="shared" si="155"/>
        <v>6.4086286045526829E-13</v>
      </c>
      <c r="FH134" s="22">
        <f t="shared" si="130"/>
        <v>1.1825802166488628E-12</v>
      </c>
      <c r="FI134" s="62">
        <f t="shared" si="131"/>
        <v>293.33333333333451</v>
      </c>
      <c r="FJ134" s="62">
        <f ca="1">AVERAGE(OFFSET($FI$3,0,0,'Données projet'!$E$16+1,1))-AVERAGE(OFFSET($H$3,0,0,'Données projet'!$E$16+1,1))</f>
        <v>253.51307933126429</v>
      </c>
      <c r="FK134" s="62">
        <f t="shared" si="156"/>
        <v>249.72262393661117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288.99999999999932</v>
      </c>
      <c r="O135" s="14">
        <f>N135*VLOOKUP('Données projet'!$B$9,Paramètres!$A$1:$I$89,3,0)*VLOOKUP('Données projet'!$B$9,Paramètres!$A$1:$I$89,5,0)</f>
        <v>261.4871999999994</v>
      </c>
      <c r="P135" s="14">
        <f t="shared" si="141"/>
        <v>63.03928358680222</v>
      </c>
      <c r="Q135" s="22">
        <f t="shared" si="108"/>
        <v>565.21695891367949</v>
      </c>
      <c r="R135" s="62">
        <f t="shared" si="109"/>
        <v>858.55029224701275</v>
      </c>
      <c r="S135" s="62">
        <f ca="1">AVERAGE(OFFSET($R$3,0,0,'Données projet'!$E$9+1,1))-AVERAGE(OFFSET($H$3,0,0,'Données projet'!$E$9+1,1))</f>
        <v>430.40491895612814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288.99999999999932</v>
      </c>
      <c r="AJ135" s="14">
        <f>AI135*VLOOKUP('Données projet'!$B$10,Paramètres!$A$1:$I$89,3,0)*VLOOKUP('Données projet'!$B$10,Paramètres!$A$1:$I$89,5,0)</f>
        <v>293.04599999999931</v>
      </c>
      <c r="AK135" s="14">
        <f t="shared" si="143"/>
        <v>69.716654076072487</v>
      </c>
      <c r="AL135" s="22">
        <f t="shared" si="112"/>
        <v>631.81162251582498</v>
      </c>
      <c r="AM135" s="62">
        <f t="shared" si="113"/>
        <v>925.14495584915835</v>
      </c>
      <c r="AN135" s="62">
        <f ca="1">AVERAGE(OFFSET($AM$3,0,0,'Données projet'!$E$10+1,1))-AVERAGE(OFFSET($H$3,0,0,'Données projet'!$E$10+1,1))</f>
        <v>477.2188915749129</v>
      </c>
      <c r="AO135" s="62">
        <f t="shared" si="144"/>
        <v>254.25036207346591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-9.2222762759774927E-14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256.19915261735281</v>
      </c>
      <c r="BJ135" s="62">
        <f t="shared" si="146"/>
        <v>297.47246687305056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-9.7543306765146564E-14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448.44001099301806</v>
      </c>
      <c r="CE135" s="62">
        <f t="shared" si="148"/>
        <v>230.82970731138215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2.4795654234973685E-15</v>
      </c>
      <c r="CN135" s="24">
        <f t="shared" si="120"/>
        <v>2.4795654234973685E-15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1.7053025658242404E-13</v>
      </c>
      <c r="CU135" s="18">
        <f>CT135*VLOOKUP('Données projet'!$B$13,Paramètres!$A$1:$I$89,3,0)*VLOOKUP('Données projet'!$B$13,Paramètres!$A$1:$I$89,5,0)</f>
        <v>1.3301360013429075E-13</v>
      </c>
      <c r="CV135" s="14">
        <f t="shared" si="149"/>
        <v>1.9329766731057041E-12</v>
      </c>
      <c r="CW135" s="22">
        <f t="shared" si="121"/>
        <v>3.5982663925596575E-12</v>
      </c>
      <c r="CX135" s="62">
        <f t="shared" si="122"/>
        <v>293.3333333333369</v>
      </c>
      <c r="CY135" s="62">
        <f ca="1">AVERAGE(OFFSET($CX$3,0,0,'Données projet'!$E$13+1,1))-AVERAGE(OFFSET($H$3,0,0,'Données projet'!$E$13+1,1))</f>
        <v>288.82988781931277</v>
      </c>
      <c r="CZ135" s="62">
        <f t="shared" si="150"/>
        <v>283.48738729114024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3</v>
      </c>
      <c r="DO135" s="13">
        <f>IF('Données projet'!$A$166&gt;35,DO134+DN135-DW134,IF(A135&lt;'Données projet'!$A$166,$DL$205^A135,IF(A135='Données projet'!$A$166,'Données projet'!$B$166,DO134+DN135-DW134)))</f>
        <v>288.99999999999932</v>
      </c>
      <c r="DP135" s="18">
        <f>DO135*VLOOKUP('Données projet'!$B$14,Paramètres!$A$1:$I$89,3,0)*VLOOKUP('Données projet'!$B$14,Paramètres!$A$1:$I$89,5,0)</f>
        <v>279.52079999999938</v>
      </c>
      <c r="DQ135" s="14">
        <f t="shared" si="151"/>
        <v>66.865730052421469</v>
      </c>
      <c r="DR135" s="22">
        <f t="shared" si="124"/>
        <v>603.28987317463304</v>
      </c>
      <c r="DS135" s="62">
        <f t="shared" si="125"/>
        <v>896.62320650796642</v>
      </c>
      <c r="DT135" s="62">
        <f ca="1">AVERAGE(OFFSET($DS$3,0,0,'Données projet'!$E$14+1,1))-AVERAGE(OFFSET($H$3,0,0,'Données projet'!$E$14+1,1))</f>
        <v>457.16923206840744</v>
      </c>
      <c r="DU135" s="62">
        <f t="shared" si="152"/>
        <v>244.45149244446094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3</v>
      </c>
      <c r="EJ135" s="13">
        <f>IF('Données projet'!$A$192&gt;35,EJ134+EI135-ER134,IF(A135&lt;'Données projet'!$A$192,$EG$205^A135,IF(A135='Données projet'!$A$192,'Données projet'!$B$192,EJ134+EI135-ER134)))</f>
        <v>288.99999999999932</v>
      </c>
      <c r="EK135" s="18">
        <f>EJ135*VLOOKUP('Données projet'!$B$15,Paramètres!$A$1:$I$89,3,0)*VLOOKUP('Données projet'!$B$15,Paramètres!$A$1:$I$89,5,0)</f>
        <v>311.07959999999923</v>
      </c>
      <c r="EL135" s="14">
        <f t="shared" si="153"/>
        <v>73.494247981831052</v>
      </c>
      <c r="EM135" s="22">
        <f t="shared" si="127"/>
        <v>669.79945190168769</v>
      </c>
      <c r="EN135" s="62">
        <f t="shared" si="128"/>
        <v>963.13278523502095</v>
      </c>
      <c r="EO135" s="62">
        <f ca="1">AVERAGE(OFFSET($EN$3,0,0,'Données projet'!$E$15+1,1))-AVERAGE(OFFSET($H$3,0,0,'Données projet'!$E$15+1,1))</f>
        <v>503.92230226365683</v>
      </c>
      <c r="EP135" s="62">
        <f t="shared" si="154"/>
        <v>267.2998309535638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5.6843418860808015E-14</v>
      </c>
      <c r="FF135" s="18">
        <f>FE135*VLOOKUP('Données projet'!$B$16,Paramètres!$A$1:$I$89,3,0)*VLOOKUP('Données projet'!$B$16,Paramètres!$A$1:$I$89,5,0)</f>
        <v>3.813056537183002E-14</v>
      </c>
      <c r="FG135" s="14">
        <f t="shared" si="155"/>
        <v>6.4086286045526829E-13</v>
      </c>
      <c r="FH135" s="22">
        <f t="shared" si="130"/>
        <v>1.1825802166488628E-12</v>
      </c>
      <c r="FI135" s="62">
        <f t="shared" si="131"/>
        <v>293.33333333333451</v>
      </c>
      <c r="FJ135" s="62">
        <f ca="1">AVERAGE(OFFSET($FI$3,0,0,'Données projet'!$E$16+1,1))-AVERAGE(OFFSET($H$3,0,0,'Données projet'!$E$16+1,1))</f>
        <v>253.51307933126429</v>
      </c>
      <c r="FK135" s="62">
        <f t="shared" si="156"/>
        <v>249.72262393661117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291.99999999999932</v>
      </c>
      <c r="O136" s="14">
        <f>N136*VLOOKUP('Données projet'!$B$9,Paramètres!$A$1:$I$89,3,0)*VLOOKUP('Données projet'!$B$9,Paramètres!$A$1:$I$89,5,0)</f>
        <v>264.20159999999936</v>
      </c>
      <c r="P136" s="14">
        <f t="shared" si="141"/>
        <v>63.617151975096597</v>
      </c>
      <c r="Q136" s="22">
        <f t="shared" si="108"/>
        <v>570.95099302329209</v>
      </c>
      <c r="R136" s="62">
        <f t="shared" si="109"/>
        <v>864.28432635662534</v>
      </c>
      <c r="S136" s="62">
        <f ca="1">AVERAGE(OFFSET($R$3,0,0,'Données projet'!$E$9+1,1))-AVERAGE(OFFSET($H$3,0,0,'Données projet'!$E$9+1,1))</f>
        <v>430.40491895612814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291.99999999999932</v>
      </c>
      <c r="AJ136" s="14">
        <f>AI136*VLOOKUP('Données projet'!$B$10,Paramètres!$A$1:$I$89,3,0)*VLOOKUP('Données projet'!$B$10,Paramètres!$A$1:$I$89,5,0)</f>
        <v>296.08799999999934</v>
      </c>
      <c r="AK136" s="14">
        <f t="shared" si="143"/>
        <v>70.355732571828923</v>
      </c>
      <c r="AL136" s="22">
        <f t="shared" si="112"/>
        <v>638.22283422926751</v>
      </c>
      <c r="AM136" s="62">
        <f t="shared" si="113"/>
        <v>931.55616756260088</v>
      </c>
      <c r="AN136" s="62">
        <f ca="1">AVERAGE(OFFSET($AM$3,0,0,'Données projet'!$E$10+1,1))-AVERAGE(OFFSET($H$3,0,0,'Données projet'!$E$10+1,1))</f>
        <v>477.2188915749129</v>
      </c>
      <c r="AO136" s="62">
        <f t="shared" si="144"/>
        <v>254.25036207346591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-9.2222762759774927E-14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256.19915261735281</v>
      </c>
      <c r="BJ136" s="62">
        <f t="shared" si="146"/>
        <v>297.47246687305056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-9.7543306765146564E-14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448.44001099301806</v>
      </c>
      <c r="CE136" s="62">
        <f t="shared" si="148"/>
        <v>230.82970731138215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1.7533175253506829E-15</v>
      </c>
      <c r="CN136" s="24">
        <f t="shared" si="120"/>
        <v>1.7533175253506829E-15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1.7053025658242404E-13</v>
      </c>
      <c r="CU136" s="18">
        <f>CT136*VLOOKUP('Données projet'!$B$13,Paramètres!$A$1:$I$89,3,0)*VLOOKUP('Données projet'!$B$13,Paramètres!$A$1:$I$89,5,0)</f>
        <v>1.3301360013429075E-13</v>
      </c>
      <c r="CV136" s="14">
        <f t="shared" si="149"/>
        <v>1.9329766731057041E-12</v>
      </c>
      <c r="CW136" s="22">
        <f t="shared" si="121"/>
        <v>3.5982663925596575E-12</v>
      </c>
      <c r="CX136" s="62">
        <f t="shared" si="122"/>
        <v>293.3333333333369</v>
      </c>
      <c r="CY136" s="62">
        <f ca="1">AVERAGE(OFFSET($CX$3,0,0,'Données projet'!$E$13+1,1))-AVERAGE(OFFSET($H$3,0,0,'Données projet'!$E$13+1,1))</f>
        <v>288.82988781931277</v>
      </c>
      <c r="CZ136" s="62">
        <f t="shared" si="150"/>
        <v>283.48738729114024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3</v>
      </c>
      <c r="DO136" s="13">
        <f>IF('Données projet'!$A$166&gt;35,DO135+DN136-DW135,IF(A136&lt;'Données projet'!$A$166,$DL$205^A136,IF(A136='Données projet'!$A$166,'Données projet'!$B$166,DO135+DN136-DW135)))</f>
        <v>291.99999999999932</v>
      </c>
      <c r="DP136" s="18">
        <f>DO136*VLOOKUP('Données projet'!$B$14,Paramètres!$A$1:$I$89,3,0)*VLOOKUP('Données projet'!$B$14,Paramètres!$A$1:$I$89,5,0)</f>
        <v>282.42239999999936</v>
      </c>
      <c r="DQ136" s="14">
        <f t="shared" si="151"/>
        <v>67.478674703106051</v>
      </c>
      <c r="DR136" s="22">
        <f t="shared" si="124"/>
        <v>609.41103844124189</v>
      </c>
      <c r="DS136" s="62">
        <f t="shared" si="125"/>
        <v>902.74437177457526</v>
      </c>
      <c r="DT136" s="62">
        <f ca="1">AVERAGE(OFFSET($DS$3,0,0,'Données projet'!$E$14+1,1))-AVERAGE(OFFSET($H$3,0,0,'Données projet'!$E$14+1,1))</f>
        <v>457.16923206840744</v>
      </c>
      <c r="DU136" s="62">
        <f t="shared" si="152"/>
        <v>244.45149244446094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3</v>
      </c>
      <c r="EJ136" s="13">
        <f>IF('Données projet'!$A$192&gt;35,EJ135+EI136-ER135,IF(A136&lt;'Données projet'!$A$192,$EG$205^A136,IF(A136='Données projet'!$A$192,'Données projet'!$B$192,EJ135+EI136-ER135)))</f>
        <v>291.99999999999932</v>
      </c>
      <c r="EK136" s="18">
        <f>EJ136*VLOOKUP('Données projet'!$B$15,Paramètres!$A$1:$I$89,3,0)*VLOOKUP('Données projet'!$B$15,Paramètres!$A$1:$I$89,5,0)</f>
        <v>314.30879999999922</v>
      </c>
      <c r="EL136" s="14">
        <f t="shared" si="153"/>
        <v>74.16795491842224</v>
      </c>
      <c r="EM136" s="22">
        <f t="shared" si="127"/>
        <v>676.59701481625063</v>
      </c>
      <c r="EN136" s="62">
        <f t="shared" si="128"/>
        <v>969.93034814958401</v>
      </c>
      <c r="EO136" s="62">
        <f ca="1">AVERAGE(OFFSET($EN$3,0,0,'Données projet'!$E$15+1,1))-AVERAGE(OFFSET($H$3,0,0,'Données projet'!$E$15+1,1))</f>
        <v>503.92230226365683</v>
      </c>
      <c r="EP136" s="62">
        <f t="shared" si="154"/>
        <v>267.2998309535638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5.6843418860808015E-14</v>
      </c>
      <c r="FF136" s="18">
        <f>FE136*VLOOKUP('Données projet'!$B$16,Paramètres!$A$1:$I$89,3,0)*VLOOKUP('Données projet'!$B$16,Paramètres!$A$1:$I$89,5,0)</f>
        <v>3.813056537183002E-14</v>
      </c>
      <c r="FG136" s="14">
        <f t="shared" si="155"/>
        <v>6.4086286045526829E-13</v>
      </c>
      <c r="FH136" s="22">
        <f t="shared" si="130"/>
        <v>1.1825802166488628E-12</v>
      </c>
      <c r="FI136" s="62">
        <f t="shared" si="131"/>
        <v>293.33333333333451</v>
      </c>
      <c r="FJ136" s="62">
        <f ca="1">AVERAGE(OFFSET($FI$3,0,0,'Données projet'!$E$16+1,1))-AVERAGE(OFFSET($H$3,0,0,'Données projet'!$E$16+1,1))</f>
        <v>253.51307933126429</v>
      </c>
      <c r="FK136" s="62">
        <f t="shared" si="156"/>
        <v>249.72262393661117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294.99999999999932</v>
      </c>
      <c r="O137" s="14">
        <f>N137*VLOOKUP('Données projet'!$B$9,Paramètres!$A$1:$I$89,3,0)*VLOOKUP('Données projet'!$B$9,Paramètres!$A$1:$I$89,5,0)</f>
        <v>266.91599999999937</v>
      </c>
      <c r="P137" s="14">
        <f t="shared" si="141"/>
        <v>64.194329696332005</v>
      </c>
      <c r="Q137" s="22">
        <f t="shared" si="108"/>
        <v>576.68382422111051</v>
      </c>
      <c r="R137" s="62">
        <f t="shared" si="109"/>
        <v>870.01715755444388</v>
      </c>
      <c r="S137" s="62">
        <f ca="1">AVERAGE(OFFSET($R$3,0,0,'Données projet'!$E$9+1,1))-AVERAGE(OFFSET($H$3,0,0,'Données projet'!$E$9+1,1))</f>
        <v>430.40491895612814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294.99999999999932</v>
      </c>
      <c r="AJ137" s="14">
        <f>AI137*VLOOKUP('Données projet'!$B$10,Paramètres!$A$1:$I$89,3,0)*VLOOKUP('Données projet'!$B$10,Paramètres!$A$1:$I$89,5,0)</f>
        <v>299.12999999999937</v>
      </c>
      <c r="AK137" s="14">
        <f t="shared" si="143"/>
        <v>70.994047242337089</v>
      </c>
      <c r="AL137" s="22">
        <f t="shared" si="112"/>
        <v>644.63271561373597</v>
      </c>
      <c r="AM137" s="62">
        <f t="shared" si="113"/>
        <v>937.96604894706934</v>
      </c>
      <c r="AN137" s="62">
        <f ca="1">AVERAGE(OFFSET($AM$3,0,0,'Données projet'!$E$10+1,1))-AVERAGE(OFFSET($H$3,0,0,'Données projet'!$E$10+1,1))</f>
        <v>477.2188915749129</v>
      </c>
      <c r="AO137" s="62">
        <f t="shared" si="144"/>
        <v>254.25036207346591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-9.2222762759774927E-14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256.19915261735281</v>
      </c>
      <c r="BJ137" s="62">
        <f t="shared" si="146"/>
        <v>297.47246687305056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-9.7543306765146564E-14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448.44001099301806</v>
      </c>
      <c r="CE137" s="62">
        <f t="shared" si="148"/>
        <v>230.82970731138215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1.2397827117486844E-15</v>
      </c>
      <c r="CN137" s="24">
        <f t="shared" si="120"/>
        <v>1.2397827117486844E-15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1.7053025658242404E-13</v>
      </c>
      <c r="CU137" s="18">
        <f>CT137*VLOOKUP('Données projet'!$B$13,Paramètres!$A$1:$I$89,3,0)*VLOOKUP('Données projet'!$B$13,Paramètres!$A$1:$I$89,5,0)</f>
        <v>1.3301360013429075E-13</v>
      </c>
      <c r="CV137" s="14">
        <f t="shared" si="149"/>
        <v>1.9329766731057041E-12</v>
      </c>
      <c r="CW137" s="22">
        <f t="shared" si="121"/>
        <v>3.5982663925596575E-12</v>
      </c>
      <c r="CX137" s="62">
        <f t="shared" si="122"/>
        <v>293.3333333333369</v>
      </c>
      <c r="CY137" s="62">
        <f ca="1">AVERAGE(OFFSET($CX$3,0,0,'Données projet'!$E$13+1,1))-AVERAGE(OFFSET($H$3,0,0,'Données projet'!$E$13+1,1))</f>
        <v>288.82988781931277</v>
      </c>
      <c r="CZ137" s="62">
        <f t="shared" si="150"/>
        <v>283.48738729114024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3</v>
      </c>
      <c r="DO137" s="13">
        <f>IF('Données projet'!$A$166&gt;35,DO136+DN137-DW136,IF(A137&lt;'Données projet'!$A$166,$DL$205^A137,IF(A137='Données projet'!$A$166,'Données projet'!$B$166,DO136+DN137-DW136)))</f>
        <v>294.99999999999932</v>
      </c>
      <c r="DP137" s="18">
        <f>DO137*VLOOKUP('Données projet'!$B$14,Paramètres!$A$1:$I$89,3,0)*VLOOKUP('Données projet'!$B$14,Paramètres!$A$1:$I$89,5,0)</f>
        <v>285.32399999999933</v>
      </c>
      <c r="DQ137" s="14">
        <f t="shared" si="151"/>
        <v>68.090886763658062</v>
      </c>
      <c r="DR137" s="22">
        <f t="shared" si="124"/>
        <v>615.53092778003656</v>
      </c>
      <c r="DS137" s="62">
        <f t="shared" si="125"/>
        <v>908.86426111336982</v>
      </c>
      <c r="DT137" s="62">
        <f ca="1">AVERAGE(OFFSET($DS$3,0,0,'Données projet'!$E$14+1,1))-AVERAGE(OFFSET($H$3,0,0,'Données projet'!$E$14+1,1))</f>
        <v>457.16923206840744</v>
      </c>
      <c r="DU137" s="62">
        <f t="shared" si="152"/>
        <v>244.45149244446094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3</v>
      </c>
      <c r="EJ137" s="13">
        <f>IF('Données projet'!$A$192&gt;35,EJ136+EI137-ER136,IF(A137&lt;'Données projet'!$A$192,$EG$205^A137,IF(A137='Données projet'!$A$192,'Données projet'!$B$192,EJ136+EI137-ER136)))</f>
        <v>294.99999999999932</v>
      </c>
      <c r="EK137" s="18">
        <f>EJ137*VLOOKUP('Données projet'!$B$15,Paramètres!$A$1:$I$89,3,0)*VLOOKUP('Données projet'!$B$15,Paramètres!$A$1:$I$89,5,0)</f>
        <v>317.53799999999922</v>
      </c>
      <c r="EL137" s="14">
        <f t="shared" si="153"/>
        <v>74.840856641926919</v>
      </c>
      <c r="EM137" s="22">
        <f t="shared" si="127"/>
        <v>683.39317531802135</v>
      </c>
      <c r="EN137" s="62">
        <f t="shared" si="128"/>
        <v>976.72650865135461</v>
      </c>
      <c r="EO137" s="62">
        <f ca="1">AVERAGE(OFFSET($EN$3,0,0,'Données projet'!$E$15+1,1))-AVERAGE(OFFSET($H$3,0,0,'Données projet'!$E$15+1,1))</f>
        <v>503.92230226365683</v>
      </c>
      <c r="EP137" s="62">
        <f t="shared" si="154"/>
        <v>267.2998309535638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5.6843418860808015E-14</v>
      </c>
      <c r="FF137" s="18">
        <f>FE137*VLOOKUP('Données projet'!$B$16,Paramètres!$A$1:$I$89,3,0)*VLOOKUP('Données projet'!$B$16,Paramètres!$A$1:$I$89,5,0)</f>
        <v>3.813056537183002E-14</v>
      </c>
      <c r="FG137" s="14">
        <f t="shared" si="155"/>
        <v>6.4086286045526829E-13</v>
      </c>
      <c r="FH137" s="22">
        <f t="shared" si="130"/>
        <v>1.1825802166488628E-12</v>
      </c>
      <c r="FI137" s="62">
        <f t="shared" si="131"/>
        <v>293.33333333333451</v>
      </c>
      <c r="FJ137" s="62">
        <f ca="1">AVERAGE(OFFSET($FI$3,0,0,'Données projet'!$E$16+1,1))-AVERAGE(OFFSET($H$3,0,0,'Données projet'!$E$16+1,1))</f>
        <v>253.51307933126429</v>
      </c>
      <c r="FK137" s="62">
        <f t="shared" si="156"/>
        <v>249.72262393661117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297.99999999999932</v>
      </c>
      <c r="O138" s="14">
        <f>N138*VLOOKUP('Données projet'!$B$9,Paramètres!$A$1:$I$89,3,0)*VLOOKUP('Données projet'!$B$9,Paramètres!$A$1:$I$89,5,0)</f>
        <v>269.63039999999938</v>
      </c>
      <c r="P138" s="14">
        <f t="shared" si="141"/>
        <v>64.770824587435968</v>
      </c>
      <c r="Q138" s="22">
        <f t="shared" si="108"/>
        <v>582.41546615644995</v>
      </c>
      <c r="R138" s="62">
        <f t="shared" si="109"/>
        <v>875.74879948978332</v>
      </c>
      <c r="S138" s="62">
        <f ca="1">AVERAGE(OFFSET($R$3,0,0,'Données projet'!$E$9+1,1))-AVERAGE(OFFSET($H$3,0,0,'Données projet'!$E$9+1,1))</f>
        <v>430.40491895612814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297.99999999999932</v>
      </c>
      <c r="AJ138" s="14">
        <f>AI138*VLOOKUP('Données projet'!$B$10,Paramètres!$A$1:$I$89,3,0)*VLOOKUP('Données projet'!$B$10,Paramètres!$A$1:$I$89,5,0)</f>
        <v>302.17199999999934</v>
      </c>
      <c r="AK138" s="14">
        <f t="shared" si="143"/>
        <v>71.631606754643101</v>
      </c>
      <c r="AL138" s="22">
        <f t="shared" si="112"/>
        <v>651.04128176433551</v>
      </c>
      <c r="AM138" s="62">
        <f t="shared" si="113"/>
        <v>944.37461509766877</v>
      </c>
      <c r="AN138" s="62">
        <f ca="1">AVERAGE(OFFSET($AM$3,0,0,'Données projet'!$E$10+1,1))-AVERAGE(OFFSET($H$3,0,0,'Données projet'!$E$10+1,1))</f>
        <v>477.2188915749129</v>
      </c>
      <c r="AO138" s="62">
        <f t="shared" si="144"/>
        <v>254.25036207346591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-9.2222762759774927E-14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256.19915261735281</v>
      </c>
      <c r="BJ138" s="62">
        <f t="shared" si="146"/>
        <v>297.47246687305056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-9.7543306765146564E-14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448.44001099301806</v>
      </c>
      <c r="CE138" s="62">
        <f t="shared" si="148"/>
        <v>230.82970731138215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8.7665876267534155E-16</v>
      </c>
      <c r="CN138" s="24">
        <f t="shared" si="120"/>
        <v>8.7665876267534155E-16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1.7053025658242404E-13</v>
      </c>
      <c r="CU138" s="18">
        <f>CT138*VLOOKUP('Données projet'!$B$13,Paramètres!$A$1:$I$89,3,0)*VLOOKUP('Données projet'!$B$13,Paramètres!$A$1:$I$89,5,0)</f>
        <v>1.3301360013429075E-13</v>
      </c>
      <c r="CV138" s="14">
        <f t="shared" si="149"/>
        <v>1.9329766731057041E-12</v>
      </c>
      <c r="CW138" s="22">
        <f t="shared" si="121"/>
        <v>3.5982663925596575E-12</v>
      </c>
      <c r="CX138" s="62">
        <f t="shared" si="122"/>
        <v>293.3333333333369</v>
      </c>
      <c r="CY138" s="62">
        <f ca="1">AVERAGE(OFFSET($CX$3,0,0,'Données projet'!$E$13+1,1))-AVERAGE(OFFSET($H$3,0,0,'Données projet'!$E$13+1,1))</f>
        <v>288.82988781931277</v>
      </c>
      <c r="CZ138" s="62">
        <f t="shared" si="150"/>
        <v>283.48738729114024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>
        <f>VLOOKUP(A138,'Données projet'!$A$165:$I$185,2,0)</f>
        <v>298</v>
      </c>
      <c r="DM138" s="13">
        <f>VLOOKUP(A138,'Données projet'!$A$165:$I$185,9,0)</f>
        <v>3</v>
      </c>
      <c r="DN138" s="13">
        <f t="array" ref="DN138">INDEX(DM:DM,MIN(IF(ISNUMBER(DM138:DM334),ROW(DM138:DM334),"")))</f>
        <v>3</v>
      </c>
      <c r="DO138" s="13">
        <f>IF('Données projet'!$A$166&gt;35,DO137+DN138-DW137,IF(A138&lt;'Données projet'!$A$166,$DL$205^A138,IF(A138='Données projet'!$A$166,'Données projet'!$B$166,DO137+DN138-DW137)))</f>
        <v>297.99999999999932</v>
      </c>
      <c r="DP138" s="18">
        <f>DO138*VLOOKUP('Données projet'!$B$14,Paramètres!$A$1:$I$89,3,0)*VLOOKUP('Données projet'!$B$14,Paramètres!$A$1:$I$89,5,0)</f>
        <v>288.2255999999993</v>
      </c>
      <c r="DQ138" s="14">
        <f t="shared" si="151"/>
        <v>68.702374546701719</v>
      </c>
      <c r="DR138" s="22">
        <f t="shared" si="124"/>
        <v>621.64955566883771</v>
      </c>
      <c r="DS138" s="62">
        <f t="shared" si="125"/>
        <v>914.98288900217108</v>
      </c>
      <c r="DT138" s="62">
        <f ca="1">AVERAGE(OFFSET($DS$3,0,0,'Données projet'!$E$14+1,1))-AVERAGE(OFFSET($H$3,0,0,'Données projet'!$E$14+1,1))</f>
        <v>457.16923206840744</v>
      </c>
      <c r="DU138" s="62">
        <f t="shared" si="152"/>
        <v>244.45149244446094</v>
      </c>
      <c r="DV138" s="16">
        <f>IF(ISNA(VLOOKUP(A138,'Données projet'!$A$165:$I$185,3,0)),0,VLOOKUP(A138,'Données projet'!$A$165:$I$185,3,0))</f>
        <v>12</v>
      </c>
      <c r="DW138" s="16">
        <f>IF(ISNA(VLOOKUP(A138,'Données projet'!$A$165:$I$185,4,0)),0,VLOOKUP(A138,'Données projet'!$A$165:$I$185,4,0))</f>
        <v>29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>
        <f>VLOOKUP(A138,'Données projet'!$A$191:$I$211,2,0)</f>
        <v>298</v>
      </c>
      <c r="EH138" s="13">
        <f>VLOOKUP(A138,'Données projet'!$A$191:$I$211,9,0)</f>
        <v>3</v>
      </c>
      <c r="EI138" s="13">
        <f t="array" ref="EI138">INDEX(EH:EH,MIN(IF(ISNUMBER(EH138:EH334),ROW(EH138:EH334),"")))</f>
        <v>3</v>
      </c>
      <c r="EJ138" s="13">
        <f>IF('Données projet'!$A$192&gt;35,EJ137+EI138-ER137,IF(A138&lt;'Données projet'!$A$192,$EG$205^A138,IF(A138='Données projet'!$A$192,'Données projet'!$B$192,EJ137+EI138-ER137)))</f>
        <v>297.99999999999932</v>
      </c>
      <c r="EK138" s="18">
        <f>EJ138*VLOOKUP('Données projet'!$B$15,Paramètres!$A$1:$I$89,3,0)*VLOOKUP('Données projet'!$B$15,Paramètres!$A$1:$I$89,5,0)</f>
        <v>320.76719999999926</v>
      </c>
      <c r="EL138" s="14">
        <f t="shared" si="153"/>
        <v>75.512962289014695</v>
      </c>
      <c r="EM138" s="22">
        <f t="shared" si="127"/>
        <v>690.18794932003266</v>
      </c>
      <c r="EN138" s="62">
        <f t="shared" si="128"/>
        <v>983.52128265336592</v>
      </c>
      <c r="EO138" s="62">
        <f ca="1">AVERAGE(OFFSET($EN$3,0,0,'Données projet'!$E$15+1,1))-AVERAGE(OFFSET($H$3,0,0,'Données projet'!$E$15+1,1))</f>
        <v>503.92230226365683</v>
      </c>
      <c r="EP138" s="62">
        <f t="shared" si="154"/>
        <v>267.2998309535638</v>
      </c>
      <c r="EQ138" s="16">
        <f>IF(ISNA(VLOOKUP(A138,'Données projet'!$A$191:$I$211,3,0)),0,VLOOKUP(A138,'Données projet'!$A$191:$I$211,3,0))</f>
        <v>12</v>
      </c>
      <c r="ER138" s="16">
        <f>IF(ISNA(VLOOKUP(A138,'Données projet'!$A$191:$I$211,4,0)),0,VLOOKUP(A138,'Données projet'!$A$191:$I$211,4,0))</f>
        <v>29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5.6843418860808015E-14</v>
      </c>
      <c r="FF138" s="18">
        <f>FE138*VLOOKUP('Données projet'!$B$16,Paramètres!$A$1:$I$89,3,0)*VLOOKUP('Données projet'!$B$16,Paramètres!$A$1:$I$89,5,0)</f>
        <v>3.813056537183002E-14</v>
      </c>
      <c r="FG138" s="14">
        <f t="shared" si="155"/>
        <v>6.4086286045526829E-13</v>
      </c>
      <c r="FH138" s="22">
        <f t="shared" si="130"/>
        <v>1.1825802166488628E-12</v>
      </c>
      <c r="FI138" s="62">
        <f t="shared" si="131"/>
        <v>293.33333333333451</v>
      </c>
      <c r="FJ138" s="62">
        <f ca="1">AVERAGE(OFFSET($FI$3,0,0,'Données projet'!$E$16+1,1))-AVERAGE(OFFSET($H$3,0,0,'Données projet'!$E$16+1,1))</f>
        <v>253.51307933126429</v>
      </c>
      <c r="FK138" s="62">
        <f t="shared" si="156"/>
        <v>249.72262393661117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IF('Données projet'!$A$36&gt;35,N138+M139-V138,IF(A139&lt;'Données projet'!$A$36,$K$205^A139,IF(A139='Données projet'!$A$36,'Données projet'!$B$36,N138+M139-V138)))</f>
        <v>271.59999999999934</v>
      </c>
      <c r="O139" s="14">
        <f>N139*VLOOKUP('Données projet'!$B$9,Paramètres!$A$1:$I$89,3,0)*VLOOKUP('Données projet'!$B$9,Paramètres!$A$1:$I$89,5,0)</f>
        <v>245.74367999999939</v>
      </c>
      <c r="P139" s="14">
        <f t="shared" si="141"/>
        <v>59.673605104126288</v>
      </c>
      <c r="Q139" s="22">
        <f t="shared" si="108"/>
        <v>531.93510488968548</v>
      </c>
      <c r="R139" s="62">
        <f t="shared" si="109"/>
        <v>825.26843822301885</v>
      </c>
      <c r="S139" s="62">
        <f ca="1">AVERAGE(OFFSET($R$3,0,0,'Données projet'!$E$9+1,1))-AVERAGE(OFFSET($H$3,0,0,'Données projet'!$E$9+1,1))</f>
        <v>430.40491895612814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2.6</v>
      </c>
      <c r="AI139" s="14">
        <f>IF('Données projet'!$A$62&gt;35,AI138+AH139-AQ138,IF(A139&lt;'Données projet'!$A$62,$AF$205^A139,IF(A139='Données projet'!$A$62,'Données projet'!$B$62,AI138+AH139-AQ138)))</f>
        <v>271.59999999999934</v>
      </c>
      <c r="AJ139" s="14">
        <f>AI139*VLOOKUP('Données projet'!$B$10,Paramètres!$A$1:$I$89,3,0)*VLOOKUP('Données projet'!$B$10,Paramètres!$A$1:$I$89,5,0)</f>
        <v>275.40239999999932</v>
      </c>
      <c r="AK139" s="14">
        <f t="shared" si="143"/>
        <v>65.994469603831334</v>
      </c>
      <c r="AL139" s="22">
        <f t="shared" si="112"/>
        <v>594.59954789333835</v>
      </c>
      <c r="AM139" s="62">
        <f t="shared" si="113"/>
        <v>887.93288122667173</v>
      </c>
      <c r="AN139" s="62">
        <f ca="1">AVERAGE(OFFSET($AM$3,0,0,'Données projet'!$E$10+1,1))-AVERAGE(OFFSET($H$3,0,0,'Données projet'!$E$10+1,1))</f>
        <v>477.2188915749129</v>
      </c>
      <c r="AO139" s="62">
        <f t="shared" si="144"/>
        <v>254.25036207346591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-9.2222762759774927E-14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256.19915261735281</v>
      </c>
      <c r="BJ139" s="62">
        <f t="shared" si="146"/>
        <v>297.47246687305056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-9.7543306765146564E-14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448.44001099301806</v>
      </c>
      <c r="CE139" s="62">
        <f t="shared" si="148"/>
        <v>230.82970731138215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6.1989135587434232E-16</v>
      </c>
      <c r="CN139" s="24">
        <f t="shared" si="120"/>
        <v>6.1989135587434232E-16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1.7053025658242404E-13</v>
      </c>
      <c r="CU139" s="18">
        <f>CT139*VLOOKUP('Données projet'!$B$13,Paramètres!$A$1:$I$89,3,0)*VLOOKUP('Données projet'!$B$13,Paramètres!$A$1:$I$89,5,0)</f>
        <v>1.3301360013429075E-13</v>
      </c>
      <c r="CV139" s="14">
        <f t="shared" si="149"/>
        <v>1.9329766731057041E-12</v>
      </c>
      <c r="CW139" s="22">
        <f t="shared" si="121"/>
        <v>3.5982663925596575E-12</v>
      </c>
      <c r="CX139" s="62">
        <f t="shared" si="122"/>
        <v>293.3333333333369</v>
      </c>
      <c r="CY139" s="62">
        <f ca="1">AVERAGE(OFFSET($CX$3,0,0,'Données projet'!$E$13+1,1))-AVERAGE(OFFSET($H$3,0,0,'Données projet'!$E$13+1,1))</f>
        <v>288.82988781931277</v>
      </c>
      <c r="CZ139" s="62">
        <f t="shared" si="150"/>
        <v>283.48738729114024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2.6</v>
      </c>
      <c r="DO139" s="13">
        <f>IF('Données projet'!$A$166&gt;35,DO138+DN139-DW138,IF(A139&lt;'Données projet'!$A$166,$DL$205^A139,IF(A139='Données projet'!$A$166,'Données projet'!$B$166,DO138+DN139-DW138)))</f>
        <v>271.59999999999934</v>
      </c>
      <c r="DP139" s="18">
        <f>DO139*VLOOKUP('Données projet'!$B$14,Paramètres!$A$1:$I$89,3,0)*VLOOKUP('Données projet'!$B$14,Paramètres!$A$1:$I$89,5,0)</f>
        <v>262.6915199999994</v>
      </c>
      <c r="DQ139" s="14">
        <f t="shared" si="151"/>
        <v>63.29575691724186</v>
      </c>
      <c r="DR139" s="22">
        <f t="shared" si="124"/>
        <v>567.76117396419511</v>
      </c>
      <c r="DS139" s="62">
        <f t="shared" si="125"/>
        <v>861.09450729752848</v>
      </c>
      <c r="DT139" s="62">
        <f ca="1">AVERAGE(OFFSET($DS$3,0,0,'Données projet'!$E$14+1,1))-AVERAGE(OFFSET($H$3,0,0,'Données projet'!$E$14+1,1))</f>
        <v>457.16923206840744</v>
      </c>
      <c r="DU139" s="62">
        <f t="shared" si="152"/>
        <v>244.45149244446094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2.6</v>
      </c>
      <c r="EJ139" s="13">
        <f>IF('Données projet'!$A$192&gt;35,EJ138+EI139-ER138,IF(A139&lt;'Données projet'!$A$192,$EG$205^A139,IF(A139='Données projet'!$A$192,'Données projet'!$B$192,EJ138+EI139-ER138)))</f>
        <v>271.59999999999934</v>
      </c>
      <c r="EK139" s="18">
        <f>EJ139*VLOOKUP('Données projet'!$B$15,Paramètres!$A$1:$I$89,3,0)*VLOOKUP('Données projet'!$B$15,Paramètres!$A$1:$I$89,5,0)</f>
        <v>292.3502399999993</v>
      </c>
      <c r="EL139" s="14">
        <f t="shared" si="153"/>
        <v>69.570377103884013</v>
      </c>
      <c r="EM139" s="22">
        <f t="shared" si="127"/>
        <v>630.34507478926355</v>
      </c>
      <c r="EN139" s="62">
        <f t="shared" si="128"/>
        <v>923.67840812259692</v>
      </c>
      <c r="EO139" s="62">
        <f ca="1">AVERAGE(OFFSET($EN$3,0,0,'Données projet'!$E$15+1,1))-AVERAGE(OFFSET($H$3,0,0,'Données projet'!$E$15+1,1))</f>
        <v>503.92230226365683</v>
      </c>
      <c r="EP139" s="62">
        <f t="shared" si="154"/>
        <v>267.2998309535638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5.6843418860808015E-14</v>
      </c>
      <c r="FF139" s="18">
        <f>FE139*VLOOKUP('Données projet'!$B$16,Paramètres!$A$1:$I$89,3,0)*VLOOKUP('Données projet'!$B$16,Paramètres!$A$1:$I$89,5,0)</f>
        <v>3.813056537183002E-14</v>
      </c>
      <c r="FG139" s="14">
        <f t="shared" si="155"/>
        <v>6.4086286045526829E-13</v>
      </c>
      <c r="FH139" s="22">
        <f t="shared" si="130"/>
        <v>1.1825802166488628E-12</v>
      </c>
      <c r="FI139" s="62">
        <f t="shared" si="131"/>
        <v>293.33333333333451</v>
      </c>
      <c r="FJ139" s="62">
        <f ca="1">AVERAGE(OFFSET($FI$3,0,0,'Données projet'!$E$16+1,1))-AVERAGE(OFFSET($H$3,0,0,'Données projet'!$E$16+1,1))</f>
        <v>253.51307933126429</v>
      </c>
      <c r="FK139" s="62">
        <f t="shared" si="156"/>
        <v>249.72262393661117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IF('Données projet'!$A$36&gt;35,N139+M140-V139,IF(A140&lt;'Données projet'!$A$36,$K$205^A140,IF(A140='Données projet'!$A$36,'Données projet'!$B$36,N139+M140-V139)))</f>
        <v>274.19999999999936</v>
      </c>
      <c r="O140" s="14">
        <f>N140*VLOOKUP('Données projet'!$B$9,Paramètres!$A$1:$I$89,3,0)*VLOOKUP('Données projet'!$B$9,Paramètres!$A$1:$I$89,5,0)</f>
        <v>248.09615999999943</v>
      </c>
      <c r="P140" s="14">
        <f t="shared" si="141"/>
        <v>60.178080967364579</v>
      </c>
      <c r="Q140" s="22">
        <f t="shared" si="108"/>
        <v>536.91096968482555</v>
      </c>
      <c r="R140" s="62">
        <f t="shared" si="109"/>
        <v>830.24430301815892</v>
      </c>
      <c r="S140" s="62">
        <f ca="1">AVERAGE(OFFSET($R$3,0,0,'Données projet'!$E$9+1,1))-AVERAGE(OFFSET($H$3,0,0,'Données projet'!$E$9+1,1))</f>
        <v>430.40491895612814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2.6</v>
      </c>
      <c r="AI140" s="14">
        <f>IF('Données projet'!$A$62&gt;35,AI139+AH140-AQ139,IF(A140&lt;'Données projet'!$A$62,$AF$205^A140,IF(A140='Données projet'!$A$62,'Données projet'!$B$62,AI139+AH140-AQ139)))</f>
        <v>274.19999999999936</v>
      </c>
      <c r="AJ140" s="14">
        <f>AI140*VLOOKUP('Données projet'!$B$10,Paramètres!$A$1:$I$89,3,0)*VLOOKUP('Données projet'!$B$10,Paramètres!$A$1:$I$89,5,0)</f>
        <v>278.03879999999936</v>
      </c>
      <c r="AK140" s="14">
        <f t="shared" si="143"/>
        <v>66.552381547717616</v>
      </c>
      <c r="AL140" s="22">
        <f t="shared" si="112"/>
        <v>600.16297452894037</v>
      </c>
      <c r="AM140" s="62">
        <f t="shared" si="113"/>
        <v>893.49630786227362</v>
      </c>
      <c r="AN140" s="62">
        <f ca="1">AVERAGE(OFFSET($AM$3,0,0,'Données projet'!$E$10+1,1))-AVERAGE(OFFSET($H$3,0,0,'Données projet'!$E$10+1,1))</f>
        <v>477.2188915749129</v>
      </c>
      <c r="AO140" s="62">
        <f t="shared" si="144"/>
        <v>254.25036207346591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-9.2222762759774927E-14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256.19915261735281</v>
      </c>
      <c r="BJ140" s="62">
        <f t="shared" si="146"/>
        <v>297.47246687305056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-9.7543306765146564E-14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448.44001099301806</v>
      </c>
      <c r="CE140" s="62">
        <f t="shared" si="148"/>
        <v>230.82970731138215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4.3832938133767087E-16</v>
      </c>
      <c r="CN140" s="24">
        <f t="shared" si="120"/>
        <v>4.3832938133767087E-16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1.7053025658242404E-13</v>
      </c>
      <c r="CU140" s="18">
        <f>CT140*VLOOKUP('Données projet'!$B$13,Paramètres!$A$1:$I$89,3,0)*VLOOKUP('Données projet'!$B$13,Paramètres!$A$1:$I$89,5,0)</f>
        <v>1.3301360013429075E-13</v>
      </c>
      <c r="CV140" s="14">
        <f t="shared" si="149"/>
        <v>1.9329766731057041E-12</v>
      </c>
      <c r="CW140" s="22">
        <f t="shared" si="121"/>
        <v>3.5982663925596575E-12</v>
      </c>
      <c r="CX140" s="62">
        <f t="shared" si="122"/>
        <v>293.3333333333369</v>
      </c>
      <c r="CY140" s="62">
        <f ca="1">AVERAGE(OFFSET($CX$3,0,0,'Données projet'!$E$13+1,1))-AVERAGE(OFFSET($H$3,0,0,'Données projet'!$E$13+1,1))</f>
        <v>288.82988781931277</v>
      </c>
      <c r="CZ140" s="62">
        <f t="shared" si="150"/>
        <v>283.48738729114024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2.6</v>
      </c>
      <c r="DO140" s="13">
        <f>IF('Données projet'!$A$166&gt;35,DO139+DN140-DW139,IF(A140&lt;'Données projet'!$A$166,$DL$205^A140,IF(A140='Données projet'!$A$166,'Données projet'!$B$166,DO139+DN140-DW139)))</f>
        <v>274.19999999999936</v>
      </c>
      <c r="DP140" s="18">
        <f>DO140*VLOOKUP('Données projet'!$B$14,Paramètres!$A$1:$I$89,3,0)*VLOOKUP('Données projet'!$B$14,Paramètres!$A$1:$I$89,5,0)</f>
        <v>265.20623999999935</v>
      </c>
      <c r="DQ140" s="14">
        <f t="shared" si="151"/>
        <v>63.830854160896273</v>
      </c>
      <c r="DR140" s="22">
        <f t="shared" si="124"/>
        <v>573.07293899689319</v>
      </c>
      <c r="DS140" s="62">
        <f t="shared" si="125"/>
        <v>866.40627233022656</v>
      </c>
      <c r="DT140" s="62">
        <f ca="1">AVERAGE(OFFSET($DS$3,0,0,'Données projet'!$E$14+1,1))-AVERAGE(OFFSET($H$3,0,0,'Données projet'!$E$14+1,1))</f>
        <v>457.16923206840744</v>
      </c>
      <c r="DU140" s="62">
        <f t="shared" si="152"/>
        <v>244.45149244446094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2.6</v>
      </c>
      <c r="EJ140" s="13">
        <f>IF('Données projet'!$A$192&gt;35,EJ139+EI140-ER139,IF(A140&lt;'Données projet'!$A$192,$EG$205^A140,IF(A140='Données projet'!$A$192,'Données projet'!$B$192,EJ139+EI140-ER139)))</f>
        <v>274.19999999999936</v>
      </c>
      <c r="EK140" s="18">
        <f>EJ140*VLOOKUP('Données projet'!$B$15,Paramètres!$A$1:$I$89,3,0)*VLOOKUP('Données projet'!$B$15,Paramètres!$A$1:$I$89,5,0)</f>
        <v>295.14887999999934</v>
      </c>
      <c r="EL140" s="14">
        <f t="shared" si="153"/>
        <v>70.158519482479221</v>
      </c>
      <c r="EM140" s="22">
        <f t="shared" si="127"/>
        <v>636.24372076531688</v>
      </c>
      <c r="EN140" s="62">
        <f t="shared" si="128"/>
        <v>929.57705409865025</v>
      </c>
      <c r="EO140" s="62">
        <f ca="1">AVERAGE(OFFSET($EN$3,0,0,'Données projet'!$E$15+1,1))-AVERAGE(OFFSET($H$3,0,0,'Données projet'!$E$15+1,1))</f>
        <v>503.92230226365683</v>
      </c>
      <c r="EP140" s="62">
        <f t="shared" si="154"/>
        <v>267.2998309535638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5.6843418860808015E-14</v>
      </c>
      <c r="FF140" s="18">
        <f>FE140*VLOOKUP('Données projet'!$B$16,Paramètres!$A$1:$I$89,3,0)*VLOOKUP('Données projet'!$B$16,Paramètres!$A$1:$I$89,5,0)</f>
        <v>3.813056537183002E-14</v>
      </c>
      <c r="FG140" s="14">
        <f t="shared" si="155"/>
        <v>6.4086286045526829E-13</v>
      </c>
      <c r="FH140" s="22">
        <f t="shared" si="130"/>
        <v>1.1825802166488628E-12</v>
      </c>
      <c r="FI140" s="62">
        <f t="shared" si="131"/>
        <v>293.33333333333451</v>
      </c>
      <c r="FJ140" s="62">
        <f ca="1">AVERAGE(OFFSET($FI$3,0,0,'Données projet'!$E$16+1,1))-AVERAGE(OFFSET($H$3,0,0,'Données projet'!$E$16+1,1))</f>
        <v>253.51307933126429</v>
      </c>
      <c r="FK140" s="62">
        <f t="shared" si="156"/>
        <v>249.72262393661117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IF('Données projet'!$A$36&gt;35,N140+M141-V140,IF(A141&lt;'Données projet'!$A$36,$K$205^A141,IF(A141='Données projet'!$A$36,'Données projet'!$B$36,N140+M141-V140)))</f>
        <v>276.79999999999939</v>
      </c>
      <c r="O141" s="14">
        <f>N141*VLOOKUP('Données projet'!$B$9,Paramètres!$A$1:$I$89,3,0)*VLOOKUP('Données projet'!$B$9,Paramètres!$A$1:$I$89,5,0)</f>
        <v>250.44863999999944</v>
      </c>
      <c r="P141" s="14">
        <f t="shared" si="141"/>
        <v>60.682000328889892</v>
      </c>
      <c r="Q141" s="22">
        <f t="shared" si="108"/>
        <v>541.88586523948231</v>
      </c>
      <c r="R141" s="62">
        <f t="shared" si="109"/>
        <v>835.21919857281569</v>
      </c>
      <c r="S141" s="62">
        <f ca="1">AVERAGE(OFFSET($R$3,0,0,'Données projet'!$E$9+1,1))-AVERAGE(OFFSET($H$3,0,0,'Données projet'!$E$9+1,1))</f>
        <v>430.40491895612814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2.6</v>
      </c>
      <c r="AI141" s="14">
        <f>IF('Données projet'!$A$62&gt;35,AI140+AH141-AQ140,IF(A141&lt;'Données projet'!$A$62,$AF$205^A141,IF(A141='Données projet'!$A$62,'Données projet'!$B$62,AI140+AH141-AQ140)))</f>
        <v>276.79999999999939</v>
      </c>
      <c r="AJ141" s="14">
        <f>AI141*VLOOKUP('Données projet'!$B$10,Paramètres!$A$1:$I$89,3,0)*VLOOKUP('Données projet'!$B$10,Paramètres!$A$1:$I$89,5,0)</f>
        <v>280.67519999999939</v>
      </c>
      <c r="AK141" s="14">
        <f t="shared" si="143"/>
        <v>67.109678043026364</v>
      </c>
      <c r="AL141" s="22">
        <f t="shared" si="112"/>
        <v>605.72532925826988</v>
      </c>
      <c r="AM141" s="62">
        <f t="shared" si="113"/>
        <v>899.05866259160325</v>
      </c>
      <c r="AN141" s="62">
        <f ca="1">AVERAGE(OFFSET($AM$3,0,0,'Données projet'!$E$10+1,1))-AVERAGE(OFFSET($H$3,0,0,'Données projet'!$E$10+1,1))</f>
        <v>477.2188915749129</v>
      </c>
      <c r="AO141" s="62">
        <f t="shared" si="144"/>
        <v>254.25036207346591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-9.2222762759774927E-14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256.19915261735281</v>
      </c>
      <c r="BJ141" s="62">
        <f t="shared" si="146"/>
        <v>297.47246687305056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-9.7543306765146564E-14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448.44001099301806</v>
      </c>
      <c r="CE141" s="62">
        <f t="shared" si="148"/>
        <v>230.82970731138215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3.0994567793717121E-16</v>
      </c>
      <c r="CN141" s="24">
        <f t="shared" si="120"/>
        <v>3.0994567793717121E-16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1.7053025658242404E-13</v>
      </c>
      <c r="CU141" s="18">
        <f>CT141*VLOOKUP('Données projet'!$B$13,Paramètres!$A$1:$I$89,3,0)*VLOOKUP('Données projet'!$B$13,Paramètres!$A$1:$I$89,5,0)</f>
        <v>1.3301360013429075E-13</v>
      </c>
      <c r="CV141" s="14">
        <f t="shared" si="149"/>
        <v>1.9329766731057041E-12</v>
      </c>
      <c r="CW141" s="22">
        <f t="shared" si="121"/>
        <v>3.5982663925596575E-12</v>
      </c>
      <c r="CX141" s="62">
        <f t="shared" si="122"/>
        <v>293.3333333333369</v>
      </c>
      <c r="CY141" s="62">
        <f ca="1">AVERAGE(OFFSET($CX$3,0,0,'Données projet'!$E$13+1,1))-AVERAGE(OFFSET($H$3,0,0,'Données projet'!$E$13+1,1))</f>
        <v>288.82988781931277</v>
      </c>
      <c r="CZ141" s="62">
        <f t="shared" si="150"/>
        <v>283.48738729114024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2.6</v>
      </c>
      <c r="DO141" s="13">
        <f>IF('Données projet'!$A$166&gt;35,DO140+DN141-DW140,IF(A141&lt;'Données projet'!$A$166,$DL$205^A141,IF(A141='Données projet'!$A$166,'Données projet'!$B$166,DO140+DN141-DW140)))</f>
        <v>276.79999999999939</v>
      </c>
      <c r="DP141" s="18">
        <f>DO141*VLOOKUP('Données projet'!$B$14,Paramètres!$A$1:$I$89,3,0)*VLOOKUP('Données projet'!$B$14,Paramètres!$A$1:$I$89,5,0)</f>
        <v>267.72095999999942</v>
      </c>
      <c r="DQ141" s="14">
        <f t="shared" si="151"/>
        <v>64.365361123519833</v>
      </c>
      <c r="DR141" s="22">
        <f t="shared" si="124"/>
        <v>578.38367595679597</v>
      </c>
      <c r="DS141" s="62">
        <f t="shared" si="125"/>
        <v>871.71700929012923</v>
      </c>
      <c r="DT141" s="62">
        <f ca="1">AVERAGE(OFFSET($DS$3,0,0,'Données projet'!$E$14+1,1))-AVERAGE(OFFSET($H$3,0,0,'Données projet'!$E$14+1,1))</f>
        <v>457.16923206840744</v>
      </c>
      <c r="DU141" s="62">
        <f t="shared" si="152"/>
        <v>244.45149244446094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2.6</v>
      </c>
      <c r="EJ141" s="13">
        <f>IF('Données projet'!$A$192&gt;35,EJ140+EI141-ER140,IF(A141&lt;'Données projet'!$A$192,$EG$205^A141,IF(A141='Données projet'!$A$192,'Données projet'!$B$192,EJ140+EI141-ER140)))</f>
        <v>276.79999999999939</v>
      </c>
      <c r="EK141" s="18">
        <f>EJ141*VLOOKUP('Données projet'!$B$15,Paramètres!$A$1:$I$89,3,0)*VLOOKUP('Données projet'!$B$15,Paramètres!$A$1:$I$89,5,0)</f>
        <v>297.94751999999932</v>
      </c>
      <c r="EL141" s="14">
        <f t="shared" si="153"/>
        <v>70.746013064442209</v>
      </c>
      <c r="EM141" s="22">
        <f t="shared" si="127"/>
        <v>642.14123675390226</v>
      </c>
      <c r="EN141" s="62">
        <f t="shared" si="128"/>
        <v>935.47457008723563</v>
      </c>
      <c r="EO141" s="62">
        <f ca="1">AVERAGE(OFFSET($EN$3,0,0,'Données projet'!$E$15+1,1))-AVERAGE(OFFSET($H$3,0,0,'Données projet'!$E$15+1,1))</f>
        <v>503.92230226365683</v>
      </c>
      <c r="EP141" s="62">
        <f t="shared" si="154"/>
        <v>267.2998309535638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5.6843418860808015E-14</v>
      </c>
      <c r="FF141" s="18">
        <f>FE141*VLOOKUP('Données projet'!$B$16,Paramètres!$A$1:$I$89,3,0)*VLOOKUP('Données projet'!$B$16,Paramètres!$A$1:$I$89,5,0)</f>
        <v>3.813056537183002E-14</v>
      </c>
      <c r="FG141" s="14">
        <f t="shared" si="155"/>
        <v>6.4086286045526829E-13</v>
      </c>
      <c r="FH141" s="22">
        <f t="shared" si="130"/>
        <v>1.1825802166488628E-12</v>
      </c>
      <c r="FI141" s="62">
        <f t="shared" si="131"/>
        <v>293.33333333333451</v>
      </c>
      <c r="FJ141" s="62">
        <f ca="1">AVERAGE(OFFSET($FI$3,0,0,'Données projet'!$E$16+1,1))-AVERAGE(OFFSET($H$3,0,0,'Données projet'!$E$16+1,1))</f>
        <v>253.51307933126429</v>
      </c>
      <c r="FK141" s="62">
        <f t="shared" si="156"/>
        <v>249.72262393661117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IF('Données projet'!$A$36&gt;35,N141+M142-V141,IF(A142&lt;'Données projet'!$A$36,$K$205^A142,IF(A142='Données projet'!$A$36,'Données projet'!$B$36,N141+M142-V141)))</f>
        <v>279.39999999999941</v>
      </c>
      <c r="O142" s="14">
        <f>N142*VLOOKUP('Données projet'!$B$9,Paramètres!$A$1:$I$89,3,0)*VLOOKUP('Données projet'!$B$9,Paramètres!$A$1:$I$89,5,0)</f>
        <v>252.80111999999946</v>
      </c>
      <c r="P142" s="14">
        <f t="shared" si="141"/>
        <v>61.185369021394152</v>
      </c>
      <c r="Q142" s="22">
        <f t="shared" si="108"/>
        <v>546.85980171226049</v>
      </c>
      <c r="R142" s="62">
        <f t="shared" si="109"/>
        <v>840.19313504559386</v>
      </c>
      <c r="S142" s="62">
        <f ca="1">AVERAGE(OFFSET($R$3,0,0,'Données projet'!$E$9+1,1))-AVERAGE(OFFSET($H$3,0,0,'Données projet'!$E$9+1,1))</f>
        <v>430.40491895612814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2.6</v>
      </c>
      <c r="AI142" s="14">
        <f>IF('Données projet'!$A$62&gt;35,AI141+AH142-AQ141,IF(A142&lt;'Données projet'!$A$62,$AF$205^A142,IF(A142='Données projet'!$A$62,'Données projet'!$B$62,AI141+AH142-AQ141)))</f>
        <v>279.39999999999941</v>
      </c>
      <c r="AJ142" s="14">
        <f>AI142*VLOOKUP('Données projet'!$B$10,Paramètres!$A$1:$I$89,3,0)*VLOOKUP('Données projet'!$B$10,Paramètres!$A$1:$I$89,5,0)</f>
        <v>283.31159999999943</v>
      </c>
      <c r="AK142" s="14">
        <f t="shared" si="143"/>
        <v>67.666365540271144</v>
      </c>
      <c r="AL142" s="22">
        <f t="shared" si="112"/>
        <v>611.28662331597127</v>
      </c>
      <c r="AM142" s="62">
        <f t="shared" si="113"/>
        <v>904.61995664930464</v>
      </c>
      <c r="AN142" s="62">
        <f ca="1">AVERAGE(OFFSET($AM$3,0,0,'Données projet'!$E$10+1,1))-AVERAGE(OFFSET($H$3,0,0,'Données projet'!$E$10+1,1))</f>
        <v>477.2188915749129</v>
      </c>
      <c r="AO142" s="62">
        <f t="shared" si="144"/>
        <v>254.25036207346591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-9.2222762759774927E-14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256.19915261735281</v>
      </c>
      <c r="BJ142" s="62">
        <f t="shared" si="146"/>
        <v>297.47246687305056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-9.7543306765146564E-14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448.44001099301806</v>
      </c>
      <c r="CE142" s="62">
        <f t="shared" si="148"/>
        <v>230.82970731138215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2.1916469066883546E-16</v>
      </c>
      <c r="CN142" s="24">
        <f t="shared" si="120"/>
        <v>2.1916469066883546E-16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1.7053025658242404E-13</v>
      </c>
      <c r="CU142" s="18">
        <f>CT142*VLOOKUP('Données projet'!$B$13,Paramètres!$A$1:$I$89,3,0)*VLOOKUP('Données projet'!$B$13,Paramètres!$A$1:$I$89,5,0)</f>
        <v>1.3301360013429075E-13</v>
      </c>
      <c r="CV142" s="14">
        <f t="shared" si="149"/>
        <v>1.9329766731057041E-12</v>
      </c>
      <c r="CW142" s="22">
        <f t="shared" si="121"/>
        <v>3.5982663925596575E-12</v>
      </c>
      <c r="CX142" s="62">
        <f t="shared" si="122"/>
        <v>293.3333333333369</v>
      </c>
      <c r="CY142" s="62">
        <f ca="1">AVERAGE(OFFSET($CX$3,0,0,'Données projet'!$E$13+1,1))-AVERAGE(OFFSET($H$3,0,0,'Données projet'!$E$13+1,1))</f>
        <v>288.82988781931277</v>
      </c>
      <c r="CZ142" s="62">
        <f t="shared" si="150"/>
        <v>283.48738729114024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2.6</v>
      </c>
      <c r="DO142" s="13">
        <f>IF('Données projet'!$A$166&gt;35,DO141+DN142-DW141,IF(A142&lt;'Données projet'!$A$166,$DL$205^A142,IF(A142='Données projet'!$A$166,'Données projet'!$B$166,DO141+DN142-DW141)))</f>
        <v>279.39999999999941</v>
      </c>
      <c r="DP142" s="18">
        <f>DO142*VLOOKUP('Données projet'!$B$14,Paramètres!$A$1:$I$89,3,0)*VLOOKUP('Données projet'!$B$14,Paramètres!$A$1:$I$89,5,0)</f>
        <v>270.23567999999943</v>
      </c>
      <c r="DQ142" s="14">
        <f t="shared" si="151"/>
        <v>64.899283991844968</v>
      </c>
      <c r="DR142" s="22">
        <f t="shared" si="124"/>
        <v>583.69339561912909</v>
      </c>
      <c r="DS142" s="62">
        <f t="shared" si="125"/>
        <v>877.02672895246246</v>
      </c>
      <c r="DT142" s="62">
        <f ca="1">AVERAGE(OFFSET($DS$3,0,0,'Données projet'!$E$14+1,1))-AVERAGE(OFFSET($H$3,0,0,'Données projet'!$E$14+1,1))</f>
        <v>457.16923206840744</v>
      </c>
      <c r="DU142" s="62">
        <f t="shared" si="152"/>
        <v>244.45149244446094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2.6</v>
      </c>
      <c r="EJ142" s="13">
        <f>IF('Données projet'!$A$192&gt;35,EJ141+EI142-ER141,IF(A142&lt;'Données projet'!$A$192,$EG$205^A142,IF(A142='Données projet'!$A$192,'Données projet'!$B$192,EJ141+EI142-ER141)))</f>
        <v>279.39999999999941</v>
      </c>
      <c r="EK142" s="18">
        <f>EJ142*VLOOKUP('Données projet'!$B$15,Paramètres!$A$1:$I$89,3,0)*VLOOKUP('Données projet'!$B$15,Paramètres!$A$1:$I$89,5,0)</f>
        <v>300.74615999999935</v>
      </c>
      <c r="EL142" s="14">
        <f t="shared" si="153"/>
        <v>71.332864649807306</v>
      </c>
      <c r="EM142" s="22">
        <f t="shared" si="127"/>
        <v>648.03763459841321</v>
      </c>
      <c r="EN142" s="62">
        <f t="shared" si="128"/>
        <v>941.37096793174646</v>
      </c>
      <c r="EO142" s="62">
        <f ca="1">AVERAGE(OFFSET($EN$3,0,0,'Données projet'!$E$15+1,1))-AVERAGE(OFFSET($H$3,0,0,'Données projet'!$E$15+1,1))</f>
        <v>503.92230226365683</v>
      </c>
      <c r="EP142" s="62">
        <f t="shared" si="154"/>
        <v>267.2998309535638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5.6843418860808015E-14</v>
      </c>
      <c r="FF142" s="18">
        <f>FE142*VLOOKUP('Données projet'!$B$16,Paramètres!$A$1:$I$89,3,0)*VLOOKUP('Données projet'!$B$16,Paramètres!$A$1:$I$89,5,0)</f>
        <v>3.813056537183002E-14</v>
      </c>
      <c r="FG142" s="14">
        <f t="shared" si="155"/>
        <v>6.4086286045526829E-13</v>
      </c>
      <c r="FH142" s="22">
        <f t="shared" si="130"/>
        <v>1.1825802166488628E-12</v>
      </c>
      <c r="FI142" s="62">
        <f t="shared" si="131"/>
        <v>293.33333333333451</v>
      </c>
      <c r="FJ142" s="62">
        <f ca="1">AVERAGE(OFFSET($FI$3,0,0,'Données projet'!$E$16+1,1))-AVERAGE(OFFSET($H$3,0,0,'Données projet'!$E$16+1,1))</f>
        <v>253.51307933126429</v>
      </c>
      <c r="FK142" s="62">
        <f t="shared" si="156"/>
        <v>249.72262393661117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IF('Données projet'!$A$36&gt;35,N142+M143-V142,IF(A143&lt;'Données projet'!$A$36,$K$205^A143,IF(A143='Données projet'!$A$36,'Données projet'!$B$36,N142+M143-V142)))</f>
        <v>281.99999999999943</v>
      </c>
      <c r="O143" s="14">
        <f>N143*VLOOKUP('Données projet'!$B$9,Paramètres!$A$1:$I$89,3,0)*VLOOKUP('Données projet'!$B$9,Paramètres!$A$1:$I$89,5,0)</f>
        <v>255.15359999999947</v>
      </c>
      <c r="P143" s="14">
        <f t="shared" si="141"/>
        <v>61.688192762754319</v>
      </c>
      <c r="Q143" s="22">
        <f t="shared" si="108"/>
        <v>551.83278906179623</v>
      </c>
      <c r="R143" s="62">
        <f t="shared" si="109"/>
        <v>845.16612239512961</v>
      </c>
      <c r="S143" s="62">
        <f ca="1">AVERAGE(OFFSET($R$3,0,0,'Données projet'!$E$9+1,1))-AVERAGE(OFFSET($H$3,0,0,'Données projet'!$E$9+1,1))</f>
        <v>430.40491895612814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2.6</v>
      </c>
      <c r="AI143" s="14">
        <f>IF('Données projet'!$A$62&gt;35,AI142+AH143-AQ142,IF(A143&lt;'Données projet'!$A$62,$AF$205^A143,IF(A143='Données projet'!$A$62,'Données projet'!$B$62,AI142+AH143-AQ142)))</f>
        <v>281.99999999999943</v>
      </c>
      <c r="AJ143" s="14">
        <f>AI143*VLOOKUP('Données projet'!$B$10,Paramètres!$A$1:$I$89,3,0)*VLOOKUP('Données projet'!$B$10,Paramètres!$A$1:$I$89,5,0)</f>
        <v>285.94799999999947</v>
      </c>
      <c r="AK143" s="14">
        <f t="shared" si="143"/>
        <v>68.222450362989306</v>
      </c>
      <c r="AL143" s="22">
        <f t="shared" si="112"/>
        <v>616.84686771553879</v>
      </c>
      <c r="AM143" s="62">
        <f t="shared" si="113"/>
        <v>910.18020104887205</v>
      </c>
      <c r="AN143" s="62">
        <f ca="1">AVERAGE(OFFSET($AM$3,0,0,'Données projet'!$E$10+1,1))-AVERAGE(OFFSET($H$3,0,0,'Données projet'!$E$10+1,1))</f>
        <v>477.2188915749129</v>
      </c>
      <c r="AO143" s="62">
        <f t="shared" si="144"/>
        <v>254.25036207346591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-9.2222762759774927E-14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256.19915261735281</v>
      </c>
      <c r="BJ143" s="62">
        <f t="shared" si="146"/>
        <v>297.47246687305056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-9.7543306765146564E-14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448.44001099301806</v>
      </c>
      <c r="CE143" s="62">
        <f t="shared" si="148"/>
        <v>230.82970731138215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1.5497283896858563E-16</v>
      </c>
      <c r="CN143" s="24">
        <f t="shared" si="120"/>
        <v>1.5497283896858563E-16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1.7053025658242404E-13</v>
      </c>
      <c r="CU143" s="18">
        <f>CT143*VLOOKUP('Données projet'!$B$13,Paramètres!$A$1:$I$89,3,0)*VLOOKUP('Données projet'!$B$13,Paramètres!$A$1:$I$89,5,0)</f>
        <v>1.3301360013429075E-13</v>
      </c>
      <c r="CV143" s="14">
        <f t="shared" si="149"/>
        <v>1.9329766731057041E-12</v>
      </c>
      <c r="CW143" s="22">
        <f t="shared" si="121"/>
        <v>3.5982663925596575E-12</v>
      </c>
      <c r="CX143" s="62">
        <f t="shared" si="122"/>
        <v>293.3333333333369</v>
      </c>
      <c r="CY143" s="62">
        <f ca="1">AVERAGE(OFFSET($CX$3,0,0,'Données projet'!$E$13+1,1))-AVERAGE(OFFSET($H$3,0,0,'Données projet'!$E$13+1,1))</f>
        <v>288.82988781931277</v>
      </c>
      <c r="CZ143" s="62">
        <f t="shared" si="150"/>
        <v>283.48738729114024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2.6</v>
      </c>
      <c r="DO143" s="13">
        <f>IF('Données projet'!$A$166&gt;35,DO142+DN143-DW142,IF(A143&lt;'Données projet'!$A$166,$DL$205^A143,IF(A143='Données projet'!$A$166,'Données projet'!$B$166,DO142+DN143-DW142)))</f>
        <v>281.99999999999943</v>
      </c>
      <c r="DP143" s="18">
        <f>DO143*VLOOKUP('Données projet'!$B$14,Paramètres!$A$1:$I$89,3,0)*VLOOKUP('Données projet'!$B$14,Paramètres!$A$1:$I$89,5,0)</f>
        <v>272.75039999999944</v>
      </c>
      <c r="DQ143" s="14">
        <f t="shared" si="151"/>
        <v>65.432628830820519</v>
      </c>
      <c r="DR143" s="22">
        <f t="shared" si="124"/>
        <v>589.0021085470114</v>
      </c>
      <c r="DS143" s="62">
        <f t="shared" si="125"/>
        <v>882.33544188034466</v>
      </c>
      <c r="DT143" s="62">
        <f ca="1">AVERAGE(OFFSET($DS$3,0,0,'Données projet'!$E$14+1,1))-AVERAGE(OFFSET($H$3,0,0,'Données projet'!$E$14+1,1))</f>
        <v>457.16923206840744</v>
      </c>
      <c r="DU143" s="62">
        <f t="shared" si="152"/>
        <v>244.45149244446094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2.6</v>
      </c>
      <c r="EJ143" s="13">
        <f>IF('Données projet'!$A$192&gt;35,EJ142+EI143-ER142,IF(A143&lt;'Données projet'!$A$192,$EG$205^A143,IF(A143='Données projet'!$A$192,'Données projet'!$B$192,EJ142+EI143-ER142)))</f>
        <v>281.99999999999943</v>
      </c>
      <c r="EK143" s="18">
        <f>EJ143*VLOOKUP('Données projet'!$B$15,Paramètres!$A$1:$I$89,3,0)*VLOOKUP('Données projet'!$B$15,Paramètres!$A$1:$I$89,5,0)</f>
        <v>303.54479999999938</v>
      </c>
      <c r="EL143" s="14">
        <f t="shared" si="153"/>
        <v>71.919080904752448</v>
      </c>
      <c r="EM143" s="22">
        <f t="shared" si="127"/>
        <v>653.93292590910937</v>
      </c>
      <c r="EN143" s="62">
        <f t="shared" si="128"/>
        <v>947.26625924244263</v>
      </c>
      <c r="EO143" s="62">
        <f ca="1">AVERAGE(OFFSET($EN$3,0,0,'Données projet'!$E$15+1,1))-AVERAGE(OFFSET($H$3,0,0,'Données projet'!$E$15+1,1))</f>
        <v>503.92230226365683</v>
      </c>
      <c r="EP143" s="62">
        <f t="shared" si="154"/>
        <v>267.2998309535638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5.6843418860808015E-14</v>
      </c>
      <c r="FF143" s="18">
        <f>FE143*VLOOKUP('Données projet'!$B$16,Paramètres!$A$1:$I$89,3,0)*VLOOKUP('Données projet'!$B$16,Paramètres!$A$1:$I$89,5,0)</f>
        <v>3.813056537183002E-14</v>
      </c>
      <c r="FG143" s="14">
        <f t="shared" si="155"/>
        <v>6.4086286045526829E-13</v>
      </c>
      <c r="FH143" s="22">
        <f t="shared" si="130"/>
        <v>1.1825802166488628E-12</v>
      </c>
      <c r="FI143" s="62">
        <f t="shared" si="131"/>
        <v>293.33333333333451</v>
      </c>
      <c r="FJ143" s="62">
        <f ca="1">AVERAGE(OFFSET($FI$3,0,0,'Données projet'!$E$16+1,1))-AVERAGE(OFFSET($H$3,0,0,'Données projet'!$E$16+1,1))</f>
        <v>253.51307933126429</v>
      </c>
      <c r="FK143" s="62">
        <f t="shared" si="156"/>
        <v>249.72262393661117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IF('Données projet'!$A$36&gt;35,N143+M144-V143,IF(A144&lt;'Données projet'!$A$36,$K$205^A144,IF(A144='Données projet'!$A$36,'Données projet'!$B$36,N143+M144-V143)))</f>
        <v>284.59999999999945</v>
      </c>
      <c r="O144" s="14">
        <f>N144*VLOOKUP('Données projet'!$B$9,Paramètres!$A$1:$I$89,3,0)*VLOOKUP('Données projet'!$B$9,Paramètres!$A$1:$I$89,5,0)</f>
        <v>257.50607999999949</v>
      </c>
      <c r="P144" s="14">
        <f t="shared" si="141"/>
        <v>62.190477159330406</v>
      </c>
      <c r="Q144" s="22">
        <f t="shared" si="108"/>
        <v>556.80483705249947</v>
      </c>
      <c r="R144" s="62">
        <f t="shared" si="109"/>
        <v>850.13817038583284</v>
      </c>
      <c r="S144" s="62">
        <f ca="1">AVERAGE(OFFSET($R$3,0,0,'Données projet'!$E$9+1,1))-AVERAGE(OFFSET($H$3,0,0,'Données projet'!$E$9+1,1))</f>
        <v>430.40491895612814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2.6</v>
      </c>
      <c r="AI144" s="14">
        <f>IF('Données projet'!$A$62&gt;35,AI143+AH144-AQ143,IF(A144&lt;'Données projet'!$A$62,$AF$205^A144,IF(A144='Données projet'!$A$62,'Données projet'!$B$62,AI143+AH144-AQ143)))</f>
        <v>284.59999999999945</v>
      </c>
      <c r="AJ144" s="14">
        <f>AI144*VLOOKUP('Données projet'!$B$10,Paramètres!$A$1:$I$89,3,0)*VLOOKUP('Données projet'!$B$10,Paramètres!$A$1:$I$89,5,0)</f>
        <v>288.58439999999945</v>
      </c>
      <c r="AK144" s="14">
        <f t="shared" si="143"/>
        <v>68.777938711388487</v>
      </c>
      <c r="AL144" s="22">
        <f t="shared" si="112"/>
        <v>622.40607325566725</v>
      </c>
      <c r="AM144" s="62">
        <f t="shared" si="113"/>
        <v>915.73940658900051</v>
      </c>
      <c r="AN144" s="62">
        <f ca="1">AVERAGE(OFFSET($AM$3,0,0,'Données projet'!$E$10+1,1))-AVERAGE(OFFSET($H$3,0,0,'Données projet'!$E$10+1,1))</f>
        <v>477.2188915749129</v>
      </c>
      <c r="AO144" s="62">
        <f t="shared" si="144"/>
        <v>254.25036207346591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-9.2222762759774927E-14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256.19915261735281</v>
      </c>
      <c r="BJ144" s="62">
        <f t="shared" si="146"/>
        <v>297.47246687305056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-9.7543306765146564E-14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448.44001099301806</v>
      </c>
      <c r="CE144" s="62">
        <f t="shared" si="148"/>
        <v>230.82970731138215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1.0958234533441776E-16</v>
      </c>
      <c r="CN144" s="24">
        <f t="shared" si="120"/>
        <v>1.0958234533441776E-16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1.7053025658242404E-13</v>
      </c>
      <c r="CU144" s="18">
        <f>CT144*VLOOKUP('Données projet'!$B$13,Paramètres!$A$1:$I$89,3,0)*VLOOKUP('Données projet'!$B$13,Paramètres!$A$1:$I$89,5,0)</f>
        <v>1.3301360013429075E-13</v>
      </c>
      <c r="CV144" s="14">
        <f t="shared" si="149"/>
        <v>1.9329766731057041E-12</v>
      </c>
      <c r="CW144" s="22">
        <f t="shared" si="121"/>
        <v>3.5982663925596575E-12</v>
      </c>
      <c r="CX144" s="62">
        <f t="shared" si="122"/>
        <v>293.3333333333369</v>
      </c>
      <c r="CY144" s="62">
        <f ca="1">AVERAGE(OFFSET($CX$3,0,0,'Données projet'!$E$13+1,1))-AVERAGE(OFFSET($H$3,0,0,'Données projet'!$E$13+1,1))</f>
        <v>288.82988781931277</v>
      </c>
      <c r="CZ144" s="62">
        <f t="shared" si="150"/>
        <v>283.48738729114024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2.6</v>
      </c>
      <c r="DO144" s="13">
        <f>IF('Données projet'!$A$166&gt;35,DO143+DN144-DW143,IF(A144&lt;'Données projet'!$A$166,$DL$205^A144,IF(A144='Données projet'!$A$166,'Données projet'!$B$166,DO143+DN144-DW143)))</f>
        <v>284.59999999999945</v>
      </c>
      <c r="DP144" s="18">
        <f>DO144*VLOOKUP('Données projet'!$B$14,Paramètres!$A$1:$I$89,3,0)*VLOOKUP('Données projet'!$B$14,Paramètres!$A$1:$I$89,5,0)</f>
        <v>275.26511999999946</v>
      </c>
      <c r="DQ144" s="14">
        <f t="shared" si="151"/>
        <v>65.965401587109142</v>
      </c>
      <c r="DR144" s="22">
        <f t="shared" si="124"/>
        <v>594.30982509754745</v>
      </c>
      <c r="DS144" s="62">
        <f t="shared" si="125"/>
        <v>887.6431584308807</v>
      </c>
      <c r="DT144" s="62">
        <f ca="1">AVERAGE(OFFSET($DS$3,0,0,'Données projet'!$E$14+1,1))-AVERAGE(OFFSET($H$3,0,0,'Données projet'!$E$14+1,1))</f>
        <v>457.16923206840744</v>
      </c>
      <c r="DU144" s="62">
        <f t="shared" si="152"/>
        <v>244.45149244446094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2.6</v>
      </c>
      <c r="EJ144" s="13">
        <f>IF('Données projet'!$A$192&gt;35,EJ143+EI144-ER143,IF(A144&lt;'Données projet'!$A$192,$EG$205^A144,IF(A144='Données projet'!$A$192,'Données projet'!$B$192,EJ143+EI144-ER143)))</f>
        <v>284.59999999999945</v>
      </c>
      <c r="EK144" s="18">
        <f>EJ144*VLOOKUP('Données projet'!$B$15,Paramètres!$A$1:$I$89,3,0)*VLOOKUP('Données projet'!$B$15,Paramètres!$A$1:$I$89,5,0)</f>
        <v>306.34343999999936</v>
      </c>
      <c r="EL144" s="14">
        <f t="shared" si="153"/>
        <v>72.504668365443322</v>
      </c>
      <c r="EM144" s="22">
        <f t="shared" si="127"/>
        <v>659.82712206981262</v>
      </c>
      <c r="EN144" s="62">
        <f t="shared" si="128"/>
        <v>953.16045540314599</v>
      </c>
      <c r="EO144" s="62">
        <f ca="1">AVERAGE(OFFSET($EN$3,0,0,'Données projet'!$E$15+1,1))-AVERAGE(OFFSET($H$3,0,0,'Données projet'!$E$15+1,1))</f>
        <v>503.92230226365683</v>
      </c>
      <c r="EP144" s="62">
        <f t="shared" si="154"/>
        <v>267.2998309535638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5.6843418860808015E-14</v>
      </c>
      <c r="FF144" s="18">
        <f>FE144*VLOOKUP('Données projet'!$B$16,Paramètres!$A$1:$I$89,3,0)*VLOOKUP('Données projet'!$B$16,Paramètres!$A$1:$I$89,5,0)</f>
        <v>3.813056537183002E-14</v>
      </c>
      <c r="FG144" s="14">
        <f t="shared" si="155"/>
        <v>6.4086286045526829E-13</v>
      </c>
      <c r="FH144" s="22">
        <f t="shared" si="130"/>
        <v>1.1825802166488628E-12</v>
      </c>
      <c r="FI144" s="62">
        <f t="shared" si="131"/>
        <v>293.33333333333451</v>
      </c>
      <c r="FJ144" s="62">
        <f ca="1">AVERAGE(OFFSET($FI$3,0,0,'Données projet'!$E$16+1,1))-AVERAGE(OFFSET($H$3,0,0,'Données projet'!$E$16+1,1))</f>
        <v>253.51307933126429</v>
      </c>
      <c r="FK144" s="62">
        <f t="shared" si="156"/>
        <v>249.72262393661117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IF('Données projet'!$A$36&gt;35,N144+M145-V144,IF(A145&lt;'Données projet'!$A$36,$K$205^A145,IF(A145='Données projet'!$A$36,'Données projet'!$B$36,N144+M145-V144)))</f>
        <v>287.19999999999948</v>
      </c>
      <c r="O145" s="14">
        <f>N145*VLOOKUP('Données projet'!$B$9,Paramètres!$A$1:$I$89,3,0)*VLOOKUP('Données projet'!$B$9,Paramètres!$A$1:$I$89,5,0)</f>
        <v>259.8585599999995</v>
      </c>
      <c r="P145" s="14">
        <f t="shared" si="141"/>
        <v>62.692227709138365</v>
      </c>
      <c r="Q145" s="22">
        <f t="shared" si="108"/>
        <v>561.77595526008179</v>
      </c>
      <c r="R145" s="62">
        <f t="shared" si="109"/>
        <v>855.10928859341516</v>
      </c>
      <c r="S145" s="62">
        <f ca="1">AVERAGE(OFFSET($R$3,0,0,'Données projet'!$E$9+1,1))-AVERAGE(OFFSET($H$3,0,0,'Données projet'!$E$9+1,1))</f>
        <v>430.40491895612814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2.6</v>
      </c>
      <c r="AI145" s="14">
        <f>IF('Données projet'!$A$62&gt;35,AI144+AH145-AQ144,IF(A145&lt;'Données projet'!$A$62,$AF$205^A145,IF(A145='Données projet'!$A$62,'Données projet'!$B$62,AI144+AH145-AQ144)))</f>
        <v>287.19999999999948</v>
      </c>
      <c r="AJ145" s="14">
        <f>AI145*VLOOKUP('Données projet'!$B$10,Paramètres!$A$1:$I$89,3,0)*VLOOKUP('Données projet'!$B$10,Paramètres!$A$1:$I$89,5,0)</f>
        <v>291.22079999999949</v>
      </c>
      <c r="AK145" s="14">
        <f t="shared" si="143"/>
        <v>69.332836665856547</v>
      </c>
      <c r="AL145" s="22">
        <f t="shared" si="112"/>
        <v>627.96425052636596</v>
      </c>
      <c r="AM145" s="62">
        <f t="shared" si="113"/>
        <v>921.29758385969922</v>
      </c>
      <c r="AN145" s="62">
        <f ca="1">AVERAGE(OFFSET($AM$3,0,0,'Données projet'!$E$10+1,1))-AVERAGE(OFFSET($H$3,0,0,'Données projet'!$E$10+1,1))</f>
        <v>477.2188915749129</v>
      </c>
      <c r="AO145" s="62">
        <f t="shared" si="144"/>
        <v>254.25036207346591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-9.2222762759774927E-14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256.19915261735281</v>
      </c>
      <c r="BJ145" s="62">
        <f t="shared" si="146"/>
        <v>297.47246687305056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-9.7543306765146564E-14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448.44001099301806</v>
      </c>
      <c r="CE145" s="62">
        <f t="shared" si="148"/>
        <v>230.82970731138215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7.7486419484292827E-17</v>
      </c>
      <c r="CN145" s="24">
        <f t="shared" si="120"/>
        <v>7.7486419484292827E-17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1.7053025658242404E-13</v>
      </c>
      <c r="CU145" s="18">
        <f>CT145*VLOOKUP('Données projet'!$B$13,Paramètres!$A$1:$I$89,3,0)*VLOOKUP('Données projet'!$B$13,Paramètres!$A$1:$I$89,5,0)</f>
        <v>1.3301360013429075E-13</v>
      </c>
      <c r="CV145" s="14">
        <f t="shared" si="149"/>
        <v>1.9329766731057041E-12</v>
      </c>
      <c r="CW145" s="22">
        <f t="shared" si="121"/>
        <v>3.5982663925596575E-12</v>
      </c>
      <c r="CX145" s="62">
        <f t="shared" si="122"/>
        <v>293.3333333333369</v>
      </c>
      <c r="CY145" s="62">
        <f ca="1">AVERAGE(OFFSET($CX$3,0,0,'Données projet'!$E$13+1,1))-AVERAGE(OFFSET($H$3,0,0,'Données projet'!$E$13+1,1))</f>
        <v>288.82988781931277</v>
      </c>
      <c r="CZ145" s="62">
        <f t="shared" si="150"/>
        <v>283.48738729114024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2.6</v>
      </c>
      <c r="DO145" s="13">
        <f>IF('Données projet'!$A$166&gt;35,DO144+DN145-DW144,IF(A145&lt;'Données projet'!$A$166,$DL$205^A145,IF(A145='Données projet'!$A$166,'Données projet'!$B$166,DO144+DN145-DW144)))</f>
        <v>287.19999999999948</v>
      </c>
      <c r="DP145" s="18">
        <f>DO145*VLOOKUP('Données projet'!$B$14,Paramètres!$A$1:$I$89,3,0)*VLOOKUP('Données projet'!$B$14,Paramètres!$A$1:$I$89,5,0)</f>
        <v>277.77983999999952</v>
      </c>
      <c r="DQ145" s="14">
        <f t="shared" si="151"/>
        <v>66.497608092453063</v>
      </c>
      <c r="DR145" s="22">
        <f t="shared" si="124"/>
        <v>599.61655542768824</v>
      </c>
      <c r="DS145" s="62">
        <f t="shared" si="125"/>
        <v>892.94988876102161</v>
      </c>
      <c r="DT145" s="62">
        <f ca="1">AVERAGE(OFFSET($DS$3,0,0,'Données projet'!$E$14+1,1))-AVERAGE(OFFSET($H$3,0,0,'Données projet'!$E$14+1,1))</f>
        <v>457.16923206840744</v>
      </c>
      <c r="DU145" s="62">
        <f t="shared" si="152"/>
        <v>244.45149244446094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2.6</v>
      </c>
      <c r="EJ145" s="13">
        <f>IF('Données projet'!$A$192&gt;35,EJ144+EI145-ER144,IF(A145&lt;'Données projet'!$A$192,$EG$205^A145,IF(A145='Données projet'!$A$192,'Données projet'!$B$192,EJ144+EI145-ER144)))</f>
        <v>287.19999999999948</v>
      </c>
      <c r="EK145" s="18">
        <f>EJ145*VLOOKUP('Données projet'!$B$15,Paramètres!$A$1:$I$89,3,0)*VLOOKUP('Données projet'!$B$15,Paramètres!$A$1:$I$89,5,0)</f>
        <v>309.14207999999945</v>
      </c>
      <c r="EL145" s="14">
        <f t="shared" si="153"/>
        <v>73.089633441733085</v>
      </c>
      <c r="EM145" s="22">
        <f t="shared" si="127"/>
        <v>665.72023424435088</v>
      </c>
      <c r="EN145" s="62">
        <f t="shared" si="128"/>
        <v>959.05356757768413</v>
      </c>
      <c r="EO145" s="62">
        <f ca="1">AVERAGE(OFFSET($EN$3,0,0,'Données projet'!$E$15+1,1))-AVERAGE(OFFSET($H$3,0,0,'Données projet'!$E$15+1,1))</f>
        <v>503.92230226365683</v>
      </c>
      <c r="EP145" s="62">
        <f t="shared" si="154"/>
        <v>267.2998309535638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5.6843418860808015E-14</v>
      </c>
      <c r="FF145" s="18">
        <f>FE145*VLOOKUP('Données projet'!$B$16,Paramètres!$A$1:$I$89,3,0)*VLOOKUP('Données projet'!$B$16,Paramètres!$A$1:$I$89,5,0)</f>
        <v>3.813056537183002E-14</v>
      </c>
      <c r="FG145" s="14">
        <f t="shared" si="155"/>
        <v>6.4086286045526829E-13</v>
      </c>
      <c r="FH145" s="22">
        <f t="shared" si="130"/>
        <v>1.1825802166488628E-12</v>
      </c>
      <c r="FI145" s="62">
        <f t="shared" si="131"/>
        <v>293.33333333333451</v>
      </c>
      <c r="FJ145" s="62">
        <f ca="1">AVERAGE(OFFSET($FI$3,0,0,'Données projet'!$E$16+1,1))-AVERAGE(OFFSET($H$3,0,0,'Données projet'!$E$16+1,1))</f>
        <v>253.51307933126429</v>
      </c>
      <c r="FK145" s="62">
        <f t="shared" si="156"/>
        <v>249.72262393661117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IF('Données projet'!$A$36&gt;35,N145+M146-V145,IF(A146&lt;'Données projet'!$A$36,$K$205^A146,IF(A146='Données projet'!$A$36,'Données projet'!$B$36,N145+M146-V145)))</f>
        <v>289.7999999999995</v>
      </c>
      <c r="O146" s="14">
        <f>N146*VLOOKUP('Données projet'!$B$9,Paramètres!$A$1:$I$89,3,0)*VLOOKUP('Données projet'!$B$9,Paramètres!$A$1:$I$89,5,0)</f>
        <v>262.21103999999951</v>
      </c>
      <c r="P146" s="14">
        <f t="shared" si="141"/>
        <v>63.19344980490574</v>
      </c>
      <c r="Q146" s="22">
        <f t="shared" si="108"/>
        <v>566.74615307687668</v>
      </c>
      <c r="R146" s="62">
        <f t="shared" si="109"/>
        <v>860.07948641020994</v>
      </c>
      <c r="S146" s="62">
        <f ca="1">AVERAGE(OFFSET($R$3,0,0,'Données projet'!$E$9+1,1))-AVERAGE(OFFSET($H$3,0,0,'Données projet'!$E$9+1,1))</f>
        <v>430.40491895612814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2.6</v>
      </c>
      <c r="AI146" s="14">
        <f>IF('Données projet'!$A$62&gt;35,AI145+AH146-AQ145,IF(A146&lt;'Données projet'!$A$62,$AF$205^A146,IF(A146='Données projet'!$A$62,'Données projet'!$B$62,AI145+AH146-AQ145)))</f>
        <v>289.7999999999995</v>
      </c>
      <c r="AJ146" s="14">
        <f>AI146*VLOOKUP('Données projet'!$B$10,Paramètres!$A$1:$I$89,3,0)*VLOOKUP('Données projet'!$B$10,Paramètres!$A$1:$I$89,5,0)</f>
        <v>293.85719999999952</v>
      </c>
      <c r="AK146" s="14">
        <f t="shared" si="143"/>
        <v>69.88715019033971</v>
      </c>
      <c r="AL146" s="22">
        <f t="shared" si="112"/>
        <v>633.52140991484077</v>
      </c>
      <c r="AM146" s="62">
        <f t="shared" si="113"/>
        <v>926.85474324817415</v>
      </c>
      <c r="AN146" s="62">
        <f ca="1">AVERAGE(OFFSET($AM$3,0,0,'Données projet'!$E$10+1,1))-AVERAGE(OFFSET($H$3,0,0,'Données projet'!$E$10+1,1))</f>
        <v>477.2188915749129</v>
      </c>
      <c r="AO146" s="62">
        <f t="shared" si="144"/>
        <v>254.25036207346591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-9.2222762759774927E-14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256.19915261735281</v>
      </c>
      <c r="BJ146" s="62">
        <f t="shared" si="146"/>
        <v>297.47246687305056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-9.7543306765146564E-14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448.44001099301806</v>
      </c>
      <c r="CE146" s="62">
        <f t="shared" si="148"/>
        <v>230.82970731138215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5.4791172667208884E-17</v>
      </c>
      <c r="CN146" s="24">
        <f t="shared" si="120"/>
        <v>5.4791172667208884E-17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1.7053025658242404E-13</v>
      </c>
      <c r="CU146" s="18">
        <f>CT146*VLOOKUP('Données projet'!$B$13,Paramètres!$A$1:$I$89,3,0)*VLOOKUP('Données projet'!$B$13,Paramètres!$A$1:$I$89,5,0)</f>
        <v>1.3301360013429075E-13</v>
      </c>
      <c r="CV146" s="14">
        <f t="shared" si="149"/>
        <v>1.9329766731057041E-12</v>
      </c>
      <c r="CW146" s="22">
        <f t="shared" si="121"/>
        <v>3.5982663925596575E-12</v>
      </c>
      <c r="CX146" s="62">
        <f t="shared" si="122"/>
        <v>293.3333333333369</v>
      </c>
      <c r="CY146" s="62">
        <f ca="1">AVERAGE(OFFSET($CX$3,0,0,'Données projet'!$E$13+1,1))-AVERAGE(OFFSET($H$3,0,0,'Données projet'!$E$13+1,1))</f>
        <v>288.82988781931277</v>
      </c>
      <c r="CZ146" s="62">
        <f t="shared" si="150"/>
        <v>283.48738729114024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2.6</v>
      </c>
      <c r="DO146" s="13">
        <f>IF('Données projet'!$A$166&gt;35,DO145+DN146-DW145,IF(A146&lt;'Données projet'!$A$166,$DL$205^A146,IF(A146='Données projet'!$A$166,'Données projet'!$B$166,DO145+DN146-DW145)))</f>
        <v>289.7999999999995</v>
      </c>
      <c r="DP146" s="18">
        <f>DO146*VLOOKUP('Données projet'!$B$14,Paramètres!$A$1:$I$89,3,0)*VLOOKUP('Données projet'!$B$14,Paramètres!$A$1:$I$89,5,0)</f>
        <v>280.29455999999948</v>
      </c>
      <c r="DQ146" s="14">
        <f t="shared" si="151"/>
        <v>67.02925406691503</v>
      </c>
      <c r="DR146" s="22">
        <f t="shared" si="124"/>
        <v>604.92230949987606</v>
      </c>
      <c r="DS146" s="62">
        <f t="shared" si="125"/>
        <v>898.25564283320932</v>
      </c>
      <c r="DT146" s="62">
        <f ca="1">AVERAGE(OFFSET($DS$3,0,0,'Données projet'!$E$14+1,1))-AVERAGE(OFFSET($H$3,0,0,'Données projet'!$E$14+1,1))</f>
        <v>457.16923206840744</v>
      </c>
      <c r="DU146" s="62">
        <f t="shared" si="152"/>
        <v>244.45149244446094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2.6</v>
      </c>
      <c r="EJ146" s="13">
        <f>IF('Données projet'!$A$192&gt;35,EJ145+EI146-ER145,IF(A146&lt;'Données projet'!$A$192,$EG$205^A146,IF(A146='Données projet'!$A$192,'Données projet'!$B$192,EJ145+EI146-ER145)))</f>
        <v>289.7999999999995</v>
      </c>
      <c r="EK146" s="18">
        <f>EJ146*VLOOKUP('Données projet'!$B$15,Paramètres!$A$1:$I$89,3,0)*VLOOKUP('Données projet'!$B$15,Paramètres!$A$1:$I$89,5,0)</f>
        <v>311.94071999999949</v>
      </c>
      <c r="EL146" s="14">
        <f t="shared" si="153"/>
        <v>73.673982420724542</v>
      </c>
      <c r="EM146" s="22">
        <f t="shared" si="127"/>
        <v>671.61227338276092</v>
      </c>
      <c r="EN146" s="62">
        <f t="shared" si="128"/>
        <v>964.94560671609429</v>
      </c>
      <c r="EO146" s="62">
        <f ca="1">AVERAGE(OFFSET($EN$3,0,0,'Données projet'!$E$15+1,1))-AVERAGE(OFFSET($H$3,0,0,'Données projet'!$E$15+1,1))</f>
        <v>503.92230226365683</v>
      </c>
      <c r="EP146" s="62">
        <f t="shared" si="154"/>
        <v>267.2998309535638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5.6843418860808015E-14</v>
      </c>
      <c r="FF146" s="18">
        <f>FE146*VLOOKUP('Données projet'!$B$16,Paramètres!$A$1:$I$89,3,0)*VLOOKUP('Données projet'!$B$16,Paramètres!$A$1:$I$89,5,0)</f>
        <v>3.813056537183002E-14</v>
      </c>
      <c r="FG146" s="14">
        <f t="shared" si="155"/>
        <v>6.4086286045526829E-13</v>
      </c>
      <c r="FH146" s="22">
        <f t="shared" si="130"/>
        <v>1.1825802166488628E-12</v>
      </c>
      <c r="FI146" s="62">
        <f t="shared" si="131"/>
        <v>293.33333333333451</v>
      </c>
      <c r="FJ146" s="62">
        <f ca="1">AVERAGE(OFFSET($FI$3,0,0,'Données projet'!$E$16+1,1))-AVERAGE(OFFSET($H$3,0,0,'Données projet'!$E$16+1,1))</f>
        <v>253.51307933126429</v>
      </c>
      <c r="FK146" s="62">
        <f t="shared" si="156"/>
        <v>249.72262393661117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IF('Données projet'!$A$36&gt;35,N146+M147-V146,IF(A147&lt;'Données projet'!$A$36,$K$205^A147,IF(A147='Données projet'!$A$36,'Données projet'!$B$36,N146+M147-V146)))</f>
        <v>292.39999999999952</v>
      </c>
      <c r="O147" s="14">
        <f>N147*VLOOKUP('Données projet'!$B$9,Paramètres!$A$1:$I$89,3,0)*VLOOKUP('Données projet'!$B$9,Paramètres!$A$1:$I$89,5,0)</f>
        <v>264.56351999999953</v>
      </c>
      <c r="P147" s="14">
        <f t="shared" si="141"/>
        <v>63.694148737013748</v>
      </c>
      <c r="Q147" s="22">
        <f t="shared" si="108"/>
        <v>571.71543971696474</v>
      </c>
      <c r="R147" s="62">
        <f t="shared" si="109"/>
        <v>865.048773050298</v>
      </c>
      <c r="S147" s="62">
        <f ca="1">AVERAGE(OFFSET($R$3,0,0,'Données projet'!$E$9+1,1))-AVERAGE(OFFSET($H$3,0,0,'Données projet'!$E$9+1,1))</f>
        <v>430.40491895612814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2.6</v>
      </c>
      <c r="AI147" s="14">
        <f>IF('Données projet'!$A$62&gt;35,AI146+AH147-AQ146,IF(A147&lt;'Données projet'!$A$62,$AF$205^A147,IF(A147='Données projet'!$A$62,'Données projet'!$B$62,AI146+AH147-AQ146)))</f>
        <v>292.39999999999952</v>
      </c>
      <c r="AJ147" s="14">
        <f>AI147*VLOOKUP('Données projet'!$B$10,Paramètres!$A$1:$I$89,3,0)*VLOOKUP('Données projet'!$B$10,Paramètres!$A$1:$I$89,5,0)</f>
        <v>296.4935999999995</v>
      </c>
      <c r="AK147" s="14">
        <f t="shared" si="143"/>
        <v>70.440885135597512</v>
      </c>
      <c r="AL147" s="22">
        <f t="shared" si="112"/>
        <v>639.07756161116481</v>
      </c>
      <c r="AM147" s="62">
        <f t="shared" si="113"/>
        <v>932.41089494449807</v>
      </c>
      <c r="AN147" s="62">
        <f ca="1">AVERAGE(OFFSET($AM$3,0,0,'Données projet'!$E$10+1,1))-AVERAGE(OFFSET($H$3,0,0,'Données projet'!$E$10+1,1))</f>
        <v>477.2188915749129</v>
      </c>
      <c r="AO147" s="62">
        <f t="shared" si="144"/>
        <v>254.25036207346591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-9.2222762759774927E-14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256.19915261735281</v>
      </c>
      <c r="BJ147" s="62">
        <f t="shared" si="146"/>
        <v>297.47246687305056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-9.7543306765146564E-14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448.44001099301806</v>
      </c>
      <c r="CE147" s="62">
        <f t="shared" si="148"/>
        <v>230.82970731138215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3.874320974214642E-17</v>
      </c>
      <c r="CN147" s="24">
        <f t="shared" si="120"/>
        <v>3.874320974214642E-17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1.7053025658242404E-13</v>
      </c>
      <c r="CU147" s="18">
        <f>CT147*VLOOKUP('Données projet'!$B$13,Paramètres!$A$1:$I$89,3,0)*VLOOKUP('Données projet'!$B$13,Paramètres!$A$1:$I$89,5,0)</f>
        <v>1.3301360013429075E-13</v>
      </c>
      <c r="CV147" s="14">
        <f t="shared" si="149"/>
        <v>1.9329766731057041E-12</v>
      </c>
      <c r="CW147" s="22">
        <f t="shared" si="121"/>
        <v>3.5982663925596575E-12</v>
      </c>
      <c r="CX147" s="62">
        <f t="shared" si="122"/>
        <v>293.3333333333369</v>
      </c>
      <c r="CY147" s="62">
        <f ca="1">AVERAGE(OFFSET($CX$3,0,0,'Données projet'!$E$13+1,1))-AVERAGE(OFFSET($H$3,0,0,'Données projet'!$E$13+1,1))</f>
        <v>288.82988781931277</v>
      </c>
      <c r="CZ147" s="62">
        <f t="shared" si="150"/>
        <v>283.48738729114024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2.6</v>
      </c>
      <c r="DO147" s="13">
        <f>IF('Données projet'!$A$166&gt;35,DO146+DN147-DW146,IF(A147&lt;'Données projet'!$A$166,$DL$205^A147,IF(A147='Données projet'!$A$166,'Données projet'!$B$166,DO146+DN147-DW146)))</f>
        <v>292.39999999999952</v>
      </c>
      <c r="DP147" s="18">
        <f>DO147*VLOOKUP('Données projet'!$B$14,Paramètres!$A$1:$I$89,3,0)*VLOOKUP('Données projet'!$B$14,Paramètres!$A$1:$I$89,5,0)</f>
        <v>282.80927999999955</v>
      </c>
      <c r="DQ147" s="14">
        <f t="shared" si="151"/>
        <v>67.560345121999219</v>
      </c>
      <c r="DR147" s="22">
        <f t="shared" si="124"/>
        <v>610.22709708748118</v>
      </c>
      <c r="DS147" s="62">
        <f t="shared" si="125"/>
        <v>903.56043042081455</v>
      </c>
      <c r="DT147" s="62">
        <f ca="1">AVERAGE(OFFSET($DS$3,0,0,'Données projet'!$E$14+1,1))-AVERAGE(OFFSET($H$3,0,0,'Données projet'!$E$14+1,1))</f>
        <v>457.16923206840744</v>
      </c>
      <c r="DU147" s="62">
        <f t="shared" si="152"/>
        <v>244.45149244446094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2.6</v>
      </c>
      <c r="EJ147" s="13">
        <f>IF('Données projet'!$A$192&gt;35,EJ146+EI147-ER146,IF(A147&lt;'Données projet'!$A$192,$EG$205^A147,IF(A147='Données projet'!$A$192,'Données projet'!$B$192,EJ146+EI147-ER146)))</f>
        <v>292.39999999999952</v>
      </c>
      <c r="EK147" s="18">
        <f>EJ147*VLOOKUP('Données projet'!$B$15,Paramètres!$A$1:$I$89,3,0)*VLOOKUP('Données projet'!$B$15,Paramètres!$A$1:$I$89,5,0)</f>
        <v>314.73935999999946</v>
      </c>
      <c r="EL147" s="14">
        <f t="shared" si="153"/>
        <v>74.257721470200096</v>
      </c>
      <c r="EM147" s="22">
        <f t="shared" si="127"/>
        <v>677.50325022726418</v>
      </c>
      <c r="EN147" s="62">
        <f t="shared" si="128"/>
        <v>970.83658356059755</v>
      </c>
      <c r="EO147" s="62">
        <f ca="1">AVERAGE(OFFSET($EN$3,0,0,'Données projet'!$E$15+1,1))-AVERAGE(OFFSET($H$3,0,0,'Données projet'!$E$15+1,1))</f>
        <v>503.92230226365683</v>
      </c>
      <c r="EP147" s="62">
        <f t="shared" si="154"/>
        <v>267.2998309535638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5.6843418860808015E-14</v>
      </c>
      <c r="FF147" s="18">
        <f>FE147*VLOOKUP('Données projet'!$B$16,Paramètres!$A$1:$I$89,3,0)*VLOOKUP('Données projet'!$B$16,Paramètres!$A$1:$I$89,5,0)</f>
        <v>3.813056537183002E-14</v>
      </c>
      <c r="FG147" s="14">
        <f t="shared" si="155"/>
        <v>6.4086286045526829E-13</v>
      </c>
      <c r="FH147" s="22">
        <f t="shared" si="130"/>
        <v>1.1825802166488628E-12</v>
      </c>
      <c r="FI147" s="62">
        <f t="shared" si="131"/>
        <v>293.33333333333451</v>
      </c>
      <c r="FJ147" s="62">
        <f ca="1">AVERAGE(OFFSET($FI$3,0,0,'Données projet'!$E$16+1,1))-AVERAGE(OFFSET($H$3,0,0,'Données projet'!$E$16+1,1))</f>
        <v>253.51307933126429</v>
      </c>
      <c r="FK147" s="62">
        <f t="shared" si="156"/>
        <v>249.72262393661117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IF('Données projet'!$A$36&gt;35,N147+M148-V147,IF(A148&lt;'Données projet'!$A$36,$K$205^A148,IF(A148='Données projet'!$A$36,'Données projet'!$B$36,N147+M148-V147)))</f>
        <v>294.99999999999955</v>
      </c>
      <c r="O148" s="14">
        <f>N148*VLOOKUP('Données projet'!$B$9,Paramètres!$A$1:$I$89,3,0)*VLOOKUP('Données projet'!$B$9,Paramètres!$A$1:$I$89,5,0)</f>
        <v>266.9159999999996</v>
      </c>
      <c r="P148" s="14">
        <f t="shared" si="141"/>
        <v>64.194329696332062</v>
      </c>
      <c r="Q148" s="22">
        <f t="shared" si="108"/>
        <v>576.68382422111085</v>
      </c>
      <c r="R148" s="62">
        <f t="shared" si="109"/>
        <v>870.01715755444411</v>
      </c>
      <c r="S148" s="62">
        <f ca="1">AVERAGE(OFFSET($R$3,0,0,'Données projet'!$E$9+1,1))-AVERAGE(OFFSET($H$3,0,0,'Données projet'!$E$9+1,1))</f>
        <v>430.40491895612814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295</v>
      </c>
      <c r="AG148" s="13">
        <f>VLOOKUP(A148,'Données projet'!$A$61:$I$81,9,0)</f>
        <v>2.6</v>
      </c>
      <c r="AH148" s="13">
        <f t="array" ref="AH148">INDEX(AG:AG,MIN(IF(ISNUMBER(AG148:AG344),ROW(AG148:AG344),"")))</f>
        <v>2.6</v>
      </c>
      <c r="AI148" s="14">
        <f>IF('Données projet'!$A$62&gt;35,AI147+AH148-AQ147,IF(A148&lt;'Données projet'!$A$62,$AF$205^A148,IF(A148='Données projet'!$A$62,'Données projet'!$B$62,AI147+AH148-AQ147)))</f>
        <v>294.99999999999955</v>
      </c>
      <c r="AJ148" s="14">
        <f>AI148*VLOOKUP('Données projet'!$B$10,Paramètres!$A$1:$I$89,3,0)*VLOOKUP('Données projet'!$B$10,Paramètres!$A$1:$I$89,5,0)</f>
        <v>299.12999999999954</v>
      </c>
      <c r="AK148" s="14">
        <f t="shared" si="143"/>
        <v>70.994047242337146</v>
      </c>
      <c r="AL148" s="22">
        <f t="shared" si="112"/>
        <v>644.63271561373642</v>
      </c>
      <c r="AM148" s="62">
        <f t="shared" si="113"/>
        <v>937.96604894706979</v>
      </c>
      <c r="AN148" s="62">
        <f ca="1">AVERAGE(OFFSET($AM$3,0,0,'Données projet'!$E$10+1,1))-AVERAGE(OFFSET($H$3,0,0,'Données projet'!$E$10+1,1))</f>
        <v>477.2188915749129</v>
      </c>
      <c r="AO148" s="62">
        <f t="shared" si="144"/>
        <v>254.25036207346591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-9.2222762759774927E-14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256.19915261735281</v>
      </c>
      <c r="BJ148" s="62">
        <f t="shared" si="146"/>
        <v>297.47246687305056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-9.7543306765146564E-14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448.44001099301806</v>
      </c>
      <c r="CE148" s="62">
        <f t="shared" si="148"/>
        <v>230.82970731138215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2.7395586333604448E-17</v>
      </c>
      <c r="CN148" s="24">
        <f t="shared" si="120"/>
        <v>2.7395586333604448E-17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1.7053025658242404E-13</v>
      </c>
      <c r="CU148" s="18">
        <f>CT148*VLOOKUP('Données projet'!$B$13,Paramètres!$A$1:$I$89,3,0)*VLOOKUP('Données projet'!$B$13,Paramètres!$A$1:$I$89,5,0)</f>
        <v>1.3301360013429075E-13</v>
      </c>
      <c r="CV148" s="14">
        <f t="shared" si="149"/>
        <v>1.9329766731057041E-12</v>
      </c>
      <c r="CW148" s="22">
        <f t="shared" si="121"/>
        <v>3.5982663925596575E-12</v>
      </c>
      <c r="CX148" s="62">
        <f t="shared" si="122"/>
        <v>293.3333333333369</v>
      </c>
      <c r="CY148" s="62">
        <f ca="1">AVERAGE(OFFSET($CX$3,0,0,'Données projet'!$E$13+1,1))-AVERAGE(OFFSET($H$3,0,0,'Données projet'!$E$13+1,1))</f>
        <v>288.82988781931277</v>
      </c>
      <c r="CZ148" s="62">
        <f t="shared" si="150"/>
        <v>283.48738729114024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>
        <f>VLOOKUP(A148,'Données projet'!$A$165:$I$185,2,0)</f>
        <v>295</v>
      </c>
      <c r="DM148" s="13">
        <f>VLOOKUP(A148,'Données projet'!$A$165:$I$185,9,0)</f>
        <v>2.6</v>
      </c>
      <c r="DN148" s="13">
        <f t="array" ref="DN148">INDEX(DM:DM,MIN(IF(ISNUMBER(DM148:DM344),ROW(DM148:DM344),"")))</f>
        <v>2.6</v>
      </c>
      <c r="DO148" s="13">
        <f>IF('Données projet'!$A$166&gt;35,DO147+DN148-DW147,IF(A148&lt;'Données projet'!$A$166,$DL$205^A148,IF(A148='Données projet'!$A$166,'Données projet'!$B$166,DO147+DN148-DW147)))</f>
        <v>294.99999999999955</v>
      </c>
      <c r="DP148" s="18">
        <f>DO148*VLOOKUP('Données projet'!$B$14,Paramètres!$A$1:$I$89,3,0)*VLOOKUP('Données projet'!$B$14,Paramètres!$A$1:$I$89,5,0)</f>
        <v>285.32399999999956</v>
      </c>
      <c r="DQ148" s="14">
        <f t="shared" si="151"/>
        <v>68.090886763658133</v>
      </c>
      <c r="DR148" s="22">
        <f t="shared" si="124"/>
        <v>615.53092778003713</v>
      </c>
      <c r="DS148" s="62">
        <f t="shared" si="125"/>
        <v>908.8642611133705</v>
      </c>
      <c r="DT148" s="62">
        <f ca="1">AVERAGE(OFFSET($DS$3,0,0,'Données projet'!$E$14+1,1))-AVERAGE(OFFSET($H$3,0,0,'Données projet'!$E$14+1,1))</f>
        <v>457.16923206840744</v>
      </c>
      <c r="DU148" s="62">
        <f t="shared" si="152"/>
        <v>244.45149244446094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>
        <f>VLOOKUP(A148,'Données projet'!$A$191:$I$211,2,0)</f>
        <v>295</v>
      </c>
      <c r="EH148" s="13">
        <f>VLOOKUP(A148,'Données projet'!$A$191:$I$211,9,0)</f>
        <v>2.6</v>
      </c>
      <c r="EI148" s="13">
        <f t="array" ref="EI148">INDEX(EH:EH,MIN(IF(ISNUMBER(EH148:EH344),ROW(EH148:EH344),"")))</f>
        <v>2.6</v>
      </c>
      <c r="EJ148" s="13">
        <f>IF('Données projet'!$A$192&gt;35,EJ147+EI148-ER147,IF(A148&lt;'Données projet'!$A$192,$EG$205^A148,IF(A148='Données projet'!$A$192,'Données projet'!$B$192,EJ147+EI148-ER147)))</f>
        <v>294.99999999999955</v>
      </c>
      <c r="EK148" s="18">
        <f>EJ148*VLOOKUP('Données projet'!$B$15,Paramètres!$A$1:$I$89,3,0)*VLOOKUP('Données projet'!$B$15,Paramètres!$A$1:$I$89,5,0)</f>
        <v>317.5379999999995</v>
      </c>
      <c r="EL148" s="14">
        <f t="shared" si="153"/>
        <v>74.84085664192699</v>
      </c>
      <c r="EM148" s="22">
        <f t="shared" si="127"/>
        <v>683.39317531802192</v>
      </c>
      <c r="EN148" s="62">
        <f t="shared" si="128"/>
        <v>976.72650865135529</v>
      </c>
      <c r="EO148" s="62">
        <f ca="1">AVERAGE(OFFSET($EN$3,0,0,'Données projet'!$E$15+1,1))-AVERAGE(OFFSET($H$3,0,0,'Données projet'!$E$15+1,1))</f>
        <v>503.92230226365683</v>
      </c>
      <c r="EP148" s="62">
        <f t="shared" si="154"/>
        <v>267.2998309535638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5.6843418860808015E-14</v>
      </c>
      <c r="FF148" s="18">
        <f>FE148*VLOOKUP('Données projet'!$B$16,Paramètres!$A$1:$I$89,3,0)*VLOOKUP('Données projet'!$B$16,Paramètres!$A$1:$I$89,5,0)</f>
        <v>3.813056537183002E-14</v>
      </c>
      <c r="FG148" s="14">
        <f t="shared" si="155"/>
        <v>6.4086286045526829E-13</v>
      </c>
      <c r="FH148" s="22">
        <f t="shared" si="130"/>
        <v>1.1825802166488628E-12</v>
      </c>
      <c r="FI148" s="62">
        <f t="shared" si="131"/>
        <v>293.33333333333451</v>
      </c>
      <c r="FJ148" s="62">
        <f ca="1">AVERAGE(OFFSET($FI$3,0,0,'Données projet'!$E$16+1,1))-AVERAGE(OFFSET($H$3,0,0,'Données projet'!$E$16+1,1))</f>
        <v>253.51307933126429</v>
      </c>
      <c r="FK148" s="62">
        <f t="shared" si="156"/>
        <v>249.72262393661117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IF('Données projet'!$A$36&gt;35,N148+M149-V148,IF(A149&lt;'Données projet'!$A$36,$K$205^A149,IF(A149='Données projet'!$A$36,'Données projet'!$B$36,N148+M149-V148)))</f>
        <v>297.19999999999953</v>
      </c>
      <c r="O149" s="14">
        <f>N149*VLOOKUP('Données projet'!$B$9,Paramètres!$A$1:$I$89,3,0)*VLOOKUP('Données projet'!$B$9,Paramètres!$A$1:$I$89,5,0)</f>
        <v>268.90655999999956</v>
      </c>
      <c r="P149" s="14">
        <f t="shared" si="141"/>
        <v>64.617158945843656</v>
      </c>
      <c r="Q149" s="22">
        <f t="shared" si="108"/>
        <v>580.88714383067679</v>
      </c>
      <c r="R149" s="62">
        <f t="shared" si="109"/>
        <v>874.22047716401016</v>
      </c>
      <c r="S149" s="62">
        <f ca="1">AVERAGE(OFFSET($R$3,0,0,'Données projet'!$E$9+1,1))-AVERAGE(OFFSET($H$3,0,0,'Données projet'!$E$9+1,1))</f>
        <v>430.40491895612814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2.2000000000000002</v>
      </c>
      <c r="AI149" s="14">
        <f>IF('Données projet'!$A$62&gt;35,AI148+AH149-AQ148,IF(A149&lt;'Données projet'!$A$62,$AF$205^A149,IF(A149='Données projet'!$A$62,'Données projet'!$B$62,AI148+AH149-AQ148)))</f>
        <v>297.19999999999953</v>
      </c>
      <c r="AJ149" s="14">
        <f>AI149*VLOOKUP('Données projet'!$B$10,Paramètres!$A$1:$I$89,3,0)*VLOOKUP('Données projet'!$B$10,Paramètres!$A$1:$I$89,5,0)</f>
        <v>301.36079999999953</v>
      </c>
      <c r="AK149" s="14">
        <f t="shared" si="143"/>
        <v>71.461664239932929</v>
      </c>
      <c r="AL149" s="22">
        <f t="shared" si="112"/>
        <v>649.33245855121572</v>
      </c>
      <c r="AM149" s="62">
        <f t="shared" si="113"/>
        <v>942.66579188454898</v>
      </c>
      <c r="AN149" s="62">
        <f ca="1">AVERAGE(OFFSET($AM$3,0,0,'Données projet'!$E$10+1,1))-AVERAGE(OFFSET($H$3,0,0,'Données projet'!$E$10+1,1))</f>
        <v>477.2188915749129</v>
      </c>
      <c r="AO149" s="62">
        <f t="shared" si="144"/>
        <v>254.25036207346591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-9.2222762759774927E-14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256.19915261735281</v>
      </c>
      <c r="BJ149" s="62">
        <f t="shared" si="146"/>
        <v>297.47246687305056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-9.7543306765146564E-14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448.44001099301806</v>
      </c>
      <c r="CE149" s="62">
        <f t="shared" si="148"/>
        <v>230.82970731138215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1.9371604871073213E-17</v>
      </c>
      <c r="CN149" s="24">
        <f t="shared" si="120"/>
        <v>1.9371604871073213E-17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1.7053025658242404E-13</v>
      </c>
      <c r="CU149" s="18">
        <f>CT149*VLOOKUP('Données projet'!$B$13,Paramètres!$A$1:$I$89,3,0)*VLOOKUP('Données projet'!$B$13,Paramètres!$A$1:$I$89,5,0)</f>
        <v>1.3301360013429075E-13</v>
      </c>
      <c r="CV149" s="14">
        <f t="shared" si="149"/>
        <v>1.9329766731057041E-12</v>
      </c>
      <c r="CW149" s="22">
        <f t="shared" si="121"/>
        <v>3.5982663925596575E-12</v>
      </c>
      <c r="CX149" s="62">
        <f t="shared" si="122"/>
        <v>293.3333333333369</v>
      </c>
      <c r="CY149" s="62">
        <f ca="1">AVERAGE(OFFSET($CX$3,0,0,'Données projet'!$E$13+1,1))-AVERAGE(OFFSET($H$3,0,0,'Données projet'!$E$13+1,1))</f>
        <v>288.82988781931277</v>
      </c>
      <c r="CZ149" s="62">
        <f t="shared" si="150"/>
        <v>283.48738729114024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2.2000000000000002</v>
      </c>
      <c r="DO149" s="13">
        <f>IF('Données projet'!$A$166&gt;35,DO148+DN149-DW148,IF(A149&lt;'Données projet'!$A$166,$DL$205^A149,IF(A149='Données projet'!$A$166,'Données projet'!$B$166,DO148+DN149-DW148)))</f>
        <v>297.19999999999953</v>
      </c>
      <c r="DP149" s="18">
        <f>DO149*VLOOKUP('Données projet'!$B$14,Paramètres!$A$1:$I$89,3,0)*VLOOKUP('Données projet'!$B$14,Paramètres!$A$1:$I$89,5,0)</f>
        <v>287.45183999999955</v>
      </c>
      <c r="DQ149" s="14">
        <f t="shared" si="151"/>
        <v>68.539381493411511</v>
      </c>
      <c r="DR149" s="22">
        <f t="shared" si="124"/>
        <v>620.0180441010242</v>
      </c>
      <c r="DS149" s="62">
        <f t="shared" si="125"/>
        <v>913.35137743435757</v>
      </c>
      <c r="DT149" s="62">
        <f ca="1">AVERAGE(OFFSET($DS$3,0,0,'Données projet'!$E$14+1,1))-AVERAGE(OFFSET($H$3,0,0,'Données projet'!$E$14+1,1))</f>
        <v>457.16923206840744</v>
      </c>
      <c r="DU149" s="62">
        <f t="shared" si="152"/>
        <v>244.45149244446094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2.2000000000000002</v>
      </c>
      <c r="EJ149" s="13">
        <f>IF('Données projet'!$A$192&gt;35,EJ148+EI149-ER148,IF(A149&lt;'Données projet'!$A$192,$EG$205^A149,IF(A149='Données projet'!$A$192,'Données projet'!$B$192,EJ148+EI149-ER148)))</f>
        <v>297.19999999999953</v>
      </c>
      <c r="EK149" s="18">
        <f>EJ149*VLOOKUP('Données projet'!$B$15,Paramètres!$A$1:$I$89,3,0)*VLOOKUP('Données projet'!$B$15,Paramètres!$A$1:$I$89,5,0)</f>
        <v>319.90607999999952</v>
      </c>
      <c r="EL149" s="14">
        <f t="shared" si="153"/>
        <v>75.333811446446475</v>
      </c>
      <c r="EM149" s="22">
        <f t="shared" si="127"/>
        <v>688.37614426922676</v>
      </c>
      <c r="EN149" s="62">
        <f t="shared" si="128"/>
        <v>981.70947760256013</v>
      </c>
      <c r="EO149" s="62">
        <f ca="1">AVERAGE(OFFSET($EN$3,0,0,'Données projet'!$E$15+1,1))-AVERAGE(OFFSET($H$3,0,0,'Données projet'!$E$15+1,1))</f>
        <v>503.92230226365683</v>
      </c>
      <c r="EP149" s="62">
        <f t="shared" si="154"/>
        <v>267.2998309535638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5.6843418860808015E-14</v>
      </c>
      <c r="FF149" s="18">
        <f>FE149*VLOOKUP('Données projet'!$B$16,Paramètres!$A$1:$I$89,3,0)*VLOOKUP('Données projet'!$B$16,Paramètres!$A$1:$I$89,5,0)</f>
        <v>3.813056537183002E-14</v>
      </c>
      <c r="FG149" s="14">
        <f t="shared" si="155"/>
        <v>6.4086286045526829E-13</v>
      </c>
      <c r="FH149" s="22">
        <f t="shared" si="130"/>
        <v>1.1825802166488628E-12</v>
      </c>
      <c r="FI149" s="62">
        <f t="shared" si="131"/>
        <v>293.33333333333451</v>
      </c>
      <c r="FJ149" s="62">
        <f ca="1">AVERAGE(OFFSET($FI$3,0,0,'Données projet'!$E$16+1,1))-AVERAGE(OFFSET($H$3,0,0,'Données projet'!$E$16+1,1))</f>
        <v>253.51307933126429</v>
      </c>
      <c r="FK149" s="62">
        <f t="shared" si="156"/>
        <v>249.72262393661117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IF('Données projet'!$A$36&gt;35,N149+M150-V149,IF(A150&lt;'Données projet'!$A$36,$K$205^A150,IF(A150='Données projet'!$A$36,'Données projet'!$B$36,N149+M150-V149)))</f>
        <v>299.39999999999952</v>
      </c>
      <c r="O150" s="14">
        <f>N150*VLOOKUP('Données projet'!$B$9,Paramètres!$A$1:$I$89,3,0)*VLOOKUP('Données projet'!$B$9,Paramètres!$A$1:$I$89,5,0)</f>
        <v>270.89711999999952</v>
      </c>
      <c r="P150" s="14">
        <f t="shared" si="141"/>
        <v>65.039624021315362</v>
      </c>
      <c r="Q150" s="22">
        <f t="shared" si="108"/>
        <v>585.08982917045671</v>
      </c>
      <c r="R150" s="62">
        <f t="shared" si="109"/>
        <v>878.42316250379008</v>
      </c>
      <c r="S150" s="62">
        <f ca="1">AVERAGE(OFFSET($R$3,0,0,'Données projet'!$E$9+1,1))-AVERAGE(OFFSET($H$3,0,0,'Données projet'!$E$9+1,1))</f>
        <v>430.40491895612814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2.2000000000000002</v>
      </c>
      <c r="AI150" s="14">
        <f>IF('Données projet'!$A$62&gt;35,AI149+AH150-AQ149,IF(A150&lt;'Données projet'!$A$62,$AF$205^A150,IF(A150='Données projet'!$A$62,'Données projet'!$B$62,AI149+AH150-AQ149)))</f>
        <v>299.39999999999952</v>
      </c>
      <c r="AJ150" s="14">
        <f>AI150*VLOOKUP('Données projet'!$B$10,Paramètres!$A$1:$I$89,3,0)*VLOOKUP('Données projet'!$B$10,Paramètres!$A$1:$I$89,5,0)</f>
        <v>303.59159999999952</v>
      </c>
      <c r="AK150" s="14">
        <f t="shared" si="143"/>
        <v>71.928878488732622</v>
      </c>
      <c r="AL150" s="22">
        <f t="shared" si="112"/>
        <v>654.03150003454175</v>
      </c>
      <c r="AM150" s="62">
        <f t="shared" si="113"/>
        <v>947.36483336787501</v>
      </c>
      <c r="AN150" s="62">
        <f ca="1">AVERAGE(OFFSET($AM$3,0,0,'Données projet'!$E$10+1,1))-AVERAGE(OFFSET($H$3,0,0,'Données projet'!$E$10+1,1))</f>
        <v>477.2188915749129</v>
      </c>
      <c r="AO150" s="62">
        <f t="shared" si="144"/>
        <v>254.25036207346591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-9.2222762759774927E-14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256.19915261735281</v>
      </c>
      <c r="BJ150" s="62">
        <f t="shared" si="146"/>
        <v>297.47246687305056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-9.7543306765146564E-14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448.44001099301806</v>
      </c>
      <c r="CE150" s="62">
        <f t="shared" si="148"/>
        <v>230.82970731138215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1.3697793166802226E-17</v>
      </c>
      <c r="CN150" s="24">
        <f t="shared" si="120"/>
        <v>1.3697793166802226E-17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1.7053025658242404E-13</v>
      </c>
      <c r="CU150" s="18">
        <f>CT150*VLOOKUP('Données projet'!$B$13,Paramètres!$A$1:$I$89,3,0)*VLOOKUP('Données projet'!$B$13,Paramètres!$A$1:$I$89,5,0)</f>
        <v>1.3301360013429075E-13</v>
      </c>
      <c r="CV150" s="14">
        <f t="shared" si="149"/>
        <v>1.9329766731057041E-12</v>
      </c>
      <c r="CW150" s="22">
        <f t="shared" si="121"/>
        <v>3.5982663925596575E-12</v>
      </c>
      <c r="CX150" s="62">
        <f t="shared" si="122"/>
        <v>293.3333333333369</v>
      </c>
      <c r="CY150" s="62">
        <f ca="1">AVERAGE(OFFSET($CX$3,0,0,'Données projet'!$E$13+1,1))-AVERAGE(OFFSET($H$3,0,0,'Données projet'!$E$13+1,1))</f>
        <v>288.82988781931277</v>
      </c>
      <c r="CZ150" s="62">
        <f t="shared" si="150"/>
        <v>283.48738729114024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2.2000000000000002</v>
      </c>
      <c r="DO150" s="13">
        <f>IF('Données projet'!$A$166&gt;35,DO149+DN150-DW149,IF(A150&lt;'Données projet'!$A$166,$DL$205^A150,IF(A150='Données projet'!$A$166,'Données projet'!$B$166,DO149+DN150-DW149)))</f>
        <v>299.39999999999952</v>
      </c>
      <c r="DP150" s="18">
        <f>DO150*VLOOKUP('Données projet'!$B$14,Paramètres!$A$1:$I$89,3,0)*VLOOKUP('Données projet'!$B$14,Paramètres!$A$1:$I$89,5,0)</f>
        <v>289.57967999999954</v>
      </c>
      <c r="DQ150" s="14">
        <f t="shared" si="151"/>
        <v>68.987489943980606</v>
      </c>
      <c r="DR150" s="22">
        <f t="shared" si="124"/>
        <v>624.50448765243209</v>
      </c>
      <c r="DS150" s="62">
        <f t="shared" si="125"/>
        <v>917.83782098576535</v>
      </c>
      <c r="DT150" s="62">
        <f ca="1">AVERAGE(OFFSET($DS$3,0,0,'Données projet'!$E$14+1,1))-AVERAGE(OFFSET($H$3,0,0,'Données projet'!$E$14+1,1))</f>
        <v>457.16923206840744</v>
      </c>
      <c r="DU150" s="62">
        <f t="shared" si="152"/>
        <v>244.45149244446094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2.2000000000000002</v>
      </c>
      <c r="EJ150" s="13">
        <f>IF('Données projet'!$A$192&gt;35,EJ149+EI150-ER149,IF(A150&lt;'Données projet'!$A$192,$EG$205^A150,IF(A150='Données projet'!$A$192,'Données projet'!$B$192,EJ149+EI150-ER149)))</f>
        <v>299.39999999999952</v>
      </c>
      <c r="EK150" s="18">
        <f>EJ150*VLOOKUP('Données projet'!$B$15,Paramètres!$A$1:$I$89,3,0)*VLOOKUP('Données projet'!$B$15,Paramètres!$A$1:$I$89,5,0)</f>
        <v>322.27415999999943</v>
      </c>
      <c r="EL150" s="14">
        <f t="shared" si="153"/>
        <v>75.826341679243669</v>
      </c>
      <c r="EM150" s="22">
        <f t="shared" si="127"/>
        <v>693.35837375801509</v>
      </c>
      <c r="EN150" s="62">
        <f t="shared" si="128"/>
        <v>986.69170709134846</v>
      </c>
      <c r="EO150" s="62">
        <f ca="1">AVERAGE(OFFSET($EN$3,0,0,'Données projet'!$E$15+1,1))-AVERAGE(OFFSET($H$3,0,0,'Données projet'!$E$15+1,1))</f>
        <v>503.92230226365683</v>
      </c>
      <c r="EP150" s="62">
        <f t="shared" si="154"/>
        <v>267.2998309535638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5.6843418860808015E-14</v>
      </c>
      <c r="FF150" s="18">
        <f>FE150*VLOOKUP('Données projet'!$B$16,Paramètres!$A$1:$I$89,3,0)*VLOOKUP('Données projet'!$B$16,Paramètres!$A$1:$I$89,5,0)</f>
        <v>3.813056537183002E-14</v>
      </c>
      <c r="FG150" s="14">
        <f t="shared" si="155"/>
        <v>6.4086286045526829E-13</v>
      </c>
      <c r="FH150" s="22">
        <f t="shared" si="130"/>
        <v>1.1825802166488628E-12</v>
      </c>
      <c r="FI150" s="62">
        <f t="shared" si="131"/>
        <v>293.33333333333451</v>
      </c>
      <c r="FJ150" s="62">
        <f ca="1">AVERAGE(OFFSET($FI$3,0,0,'Données projet'!$E$16+1,1))-AVERAGE(OFFSET($H$3,0,0,'Données projet'!$E$16+1,1))</f>
        <v>253.51307933126429</v>
      </c>
      <c r="FK150" s="62">
        <f t="shared" si="156"/>
        <v>249.72262393661117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IF('Données projet'!$A$36&gt;35,N150+M151-V150,IF(A151&lt;'Données projet'!$A$36,$K$205^A151,IF(A151='Données projet'!$A$36,'Données projet'!$B$36,N150+M151-V150)))</f>
        <v>301.59999999999951</v>
      </c>
      <c r="O151" s="14">
        <f>N151*VLOOKUP('Données projet'!$B$9,Paramètres!$A$1:$I$89,3,0)*VLOOKUP('Données projet'!$B$9,Paramètres!$A$1:$I$89,5,0)</f>
        <v>272.88767999999953</v>
      </c>
      <c r="P151" s="14">
        <f t="shared" si="141"/>
        <v>65.461727908967305</v>
      </c>
      <c r="Q151" s="22">
        <f t="shared" si="108"/>
        <v>589.29188544145063</v>
      </c>
      <c r="R151" s="62">
        <f t="shared" si="109"/>
        <v>882.62521877478389</v>
      </c>
      <c r="S151" s="62">
        <f ca="1">AVERAGE(OFFSET($R$3,0,0,'Données projet'!$E$9+1,1))-AVERAGE(OFFSET($H$3,0,0,'Données projet'!$E$9+1,1))</f>
        <v>430.40491895612814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2.2000000000000002</v>
      </c>
      <c r="AI151" s="14">
        <f>IF('Données projet'!$A$62&gt;35,AI150+AH151-AQ150,IF(A151&lt;'Données projet'!$A$62,$AF$205^A151,IF(A151='Données projet'!$A$62,'Données projet'!$B$62,AI150+AH151-AQ150)))</f>
        <v>301.59999999999951</v>
      </c>
      <c r="AJ151" s="14">
        <f>AI151*VLOOKUP('Données projet'!$B$10,Paramètres!$A$1:$I$89,3,0)*VLOOKUP('Données projet'!$B$10,Paramètres!$A$1:$I$89,5,0)</f>
        <v>305.8223999999995</v>
      </c>
      <c r="AK151" s="14">
        <f t="shared" si="143"/>
        <v>72.395693291268813</v>
      </c>
      <c r="AL151" s="22">
        <f t="shared" si="112"/>
        <v>658.72984581562559</v>
      </c>
      <c r="AM151" s="62">
        <f t="shared" si="113"/>
        <v>952.06317914895885</v>
      </c>
      <c r="AN151" s="62">
        <f ca="1">AVERAGE(OFFSET($AM$3,0,0,'Données projet'!$E$10+1,1))-AVERAGE(OFFSET($H$3,0,0,'Données projet'!$E$10+1,1))</f>
        <v>477.2188915749129</v>
      </c>
      <c r="AO151" s="62">
        <f t="shared" si="144"/>
        <v>254.25036207346591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-9.2222762759774927E-14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256.19915261735281</v>
      </c>
      <c r="BJ151" s="62">
        <f t="shared" si="146"/>
        <v>297.47246687305056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-9.7543306765146564E-14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448.44001099301806</v>
      </c>
      <c r="CE151" s="62">
        <f t="shared" si="148"/>
        <v>230.82970731138215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9.685802435536608E-18</v>
      </c>
      <c r="CN151" s="24">
        <f t="shared" si="120"/>
        <v>9.685802435536608E-18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1.7053025658242404E-13</v>
      </c>
      <c r="CU151" s="18">
        <f>CT151*VLOOKUP('Données projet'!$B$13,Paramètres!$A$1:$I$89,3,0)*VLOOKUP('Données projet'!$B$13,Paramètres!$A$1:$I$89,5,0)</f>
        <v>1.3301360013429075E-13</v>
      </c>
      <c r="CV151" s="14">
        <f t="shared" si="149"/>
        <v>1.9329766731057041E-12</v>
      </c>
      <c r="CW151" s="22">
        <f t="shared" si="121"/>
        <v>3.5982663925596575E-12</v>
      </c>
      <c r="CX151" s="62">
        <f t="shared" si="122"/>
        <v>293.3333333333369</v>
      </c>
      <c r="CY151" s="62">
        <f ca="1">AVERAGE(OFFSET($CX$3,0,0,'Données projet'!$E$13+1,1))-AVERAGE(OFFSET($H$3,0,0,'Données projet'!$E$13+1,1))</f>
        <v>288.82988781931277</v>
      </c>
      <c r="CZ151" s="62">
        <f t="shared" si="150"/>
        <v>283.48738729114024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2.2000000000000002</v>
      </c>
      <c r="DO151" s="13">
        <f>IF('Données projet'!$A$166&gt;35,DO150+DN151-DW150,IF(A151&lt;'Données projet'!$A$166,$DL$205^A151,IF(A151='Données projet'!$A$166,'Données projet'!$B$166,DO150+DN151-DW150)))</f>
        <v>301.59999999999951</v>
      </c>
      <c r="DP151" s="18">
        <f>DO151*VLOOKUP('Données projet'!$B$14,Paramètres!$A$1:$I$89,3,0)*VLOOKUP('Données projet'!$B$14,Paramètres!$A$1:$I$89,5,0)</f>
        <v>291.70751999999953</v>
      </c>
      <c r="DQ151" s="14">
        <f t="shared" si="151"/>
        <v>69.435215282847196</v>
      </c>
      <c r="DR151" s="22">
        <f t="shared" si="124"/>
        <v>628.99026395095802</v>
      </c>
      <c r="DS151" s="62">
        <f t="shared" si="125"/>
        <v>922.32359728429128</v>
      </c>
      <c r="DT151" s="62">
        <f ca="1">AVERAGE(OFFSET($DS$3,0,0,'Données projet'!$E$14+1,1))-AVERAGE(OFFSET($H$3,0,0,'Données projet'!$E$14+1,1))</f>
        <v>457.16923206840744</v>
      </c>
      <c r="DU151" s="62">
        <f t="shared" si="152"/>
        <v>244.45149244446094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2.2000000000000002</v>
      </c>
      <c r="EJ151" s="13">
        <f>IF('Données projet'!$A$192&gt;35,EJ150+EI151-ER150,IF(A151&lt;'Données projet'!$A$192,$EG$205^A151,IF(A151='Données projet'!$A$192,'Données projet'!$B$192,EJ150+EI151-ER150)))</f>
        <v>301.59999999999951</v>
      </c>
      <c r="EK151" s="18">
        <f>EJ151*VLOOKUP('Données projet'!$B$15,Paramètres!$A$1:$I$89,3,0)*VLOOKUP('Données projet'!$B$15,Paramètres!$A$1:$I$89,5,0)</f>
        <v>324.64223999999945</v>
      </c>
      <c r="EL151" s="14">
        <f t="shared" si="153"/>
        <v>76.318450821798734</v>
      </c>
      <c r="EM151" s="22">
        <f t="shared" si="127"/>
        <v>698.33986984796502</v>
      </c>
      <c r="EN151" s="62">
        <f t="shared" si="128"/>
        <v>991.67320318129828</v>
      </c>
      <c r="EO151" s="62">
        <f ca="1">AVERAGE(OFFSET($EN$3,0,0,'Données projet'!$E$15+1,1))-AVERAGE(OFFSET($H$3,0,0,'Données projet'!$E$15+1,1))</f>
        <v>503.92230226365683</v>
      </c>
      <c r="EP151" s="62">
        <f t="shared" si="154"/>
        <v>267.2998309535638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5.6843418860808015E-14</v>
      </c>
      <c r="FF151" s="18">
        <f>FE151*VLOOKUP('Données projet'!$B$16,Paramètres!$A$1:$I$89,3,0)*VLOOKUP('Données projet'!$B$16,Paramètres!$A$1:$I$89,5,0)</f>
        <v>3.813056537183002E-14</v>
      </c>
      <c r="FG151" s="14">
        <f t="shared" si="155"/>
        <v>6.4086286045526829E-13</v>
      </c>
      <c r="FH151" s="22">
        <f t="shared" si="130"/>
        <v>1.1825802166488628E-12</v>
      </c>
      <c r="FI151" s="62">
        <f t="shared" si="131"/>
        <v>293.33333333333451</v>
      </c>
      <c r="FJ151" s="62">
        <f ca="1">AVERAGE(OFFSET($FI$3,0,0,'Données projet'!$E$16+1,1))-AVERAGE(OFFSET($H$3,0,0,'Données projet'!$E$16+1,1))</f>
        <v>253.51307933126429</v>
      </c>
      <c r="FK151" s="62">
        <f t="shared" si="156"/>
        <v>249.72262393661117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IF('Données projet'!$A$36&gt;35,N151+M152-V151,IF(A152&lt;'Données projet'!$A$36,$K$205^A152,IF(A152='Données projet'!$A$36,'Données projet'!$B$36,N151+M152-V151)))</f>
        <v>303.7999999999995</v>
      </c>
      <c r="O152" s="14">
        <f>N152*VLOOKUP('Données projet'!$B$9,Paramètres!$A$1:$I$89,3,0)*VLOOKUP('Données projet'!$B$9,Paramètres!$A$1:$I$89,5,0)</f>
        <v>274.87823999999955</v>
      </c>
      <c r="P152" s="14">
        <f t="shared" si="141"/>
        <v>65.883473548936905</v>
      </c>
      <c r="Q152" s="22">
        <f t="shared" si="108"/>
        <v>593.4933177643976</v>
      </c>
      <c r="R152" s="62">
        <f t="shared" si="109"/>
        <v>886.82665109773097</v>
      </c>
      <c r="S152" s="62">
        <f ca="1">AVERAGE(OFFSET($R$3,0,0,'Données projet'!$E$9+1,1))-AVERAGE(OFFSET($H$3,0,0,'Données projet'!$E$9+1,1))</f>
        <v>430.40491895612814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2.2000000000000002</v>
      </c>
      <c r="AI152" s="14">
        <f>IF('Données projet'!$A$62&gt;35,AI151+AH152-AQ151,IF(A152&lt;'Données projet'!$A$62,$AF$205^A152,IF(A152='Données projet'!$A$62,'Données projet'!$B$62,AI151+AH152-AQ151)))</f>
        <v>303.7999999999995</v>
      </c>
      <c r="AJ152" s="14">
        <f>AI152*VLOOKUP('Données projet'!$B$10,Paramètres!$A$1:$I$89,3,0)*VLOOKUP('Données projet'!$B$10,Paramètres!$A$1:$I$89,5,0)</f>
        <v>308.05319999999955</v>
      </c>
      <c r="AK152" s="14">
        <f t="shared" si="143"/>
        <v>72.862111899109848</v>
      </c>
      <c r="AL152" s="22">
        <f t="shared" si="112"/>
        <v>663.42750155761553</v>
      </c>
      <c r="AM152" s="62">
        <f t="shared" si="113"/>
        <v>956.7608348909489</v>
      </c>
      <c r="AN152" s="62">
        <f ca="1">AVERAGE(OFFSET($AM$3,0,0,'Données projet'!$E$10+1,1))-AVERAGE(OFFSET($H$3,0,0,'Données projet'!$E$10+1,1))</f>
        <v>477.2188915749129</v>
      </c>
      <c r="AO152" s="62">
        <f t="shared" si="144"/>
        <v>254.25036207346591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-9.2222762759774927E-14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256.19915261735281</v>
      </c>
      <c r="BJ152" s="62">
        <f t="shared" si="146"/>
        <v>297.47246687305056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-9.7543306765146564E-14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448.44001099301806</v>
      </c>
      <c r="CE152" s="62">
        <f t="shared" si="148"/>
        <v>230.82970731138215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6.8488965834011136E-18</v>
      </c>
      <c r="CN152" s="24">
        <f t="shared" si="120"/>
        <v>6.8488965834011136E-18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1.7053025658242404E-13</v>
      </c>
      <c r="CU152" s="18">
        <f>CT152*VLOOKUP('Données projet'!$B$13,Paramètres!$A$1:$I$89,3,0)*VLOOKUP('Données projet'!$B$13,Paramètres!$A$1:$I$89,5,0)</f>
        <v>1.3301360013429075E-13</v>
      </c>
      <c r="CV152" s="14">
        <f t="shared" si="149"/>
        <v>1.9329766731057041E-12</v>
      </c>
      <c r="CW152" s="22">
        <f t="shared" si="121"/>
        <v>3.5982663925596575E-12</v>
      </c>
      <c r="CX152" s="62">
        <f t="shared" si="122"/>
        <v>293.3333333333369</v>
      </c>
      <c r="CY152" s="62">
        <f ca="1">AVERAGE(OFFSET($CX$3,0,0,'Données projet'!$E$13+1,1))-AVERAGE(OFFSET($H$3,0,0,'Données projet'!$E$13+1,1))</f>
        <v>288.82988781931277</v>
      </c>
      <c r="CZ152" s="62">
        <f t="shared" si="150"/>
        <v>283.48738729114024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2.2000000000000002</v>
      </c>
      <c r="DO152" s="13">
        <f>IF('Données projet'!$A$166&gt;35,DO151+DN152-DW151,IF(A152&lt;'Données projet'!$A$166,$DL$205^A152,IF(A152='Données projet'!$A$166,'Données projet'!$B$166,DO151+DN152-DW151)))</f>
        <v>303.7999999999995</v>
      </c>
      <c r="DP152" s="18">
        <f>DO152*VLOOKUP('Données projet'!$B$14,Paramètres!$A$1:$I$89,3,0)*VLOOKUP('Données projet'!$B$14,Paramètres!$A$1:$I$89,5,0)</f>
        <v>293.83535999999953</v>
      </c>
      <c r="DQ152" s="14">
        <f t="shared" si="151"/>
        <v>69.88256062861349</v>
      </c>
      <c r="DR152" s="22">
        <f t="shared" si="124"/>
        <v>633.47537842816757</v>
      </c>
      <c r="DS152" s="62">
        <f t="shared" si="125"/>
        <v>926.80871176150094</v>
      </c>
      <c r="DT152" s="62">
        <f ca="1">AVERAGE(OFFSET($DS$3,0,0,'Données projet'!$E$14+1,1))-AVERAGE(OFFSET($H$3,0,0,'Données projet'!$E$14+1,1))</f>
        <v>457.16923206840744</v>
      </c>
      <c r="DU152" s="62">
        <f t="shared" si="152"/>
        <v>244.45149244446094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2.2000000000000002</v>
      </c>
      <c r="EJ152" s="13">
        <f>IF('Données projet'!$A$192&gt;35,EJ151+EI152-ER151,IF(A152&lt;'Données projet'!$A$192,$EG$205^A152,IF(A152='Données projet'!$A$192,'Données projet'!$B$192,EJ151+EI152-ER151)))</f>
        <v>303.7999999999995</v>
      </c>
      <c r="EK152" s="18">
        <f>EJ152*VLOOKUP('Données projet'!$B$15,Paramètres!$A$1:$I$89,3,0)*VLOOKUP('Données projet'!$B$15,Paramètres!$A$1:$I$89,5,0)</f>
        <v>327.01031999999947</v>
      </c>
      <c r="EL152" s="14">
        <f t="shared" si="153"/>
        <v>76.810142301866179</v>
      </c>
      <c r="EM152" s="22">
        <f t="shared" si="127"/>
        <v>703.32063850908264</v>
      </c>
      <c r="EN152" s="62">
        <f t="shared" si="128"/>
        <v>996.65397184241601</v>
      </c>
      <c r="EO152" s="62">
        <f ca="1">AVERAGE(OFFSET($EN$3,0,0,'Données projet'!$E$15+1,1))-AVERAGE(OFFSET($H$3,0,0,'Données projet'!$E$15+1,1))</f>
        <v>503.92230226365683</v>
      </c>
      <c r="EP152" s="62">
        <f t="shared" si="154"/>
        <v>267.2998309535638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5.6843418860808015E-14</v>
      </c>
      <c r="FF152" s="18">
        <f>FE152*VLOOKUP('Données projet'!$B$16,Paramètres!$A$1:$I$89,3,0)*VLOOKUP('Données projet'!$B$16,Paramètres!$A$1:$I$89,5,0)</f>
        <v>3.813056537183002E-14</v>
      </c>
      <c r="FG152" s="14">
        <f t="shared" si="155"/>
        <v>6.4086286045526829E-13</v>
      </c>
      <c r="FH152" s="22">
        <f t="shared" si="130"/>
        <v>1.1825802166488628E-12</v>
      </c>
      <c r="FI152" s="62">
        <f t="shared" si="131"/>
        <v>293.33333333333451</v>
      </c>
      <c r="FJ152" s="62">
        <f ca="1">AVERAGE(OFFSET($FI$3,0,0,'Données projet'!$E$16+1,1))-AVERAGE(OFFSET($H$3,0,0,'Données projet'!$E$16+1,1))</f>
        <v>253.51307933126429</v>
      </c>
      <c r="FK152" s="62">
        <f t="shared" si="156"/>
        <v>249.72262393661117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IF('Données projet'!$A$36&gt;35,N152+M153-V152,IF(A153&lt;'Données projet'!$A$36,$K$205^A153,IF(A153='Données projet'!$A$36,'Données projet'!$B$36,N152+M153-V152)))</f>
        <v>305.99999999999949</v>
      </c>
      <c r="O153" s="14">
        <f>N153*VLOOKUP('Données projet'!$B$9,Paramètres!$A$1:$I$89,3,0)*VLOOKUP('Données projet'!$B$9,Paramètres!$A$1:$I$89,5,0)</f>
        <v>276.86879999999951</v>
      </c>
      <c r="P153" s="14">
        <f t="shared" si="141"/>
        <v>66.304863836318546</v>
      </c>
      <c r="Q153" s="22">
        <f t="shared" si="108"/>
        <v>597.6941311815873</v>
      </c>
      <c r="R153" s="62">
        <f t="shared" si="109"/>
        <v>891.02746451492067</v>
      </c>
      <c r="S153" s="62">
        <f ca="1">AVERAGE(OFFSET($R$3,0,0,'Données projet'!$E$9+1,1))-AVERAGE(OFFSET($H$3,0,0,'Données projet'!$E$9+1,1))</f>
        <v>430.40491895612814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2.2000000000000002</v>
      </c>
      <c r="AH153" s="13">
        <f t="array" ref="AH153">INDEX(AG:AG,MIN(IF(ISNUMBER(AG153:AG349),ROW(AG153:AG349),"")))</f>
        <v>2.2000000000000002</v>
      </c>
      <c r="AI153" s="14">
        <f>IF('Données projet'!$A$62&gt;35,AI152+AH153-AQ152,IF(A153&lt;'Données projet'!$A$62,$AF$205^A153,IF(A153='Données projet'!$A$62,'Données projet'!$B$62,AI152+AH153-AQ152)))</f>
        <v>305.99999999999949</v>
      </c>
      <c r="AJ153" s="14">
        <f>AI153*VLOOKUP('Données projet'!$B$10,Paramètres!$A$1:$I$89,3,0)*VLOOKUP('Données projet'!$B$10,Paramètres!$A$1:$I$89,5,0)</f>
        <v>310.28399999999948</v>
      </c>
      <c r="AK153" s="14">
        <f t="shared" si="143"/>
        <v>73.328137514010024</v>
      </c>
      <c r="AL153" s="22">
        <f t="shared" si="112"/>
        <v>668.12447283689983</v>
      </c>
      <c r="AM153" s="62">
        <f t="shared" si="113"/>
        <v>961.4578061702332</v>
      </c>
      <c r="AN153" s="62">
        <f ca="1">AVERAGE(OFFSET($AM$3,0,0,'Données projet'!$E$10+1,1))-AVERAGE(OFFSET($H$3,0,0,'Données projet'!$E$10+1,1))</f>
        <v>477.2188915749129</v>
      </c>
      <c r="AO153" s="62">
        <f t="shared" si="144"/>
        <v>254.25036207346591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-9.2222762759774927E-14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256.19915261735281</v>
      </c>
      <c r="BJ153" s="62">
        <f t="shared" si="146"/>
        <v>297.47246687305056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-9.7543306765146564E-14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448.44001099301806</v>
      </c>
      <c r="CE153" s="62">
        <f t="shared" si="148"/>
        <v>230.82970731138215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4.8429012177683048E-18</v>
      </c>
      <c r="CN153" s="24">
        <f t="shared" si="120"/>
        <v>4.8429012177683048E-18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1.7053025658242404E-13</v>
      </c>
      <c r="CU153" s="18">
        <f>CT153*VLOOKUP('Données projet'!$B$13,Paramètres!$A$1:$I$89,3,0)*VLOOKUP('Données projet'!$B$13,Paramètres!$A$1:$I$89,5,0)</f>
        <v>1.3301360013429075E-13</v>
      </c>
      <c r="CV153" s="14">
        <f t="shared" si="149"/>
        <v>1.9329766731057041E-12</v>
      </c>
      <c r="CW153" s="22">
        <f t="shared" si="121"/>
        <v>3.5982663925596575E-12</v>
      </c>
      <c r="CX153" s="62">
        <f t="shared" si="122"/>
        <v>293.3333333333369</v>
      </c>
      <c r="CY153" s="62">
        <f ca="1">AVERAGE(OFFSET($CX$3,0,0,'Données projet'!$E$13+1,1))-AVERAGE(OFFSET($H$3,0,0,'Données projet'!$E$13+1,1))</f>
        <v>288.82988781931277</v>
      </c>
      <c r="CZ153" s="62">
        <f t="shared" si="150"/>
        <v>283.48738729114024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306</v>
      </c>
      <c r="DM153" s="13">
        <f>VLOOKUP(A153,'Données projet'!$A$165:$I$185,9,0)</f>
        <v>2.2000000000000002</v>
      </c>
      <c r="DN153" s="13">
        <f t="array" ref="DN153">INDEX(DM:DM,MIN(IF(ISNUMBER(DM153:DM349),ROW(DM153:DM349),"")))</f>
        <v>2.2000000000000002</v>
      </c>
      <c r="DO153" s="13">
        <f>IF('Données projet'!$A$166&gt;35,DO152+DN153-DW152,IF(A153&lt;'Données projet'!$A$166,$DL$205^A153,IF(A153='Données projet'!$A$166,'Données projet'!$B$166,DO152+DN153-DW152)))</f>
        <v>305.99999999999949</v>
      </c>
      <c r="DP153" s="18">
        <f>DO153*VLOOKUP('Données projet'!$B$14,Paramètres!$A$1:$I$89,3,0)*VLOOKUP('Données projet'!$B$14,Paramètres!$A$1:$I$89,5,0)</f>
        <v>295.96319999999952</v>
      </c>
      <c r="DQ153" s="14">
        <f t="shared" si="151"/>
        <v>70.329529052104135</v>
      </c>
      <c r="DR153" s="22">
        <f t="shared" si="124"/>
        <v>637.95983643241379</v>
      </c>
      <c r="DS153" s="62">
        <f t="shared" si="125"/>
        <v>931.29316976574705</v>
      </c>
      <c r="DT153" s="62">
        <f ca="1">AVERAGE(OFFSET($DS$3,0,0,'Données projet'!$E$14+1,1))-AVERAGE(OFFSET($H$3,0,0,'Données projet'!$E$14+1,1))</f>
        <v>457.16923206840744</v>
      </c>
      <c r="DU153" s="62">
        <f t="shared" si="152"/>
        <v>244.45149244446094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306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306</v>
      </c>
      <c r="EH153" s="13">
        <f>VLOOKUP(A153,'Données projet'!$A$191:$I$211,9,0)</f>
        <v>2.2000000000000002</v>
      </c>
      <c r="EI153" s="13">
        <f t="array" ref="EI153">INDEX(EH:EH,MIN(IF(ISNUMBER(EH153:EH349),ROW(EH153:EH349),"")))</f>
        <v>2.2000000000000002</v>
      </c>
      <c r="EJ153" s="13">
        <f>IF('Données projet'!$A$192&gt;35,EJ152+EI153-ER152,IF(A153&lt;'Données projet'!$A$192,$EG$205^A153,IF(A153='Données projet'!$A$192,'Données projet'!$B$192,EJ152+EI153-ER152)))</f>
        <v>305.99999999999949</v>
      </c>
      <c r="EK153" s="18">
        <f>EJ153*VLOOKUP('Données projet'!$B$15,Paramètres!$A$1:$I$89,3,0)*VLOOKUP('Données projet'!$B$15,Paramètres!$A$1:$I$89,5,0)</f>
        <v>329.37839999999943</v>
      </c>
      <c r="EL153" s="14">
        <f t="shared" si="153"/>
        <v>77.301419494687025</v>
      </c>
      <c r="EM153" s="22">
        <f t="shared" si="127"/>
        <v>708.3006856199122</v>
      </c>
      <c r="EN153" s="62">
        <f t="shared" si="128"/>
        <v>1001.6340189532455</v>
      </c>
      <c r="EO153" s="62">
        <f ca="1">AVERAGE(OFFSET($EN$3,0,0,'Données projet'!$E$15+1,1))-AVERAGE(OFFSET($H$3,0,0,'Données projet'!$E$15+1,1))</f>
        <v>503.92230226365683</v>
      </c>
      <c r="EP153" s="62">
        <f t="shared" si="154"/>
        <v>267.2998309535638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306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5.6843418860808015E-14</v>
      </c>
      <c r="FF153" s="18">
        <f>FE153*VLOOKUP('Données projet'!$B$16,Paramètres!$A$1:$I$89,3,0)*VLOOKUP('Données projet'!$B$16,Paramètres!$A$1:$I$89,5,0)</f>
        <v>3.813056537183002E-14</v>
      </c>
      <c r="FG153" s="14">
        <f t="shared" si="155"/>
        <v>6.4086286045526829E-13</v>
      </c>
      <c r="FH153" s="22">
        <f t="shared" si="130"/>
        <v>1.1825802166488628E-12</v>
      </c>
      <c r="FI153" s="62">
        <f t="shared" si="131"/>
        <v>293.33333333333451</v>
      </c>
      <c r="FJ153" s="62">
        <f ca="1">AVERAGE(OFFSET($FI$3,0,0,'Données projet'!$E$16+1,1))-AVERAGE(OFFSET($H$3,0,0,'Données projet'!$E$16+1,1))</f>
        <v>253.51307933126429</v>
      </c>
      <c r="FK153" s="62">
        <f t="shared" si="156"/>
        <v>249.72262393661117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-5.1159076974727213E-13</v>
      </c>
      <c r="O154" s="14">
        <f>N154*VLOOKUP('Données projet'!$B$9,Paramètres!$A$1:$I$89,3,0)*VLOOKUP('Données projet'!$B$9,Paramètres!$A$1:$I$89,5,0)</f>
        <v>-4.6288732846733184E-13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430.40491895612814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-5.1159076974727213E-13</v>
      </c>
      <c r="AJ154" s="14">
        <f>AI154*VLOOKUP('Données projet'!$B$10,Paramètres!$A$1:$I$89,3,0)*VLOOKUP('Données projet'!$B$10,Paramètres!$A$1:$I$89,5,0)</f>
        <v>-5.1875304052373401E-13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477.2188915749129</v>
      </c>
      <c r="AO154" s="62">
        <f t="shared" si="144"/>
        <v>254.25036207346591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-9.2222762759774927E-14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256.19915261735281</v>
      </c>
      <c r="BJ154" s="62">
        <f t="shared" si="146"/>
        <v>297.47246687305056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-9.7543306765146564E-14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448.44001099301806</v>
      </c>
      <c r="CE154" s="62">
        <f t="shared" si="148"/>
        <v>230.82970731138215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3.4244482917005575E-18</v>
      </c>
      <c r="CN154" s="24">
        <f t="shared" ref="CN154:CN203" si="172">SUM(CK154:CM154)</f>
        <v>3.4244482917005575E-18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1.7053025658242404E-13</v>
      </c>
      <c r="CU154" s="18">
        <f>CT154*VLOOKUP('Données projet'!$B$13,Paramètres!$A$1:$I$89,3,0)*VLOOKUP('Données projet'!$B$13,Paramètres!$A$1:$I$89,5,0)</f>
        <v>1.3301360013429075E-13</v>
      </c>
      <c r="CV154" s="14">
        <f t="shared" ref="CV154:CV203" si="173">EXP(-1.0587+0.8836*LN(CU154)+0.284)</f>
        <v>1.9329766731057041E-12</v>
      </c>
      <c r="CW154" s="22">
        <f t="shared" ref="CW154:CW203" si="174">(CU154+CV154)*0.475*44/12</f>
        <v>3.5982663925596575E-12</v>
      </c>
      <c r="CX154" s="62">
        <f t="shared" si="122"/>
        <v>293.3333333333369</v>
      </c>
      <c r="CY154" s="62">
        <f ca="1">AVERAGE(OFFSET($CX$3,0,0,'Données projet'!$E$13+1,1))-AVERAGE(OFFSET($H$3,0,0,'Données projet'!$E$13+1,1))</f>
        <v>288.82988781931277</v>
      </c>
      <c r="CZ154" s="62">
        <f t="shared" si="150"/>
        <v>283.48738729114024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-5.1159076974727213E-13</v>
      </c>
      <c r="DP154" s="18">
        <f>DO154*VLOOKUP('Données projet'!$B$14,Paramètres!$A$1:$I$89,3,0)*VLOOKUP('Données projet'!$B$14,Paramètres!$A$1:$I$89,5,0)</f>
        <v>-4.9481059249956164E-13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457.16923206840744</v>
      </c>
      <c r="DU154" s="62">
        <f t="shared" si="152"/>
        <v>244.45149244446094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-5.1159076974727213E-13</v>
      </c>
      <c r="EK154" s="18">
        <f>EJ154*VLOOKUP('Données projet'!$B$15,Paramètres!$A$1:$I$89,3,0)*VLOOKUP('Données projet'!$B$15,Paramètres!$A$1:$I$89,5,0)</f>
        <v>-5.5067630455596371E-13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503.92230226365683</v>
      </c>
      <c r="EP154" s="62">
        <f t="shared" si="154"/>
        <v>267.2998309535638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5.6843418860808015E-14</v>
      </c>
      <c r="FF154" s="18">
        <f>FE154*VLOOKUP('Données projet'!$B$16,Paramètres!$A$1:$I$89,3,0)*VLOOKUP('Données projet'!$B$16,Paramètres!$A$1:$I$89,5,0)</f>
        <v>3.813056537183002E-14</v>
      </c>
      <c r="FG154" s="14">
        <f t="shared" ref="FG154:FG203" si="182">EXP(-1.0587+0.8836*LN(FF154)+0.284)</f>
        <v>6.4086286045526829E-13</v>
      </c>
      <c r="FH154" s="22">
        <f t="shared" ref="FH154:FH203" si="183">(FF154+FG154)*0.475*44/12</f>
        <v>1.1825802166488628E-12</v>
      </c>
      <c r="FI154" s="62">
        <f t="shared" si="131"/>
        <v>293.33333333333451</v>
      </c>
      <c r="FJ154" s="62">
        <f ca="1">AVERAGE(OFFSET($FI$3,0,0,'Données projet'!$E$16+1,1))-AVERAGE(OFFSET($H$3,0,0,'Données projet'!$E$16+1,1))</f>
        <v>253.51307933126429</v>
      </c>
      <c r="FK154" s="62">
        <f t="shared" si="156"/>
        <v>249.72262393661117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-5.1159076974727213E-13</v>
      </c>
      <c r="O155" s="14">
        <f>N155*VLOOKUP('Données projet'!$B$9,Paramètres!$A$1:$I$89,3,0)*VLOOKUP('Données projet'!$B$9,Paramètres!$A$1:$I$89,5,0)</f>
        <v>-4.6288732846733184E-13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430.40491895612814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-5.1159076974727213E-13</v>
      </c>
      <c r="AJ155" s="14">
        <f>AI155*VLOOKUP('Données projet'!$B$10,Paramètres!$A$1:$I$89,3,0)*VLOOKUP('Données projet'!$B$10,Paramètres!$A$1:$I$89,5,0)</f>
        <v>-5.1875304052373401E-13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477.2188915749129</v>
      </c>
      <c r="AO155" s="62">
        <f t="shared" si="144"/>
        <v>254.25036207346591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-9.2222762759774927E-14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256.19915261735281</v>
      </c>
      <c r="BJ155" s="62">
        <f t="shared" si="146"/>
        <v>297.47246687305056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-9.7543306765146564E-14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448.44001099301806</v>
      </c>
      <c r="CE155" s="62">
        <f t="shared" si="148"/>
        <v>230.82970731138215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2.4214506088841528E-18</v>
      </c>
      <c r="CN155" s="24">
        <f t="shared" si="172"/>
        <v>2.4214506088841528E-18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1.7053025658242404E-13</v>
      </c>
      <c r="CU155" s="18">
        <f>CT155*VLOOKUP('Données projet'!$B$13,Paramètres!$A$1:$I$89,3,0)*VLOOKUP('Données projet'!$B$13,Paramètres!$A$1:$I$89,5,0)</f>
        <v>1.3301360013429075E-13</v>
      </c>
      <c r="CV155" s="14">
        <f t="shared" si="173"/>
        <v>1.9329766731057041E-12</v>
      </c>
      <c r="CW155" s="22">
        <f t="shared" si="174"/>
        <v>3.5982663925596575E-12</v>
      </c>
      <c r="CX155" s="62">
        <f t="shared" si="122"/>
        <v>293.3333333333369</v>
      </c>
      <c r="CY155" s="62">
        <f ca="1">AVERAGE(OFFSET($CX$3,0,0,'Données projet'!$E$13+1,1))-AVERAGE(OFFSET($H$3,0,0,'Données projet'!$E$13+1,1))</f>
        <v>288.82988781931277</v>
      </c>
      <c r="CZ155" s="62">
        <f t="shared" si="150"/>
        <v>283.48738729114024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-5.1159076974727213E-13</v>
      </c>
      <c r="DP155" s="18">
        <f>DO155*VLOOKUP('Données projet'!$B$14,Paramètres!$A$1:$I$89,3,0)*VLOOKUP('Données projet'!$B$14,Paramètres!$A$1:$I$89,5,0)</f>
        <v>-4.9481059249956164E-13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457.16923206840744</v>
      </c>
      <c r="DU155" s="62">
        <f t="shared" si="152"/>
        <v>244.45149244446094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-5.1159076974727213E-13</v>
      </c>
      <c r="EK155" s="18">
        <f>EJ155*VLOOKUP('Données projet'!$B$15,Paramètres!$A$1:$I$89,3,0)*VLOOKUP('Données projet'!$B$15,Paramètres!$A$1:$I$89,5,0)</f>
        <v>-5.5067630455596371E-13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503.92230226365683</v>
      </c>
      <c r="EP155" s="62">
        <f t="shared" si="154"/>
        <v>267.2998309535638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5.6843418860808015E-14</v>
      </c>
      <c r="FF155" s="18">
        <f>FE155*VLOOKUP('Données projet'!$B$16,Paramètres!$A$1:$I$89,3,0)*VLOOKUP('Données projet'!$B$16,Paramètres!$A$1:$I$89,5,0)</f>
        <v>3.813056537183002E-14</v>
      </c>
      <c r="FG155" s="14">
        <f t="shared" si="182"/>
        <v>6.4086286045526829E-13</v>
      </c>
      <c r="FH155" s="22">
        <f t="shared" si="183"/>
        <v>1.1825802166488628E-12</v>
      </c>
      <c r="FI155" s="62">
        <f t="shared" si="131"/>
        <v>293.33333333333451</v>
      </c>
      <c r="FJ155" s="62">
        <f ca="1">AVERAGE(OFFSET($FI$3,0,0,'Données projet'!$E$16+1,1))-AVERAGE(OFFSET($H$3,0,0,'Données projet'!$E$16+1,1))</f>
        <v>253.51307933126429</v>
      </c>
      <c r="FK155" s="62">
        <f t="shared" si="156"/>
        <v>249.72262393661117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-5.1159076974727213E-13</v>
      </c>
      <c r="O156" s="14">
        <f>N156*VLOOKUP('Données projet'!$B$9,Paramètres!$A$1:$I$89,3,0)*VLOOKUP('Données projet'!$B$9,Paramètres!$A$1:$I$89,5,0)</f>
        <v>-4.6288732846733184E-13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430.40491895612814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-5.1159076974727213E-13</v>
      </c>
      <c r="AJ156" s="14">
        <f>AI156*VLOOKUP('Données projet'!$B$10,Paramètres!$A$1:$I$89,3,0)*VLOOKUP('Données projet'!$B$10,Paramètres!$A$1:$I$89,5,0)</f>
        <v>-5.1875304052373401E-13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477.2188915749129</v>
      </c>
      <c r="AO156" s="62">
        <f t="shared" si="144"/>
        <v>254.25036207346591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-9.2222762759774927E-14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256.19915261735281</v>
      </c>
      <c r="BJ156" s="62">
        <f t="shared" si="146"/>
        <v>297.47246687305056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-9.7543306765146564E-14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448.44001099301806</v>
      </c>
      <c r="CE156" s="62">
        <f t="shared" si="148"/>
        <v>230.82970731138215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1.712224145850279E-18</v>
      </c>
      <c r="CN156" s="24">
        <f t="shared" si="172"/>
        <v>1.712224145850279E-18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1.7053025658242404E-13</v>
      </c>
      <c r="CU156" s="18">
        <f>CT156*VLOOKUP('Données projet'!$B$13,Paramètres!$A$1:$I$89,3,0)*VLOOKUP('Données projet'!$B$13,Paramètres!$A$1:$I$89,5,0)</f>
        <v>1.3301360013429075E-13</v>
      </c>
      <c r="CV156" s="14">
        <f t="shared" si="173"/>
        <v>1.9329766731057041E-12</v>
      </c>
      <c r="CW156" s="22">
        <f t="shared" si="174"/>
        <v>3.5982663925596575E-12</v>
      </c>
      <c r="CX156" s="62">
        <f t="shared" si="122"/>
        <v>293.3333333333369</v>
      </c>
      <c r="CY156" s="62">
        <f ca="1">AVERAGE(OFFSET($CX$3,0,0,'Données projet'!$E$13+1,1))-AVERAGE(OFFSET($H$3,0,0,'Données projet'!$E$13+1,1))</f>
        <v>288.82988781931277</v>
      </c>
      <c r="CZ156" s="62">
        <f t="shared" si="150"/>
        <v>283.48738729114024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-5.1159076974727213E-13</v>
      </c>
      <c r="DP156" s="18">
        <f>DO156*VLOOKUP('Données projet'!$B$14,Paramètres!$A$1:$I$89,3,0)*VLOOKUP('Données projet'!$B$14,Paramètres!$A$1:$I$89,5,0)</f>
        <v>-4.9481059249956164E-13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457.16923206840744</v>
      </c>
      <c r="DU156" s="62">
        <f t="shared" si="152"/>
        <v>244.45149244446094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-5.1159076974727213E-13</v>
      </c>
      <c r="EK156" s="18">
        <f>EJ156*VLOOKUP('Données projet'!$B$15,Paramètres!$A$1:$I$89,3,0)*VLOOKUP('Données projet'!$B$15,Paramètres!$A$1:$I$89,5,0)</f>
        <v>-5.5067630455596371E-13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503.92230226365683</v>
      </c>
      <c r="EP156" s="62">
        <f t="shared" si="154"/>
        <v>267.2998309535638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5.6843418860808015E-14</v>
      </c>
      <c r="FF156" s="18">
        <f>FE156*VLOOKUP('Données projet'!$B$16,Paramètres!$A$1:$I$89,3,0)*VLOOKUP('Données projet'!$B$16,Paramètres!$A$1:$I$89,5,0)</f>
        <v>3.813056537183002E-14</v>
      </c>
      <c r="FG156" s="14">
        <f t="shared" si="182"/>
        <v>6.4086286045526829E-13</v>
      </c>
      <c r="FH156" s="22">
        <f t="shared" si="183"/>
        <v>1.1825802166488628E-12</v>
      </c>
      <c r="FI156" s="62">
        <f t="shared" si="131"/>
        <v>293.33333333333451</v>
      </c>
      <c r="FJ156" s="62">
        <f ca="1">AVERAGE(OFFSET($FI$3,0,0,'Données projet'!$E$16+1,1))-AVERAGE(OFFSET($H$3,0,0,'Données projet'!$E$16+1,1))</f>
        <v>253.51307933126429</v>
      </c>
      <c r="FK156" s="62">
        <f t="shared" si="156"/>
        <v>249.72262393661117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-5.1159076974727213E-13</v>
      </c>
      <c r="O157" s="14">
        <f>N157*VLOOKUP('Données projet'!$B$9,Paramètres!$A$1:$I$89,3,0)*VLOOKUP('Données projet'!$B$9,Paramètres!$A$1:$I$89,5,0)</f>
        <v>-4.6288732846733184E-13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430.40491895612814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-5.1159076974727213E-13</v>
      </c>
      <c r="AJ157" s="14">
        <f>AI157*VLOOKUP('Données projet'!$B$10,Paramètres!$A$1:$I$89,3,0)*VLOOKUP('Données projet'!$B$10,Paramètres!$A$1:$I$89,5,0)</f>
        <v>-5.1875304052373401E-13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477.2188915749129</v>
      </c>
      <c r="AO157" s="62">
        <f t="shared" si="144"/>
        <v>254.25036207346591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-9.2222762759774927E-14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256.19915261735281</v>
      </c>
      <c r="BJ157" s="62">
        <f t="shared" si="146"/>
        <v>297.47246687305056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-9.7543306765146564E-14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448.44001099301806</v>
      </c>
      <c r="CE157" s="62">
        <f t="shared" si="148"/>
        <v>230.82970731138215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1.2107253044420766E-18</v>
      </c>
      <c r="CN157" s="24">
        <f t="shared" si="172"/>
        <v>1.2107253044420766E-18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1.7053025658242404E-13</v>
      </c>
      <c r="CU157" s="18">
        <f>CT157*VLOOKUP('Données projet'!$B$13,Paramètres!$A$1:$I$89,3,0)*VLOOKUP('Données projet'!$B$13,Paramètres!$A$1:$I$89,5,0)</f>
        <v>1.3301360013429075E-13</v>
      </c>
      <c r="CV157" s="14">
        <f t="shared" si="173"/>
        <v>1.9329766731057041E-12</v>
      </c>
      <c r="CW157" s="22">
        <f t="shared" si="174"/>
        <v>3.5982663925596575E-12</v>
      </c>
      <c r="CX157" s="62">
        <f t="shared" si="122"/>
        <v>293.3333333333369</v>
      </c>
      <c r="CY157" s="62">
        <f ca="1">AVERAGE(OFFSET($CX$3,0,0,'Données projet'!$E$13+1,1))-AVERAGE(OFFSET($H$3,0,0,'Données projet'!$E$13+1,1))</f>
        <v>288.82988781931277</v>
      </c>
      <c r="CZ157" s="62">
        <f t="shared" si="150"/>
        <v>283.48738729114024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-5.1159076974727213E-13</v>
      </c>
      <c r="DP157" s="18">
        <f>DO157*VLOOKUP('Données projet'!$B$14,Paramètres!$A$1:$I$89,3,0)*VLOOKUP('Données projet'!$B$14,Paramètres!$A$1:$I$89,5,0)</f>
        <v>-4.9481059249956164E-13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457.16923206840744</v>
      </c>
      <c r="DU157" s="62">
        <f t="shared" si="152"/>
        <v>244.45149244446094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-5.1159076974727213E-13</v>
      </c>
      <c r="EK157" s="18">
        <f>EJ157*VLOOKUP('Données projet'!$B$15,Paramètres!$A$1:$I$89,3,0)*VLOOKUP('Données projet'!$B$15,Paramètres!$A$1:$I$89,5,0)</f>
        <v>-5.5067630455596371E-13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503.92230226365683</v>
      </c>
      <c r="EP157" s="62">
        <f t="shared" si="154"/>
        <v>267.2998309535638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5.6843418860808015E-14</v>
      </c>
      <c r="FF157" s="18">
        <f>FE157*VLOOKUP('Données projet'!$B$16,Paramètres!$A$1:$I$89,3,0)*VLOOKUP('Données projet'!$B$16,Paramètres!$A$1:$I$89,5,0)</f>
        <v>3.813056537183002E-14</v>
      </c>
      <c r="FG157" s="14">
        <f t="shared" si="182"/>
        <v>6.4086286045526829E-13</v>
      </c>
      <c r="FH157" s="22">
        <f t="shared" si="183"/>
        <v>1.1825802166488628E-12</v>
      </c>
      <c r="FI157" s="62">
        <f t="shared" si="131"/>
        <v>293.33333333333451</v>
      </c>
      <c r="FJ157" s="62">
        <f ca="1">AVERAGE(OFFSET($FI$3,0,0,'Données projet'!$E$16+1,1))-AVERAGE(OFFSET($H$3,0,0,'Données projet'!$E$16+1,1))</f>
        <v>253.51307933126429</v>
      </c>
      <c r="FK157" s="62">
        <f t="shared" si="156"/>
        <v>249.72262393661117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-5.1159076974727213E-13</v>
      </c>
      <c r="O158" s="14">
        <f>N158*VLOOKUP('Données projet'!$B$9,Paramètres!$A$1:$I$89,3,0)*VLOOKUP('Données projet'!$B$9,Paramètres!$A$1:$I$89,5,0)</f>
        <v>-4.6288732846733184E-13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430.40491895612814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-5.1159076974727213E-13</v>
      </c>
      <c r="AJ158" s="14">
        <f>AI158*VLOOKUP('Données projet'!$B$10,Paramètres!$A$1:$I$89,3,0)*VLOOKUP('Données projet'!$B$10,Paramètres!$A$1:$I$89,5,0)</f>
        <v>-5.1875304052373401E-13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477.2188915749129</v>
      </c>
      <c r="AO158" s="62">
        <f t="shared" si="144"/>
        <v>254.25036207346591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-9.2222762759774927E-14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256.19915261735281</v>
      </c>
      <c r="BJ158" s="62">
        <f t="shared" si="146"/>
        <v>297.47246687305056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-9.7543306765146564E-14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448.44001099301806</v>
      </c>
      <c r="CE158" s="62">
        <f t="shared" si="148"/>
        <v>230.82970731138215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8.5611207292513968E-19</v>
      </c>
      <c r="CN158" s="24">
        <f t="shared" si="172"/>
        <v>8.5611207292513968E-19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1.7053025658242404E-13</v>
      </c>
      <c r="CU158" s="18">
        <f>CT158*VLOOKUP('Données projet'!$B$13,Paramètres!$A$1:$I$89,3,0)*VLOOKUP('Données projet'!$B$13,Paramètres!$A$1:$I$89,5,0)</f>
        <v>1.3301360013429075E-13</v>
      </c>
      <c r="CV158" s="14">
        <f t="shared" si="173"/>
        <v>1.9329766731057041E-12</v>
      </c>
      <c r="CW158" s="22">
        <f t="shared" si="174"/>
        <v>3.5982663925596575E-12</v>
      </c>
      <c r="CX158" s="62">
        <f t="shared" si="122"/>
        <v>293.3333333333369</v>
      </c>
      <c r="CY158" s="62">
        <f ca="1">AVERAGE(OFFSET($CX$3,0,0,'Données projet'!$E$13+1,1))-AVERAGE(OFFSET($H$3,0,0,'Données projet'!$E$13+1,1))</f>
        <v>288.82988781931277</v>
      </c>
      <c r="CZ158" s="62">
        <f t="shared" si="150"/>
        <v>283.48738729114024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-5.1159076974727213E-13</v>
      </c>
      <c r="DP158" s="18">
        <f>DO158*VLOOKUP('Données projet'!$B$14,Paramètres!$A$1:$I$89,3,0)*VLOOKUP('Données projet'!$B$14,Paramètres!$A$1:$I$89,5,0)</f>
        <v>-4.9481059249956164E-13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457.16923206840744</v>
      </c>
      <c r="DU158" s="62">
        <f t="shared" si="152"/>
        <v>244.45149244446094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-5.1159076974727213E-13</v>
      </c>
      <c r="EK158" s="18">
        <f>EJ158*VLOOKUP('Données projet'!$B$15,Paramètres!$A$1:$I$89,3,0)*VLOOKUP('Données projet'!$B$15,Paramètres!$A$1:$I$89,5,0)</f>
        <v>-5.5067630455596371E-13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503.92230226365683</v>
      </c>
      <c r="EP158" s="62">
        <f t="shared" si="154"/>
        <v>267.2998309535638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5.6843418860808015E-14</v>
      </c>
      <c r="FF158" s="18">
        <f>FE158*VLOOKUP('Données projet'!$B$16,Paramètres!$A$1:$I$89,3,0)*VLOOKUP('Données projet'!$B$16,Paramètres!$A$1:$I$89,5,0)</f>
        <v>3.813056537183002E-14</v>
      </c>
      <c r="FG158" s="14">
        <f t="shared" si="182"/>
        <v>6.4086286045526829E-13</v>
      </c>
      <c r="FH158" s="22">
        <f t="shared" si="183"/>
        <v>1.1825802166488628E-12</v>
      </c>
      <c r="FI158" s="62">
        <f t="shared" si="131"/>
        <v>293.33333333333451</v>
      </c>
      <c r="FJ158" s="62">
        <f ca="1">AVERAGE(OFFSET($FI$3,0,0,'Données projet'!$E$16+1,1))-AVERAGE(OFFSET($H$3,0,0,'Données projet'!$E$16+1,1))</f>
        <v>253.51307933126429</v>
      </c>
      <c r="FK158" s="62">
        <f t="shared" si="156"/>
        <v>249.72262393661117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-5.1159076974727213E-13</v>
      </c>
      <c r="O159" s="14">
        <f>N159*VLOOKUP('Données projet'!$B$9,Paramètres!$A$1:$I$89,3,0)*VLOOKUP('Données projet'!$B$9,Paramètres!$A$1:$I$89,5,0)</f>
        <v>-4.6288732846733184E-13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430.40491895612814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-5.1159076974727213E-13</v>
      </c>
      <c r="AJ159" s="14">
        <f>AI159*VLOOKUP('Données projet'!$B$10,Paramètres!$A$1:$I$89,3,0)*VLOOKUP('Données projet'!$B$10,Paramètres!$A$1:$I$89,5,0)</f>
        <v>-5.1875304052373401E-13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477.2188915749129</v>
      </c>
      <c r="AO159" s="62">
        <f t="shared" si="144"/>
        <v>254.25036207346591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-9.2222762759774927E-14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256.19915261735281</v>
      </c>
      <c r="BJ159" s="62">
        <f t="shared" si="146"/>
        <v>297.47246687305056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-9.7543306765146564E-14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448.44001099301806</v>
      </c>
      <c r="CE159" s="62">
        <f t="shared" si="148"/>
        <v>230.82970731138215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6.0536265222103839E-19</v>
      </c>
      <c r="CN159" s="24">
        <f t="shared" si="172"/>
        <v>6.0536265222103839E-19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1.7053025658242404E-13</v>
      </c>
      <c r="CU159" s="18">
        <f>CT159*VLOOKUP('Données projet'!$B$13,Paramètres!$A$1:$I$89,3,0)*VLOOKUP('Données projet'!$B$13,Paramètres!$A$1:$I$89,5,0)</f>
        <v>1.3301360013429075E-13</v>
      </c>
      <c r="CV159" s="14">
        <f t="shared" si="173"/>
        <v>1.9329766731057041E-12</v>
      </c>
      <c r="CW159" s="22">
        <f t="shared" si="174"/>
        <v>3.5982663925596575E-12</v>
      </c>
      <c r="CX159" s="62">
        <f t="shared" si="122"/>
        <v>293.3333333333369</v>
      </c>
      <c r="CY159" s="62">
        <f ca="1">AVERAGE(OFFSET($CX$3,0,0,'Données projet'!$E$13+1,1))-AVERAGE(OFFSET($H$3,0,0,'Données projet'!$E$13+1,1))</f>
        <v>288.82988781931277</v>
      </c>
      <c r="CZ159" s="62">
        <f t="shared" si="150"/>
        <v>283.48738729114024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-5.1159076974727213E-13</v>
      </c>
      <c r="DP159" s="18">
        <f>DO159*VLOOKUP('Données projet'!$B$14,Paramètres!$A$1:$I$89,3,0)*VLOOKUP('Données projet'!$B$14,Paramètres!$A$1:$I$89,5,0)</f>
        <v>-4.9481059249956164E-13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457.16923206840744</v>
      </c>
      <c r="DU159" s="62">
        <f t="shared" si="152"/>
        <v>244.45149244446094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-5.1159076974727213E-13</v>
      </c>
      <c r="EK159" s="18">
        <f>EJ159*VLOOKUP('Données projet'!$B$15,Paramètres!$A$1:$I$89,3,0)*VLOOKUP('Données projet'!$B$15,Paramètres!$A$1:$I$89,5,0)</f>
        <v>-5.5067630455596371E-13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503.92230226365683</v>
      </c>
      <c r="EP159" s="62">
        <f t="shared" si="154"/>
        <v>267.2998309535638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5.6843418860808015E-14</v>
      </c>
      <c r="FF159" s="18">
        <f>FE159*VLOOKUP('Données projet'!$B$16,Paramètres!$A$1:$I$89,3,0)*VLOOKUP('Données projet'!$B$16,Paramètres!$A$1:$I$89,5,0)</f>
        <v>3.813056537183002E-14</v>
      </c>
      <c r="FG159" s="14">
        <f t="shared" si="182"/>
        <v>6.4086286045526829E-13</v>
      </c>
      <c r="FH159" s="22">
        <f t="shared" si="183"/>
        <v>1.1825802166488628E-12</v>
      </c>
      <c r="FI159" s="62">
        <f t="shared" si="131"/>
        <v>293.33333333333451</v>
      </c>
      <c r="FJ159" s="62">
        <f ca="1">AVERAGE(OFFSET($FI$3,0,0,'Données projet'!$E$16+1,1))-AVERAGE(OFFSET($H$3,0,0,'Données projet'!$E$16+1,1))</f>
        <v>253.51307933126429</v>
      </c>
      <c r="FK159" s="62">
        <f t="shared" si="156"/>
        <v>249.72262393661117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-5.1159076974727213E-13</v>
      </c>
      <c r="O160" s="14">
        <f>N160*VLOOKUP('Données projet'!$B$9,Paramètres!$A$1:$I$89,3,0)*VLOOKUP('Données projet'!$B$9,Paramètres!$A$1:$I$89,5,0)</f>
        <v>-4.6288732846733184E-13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430.40491895612814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-5.1159076974727213E-13</v>
      </c>
      <c r="AJ160" s="14">
        <f>AI160*VLOOKUP('Données projet'!$B$10,Paramètres!$A$1:$I$89,3,0)*VLOOKUP('Données projet'!$B$10,Paramètres!$A$1:$I$89,5,0)</f>
        <v>-5.1875304052373401E-13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477.2188915749129</v>
      </c>
      <c r="AO160" s="62">
        <f t="shared" si="144"/>
        <v>254.25036207346591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-9.2222762759774927E-14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256.19915261735281</v>
      </c>
      <c r="BJ160" s="62">
        <f t="shared" si="146"/>
        <v>297.47246687305056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-9.7543306765146564E-14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448.44001099301806</v>
      </c>
      <c r="CE160" s="62">
        <f t="shared" si="148"/>
        <v>230.82970731138215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4.2805603646256989E-19</v>
      </c>
      <c r="CN160" s="24">
        <f t="shared" si="172"/>
        <v>4.2805603646256989E-19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1.7053025658242404E-13</v>
      </c>
      <c r="CU160" s="18">
        <f>CT160*VLOOKUP('Données projet'!$B$13,Paramètres!$A$1:$I$89,3,0)*VLOOKUP('Données projet'!$B$13,Paramètres!$A$1:$I$89,5,0)</f>
        <v>1.3301360013429075E-13</v>
      </c>
      <c r="CV160" s="14">
        <f t="shared" si="173"/>
        <v>1.9329766731057041E-12</v>
      </c>
      <c r="CW160" s="22">
        <f t="shared" si="174"/>
        <v>3.5982663925596575E-12</v>
      </c>
      <c r="CX160" s="62">
        <f t="shared" si="122"/>
        <v>293.3333333333369</v>
      </c>
      <c r="CY160" s="62">
        <f ca="1">AVERAGE(OFFSET($CX$3,0,0,'Données projet'!$E$13+1,1))-AVERAGE(OFFSET($H$3,0,0,'Données projet'!$E$13+1,1))</f>
        <v>288.82988781931277</v>
      </c>
      <c r="CZ160" s="62">
        <f t="shared" si="150"/>
        <v>283.48738729114024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-5.1159076974727213E-13</v>
      </c>
      <c r="DP160" s="18">
        <f>DO160*VLOOKUP('Données projet'!$B$14,Paramètres!$A$1:$I$89,3,0)*VLOOKUP('Données projet'!$B$14,Paramètres!$A$1:$I$89,5,0)</f>
        <v>-4.9481059249956164E-13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457.16923206840744</v>
      </c>
      <c r="DU160" s="62">
        <f t="shared" si="152"/>
        <v>244.45149244446094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-5.1159076974727213E-13</v>
      </c>
      <c r="EK160" s="18">
        <f>EJ160*VLOOKUP('Données projet'!$B$15,Paramètres!$A$1:$I$89,3,0)*VLOOKUP('Données projet'!$B$15,Paramètres!$A$1:$I$89,5,0)</f>
        <v>-5.5067630455596371E-13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503.92230226365683</v>
      </c>
      <c r="EP160" s="62">
        <f t="shared" si="154"/>
        <v>267.2998309535638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5.6843418860808015E-14</v>
      </c>
      <c r="FF160" s="18">
        <f>FE160*VLOOKUP('Données projet'!$B$16,Paramètres!$A$1:$I$89,3,0)*VLOOKUP('Données projet'!$B$16,Paramètres!$A$1:$I$89,5,0)</f>
        <v>3.813056537183002E-14</v>
      </c>
      <c r="FG160" s="14">
        <f t="shared" si="182"/>
        <v>6.4086286045526829E-13</v>
      </c>
      <c r="FH160" s="22">
        <f t="shared" si="183"/>
        <v>1.1825802166488628E-12</v>
      </c>
      <c r="FI160" s="62">
        <f t="shared" si="131"/>
        <v>293.33333333333451</v>
      </c>
      <c r="FJ160" s="62">
        <f ca="1">AVERAGE(OFFSET($FI$3,0,0,'Données projet'!$E$16+1,1))-AVERAGE(OFFSET($H$3,0,0,'Données projet'!$E$16+1,1))</f>
        <v>253.51307933126429</v>
      </c>
      <c r="FK160" s="62">
        <f t="shared" si="156"/>
        <v>249.72262393661117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-5.1159076974727213E-13</v>
      </c>
      <c r="O161" s="14">
        <f>N161*VLOOKUP('Données projet'!$B$9,Paramètres!$A$1:$I$89,3,0)*VLOOKUP('Données projet'!$B$9,Paramètres!$A$1:$I$89,5,0)</f>
        <v>-4.6288732846733184E-13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430.40491895612814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-5.1159076974727213E-13</v>
      </c>
      <c r="AJ161" s="14">
        <f>AI161*VLOOKUP('Données projet'!$B$10,Paramètres!$A$1:$I$89,3,0)*VLOOKUP('Données projet'!$B$10,Paramètres!$A$1:$I$89,5,0)</f>
        <v>-5.1875304052373401E-13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477.2188915749129</v>
      </c>
      <c r="AO161" s="62">
        <f t="shared" si="144"/>
        <v>254.25036207346591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-9.2222762759774927E-14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256.19915261735281</v>
      </c>
      <c r="BJ161" s="62">
        <f t="shared" si="146"/>
        <v>297.47246687305056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-9.7543306765146564E-14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448.44001099301806</v>
      </c>
      <c r="CE161" s="62">
        <f t="shared" si="148"/>
        <v>230.82970731138215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3.0268132611051924E-19</v>
      </c>
      <c r="CN161" s="24">
        <f t="shared" si="172"/>
        <v>3.0268132611051924E-19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1.7053025658242404E-13</v>
      </c>
      <c r="CU161" s="18">
        <f>CT161*VLOOKUP('Données projet'!$B$13,Paramètres!$A$1:$I$89,3,0)*VLOOKUP('Données projet'!$B$13,Paramètres!$A$1:$I$89,5,0)</f>
        <v>1.3301360013429075E-13</v>
      </c>
      <c r="CV161" s="14">
        <f t="shared" si="173"/>
        <v>1.9329766731057041E-12</v>
      </c>
      <c r="CW161" s="22">
        <f t="shared" si="174"/>
        <v>3.5982663925596575E-12</v>
      </c>
      <c r="CX161" s="62">
        <f t="shared" si="122"/>
        <v>293.3333333333369</v>
      </c>
      <c r="CY161" s="62">
        <f ca="1">AVERAGE(OFFSET($CX$3,0,0,'Données projet'!$E$13+1,1))-AVERAGE(OFFSET($H$3,0,0,'Données projet'!$E$13+1,1))</f>
        <v>288.82988781931277</v>
      </c>
      <c r="CZ161" s="62">
        <f t="shared" si="150"/>
        <v>283.48738729114024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-5.1159076974727213E-13</v>
      </c>
      <c r="DP161" s="18">
        <f>DO161*VLOOKUP('Données projet'!$B$14,Paramètres!$A$1:$I$89,3,0)*VLOOKUP('Données projet'!$B$14,Paramètres!$A$1:$I$89,5,0)</f>
        <v>-4.9481059249956164E-13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457.16923206840744</v>
      </c>
      <c r="DU161" s="62">
        <f t="shared" si="152"/>
        <v>244.45149244446094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-5.1159076974727213E-13</v>
      </c>
      <c r="EK161" s="18">
        <f>EJ161*VLOOKUP('Données projet'!$B$15,Paramètres!$A$1:$I$89,3,0)*VLOOKUP('Données projet'!$B$15,Paramètres!$A$1:$I$89,5,0)</f>
        <v>-5.5067630455596371E-13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503.92230226365683</v>
      </c>
      <c r="EP161" s="62">
        <f t="shared" si="154"/>
        <v>267.2998309535638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5.6843418860808015E-14</v>
      </c>
      <c r="FF161" s="18">
        <f>FE161*VLOOKUP('Données projet'!$B$16,Paramètres!$A$1:$I$89,3,0)*VLOOKUP('Données projet'!$B$16,Paramètres!$A$1:$I$89,5,0)</f>
        <v>3.813056537183002E-14</v>
      </c>
      <c r="FG161" s="14">
        <f t="shared" si="182"/>
        <v>6.4086286045526829E-13</v>
      </c>
      <c r="FH161" s="22">
        <f t="shared" si="183"/>
        <v>1.1825802166488628E-12</v>
      </c>
      <c r="FI161" s="62">
        <f t="shared" si="131"/>
        <v>293.33333333333451</v>
      </c>
      <c r="FJ161" s="62">
        <f ca="1">AVERAGE(OFFSET($FI$3,0,0,'Données projet'!$E$16+1,1))-AVERAGE(OFFSET($H$3,0,0,'Données projet'!$E$16+1,1))</f>
        <v>253.51307933126429</v>
      </c>
      <c r="FK161" s="62">
        <f t="shared" si="156"/>
        <v>249.72262393661117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-5.1159076974727213E-13</v>
      </c>
      <c r="O162" s="14">
        <f>N162*VLOOKUP('Données projet'!$B$9,Paramètres!$A$1:$I$89,3,0)*VLOOKUP('Données projet'!$B$9,Paramètres!$A$1:$I$89,5,0)</f>
        <v>-4.6288732846733184E-13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430.40491895612814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-5.1159076974727213E-13</v>
      </c>
      <c r="AJ162" s="14">
        <f>AI162*VLOOKUP('Données projet'!$B$10,Paramètres!$A$1:$I$89,3,0)*VLOOKUP('Données projet'!$B$10,Paramètres!$A$1:$I$89,5,0)</f>
        <v>-5.1875304052373401E-13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477.2188915749129</v>
      </c>
      <c r="AO162" s="62">
        <f t="shared" si="144"/>
        <v>254.25036207346591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-9.2222762759774927E-14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256.19915261735281</v>
      </c>
      <c r="BJ162" s="62">
        <f t="shared" si="146"/>
        <v>297.47246687305056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-9.7543306765146564E-14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448.44001099301806</v>
      </c>
      <c r="CE162" s="62">
        <f t="shared" si="148"/>
        <v>230.82970731138215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2.1402801823128497E-19</v>
      </c>
      <c r="CN162" s="24">
        <f t="shared" si="172"/>
        <v>2.1402801823128497E-19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1.7053025658242404E-13</v>
      </c>
      <c r="CU162" s="18">
        <f>CT162*VLOOKUP('Données projet'!$B$13,Paramètres!$A$1:$I$89,3,0)*VLOOKUP('Données projet'!$B$13,Paramètres!$A$1:$I$89,5,0)</f>
        <v>1.3301360013429075E-13</v>
      </c>
      <c r="CV162" s="14">
        <f t="shared" si="173"/>
        <v>1.9329766731057041E-12</v>
      </c>
      <c r="CW162" s="22">
        <f t="shared" si="174"/>
        <v>3.5982663925596575E-12</v>
      </c>
      <c r="CX162" s="62">
        <f t="shared" si="122"/>
        <v>293.3333333333369</v>
      </c>
      <c r="CY162" s="62">
        <f ca="1">AVERAGE(OFFSET($CX$3,0,0,'Données projet'!$E$13+1,1))-AVERAGE(OFFSET($H$3,0,0,'Données projet'!$E$13+1,1))</f>
        <v>288.82988781931277</v>
      </c>
      <c r="CZ162" s="62">
        <f t="shared" si="150"/>
        <v>283.48738729114024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-5.1159076974727213E-13</v>
      </c>
      <c r="DP162" s="18">
        <f>DO162*VLOOKUP('Données projet'!$B$14,Paramètres!$A$1:$I$89,3,0)*VLOOKUP('Données projet'!$B$14,Paramètres!$A$1:$I$89,5,0)</f>
        <v>-4.9481059249956164E-13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457.16923206840744</v>
      </c>
      <c r="DU162" s="62">
        <f t="shared" si="152"/>
        <v>244.45149244446094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-5.1159076974727213E-13</v>
      </c>
      <c r="EK162" s="18">
        <f>EJ162*VLOOKUP('Données projet'!$B$15,Paramètres!$A$1:$I$89,3,0)*VLOOKUP('Données projet'!$B$15,Paramètres!$A$1:$I$89,5,0)</f>
        <v>-5.5067630455596371E-13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503.92230226365683</v>
      </c>
      <c r="EP162" s="62">
        <f t="shared" si="154"/>
        <v>267.2998309535638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5.6843418860808015E-14</v>
      </c>
      <c r="FF162" s="18">
        <f>FE162*VLOOKUP('Données projet'!$B$16,Paramètres!$A$1:$I$89,3,0)*VLOOKUP('Données projet'!$B$16,Paramètres!$A$1:$I$89,5,0)</f>
        <v>3.813056537183002E-14</v>
      </c>
      <c r="FG162" s="14">
        <f t="shared" si="182"/>
        <v>6.4086286045526829E-13</v>
      </c>
      <c r="FH162" s="22">
        <f t="shared" si="183"/>
        <v>1.1825802166488628E-12</v>
      </c>
      <c r="FI162" s="62">
        <f t="shared" si="131"/>
        <v>293.33333333333451</v>
      </c>
      <c r="FJ162" s="62">
        <f ca="1">AVERAGE(OFFSET($FI$3,0,0,'Données projet'!$E$16+1,1))-AVERAGE(OFFSET($H$3,0,0,'Données projet'!$E$16+1,1))</f>
        <v>253.51307933126429</v>
      </c>
      <c r="FK162" s="62">
        <f t="shared" si="156"/>
        <v>249.72262393661117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-5.1159076974727213E-13</v>
      </c>
      <c r="O163" s="14">
        <f>N163*VLOOKUP('Données projet'!$B$9,Paramètres!$A$1:$I$89,3,0)*VLOOKUP('Données projet'!$B$9,Paramètres!$A$1:$I$89,5,0)</f>
        <v>-4.6288732846733184E-13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430.40491895612814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-5.1159076974727213E-13</v>
      </c>
      <c r="AJ163" s="14">
        <f>AI163*VLOOKUP('Données projet'!$B$10,Paramètres!$A$1:$I$89,3,0)*VLOOKUP('Données projet'!$B$10,Paramètres!$A$1:$I$89,5,0)</f>
        <v>-5.1875304052373401E-13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477.2188915749129</v>
      </c>
      <c r="AO163" s="62">
        <f t="shared" si="144"/>
        <v>254.25036207346591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-9.2222762759774927E-14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256.19915261735281</v>
      </c>
      <c r="BJ163" s="62">
        <f t="shared" si="146"/>
        <v>297.47246687305056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-9.7543306765146564E-14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448.44001099301806</v>
      </c>
      <c r="CE163" s="62">
        <f t="shared" si="148"/>
        <v>230.82970731138215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1.5134066305525964E-19</v>
      </c>
      <c r="CN163" s="24">
        <f t="shared" si="172"/>
        <v>1.5134066305525964E-19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1.7053025658242404E-13</v>
      </c>
      <c r="CU163" s="18">
        <f>CT163*VLOOKUP('Données projet'!$B$13,Paramètres!$A$1:$I$89,3,0)*VLOOKUP('Données projet'!$B$13,Paramètres!$A$1:$I$89,5,0)</f>
        <v>1.3301360013429075E-13</v>
      </c>
      <c r="CV163" s="14">
        <f t="shared" si="173"/>
        <v>1.9329766731057041E-12</v>
      </c>
      <c r="CW163" s="22">
        <f t="shared" si="174"/>
        <v>3.5982663925596575E-12</v>
      </c>
      <c r="CX163" s="62">
        <f t="shared" si="122"/>
        <v>293.3333333333369</v>
      </c>
      <c r="CY163" s="62">
        <f ca="1">AVERAGE(OFFSET($CX$3,0,0,'Données projet'!$E$13+1,1))-AVERAGE(OFFSET($H$3,0,0,'Données projet'!$E$13+1,1))</f>
        <v>288.82988781931277</v>
      </c>
      <c r="CZ163" s="62">
        <f t="shared" si="150"/>
        <v>283.48738729114024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-5.1159076974727213E-13</v>
      </c>
      <c r="DP163" s="18">
        <f>DO163*VLOOKUP('Données projet'!$B$14,Paramètres!$A$1:$I$89,3,0)*VLOOKUP('Données projet'!$B$14,Paramètres!$A$1:$I$89,5,0)</f>
        <v>-4.9481059249956164E-13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457.16923206840744</v>
      </c>
      <c r="DU163" s="62">
        <f t="shared" si="152"/>
        <v>244.45149244446094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-5.1159076974727213E-13</v>
      </c>
      <c r="EK163" s="18">
        <f>EJ163*VLOOKUP('Données projet'!$B$15,Paramètres!$A$1:$I$89,3,0)*VLOOKUP('Données projet'!$B$15,Paramètres!$A$1:$I$89,5,0)</f>
        <v>-5.5067630455596371E-13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503.92230226365683</v>
      </c>
      <c r="EP163" s="62">
        <f t="shared" si="154"/>
        <v>267.2998309535638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5.6843418860808015E-14</v>
      </c>
      <c r="FF163" s="18">
        <f>FE163*VLOOKUP('Données projet'!$B$16,Paramètres!$A$1:$I$89,3,0)*VLOOKUP('Données projet'!$B$16,Paramètres!$A$1:$I$89,5,0)</f>
        <v>3.813056537183002E-14</v>
      </c>
      <c r="FG163" s="14">
        <f t="shared" si="182"/>
        <v>6.4086286045526829E-13</v>
      </c>
      <c r="FH163" s="22">
        <f t="shared" si="183"/>
        <v>1.1825802166488628E-12</v>
      </c>
      <c r="FI163" s="62">
        <f t="shared" si="131"/>
        <v>293.33333333333451</v>
      </c>
      <c r="FJ163" s="62">
        <f ca="1">AVERAGE(OFFSET($FI$3,0,0,'Données projet'!$E$16+1,1))-AVERAGE(OFFSET($H$3,0,0,'Données projet'!$E$16+1,1))</f>
        <v>253.51307933126429</v>
      </c>
      <c r="FK163" s="62">
        <f t="shared" si="156"/>
        <v>249.72262393661117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-5.1159076974727213E-13</v>
      </c>
      <c r="O164" s="14">
        <f>N164*VLOOKUP('Données projet'!$B$9,Paramètres!$A$1:$I$89,3,0)*VLOOKUP('Données projet'!$B$9,Paramètres!$A$1:$I$89,5,0)</f>
        <v>-4.6288732846733184E-13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430.40491895612814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-5.1159076974727213E-13</v>
      </c>
      <c r="AJ164" s="14">
        <f>AI164*VLOOKUP('Données projet'!$B$10,Paramètres!$A$1:$I$89,3,0)*VLOOKUP('Données projet'!$B$10,Paramètres!$A$1:$I$89,5,0)</f>
        <v>-5.1875304052373401E-13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477.2188915749129</v>
      </c>
      <c r="AO164" s="62">
        <f t="shared" si="144"/>
        <v>254.25036207346591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-9.2222762759774927E-14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256.19915261735281</v>
      </c>
      <c r="BJ164" s="62">
        <f t="shared" si="146"/>
        <v>297.47246687305056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-9.7543306765146564E-14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448.44001099301806</v>
      </c>
      <c r="CE164" s="62">
        <f t="shared" si="148"/>
        <v>230.82970731138215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1.0701400911564251E-19</v>
      </c>
      <c r="CN164" s="24">
        <f t="shared" si="172"/>
        <v>1.0701400911564251E-19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1.7053025658242404E-13</v>
      </c>
      <c r="CU164" s="18">
        <f>CT164*VLOOKUP('Données projet'!$B$13,Paramètres!$A$1:$I$89,3,0)*VLOOKUP('Données projet'!$B$13,Paramètres!$A$1:$I$89,5,0)</f>
        <v>1.3301360013429075E-13</v>
      </c>
      <c r="CV164" s="14">
        <f t="shared" si="173"/>
        <v>1.9329766731057041E-12</v>
      </c>
      <c r="CW164" s="22">
        <f t="shared" si="174"/>
        <v>3.5982663925596575E-12</v>
      </c>
      <c r="CX164" s="62">
        <f t="shared" si="122"/>
        <v>293.3333333333369</v>
      </c>
      <c r="CY164" s="62">
        <f ca="1">AVERAGE(OFFSET($CX$3,0,0,'Données projet'!$E$13+1,1))-AVERAGE(OFFSET($H$3,0,0,'Données projet'!$E$13+1,1))</f>
        <v>288.82988781931277</v>
      </c>
      <c r="CZ164" s="62">
        <f t="shared" si="150"/>
        <v>283.48738729114024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-5.1159076974727213E-13</v>
      </c>
      <c r="DP164" s="18">
        <f>DO164*VLOOKUP('Données projet'!$B$14,Paramètres!$A$1:$I$89,3,0)*VLOOKUP('Données projet'!$B$14,Paramètres!$A$1:$I$89,5,0)</f>
        <v>-4.9481059249956164E-13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457.16923206840744</v>
      </c>
      <c r="DU164" s="62">
        <f t="shared" si="152"/>
        <v>244.45149244446094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-5.1159076974727213E-13</v>
      </c>
      <c r="EK164" s="18">
        <f>EJ164*VLOOKUP('Données projet'!$B$15,Paramètres!$A$1:$I$89,3,0)*VLOOKUP('Données projet'!$B$15,Paramètres!$A$1:$I$89,5,0)</f>
        <v>-5.5067630455596371E-13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503.92230226365683</v>
      </c>
      <c r="EP164" s="62">
        <f t="shared" si="154"/>
        <v>267.2998309535638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5.6843418860808015E-14</v>
      </c>
      <c r="FF164" s="18">
        <f>FE164*VLOOKUP('Données projet'!$B$16,Paramètres!$A$1:$I$89,3,0)*VLOOKUP('Données projet'!$B$16,Paramètres!$A$1:$I$89,5,0)</f>
        <v>3.813056537183002E-14</v>
      </c>
      <c r="FG164" s="14">
        <f t="shared" si="182"/>
        <v>6.4086286045526829E-13</v>
      </c>
      <c r="FH164" s="22">
        <f t="shared" si="183"/>
        <v>1.1825802166488628E-12</v>
      </c>
      <c r="FI164" s="62">
        <f t="shared" si="131"/>
        <v>293.33333333333451</v>
      </c>
      <c r="FJ164" s="62">
        <f ca="1">AVERAGE(OFFSET($FI$3,0,0,'Données projet'!$E$16+1,1))-AVERAGE(OFFSET($H$3,0,0,'Données projet'!$E$16+1,1))</f>
        <v>253.51307933126429</v>
      </c>
      <c r="FK164" s="62">
        <f t="shared" si="156"/>
        <v>249.72262393661117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-5.1159076974727213E-13</v>
      </c>
      <c r="O165" s="14">
        <f>N165*VLOOKUP('Données projet'!$B$9,Paramètres!$A$1:$I$89,3,0)*VLOOKUP('Données projet'!$B$9,Paramètres!$A$1:$I$89,5,0)</f>
        <v>-4.6288732846733184E-13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430.40491895612814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-5.1159076974727213E-13</v>
      </c>
      <c r="AJ165" s="14">
        <f>AI165*VLOOKUP('Données projet'!$B$10,Paramètres!$A$1:$I$89,3,0)*VLOOKUP('Données projet'!$B$10,Paramètres!$A$1:$I$89,5,0)</f>
        <v>-5.1875304052373401E-13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477.2188915749129</v>
      </c>
      <c r="AO165" s="62">
        <f t="shared" si="144"/>
        <v>254.25036207346591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-9.2222762759774927E-14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256.19915261735281</v>
      </c>
      <c r="BJ165" s="62">
        <f t="shared" si="146"/>
        <v>297.47246687305056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-9.7543306765146564E-14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448.44001099301806</v>
      </c>
      <c r="CE165" s="62">
        <f t="shared" si="148"/>
        <v>230.82970731138215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7.5670331527629834E-20</v>
      </c>
      <c r="CN165" s="24">
        <f t="shared" si="172"/>
        <v>7.5670331527629834E-20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1.7053025658242404E-13</v>
      </c>
      <c r="CU165" s="18">
        <f>CT165*VLOOKUP('Données projet'!$B$13,Paramètres!$A$1:$I$89,3,0)*VLOOKUP('Données projet'!$B$13,Paramètres!$A$1:$I$89,5,0)</f>
        <v>1.3301360013429075E-13</v>
      </c>
      <c r="CV165" s="14">
        <f t="shared" si="173"/>
        <v>1.9329766731057041E-12</v>
      </c>
      <c r="CW165" s="22">
        <f t="shared" si="174"/>
        <v>3.5982663925596575E-12</v>
      </c>
      <c r="CX165" s="62">
        <f t="shared" si="122"/>
        <v>293.3333333333369</v>
      </c>
      <c r="CY165" s="62">
        <f ca="1">AVERAGE(OFFSET($CX$3,0,0,'Données projet'!$E$13+1,1))-AVERAGE(OFFSET($H$3,0,0,'Données projet'!$E$13+1,1))</f>
        <v>288.82988781931277</v>
      </c>
      <c r="CZ165" s="62">
        <f t="shared" si="150"/>
        <v>283.48738729114024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-5.1159076974727213E-13</v>
      </c>
      <c r="DP165" s="18">
        <f>DO165*VLOOKUP('Données projet'!$B$14,Paramètres!$A$1:$I$89,3,0)*VLOOKUP('Données projet'!$B$14,Paramètres!$A$1:$I$89,5,0)</f>
        <v>-4.9481059249956164E-13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457.16923206840744</v>
      </c>
      <c r="DU165" s="62">
        <f t="shared" si="152"/>
        <v>244.45149244446094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-5.1159076974727213E-13</v>
      </c>
      <c r="EK165" s="18">
        <f>EJ165*VLOOKUP('Données projet'!$B$15,Paramètres!$A$1:$I$89,3,0)*VLOOKUP('Données projet'!$B$15,Paramètres!$A$1:$I$89,5,0)</f>
        <v>-5.5067630455596371E-13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503.92230226365683</v>
      </c>
      <c r="EP165" s="62">
        <f t="shared" si="154"/>
        <v>267.2998309535638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5.6843418860808015E-14</v>
      </c>
      <c r="FF165" s="18">
        <f>FE165*VLOOKUP('Données projet'!$B$16,Paramètres!$A$1:$I$89,3,0)*VLOOKUP('Données projet'!$B$16,Paramètres!$A$1:$I$89,5,0)</f>
        <v>3.813056537183002E-14</v>
      </c>
      <c r="FG165" s="14">
        <f t="shared" si="182"/>
        <v>6.4086286045526829E-13</v>
      </c>
      <c r="FH165" s="22">
        <f t="shared" si="183"/>
        <v>1.1825802166488628E-12</v>
      </c>
      <c r="FI165" s="62">
        <f t="shared" si="131"/>
        <v>293.33333333333451</v>
      </c>
      <c r="FJ165" s="62">
        <f ca="1">AVERAGE(OFFSET($FI$3,0,0,'Données projet'!$E$16+1,1))-AVERAGE(OFFSET($H$3,0,0,'Données projet'!$E$16+1,1))</f>
        <v>253.51307933126429</v>
      </c>
      <c r="FK165" s="62">
        <f t="shared" si="156"/>
        <v>249.72262393661117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-5.1159076974727213E-13</v>
      </c>
      <c r="O166" s="14">
        <f>N166*VLOOKUP('Données projet'!$B$9,Paramètres!$A$1:$I$89,3,0)*VLOOKUP('Données projet'!$B$9,Paramètres!$A$1:$I$89,5,0)</f>
        <v>-4.6288732846733184E-13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430.40491895612814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-5.1159076974727213E-13</v>
      </c>
      <c r="AJ166" s="14">
        <f>AI166*VLOOKUP('Données projet'!$B$10,Paramètres!$A$1:$I$89,3,0)*VLOOKUP('Données projet'!$B$10,Paramètres!$A$1:$I$89,5,0)</f>
        <v>-5.1875304052373401E-13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477.2188915749129</v>
      </c>
      <c r="AO166" s="62">
        <f t="shared" si="144"/>
        <v>254.25036207346591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-9.2222762759774927E-14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256.19915261735281</v>
      </c>
      <c r="BJ166" s="62">
        <f t="shared" si="146"/>
        <v>297.47246687305056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-9.7543306765146564E-14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448.44001099301806</v>
      </c>
      <c r="CE166" s="62">
        <f t="shared" si="148"/>
        <v>230.82970731138215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5.350700455782126E-20</v>
      </c>
      <c r="CN166" s="24">
        <f t="shared" si="172"/>
        <v>5.350700455782126E-20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1.7053025658242404E-13</v>
      </c>
      <c r="CU166" s="18">
        <f>CT166*VLOOKUP('Données projet'!$B$13,Paramètres!$A$1:$I$89,3,0)*VLOOKUP('Données projet'!$B$13,Paramètres!$A$1:$I$89,5,0)</f>
        <v>1.3301360013429075E-13</v>
      </c>
      <c r="CV166" s="14">
        <f t="shared" si="173"/>
        <v>1.9329766731057041E-12</v>
      </c>
      <c r="CW166" s="22">
        <f t="shared" si="174"/>
        <v>3.5982663925596575E-12</v>
      </c>
      <c r="CX166" s="62">
        <f t="shared" si="122"/>
        <v>293.3333333333369</v>
      </c>
      <c r="CY166" s="62">
        <f ca="1">AVERAGE(OFFSET($CX$3,0,0,'Données projet'!$E$13+1,1))-AVERAGE(OFFSET($H$3,0,0,'Données projet'!$E$13+1,1))</f>
        <v>288.82988781931277</v>
      </c>
      <c r="CZ166" s="62">
        <f t="shared" si="150"/>
        <v>283.48738729114024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-5.1159076974727213E-13</v>
      </c>
      <c r="DP166" s="18">
        <f>DO166*VLOOKUP('Données projet'!$B$14,Paramètres!$A$1:$I$89,3,0)*VLOOKUP('Données projet'!$B$14,Paramètres!$A$1:$I$89,5,0)</f>
        <v>-4.9481059249956164E-13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457.16923206840744</v>
      </c>
      <c r="DU166" s="62">
        <f t="shared" si="152"/>
        <v>244.45149244446094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-5.1159076974727213E-13</v>
      </c>
      <c r="EK166" s="18">
        <f>EJ166*VLOOKUP('Données projet'!$B$15,Paramètres!$A$1:$I$89,3,0)*VLOOKUP('Données projet'!$B$15,Paramètres!$A$1:$I$89,5,0)</f>
        <v>-5.5067630455596371E-13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503.92230226365683</v>
      </c>
      <c r="EP166" s="62">
        <f t="shared" si="154"/>
        <v>267.2998309535638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5.6843418860808015E-14</v>
      </c>
      <c r="FF166" s="18">
        <f>FE166*VLOOKUP('Données projet'!$B$16,Paramètres!$A$1:$I$89,3,0)*VLOOKUP('Données projet'!$B$16,Paramètres!$A$1:$I$89,5,0)</f>
        <v>3.813056537183002E-14</v>
      </c>
      <c r="FG166" s="14">
        <f t="shared" si="182"/>
        <v>6.4086286045526829E-13</v>
      </c>
      <c r="FH166" s="22">
        <f t="shared" si="183"/>
        <v>1.1825802166488628E-12</v>
      </c>
      <c r="FI166" s="62">
        <f t="shared" si="131"/>
        <v>293.33333333333451</v>
      </c>
      <c r="FJ166" s="62">
        <f ca="1">AVERAGE(OFFSET($FI$3,0,0,'Données projet'!$E$16+1,1))-AVERAGE(OFFSET($H$3,0,0,'Données projet'!$E$16+1,1))</f>
        <v>253.51307933126429</v>
      </c>
      <c r="FK166" s="62">
        <f t="shared" si="156"/>
        <v>249.72262393661117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-5.1159076974727213E-13</v>
      </c>
      <c r="O167" s="14">
        <f>N167*VLOOKUP('Données projet'!$B$9,Paramètres!$A$1:$I$89,3,0)*VLOOKUP('Données projet'!$B$9,Paramètres!$A$1:$I$89,5,0)</f>
        <v>-4.6288732846733184E-13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430.40491895612814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-5.1159076974727213E-13</v>
      </c>
      <c r="AJ167" s="14">
        <f>AI167*VLOOKUP('Données projet'!$B$10,Paramètres!$A$1:$I$89,3,0)*VLOOKUP('Données projet'!$B$10,Paramètres!$A$1:$I$89,5,0)</f>
        <v>-5.1875304052373401E-13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477.2188915749129</v>
      </c>
      <c r="AO167" s="62">
        <f t="shared" si="144"/>
        <v>254.25036207346591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-9.2222762759774927E-14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256.19915261735281</v>
      </c>
      <c r="BJ167" s="62">
        <f t="shared" si="146"/>
        <v>297.47246687305056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-9.7543306765146564E-14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448.44001099301806</v>
      </c>
      <c r="CE167" s="62">
        <f t="shared" si="148"/>
        <v>230.82970731138215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3.7835165763814923E-20</v>
      </c>
      <c r="CN167" s="24">
        <f t="shared" si="172"/>
        <v>3.7835165763814923E-20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1.7053025658242404E-13</v>
      </c>
      <c r="CU167" s="18">
        <f>CT167*VLOOKUP('Données projet'!$B$13,Paramètres!$A$1:$I$89,3,0)*VLOOKUP('Données projet'!$B$13,Paramètres!$A$1:$I$89,5,0)</f>
        <v>1.3301360013429075E-13</v>
      </c>
      <c r="CV167" s="14">
        <f t="shared" si="173"/>
        <v>1.9329766731057041E-12</v>
      </c>
      <c r="CW167" s="22">
        <f t="shared" si="174"/>
        <v>3.5982663925596575E-12</v>
      </c>
      <c r="CX167" s="62">
        <f t="shared" si="122"/>
        <v>293.3333333333369</v>
      </c>
      <c r="CY167" s="62">
        <f ca="1">AVERAGE(OFFSET($CX$3,0,0,'Données projet'!$E$13+1,1))-AVERAGE(OFFSET($H$3,0,0,'Données projet'!$E$13+1,1))</f>
        <v>288.82988781931277</v>
      </c>
      <c r="CZ167" s="62">
        <f t="shared" si="150"/>
        <v>283.48738729114024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-5.1159076974727213E-13</v>
      </c>
      <c r="DP167" s="18">
        <f>DO167*VLOOKUP('Données projet'!$B$14,Paramètres!$A$1:$I$89,3,0)*VLOOKUP('Données projet'!$B$14,Paramètres!$A$1:$I$89,5,0)</f>
        <v>-4.9481059249956164E-13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457.16923206840744</v>
      </c>
      <c r="DU167" s="62">
        <f t="shared" si="152"/>
        <v>244.45149244446094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-5.1159076974727213E-13</v>
      </c>
      <c r="EK167" s="18">
        <f>EJ167*VLOOKUP('Données projet'!$B$15,Paramètres!$A$1:$I$89,3,0)*VLOOKUP('Données projet'!$B$15,Paramètres!$A$1:$I$89,5,0)</f>
        <v>-5.5067630455596371E-13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503.92230226365683</v>
      </c>
      <c r="EP167" s="62">
        <f t="shared" si="154"/>
        <v>267.2998309535638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5.6843418860808015E-14</v>
      </c>
      <c r="FF167" s="18">
        <f>FE167*VLOOKUP('Données projet'!$B$16,Paramètres!$A$1:$I$89,3,0)*VLOOKUP('Données projet'!$B$16,Paramètres!$A$1:$I$89,5,0)</f>
        <v>3.813056537183002E-14</v>
      </c>
      <c r="FG167" s="14">
        <f t="shared" si="182"/>
        <v>6.4086286045526829E-13</v>
      </c>
      <c r="FH167" s="22">
        <f t="shared" si="183"/>
        <v>1.1825802166488628E-12</v>
      </c>
      <c r="FI167" s="62">
        <f t="shared" si="131"/>
        <v>293.33333333333451</v>
      </c>
      <c r="FJ167" s="62">
        <f ca="1">AVERAGE(OFFSET($FI$3,0,0,'Données projet'!$E$16+1,1))-AVERAGE(OFFSET($H$3,0,0,'Données projet'!$E$16+1,1))</f>
        <v>253.51307933126429</v>
      </c>
      <c r="FK167" s="62">
        <f t="shared" si="156"/>
        <v>249.72262393661117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-5.1159076974727213E-13</v>
      </c>
      <c r="O168" s="14">
        <f>N168*VLOOKUP('Données projet'!$B$9,Paramètres!$A$1:$I$89,3,0)*VLOOKUP('Données projet'!$B$9,Paramètres!$A$1:$I$89,5,0)</f>
        <v>-4.6288732846733184E-13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430.40491895612814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-5.1159076974727213E-13</v>
      </c>
      <c r="AJ168" s="14">
        <f>AI168*VLOOKUP('Données projet'!$B$10,Paramètres!$A$1:$I$89,3,0)*VLOOKUP('Données projet'!$B$10,Paramètres!$A$1:$I$89,5,0)</f>
        <v>-5.1875304052373401E-13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477.2188915749129</v>
      </c>
      <c r="AO168" s="62">
        <f t="shared" si="144"/>
        <v>254.25036207346591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-9.2222762759774927E-14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256.19915261735281</v>
      </c>
      <c r="BJ168" s="62">
        <f t="shared" si="146"/>
        <v>297.47246687305056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-9.7543306765146564E-14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448.44001099301806</v>
      </c>
      <c r="CE168" s="62">
        <f t="shared" si="148"/>
        <v>230.82970731138215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2.6753502278910636E-20</v>
      </c>
      <c r="CN168" s="24">
        <f t="shared" si="172"/>
        <v>2.6753502278910636E-20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1.7053025658242404E-13</v>
      </c>
      <c r="CU168" s="18">
        <f>CT168*VLOOKUP('Données projet'!$B$13,Paramètres!$A$1:$I$89,3,0)*VLOOKUP('Données projet'!$B$13,Paramètres!$A$1:$I$89,5,0)</f>
        <v>1.3301360013429075E-13</v>
      </c>
      <c r="CV168" s="14">
        <f t="shared" si="173"/>
        <v>1.9329766731057041E-12</v>
      </c>
      <c r="CW168" s="22">
        <f t="shared" si="174"/>
        <v>3.5982663925596575E-12</v>
      </c>
      <c r="CX168" s="62">
        <f t="shared" si="122"/>
        <v>293.3333333333369</v>
      </c>
      <c r="CY168" s="62">
        <f ca="1">AVERAGE(OFFSET($CX$3,0,0,'Données projet'!$E$13+1,1))-AVERAGE(OFFSET($H$3,0,0,'Données projet'!$E$13+1,1))</f>
        <v>288.82988781931277</v>
      </c>
      <c r="CZ168" s="62">
        <f t="shared" si="150"/>
        <v>283.48738729114024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-5.1159076974727213E-13</v>
      </c>
      <c r="DP168" s="18">
        <f>DO168*VLOOKUP('Données projet'!$B$14,Paramètres!$A$1:$I$89,3,0)*VLOOKUP('Données projet'!$B$14,Paramètres!$A$1:$I$89,5,0)</f>
        <v>-4.9481059249956164E-13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457.16923206840744</v>
      </c>
      <c r="DU168" s="62">
        <f t="shared" si="152"/>
        <v>244.45149244446094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-5.1159076974727213E-13</v>
      </c>
      <c r="EK168" s="18">
        <f>EJ168*VLOOKUP('Données projet'!$B$15,Paramètres!$A$1:$I$89,3,0)*VLOOKUP('Données projet'!$B$15,Paramètres!$A$1:$I$89,5,0)</f>
        <v>-5.5067630455596371E-13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503.92230226365683</v>
      </c>
      <c r="EP168" s="62">
        <f t="shared" si="154"/>
        <v>267.2998309535638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5.6843418860808015E-14</v>
      </c>
      <c r="FF168" s="18">
        <f>FE168*VLOOKUP('Données projet'!$B$16,Paramètres!$A$1:$I$89,3,0)*VLOOKUP('Données projet'!$B$16,Paramètres!$A$1:$I$89,5,0)</f>
        <v>3.813056537183002E-14</v>
      </c>
      <c r="FG168" s="14">
        <f t="shared" si="182"/>
        <v>6.4086286045526829E-13</v>
      </c>
      <c r="FH168" s="22">
        <f t="shared" si="183"/>
        <v>1.1825802166488628E-12</v>
      </c>
      <c r="FI168" s="62">
        <f t="shared" si="131"/>
        <v>293.33333333333451</v>
      </c>
      <c r="FJ168" s="62">
        <f ca="1">AVERAGE(OFFSET($FI$3,0,0,'Données projet'!$E$16+1,1))-AVERAGE(OFFSET($H$3,0,0,'Données projet'!$E$16+1,1))</f>
        <v>253.51307933126429</v>
      </c>
      <c r="FK168" s="62">
        <f t="shared" si="156"/>
        <v>249.72262393661117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-5.1159076974727213E-13</v>
      </c>
      <c r="O169" s="14">
        <f>N169*VLOOKUP('Données projet'!$B$9,Paramètres!$A$1:$I$89,3,0)*VLOOKUP('Données projet'!$B$9,Paramètres!$A$1:$I$89,5,0)</f>
        <v>-4.6288732846733184E-13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430.40491895612814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-5.1159076974727213E-13</v>
      </c>
      <c r="AJ169" s="14">
        <f>AI169*VLOOKUP('Données projet'!$B$10,Paramètres!$A$1:$I$89,3,0)*VLOOKUP('Données projet'!$B$10,Paramètres!$A$1:$I$89,5,0)</f>
        <v>-5.1875304052373401E-13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477.2188915749129</v>
      </c>
      <c r="AO169" s="62">
        <f t="shared" si="144"/>
        <v>254.25036207346591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-9.2222762759774927E-14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256.19915261735281</v>
      </c>
      <c r="BJ169" s="62">
        <f t="shared" si="146"/>
        <v>297.47246687305056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-9.7543306765146564E-14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448.44001099301806</v>
      </c>
      <c r="CE169" s="62">
        <f t="shared" si="148"/>
        <v>230.82970731138215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1.8917582881907465E-20</v>
      </c>
      <c r="CN169" s="24">
        <f t="shared" si="172"/>
        <v>1.8917582881907465E-20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1.7053025658242404E-13</v>
      </c>
      <c r="CU169" s="18">
        <f>CT169*VLOOKUP('Données projet'!$B$13,Paramètres!$A$1:$I$89,3,0)*VLOOKUP('Données projet'!$B$13,Paramètres!$A$1:$I$89,5,0)</f>
        <v>1.3301360013429075E-13</v>
      </c>
      <c r="CV169" s="14">
        <f t="shared" si="173"/>
        <v>1.9329766731057041E-12</v>
      </c>
      <c r="CW169" s="22">
        <f t="shared" si="174"/>
        <v>3.5982663925596575E-12</v>
      </c>
      <c r="CX169" s="62">
        <f t="shared" si="122"/>
        <v>293.3333333333369</v>
      </c>
      <c r="CY169" s="62">
        <f ca="1">AVERAGE(OFFSET($CX$3,0,0,'Données projet'!$E$13+1,1))-AVERAGE(OFFSET($H$3,0,0,'Données projet'!$E$13+1,1))</f>
        <v>288.82988781931277</v>
      </c>
      <c r="CZ169" s="62">
        <f t="shared" si="150"/>
        <v>283.48738729114024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-5.1159076974727213E-13</v>
      </c>
      <c r="DP169" s="18">
        <f>DO169*VLOOKUP('Données projet'!$B$14,Paramètres!$A$1:$I$89,3,0)*VLOOKUP('Données projet'!$B$14,Paramètres!$A$1:$I$89,5,0)</f>
        <v>-4.9481059249956164E-13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457.16923206840744</v>
      </c>
      <c r="DU169" s="62">
        <f t="shared" si="152"/>
        <v>244.45149244446094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-5.1159076974727213E-13</v>
      </c>
      <c r="EK169" s="18">
        <f>EJ169*VLOOKUP('Données projet'!$B$15,Paramètres!$A$1:$I$89,3,0)*VLOOKUP('Données projet'!$B$15,Paramètres!$A$1:$I$89,5,0)</f>
        <v>-5.5067630455596371E-13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503.92230226365683</v>
      </c>
      <c r="EP169" s="62">
        <f t="shared" si="154"/>
        <v>267.2998309535638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5.6843418860808015E-14</v>
      </c>
      <c r="FF169" s="18">
        <f>FE169*VLOOKUP('Données projet'!$B$16,Paramètres!$A$1:$I$89,3,0)*VLOOKUP('Données projet'!$B$16,Paramètres!$A$1:$I$89,5,0)</f>
        <v>3.813056537183002E-14</v>
      </c>
      <c r="FG169" s="14">
        <f t="shared" si="182"/>
        <v>6.4086286045526829E-13</v>
      </c>
      <c r="FH169" s="22">
        <f t="shared" si="183"/>
        <v>1.1825802166488628E-12</v>
      </c>
      <c r="FI169" s="62">
        <f t="shared" si="131"/>
        <v>293.33333333333451</v>
      </c>
      <c r="FJ169" s="62">
        <f ca="1">AVERAGE(OFFSET($FI$3,0,0,'Données projet'!$E$16+1,1))-AVERAGE(OFFSET($H$3,0,0,'Données projet'!$E$16+1,1))</f>
        <v>253.51307933126429</v>
      </c>
      <c r="FK169" s="62">
        <f t="shared" si="156"/>
        <v>249.72262393661117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-5.1159076974727213E-13</v>
      </c>
      <c r="O170" s="14">
        <f>N170*VLOOKUP('Données projet'!$B$9,Paramètres!$A$1:$I$89,3,0)*VLOOKUP('Données projet'!$B$9,Paramètres!$A$1:$I$89,5,0)</f>
        <v>-4.6288732846733184E-13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430.40491895612814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-5.1159076974727213E-13</v>
      </c>
      <c r="AJ170" s="14">
        <f>AI170*VLOOKUP('Données projet'!$B$10,Paramètres!$A$1:$I$89,3,0)*VLOOKUP('Données projet'!$B$10,Paramètres!$A$1:$I$89,5,0)</f>
        <v>-5.1875304052373401E-13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477.2188915749129</v>
      </c>
      <c r="AO170" s="62">
        <f t="shared" si="144"/>
        <v>254.25036207346591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-9.2222762759774927E-14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256.19915261735281</v>
      </c>
      <c r="BJ170" s="62">
        <f t="shared" si="146"/>
        <v>297.47246687305056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-9.7543306765146564E-14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448.44001099301806</v>
      </c>
      <c r="CE170" s="62">
        <f t="shared" si="148"/>
        <v>230.82970731138215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1.3376751139455319E-20</v>
      </c>
      <c r="CN170" s="24">
        <f t="shared" si="172"/>
        <v>1.3376751139455319E-20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1.7053025658242404E-13</v>
      </c>
      <c r="CU170" s="18">
        <f>CT170*VLOOKUP('Données projet'!$B$13,Paramètres!$A$1:$I$89,3,0)*VLOOKUP('Données projet'!$B$13,Paramètres!$A$1:$I$89,5,0)</f>
        <v>1.3301360013429075E-13</v>
      </c>
      <c r="CV170" s="14">
        <f t="shared" si="173"/>
        <v>1.9329766731057041E-12</v>
      </c>
      <c r="CW170" s="22">
        <f t="shared" si="174"/>
        <v>3.5982663925596575E-12</v>
      </c>
      <c r="CX170" s="62">
        <f t="shared" si="122"/>
        <v>293.3333333333369</v>
      </c>
      <c r="CY170" s="62">
        <f ca="1">AVERAGE(OFFSET($CX$3,0,0,'Données projet'!$E$13+1,1))-AVERAGE(OFFSET($H$3,0,0,'Données projet'!$E$13+1,1))</f>
        <v>288.82988781931277</v>
      </c>
      <c r="CZ170" s="62">
        <f t="shared" si="150"/>
        <v>283.48738729114024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-5.1159076974727213E-13</v>
      </c>
      <c r="DP170" s="18">
        <f>DO170*VLOOKUP('Données projet'!$B$14,Paramètres!$A$1:$I$89,3,0)*VLOOKUP('Données projet'!$B$14,Paramètres!$A$1:$I$89,5,0)</f>
        <v>-4.9481059249956164E-13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457.16923206840744</v>
      </c>
      <c r="DU170" s="62">
        <f t="shared" si="152"/>
        <v>244.45149244446094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-5.1159076974727213E-13</v>
      </c>
      <c r="EK170" s="18">
        <f>EJ170*VLOOKUP('Données projet'!$B$15,Paramètres!$A$1:$I$89,3,0)*VLOOKUP('Données projet'!$B$15,Paramètres!$A$1:$I$89,5,0)</f>
        <v>-5.5067630455596371E-13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503.92230226365683</v>
      </c>
      <c r="EP170" s="62">
        <f t="shared" si="154"/>
        <v>267.2998309535638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5.6843418860808015E-14</v>
      </c>
      <c r="FF170" s="18">
        <f>FE170*VLOOKUP('Données projet'!$B$16,Paramètres!$A$1:$I$89,3,0)*VLOOKUP('Données projet'!$B$16,Paramètres!$A$1:$I$89,5,0)</f>
        <v>3.813056537183002E-14</v>
      </c>
      <c r="FG170" s="14">
        <f t="shared" si="182"/>
        <v>6.4086286045526829E-13</v>
      </c>
      <c r="FH170" s="22">
        <f t="shared" si="183"/>
        <v>1.1825802166488628E-12</v>
      </c>
      <c r="FI170" s="62">
        <f t="shared" si="131"/>
        <v>293.33333333333451</v>
      </c>
      <c r="FJ170" s="62">
        <f ca="1">AVERAGE(OFFSET($FI$3,0,0,'Données projet'!$E$16+1,1))-AVERAGE(OFFSET($H$3,0,0,'Données projet'!$E$16+1,1))</f>
        <v>253.51307933126429</v>
      </c>
      <c r="FK170" s="62">
        <f t="shared" si="156"/>
        <v>249.72262393661117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-5.1159076974727213E-13</v>
      </c>
      <c r="O171" s="14">
        <f>N171*VLOOKUP('Données projet'!$B$9,Paramètres!$A$1:$I$89,3,0)*VLOOKUP('Données projet'!$B$9,Paramètres!$A$1:$I$89,5,0)</f>
        <v>-4.6288732846733184E-13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430.40491895612814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-5.1159076974727213E-13</v>
      </c>
      <c r="AJ171" s="14">
        <f>AI171*VLOOKUP('Données projet'!$B$10,Paramètres!$A$1:$I$89,3,0)*VLOOKUP('Données projet'!$B$10,Paramètres!$A$1:$I$89,5,0)</f>
        <v>-5.1875304052373401E-13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477.2188915749129</v>
      </c>
      <c r="AO171" s="62">
        <f t="shared" si="144"/>
        <v>254.25036207346591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-9.2222762759774927E-14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256.19915261735281</v>
      </c>
      <c r="BJ171" s="62">
        <f t="shared" si="146"/>
        <v>297.47246687305056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-9.7543306765146564E-14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448.44001099301806</v>
      </c>
      <c r="CE171" s="62">
        <f t="shared" si="148"/>
        <v>230.82970731138215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9.4587914409537338E-21</v>
      </c>
      <c r="CN171" s="24">
        <f t="shared" si="172"/>
        <v>9.4587914409537338E-21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1.7053025658242404E-13</v>
      </c>
      <c r="CU171" s="18">
        <f>CT171*VLOOKUP('Données projet'!$B$13,Paramètres!$A$1:$I$89,3,0)*VLOOKUP('Données projet'!$B$13,Paramètres!$A$1:$I$89,5,0)</f>
        <v>1.3301360013429075E-13</v>
      </c>
      <c r="CV171" s="14">
        <f t="shared" si="173"/>
        <v>1.9329766731057041E-12</v>
      </c>
      <c r="CW171" s="22">
        <f t="shared" si="174"/>
        <v>3.5982663925596575E-12</v>
      </c>
      <c r="CX171" s="62">
        <f t="shared" si="122"/>
        <v>293.3333333333369</v>
      </c>
      <c r="CY171" s="62">
        <f ca="1">AVERAGE(OFFSET($CX$3,0,0,'Données projet'!$E$13+1,1))-AVERAGE(OFFSET($H$3,0,0,'Données projet'!$E$13+1,1))</f>
        <v>288.82988781931277</v>
      </c>
      <c r="CZ171" s="62">
        <f t="shared" si="150"/>
        <v>283.48738729114024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-5.1159076974727213E-13</v>
      </c>
      <c r="DP171" s="18">
        <f>DO171*VLOOKUP('Données projet'!$B$14,Paramètres!$A$1:$I$89,3,0)*VLOOKUP('Données projet'!$B$14,Paramètres!$A$1:$I$89,5,0)</f>
        <v>-4.9481059249956164E-13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457.16923206840744</v>
      </c>
      <c r="DU171" s="62">
        <f t="shared" si="152"/>
        <v>244.45149244446094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-5.1159076974727213E-13</v>
      </c>
      <c r="EK171" s="18">
        <f>EJ171*VLOOKUP('Données projet'!$B$15,Paramètres!$A$1:$I$89,3,0)*VLOOKUP('Données projet'!$B$15,Paramètres!$A$1:$I$89,5,0)</f>
        <v>-5.5067630455596371E-13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503.92230226365683</v>
      </c>
      <c r="EP171" s="62">
        <f t="shared" si="154"/>
        <v>267.2998309535638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5.6843418860808015E-14</v>
      </c>
      <c r="FF171" s="18">
        <f>FE171*VLOOKUP('Données projet'!$B$16,Paramètres!$A$1:$I$89,3,0)*VLOOKUP('Données projet'!$B$16,Paramètres!$A$1:$I$89,5,0)</f>
        <v>3.813056537183002E-14</v>
      </c>
      <c r="FG171" s="14">
        <f t="shared" si="182"/>
        <v>6.4086286045526829E-13</v>
      </c>
      <c r="FH171" s="22">
        <f t="shared" si="183"/>
        <v>1.1825802166488628E-12</v>
      </c>
      <c r="FI171" s="62">
        <f t="shared" si="131"/>
        <v>293.33333333333451</v>
      </c>
      <c r="FJ171" s="62">
        <f ca="1">AVERAGE(OFFSET($FI$3,0,0,'Données projet'!$E$16+1,1))-AVERAGE(OFFSET($H$3,0,0,'Données projet'!$E$16+1,1))</f>
        <v>253.51307933126429</v>
      </c>
      <c r="FK171" s="62">
        <f t="shared" si="156"/>
        <v>249.72262393661117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-5.1159076974727213E-13</v>
      </c>
      <c r="O172" s="14">
        <f>N172*VLOOKUP('Données projet'!$B$9,Paramètres!$A$1:$I$89,3,0)*VLOOKUP('Données projet'!$B$9,Paramètres!$A$1:$I$89,5,0)</f>
        <v>-4.6288732846733184E-13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430.40491895612814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-5.1159076974727213E-13</v>
      </c>
      <c r="AJ172" s="14">
        <f>AI172*VLOOKUP('Données projet'!$B$10,Paramètres!$A$1:$I$89,3,0)*VLOOKUP('Données projet'!$B$10,Paramètres!$A$1:$I$89,5,0)</f>
        <v>-5.1875304052373401E-13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477.2188915749129</v>
      </c>
      <c r="AO172" s="62">
        <f t="shared" si="144"/>
        <v>254.25036207346591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-9.2222762759774927E-14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256.19915261735281</v>
      </c>
      <c r="BJ172" s="62">
        <f t="shared" si="146"/>
        <v>297.47246687305056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-9.7543306765146564E-14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448.44001099301806</v>
      </c>
      <c r="CE172" s="62">
        <f t="shared" si="148"/>
        <v>230.82970731138215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6.6883755697276605E-21</v>
      </c>
      <c r="CN172" s="24">
        <f t="shared" si="172"/>
        <v>6.6883755697276605E-21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1.7053025658242404E-13</v>
      </c>
      <c r="CU172" s="18">
        <f>CT172*VLOOKUP('Données projet'!$B$13,Paramètres!$A$1:$I$89,3,0)*VLOOKUP('Données projet'!$B$13,Paramètres!$A$1:$I$89,5,0)</f>
        <v>1.3301360013429075E-13</v>
      </c>
      <c r="CV172" s="14">
        <f t="shared" si="173"/>
        <v>1.9329766731057041E-12</v>
      </c>
      <c r="CW172" s="22">
        <f t="shared" si="174"/>
        <v>3.5982663925596575E-12</v>
      </c>
      <c r="CX172" s="62">
        <f t="shared" si="122"/>
        <v>293.3333333333369</v>
      </c>
      <c r="CY172" s="62">
        <f ca="1">AVERAGE(OFFSET($CX$3,0,0,'Données projet'!$E$13+1,1))-AVERAGE(OFFSET($H$3,0,0,'Données projet'!$E$13+1,1))</f>
        <v>288.82988781931277</v>
      </c>
      <c r="CZ172" s="62">
        <f t="shared" si="150"/>
        <v>283.48738729114024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-5.1159076974727213E-13</v>
      </c>
      <c r="DP172" s="18">
        <f>DO172*VLOOKUP('Données projet'!$B$14,Paramètres!$A$1:$I$89,3,0)*VLOOKUP('Données projet'!$B$14,Paramètres!$A$1:$I$89,5,0)</f>
        <v>-4.9481059249956164E-13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457.16923206840744</v>
      </c>
      <c r="DU172" s="62">
        <f t="shared" si="152"/>
        <v>244.45149244446094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-5.1159076974727213E-13</v>
      </c>
      <c r="EK172" s="18">
        <f>EJ172*VLOOKUP('Données projet'!$B$15,Paramètres!$A$1:$I$89,3,0)*VLOOKUP('Données projet'!$B$15,Paramètres!$A$1:$I$89,5,0)</f>
        <v>-5.5067630455596371E-13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503.92230226365683</v>
      </c>
      <c r="EP172" s="62">
        <f t="shared" si="154"/>
        <v>267.2998309535638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5.6843418860808015E-14</v>
      </c>
      <c r="FF172" s="18">
        <f>FE172*VLOOKUP('Données projet'!$B$16,Paramètres!$A$1:$I$89,3,0)*VLOOKUP('Données projet'!$B$16,Paramètres!$A$1:$I$89,5,0)</f>
        <v>3.813056537183002E-14</v>
      </c>
      <c r="FG172" s="14">
        <f t="shared" si="182"/>
        <v>6.4086286045526829E-13</v>
      </c>
      <c r="FH172" s="22">
        <f t="shared" si="183"/>
        <v>1.1825802166488628E-12</v>
      </c>
      <c r="FI172" s="62">
        <f t="shared" si="131"/>
        <v>293.33333333333451</v>
      </c>
      <c r="FJ172" s="62">
        <f ca="1">AVERAGE(OFFSET($FI$3,0,0,'Données projet'!$E$16+1,1))-AVERAGE(OFFSET($H$3,0,0,'Données projet'!$E$16+1,1))</f>
        <v>253.51307933126429</v>
      </c>
      <c r="FK172" s="62">
        <f t="shared" si="156"/>
        <v>249.72262393661117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-5.1159076974727213E-13</v>
      </c>
      <c r="O173" s="14">
        <f>N173*VLOOKUP('Données projet'!$B$9,Paramètres!$A$1:$I$89,3,0)*VLOOKUP('Données projet'!$B$9,Paramètres!$A$1:$I$89,5,0)</f>
        <v>-4.6288732846733184E-13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430.40491895612814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-5.1159076974727213E-13</v>
      </c>
      <c r="AJ173" s="14">
        <f>AI173*VLOOKUP('Données projet'!$B$10,Paramètres!$A$1:$I$89,3,0)*VLOOKUP('Données projet'!$B$10,Paramètres!$A$1:$I$89,5,0)</f>
        <v>-5.1875304052373401E-13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477.2188915749129</v>
      </c>
      <c r="AO173" s="62">
        <f t="shared" si="144"/>
        <v>254.25036207346591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-9.2222762759774927E-14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256.19915261735281</v>
      </c>
      <c r="BJ173" s="62">
        <f t="shared" si="146"/>
        <v>297.47246687305056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-9.7543306765146564E-14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448.44001099301806</v>
      </c>
      <c r="CE173" s="62">
        <f t="shared" si="148"/>
        <v>230.82970731138215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4.7293957204768676E-21</v>
      </c>
      <c r="CN173" s="24">
        <f t="shared" si="172"/>
        <v>4.7293957204768676E-21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1.7053025658242404E-13</v>
      </c>
      <c r="CU173" s="18">
        <f>CT173*VLOOKUP('Données projet'!$B$13,Paramètres!$A$1:$I$89,3,0)*VLOOKUP('Données projet'!$B$13,Paramètres!$A$1:$I$89,5,0)</f>
        <v>1.3301360013429075E-13</v>
      </c>
      <c r="CV173" s="14">
        <f t="shared" si="173"/>
        <v>1.9329766731057041E-12</v>
      </c>
      <c r="CW173" s="22">
        <f t="shared" si="174"/>
        <v>3.5982663925596575E-12</v>
      </c>
      <c r="CX173" s="62">
        <f t="shared" si="122"/>
        <v>293.3333333333369</v>
      </c>
      <c r="CY173" s="62">
        <f ca="1">AVERAGE(OFFSET($CX$3,0,0,'Données projet'!$E$13+1,1))-AVERAGE(OFFSET($H$3,0,0,'Données projet'!$E$13+1,1))</f>
        <v>288.82988781931277</v>
      </c>
      <c r="CZ173" s="62">
        <f t="shared" si="150"/>
        <v>283.48738729114024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-5.1159076974727213E-13</v>
      </c>
      <c r="DP173" s="18">
        <f>DO173*VLOOKUP('Données projet'!$B$14,Paramètres!$A$1:$I$89,3,0)*VLOOKUP('Données projet'!$B$14,Paramètres!$A$1:$I$89,5,0)</f>
        <v>-4.9481059249956164E-13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457.16923206840744</v>
      </c>
      <c r="DU173" s="62">
        <f t="shared" si="152"/>
        <v>244.45149244446094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-5.1159076974727213E-13</v>
      </c>
      <c r="EK173" s="18">
        <f>EJ173*VLOOKUP('Données projet'!$B$15,Paramètres!$A$1:$I$89,3,0)*VLOOKUP('Données projet'!$B$15,Paramètres!$A$1:$I$89,5,0)</f>
        <v>-5.5067630455596371E-13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503.92230226365683</v>
      </c>
      <c r="EP173" s="62">
        <f t="shared" si="154"/>
        <v>267.2998309535638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5.6843418860808015E-14</v>
      </c>
      <c r="FF173" s="18">
        <f>FE173*VLOOKUP('Données projet'!$B$16,Paramètres!$A$1:$I$89,3,0)*VLOOKUP('Données projet'!$B$16,Paramètres!$A$1:$I$89,5,0)</f>
        <v>3.813056537183002E-14</v>
      </c>
      <c r="FG173" s="14">
        <f t="shared" si="182"/>
        <v>6.4086286045526829E-13</v>
      </c>
      <c r="FH173" s="22">
        <f t="shared" si="183"/>
        <v>1.1825802166488628E-12</v>
      </c>
      <c r="FI173" s="62">
        <f t="shared" si="131"/>
        <v>293.33333333333451</v>
      </c>
      <c r="FJ173" s="62">
        <f ca="1">AVERAGE(OFFSET($FI$3,0,0,'Données projet'!$E$16+1,1))-AVERAGE(OFFSET($H$3,0,0,'Données projet'!$E$16+1,1))</f>
        <v>253.51307933126429</v>
      </c>
      <c r="FK173" s="62">
        <f t="shared" si="156"/>
        <v>249.72262393661117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-5.1159076974727213E-13</v>
      </c>
      <c r="O174" s="14">
        <f>N174*VLOOKUP('Données projet'!$B$9,Paramètres!$A$1:$I$89,3,0)*VLOOKUP('Données projet'!$B$9,Paramètres!$A$1:$I$89,5,0)</f>
        <v>-4.6288732846733184E-13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430.40491895612814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-5.1159076974727213E-13</v>
      </c>
      <c r="AJ174" s="14">
        <f>AI174*VLOOKUP('Données projet'!$B$10,Paramètres!$A$1:$I$89,3,0)*VLOOKUP('Données projet'!$B$10,Paramètres!$A$1:$I$89,5,0)</f>
        <v>-5.1875304052373401E-13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477.2188915749129</v>
      </c>
      <c r="AO174" s="62">
        <f t="shared" si="144"/>
        <v>254.25036207346591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-9.2222762759774927E-14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256.19915261735281</v>
      </c>
      <c r="BJ174" s="62">
        <f t="shared" si="146"/>
        <v>297.47246687305056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-9.7543306765146564E-14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448.44001099301806</v>
      </c>
      <c r="CE174" s="62">
        <f t="shared" si="148"/>
        <v>230.82970731138215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3.344187784863831E-21</v>
      </c>
      <c r="CN174" s="24">
        <f t="shared" si="172"/>
        <v>3.344187784863831E-21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1.7053025658242404E-13</v>
      </c>
      <c r="CU174" s="18">
        <f>CT174*VLOOKUP('Données projet'!$B$13,Paramètres!$A$1:$I$89,3,0)*VLOOKUP('Données projet'!$B$13,Paramètres!$A$1:$I$89,5,0)</f>
        <v>1.3301360013429075E-13</v>
      </c>
      <c r="CV174" s="14">
        <f t="shared" si="173"/>
        <v>1.9329766731057041E-12</v>
      </c>
      <c r="CW174" s="22">
        <f t="shared" si="174"/>
        <v>3.5982663925596575E-12</v>
      </c>
      <c r="CX174" s="62">
        <f t="shared" si="122"/>
        <v>293.3333333333369</v>
      </c>
      <c r="CY174" s="62">
        <f ca="1">AVERAGE(OFFSET($CX$3,0,0,'Données projet'!$E$13+1,1))-AVERAGE(OFFSET($H$3,0,0,'Données projet'!$E$13+1,1))</f>
        <v>288.82988781931277</v>
      </c>
      <c r="CZ174" s="62">
        <f t="shared" si="150"/>
        <v>283.48738729114024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-5.1159076974727213E-13</v>
      </c>
      <c r="DP174" s="18">
        <f>DO174*VLOOKUP('Données projet'!$B$14,Paramètres!$A$1:$I$89,3,0)*VLOOKUP('Données projet'!$B$14,Paramètres!$A$1:$I$89,5,0)</f>
        <v>-4.9481059249956164E-13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457.16923206840744</v>
      </c>
      <c r="DU174" s="62">
        <f t="shared" si="152"/>
        <v>244.45149244446094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-5.1159076974727213E-13</v>
      </c>
      <c r="EK174" s="18">
        <f>EJ174*VLOOKUP('Données projet'!$B$15,Paramètres!$A$1:$I$89,3,0)*VLOOKUP('Données projet'!$B$15,Paramètres!$A$1:$I$89,5,0)</f>
        <v>-5.5067630455596371E-13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503.92230226365683</v>
      </c>
      <c r="EP174" s="62">
        <f t="shared" si="154"/>
        <v>267.2998309535638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5.6843418860808015E-14</v>
      </c>
      <c r="FF174" s="18">
        <f>FE174*VLOOKUP('Données projet'!$B$16,Paramètres!$A$1:$I$89,3,0)*VLOOKUP('Données projet'!$B$16,Paramètres!$A$1:$I$89,5,0)</f>
        <v>3.813056537183002E-14</v>
      </c>
      <c r="FG174" s="14">
        <f t="shared" si="182"/>
        <v>6.4086286045526829E-13</v>
      </c>
      <c r="FH174" s="22">
        <f t="shared" si="183"/>
        <v>1.1825802166488628E-12</v>
      </c>
      <c r="FI174" s="62">
        <f t="shared" si="131"/>
        <v>293.33333333333451</v>
      </c>
      <c r="FJ174" s="62">
        <f ca="1">AVERAGE(OFFSET($FI$3,0,0,'Données projet'!$E$16+1,1))-AVERAGE(OFFSET($H$3,0,0,'Données projet'!$E$16+1,1))</f>
        <v>253.51307933126429</v>
      </c>
      <c r="FK174" s="62">
        <f t="shared" si="156"/>
        <v>249.72262393661117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-5.1159076974727213E-13</v>
      </c>
      <c r="O175" s="14">
        <f>N175*VLOOKUP('Données projet'!$B$9,Paramètres!$A$1:$I$89,3,0)*VLOOKUP('Données projet'!$B$9,Paramètres!$A$1:$I$89,5,0)</f>
        <v>-4.6288732846733184E-13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430.40491895612814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-5.1159076974727213E-13</v>
      </c>
      <c r="AJ175" s="14">
        <f>AI175*VLOOKUP('Données projet'!$B$10,Paramètres!$A$1:$I$89,3,0)*VLOOKUP('Données projet'!$B$10,Paramètres!$A$1:$I$89,5,0)</f>
        <v>-5.1875304052373401E-13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477.2188915749129</v>
      </c>
      <c r="AO175" s="62">
        <f t="shared" si="144"/>
        <v>254.25036207346591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-9.2222762759774927E-14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256.19915261735281</v>
      </c>
      <c r="BJ175" s="62">
        <f t="shared" si="146"/>
        <v>297.47246687305056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-9.7543306765146564E-14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448.44001099301806</v>
      </c>
      <c r="CE175" s="62">
        <f t="shared" si="148"/>
        <v>230.82970731138215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2.3646978602384342E-21</v>
      </c>
      <c r="CN175" s="24">
        <f t="shared" si="172"/>
        <v>2.3646978602384342E-21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1.7053025658242404E-13</v>
      </c>
      <c r="CU175" s="18">
        <f>CT175*VLOOKUP('Données projet'!$B$13,Paramètres!$A$1:$I$89,3,0)*VLOOKUP('Données projet'!$B$13,Paramètres!$A$1:$I$89,5,0)</f>
        <v>1.3301360013429075E-13</v>
      </c>
      <c r="CV175" s="14">
        <f t="shared" si="173"/>
        <v>1.9329766731057041E-12</v>
      </c>
      <c r="CW175" s="22">
        <f t="shared" si="174"/>
        <v>3.5982663925596575E-12</v>
      </c>
      <c r="CX175" s="62">
        <f t="shared" si="122"/>
        <v>293.3333333333369</v>
      </c>
      <c r="CY175" s="62">
        <f ca="1">AVERAGE(OFFSET($CX$3,0,0,'Données projet'!$E$13+1,1))-AVERAGE(OFFSET($H$3,0,0,'Données projet'!$E$13+1,1))</f>
        <v>288.82988781931277</v>
      </c>
      <c r="CZ175" s="62">
        <f t="shared" si="150"/>
        <v>283.48738729114024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-5.1159076974727213E-13</v>
      </c>
      <c r="DP175" s="18">
        <f>DO175*VLOOKUP('Données projet'!$B$14,Paramètres!$A$1:$I$89,3,0)*VLOOKUP('Données projet'!$B$14,Paramètres!$A$1:$I$89,5,0)</f>
        <v>-4.9481059249956164E-13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457.16923206840744</v>
      </c>
      <c r="DU175" s="62">
        <f t="shared" si="152"/>
        <v>244.45149244446094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-5.1159076974727213E-13</v>
      </c>
      <c r="EK175" s="18">
        <f>EJ175*VLOOKUP('Données projet'!$B$15,Paramètres!$A$1:$I$89,3,0)*VLOOKUP('Données projet'!$B$15,Paramètres!$A$1:$I$89,5,0)</f>
        <v>-5.5067630455596371E-13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503.92230226365683</v>
      </c>
      <c r="EP175" s="62">
        <f t="shared" si="154"/>
        <v>267.2998309535638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5.6843418860808015E-14</v>
      </c>
      <c r="FF175" s="18">
        <f>FE175*VLOOKUP('Données projet'!$B$16,Paramètres!$A$1:$I$89,3,0)*VLOOKUP('Données projet'!$B$16,Paramètres!$A$1:$I$89,5,0)</f>
        <v>3.813056537183002E-14</v>
      </c>
      <c r="FG175" s="14">
        <f t="shared" si="182"/>
        <v>6.4086286045526829E-13</v>
      </c>
      <c r="FH175" s="22">
        <f t="shared" si="183"/>
        <v>1.1825802166488628E-12</v>
      </c>
      <c r="FI175" s="62">
        <f t="shared" si="131"/>
        <v>293.33333333333451</v>
      </c>
      <c r="FJ175" s="62">
        <f ca="1">AVERAGE(OFFSET($FI$3,0,0,'Données projet'!$E$16+1,1))-AVERAGE(OFFSET($H$3,0,0,'Données projet'!$E$16+1,1))</f>
        <v>253.51307933126429</v>
      </c>
      <c r="FK175" s="62">
        <f t="shared" si="156"/>
        <v>249.72262393661117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-5.1159076974727213E-13</v>
      </c>
      <c r="O176" s="14">
        <f>N176*VLOOKUP('Données projet'!$B$9,Paramètres!$A$1:$I$89,3,0)*VLOOKUP('Données projet'!$B$9,Paramètres!$A$1:$I$89,5,0)</f>
        <v>-4.6288732846733184E-13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430.40491895612814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-5.1159076974727213E-13</v>
      </c>
      <c r="AJ176" s="14">
        <f>AI176*VLOOKUP('Données projet'!$B$10,Paramètres!$A$1:$I$89,3,0)*VLOOKUP('Données projet'!$B$10,Paramètres!$A$1:$I$89,5,0)</f>
        <v>-5.1875304052373401E-13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477.2188915749129</v>
      </c>
      <c r="AO176" s="62">
        <f t="shared" si="144"/>
        <v>254.25036207346591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-9.2222762759774927E-14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256.19915261735281</v>
      </c>
      <c r="BJ176" s="62">
        <f t="shared" si="146"/>
        <v>297.47246687305056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-9.7543306765146564E-14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448.44001099301806</v>
      </c>
      <c r="CE176" s="62">
        <f t="shared" si="148"/>
        <v>230.82970731138215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1.6720938924319157E-21</v>
      </c>
      <c r="CN176" s="24">
        <f t="shared" si="172"/>
        <v>1.6720938924319157E-21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1.7053025658242404E-13</v>
      </c>
      <c r="CU176" s="18">
        <f>CT176*VLOOKUP('Données projet'!$B$13,Paramètres!$A$1:$I$89,3,0)*VLOOKUP('Données projet'!$B$13,Paramètres!$A$1:$I$89,5,0)</f>
        <v>1.3301360013429075E-13</v>
      </c>
      <c r="CV176" s="14">
        <f t="shared" si="173"/>
        <v>1.9329766731057041E-12</v>
      </c>
      <c r="CW176" s="22">
        <f t="shared" si="174"/>
        <v>3.5982663925596575E-12</v>
      </c>
      <c r="CX176" s="62">
        <f t="shared" si="122"/>
        <v>293.3333333333369</v>
      </c>
      <c r="CY176" s="62">
        <f ca="1">AVERAGE(OFFSET($CX$3,0,0,'Données projet'!$E$13+1,1))-AVERAGE(OFFSET($H$3,0,0,'Données projet'!$E$13+1,1))</f>
        <v>288.82988781931277</v>
      </c>
      <c r="CZ176" s="62">
        <f t="shared" si="150"/>
        <v>283.48738729114024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-5.1159076974727213E-13</v>
      </c>
      <c r="DP176" s="18">
        <f>DO176*VLOOKUP('Données projet'!$B$14,Paramètres!$A$1:$I$89,3,0)*VLOOKUP('Données projet'!$B$14,Paramètres!$A$1:$I$89,5,0)</f>
        <v>-4.9481059249956164E-13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457.16923206840744</v>
      </c>
      <c r="DU176" s="62">
        <f t="shared" si="152"/>
        <v>244.45149244446094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-5.1159076974727213E-13</v>
      </c>
      <c r="EK176" s="18">
        <f>EJ176*VLOOKUP('Données projet'!$B$15,Paramètres!$A$1:$I$89,3,0)*VLOOKUP('Données projet'!$B$15,Paramètres!$A$1:$I$89,5,0)</f>
        <v>-5.5067630455596371E-13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503.92230226365683</v>
      </c>
      <c r="EP176" s="62">
        <f t="shared" si="154"/>
        <v>267.2998309535638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5.6843418860808015E-14</v>
      </c>
      <c r="FF176" s="18">
        <f>FE176*VLOOKUP('Données projet'!$B$16,Paramètres!$A$1:$I$89,3,0)*VLOOKUP('Données projet'!$B$16,Paramètres!$A$1:$I$89,5,0)</f>
        <v>3.813056537183002E-14</v>
      </c>
      <c r="FG176" s="14">
        <f t="shared" si="182"/>
        <v>6.4086286045526829E-13</v>
      </c>
      <c r="FH176" s="22">
        <f t="shared" si="183"/>
        <v>1.1825802166488628E-12</v>
      </c>
      <c r="FI176" s="62">
        <f t="shared" si="131"/>
        <v>293.33333333333451</v>
      </c>
      <c r="FJ176" s="62">
        <f ca="1">AVERAGE(OFFSET($FI$3,0,0,'Données projet'!$E$16+1,1))-AVERAGE(OFFSET($H$3,0,0,'Données projet'!$E$16+1,1))</f>
        <v>253.51307933126429</v>
      </c>
      <c r="FK176" s="62">
        <f t="shared" si="156"/>
        <v>249.72262393661117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-5.1159076974727213E-13</v>
      </c>
      <c r="O177" s="14">
        <f>N177*VLOOKUP('Données projet'!$B$9,Paramètres!$A$1:$I$89,3,0)*VLOOKUP('Données projet'!$B$9,Paramètres!$A$1:$I$89,5,0)</f>
        <v>-4.6288732846733184E-13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430.40491895612814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-5.1159076974727213E-13</v>
      </c>
      <c r="AJ177" s="14">
        <f>AI177*VLOOKUP('Données projet'!$B$10,Paramètres!$A$1:$I$89,3,0)*VLOOKUP('Données projet'!$B$10,Paramètres!$A$1:$I$89,5,0)</f>
        <v>-5.1875304052373401E-13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477.2188915749129</v>
      </c>
      <c r="AO177" s="62">
        <f t="shared" si="144"/>
        <v>254.25036207346591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-9.2222762759774927E-14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256.19915261735281</v>
      </c>
      <c r="BJ177" s="62">
        <f t="shared" si="146"/>
        <v>297.47246687305056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-9.7543306765146564E-14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448.44001099301806</v>
      </c>
      <c r="CE177" s="62">
        <f t="shared" si="148"/>
        <v>230.82970731138215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1.1823489301192173E-21</v>
      </c>
      <c r="CN177" s="24">
        <f t="shared" si="172"/>
        <v>1.1823489301192173E-21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1.7053025658242404E-13</v>
      </c>
      <c r="CU177" s="18">
        <f>CT177*VLOOKUP('Données projet'!$B$13,Paramètres!$A$1:$I$89,3,0)*VLOOKUP('Données projet'!$B$13,Paramètres!$A$1:$I$89,5,0)</f>
        <v>1.3301360013429075E-13</v>
      </c>
      <c r="CV177" s="14">
        <f t="shared" si="173"/>
        <v>1.9329766731057041E-12</v>
      </c>
      <c r="CW177" s="22">
        <f t="shared" si="174"/>
        <v>3.5982663925596575E-12</v>
      </c>
      <c r="CX177" s="62">
        <f t="shared" si="122"/>
        <v>293.3333333333369</v>
      </c>
      <c r="CY177" s="62">
        <f ca="1">AVERAGE(OFFSET($CX$3,0,0,'Données projet'!$E$13+1,1))-AVERAGE(OFFSET($H$3,0,0,'Données projet'!$E$13+1,1))</f>
        <v>288.82988781931277</v>
      </c>
      <c r="CZ177" s="62">
        <f t="shared" si="150"/>
        <v>283.48738729114024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-5.1159076974727213E-13</v>
      </c>
      <c r="DP177" s="18">
        <f>DO177*VLOOKUP('Données projet'!$B$14,Paramètres!$A$1:$I$89,3,0)*VLOOKUP('Données projet'!$B$14,Paramètres!$A$1:$I$89,5,0)</f>
        <v>-4.9481059249956164E-13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457.16923206840744</v>
      </c>
      <c r="DU177" s="62">
        <f t="shared" si="152"/>
        <v>244.45149244446094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-5.1159076974727213E-13</v>
      </c>
      <c r="EK177" s="18">
        <f>EJ177*VLOOKUP('Données projet'!$B$15,Paramètres!$A$1:$I$89,3,0)*VLOOKUP('Données projet'!$B$15,Paramètres!$A$1:$I$89,5,0)</f>
        <v>-5.5067630455596371E-13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503.92230226365683</v>
      </c>
      <c r="EP177" s="62">
        <f t="shared" si="154"/>
        <v>267.2998309535638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5.6843418860808015E-14</v>
      </c>
      <c r="FF177" s="18">
        <f>FE177*VLOOKUP('Données projet'!$B$16,Paramètres!$A$1:$I$89,3,0)*VLOOKUP('Données projet'!$B$16,Paramètres!$A$1:$I$89,5,0)</f>
        <v>3.813056537183002E-14</v>
      </c>
      <c r="FG177" s="14">
        <f t="shared" si="182"/>
        <v>6.4086286045526829E-13</v>
      </c>
      <c r="FH177" s="22">
        <f t="shared" si="183"/>
        <v>1.1825802166488628E-12</v>
      </c>
      <c r="FI177" s="62">
        <f t="shared" si="131"/>
        <v>293.33333333333451</v>
      </c>
      <c r="FJ177" s="62">
        <f ca="1">AVERAGE(OFFSET($FI$3,0,0,'Données projet'!$E$16+1,1))-AVERAGE(OFFSET($H$3,0,0,'Données projet'!$E$16+1,1))</f>
        <v>253.51307933126429</v>
      </c>
      <c r="FK177" s="62">
        <f t="shared" si="156"/>
        <v>249.72262393661117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-5.1159076974727213E-13</v>
      </c>
      <c r="O178" s="14">
        <f>N178*VLOOKUP('Données projet'!$B$9,Paramètres!$A$1:$I$89,3,0)*VLOOKUP('Données projet'!$B$9,Paramètres!$A$1:$I$89,5,0)</f>
        <v>-4.6288732846733184E-13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430.40491895612814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-5.1159076974727213E-13</v>
      </c>
      <c r="AJ178" s="14">
        <f>AI178*VLOOKUP('Données projet'!$B$10,Paramètres!$A$1:$I$89,3,0)*VLOOKUP('Données projet'!$B$10,Paramètres!$A$1:$I$89,5,0)</f>
        <v>-5.1875304052373401E-13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477.2188915749129</v>
      </c>
      <c r="AO178" s="62">
        <f t="shared" si="144"/>
        <v>254.25036207346591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-9.2222762759774927E-14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256.19915261735281</v>
      </c>
      <c r="BJ178" s="62">
        <f t="shared" si="146"/>
        <v>297.47246687305056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-9.7543306765146564E-14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448.44001099301806</v>
      </c>
      <c r="CE178" s="62">
        <f t="shared" si="148"/>
        <v>230.82970731138215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8.3604694621595803E-22</v>
      </c>
      <c r="CN178" s="24">
        <f t="shared" si="172"/>
        <v>8.3604694621595803E-22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1.7053025658242404E-13</v>
      </c>
      <c r="CU178" s="18">
        <f>CT178*VLOOKUP('Données projet'!$B$13,Paramètres!$A$1:$I$89,3,0)*VLOOKUP('Données projet'!$B$13,Paramètres!$A$1:$I$89,5,0)</f>
        <v>1.3301360013429075E-13</v>
      </c>
      <c r="CV178" s="14">
        <f t="shared" si="173"/>
        <v>1.9329766731057041E-12</v>
      </c>
      <c r="CW178" s="22">
        <f t="shared" si="174"/>
        <v>3.5982663925596575E-12</v>
      </c>
      <c r="CX178" s="62">
        <f t="shared" si="122"/>
        <v>293.3333333333369</v>
      </c>
      <c r="CY178" s="62">
        <f ca="1">AVERAGE(OFFSET($CX$3,0,0,'Données projet'!$E$13+1,1))-AVERAGE(OFFSET($H$3,0,0,'Données projet'!$E$13+1,1))</f>
        <v>288.82988781931277</v>
      </c>
      <c r="CZ178" s="62">
        <f t="shared" si="150"/>
        <v>283.48738729114024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-5.1159076974727213E-13</v>
      </c>
      <c r="DP178" s="18">
        <f>DO178*VLOOKUP('Données projet'!$B$14,Paramètres!$A$1:$I$89,3,0)*VLOOKUP('Données projet'!$B$14,Paramètres!$A$1:$I$89,5,0)</f>
        <v>-4.9481059249956164E-13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457.16923206840744</v>
      </c>
      <c r="DU178" s="62">
        <f t="shared" si="152"/>
        <v>244.45149244446094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-5.1159076974727213E-13</v>
      </c>
      <c r="EK178" s="18">
        <f>EJ178*VLOOKUP('Données projet'!$B$15,Paramètres!$A$1:$I$89,3,0)*VLOOKUP('Données projet'!$B$15,Paramètres!$A$1:$I$89,5,0)</f>
        <v>-5.5067630455596371E-13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503.92230226365683</v>
      </c>
      <c r="EP178" s="62">
        <f t="shared" si="154"/>
        <v>267.2998309535638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5.6843418860808015E-14</v>
      </c>
      <c r="FF178" s="18">
        <f>FE178*VLOOKUP('Données projet'!$B$16,Paramètres!$A$1:$I$89,3,0)*VLOOKUP('Données projet'!$B$16,Paramètres!$A$1:$I$89,5,0)</f>
        <v>3.813056537183002E-14</v>
      </c>
      <c r="FG178" s="14">
        <f t="shared" si="182"/>
        <v>6.4086286045526829E-13</v>
      </c>
      <c r="FH178" s="22">
        <f t="shared" si="183"/>
        <v>1.1825802166488628E-12</v>
      </c>
      <c r="FI178" s="62">
        <f t="shared" si="131"/>
        <v>293.33333333333451</v>
      </c>
      <c r="FJ178" s="62">
        <f ca="1">AVERAGE(OFFSET($FI$3,0,0,'Données projet'!$E$16+1,1))-AVERAGE(OFFSET($H$3,0,0,'Données projet'!$E$16+1,1))</f>
        <v>253.51307933126429</v>
      </c>
      <c r="FK178" s="62">
        <f t="shared" si="156"/>
        <v>249.72262393661117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-5.1159076974727213E-13</v>
      </c>
      <c r="O179" s="14">
        <f>N179*VLOOKUP('Données projet'!$B$9,Paramètres!$A$1:$I$89,3,0)*VLOOKUP('Données projet'!$B$9,Paramètres!$A$1:$I$89,5,0)</f>
        <v>-4.6288732846733184E-13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430.40491895612814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-5.1159076974727213E-13</v>
      </c>
      <c r="AJ179" s="14">
        <f>AI179*VLOOKUP('Données projet'!$B$10,Paramètres!$A$1:$I$89,3,0)*VLOOKUP('Données projet'!$B$10,Paramètres!$A$1:$I$89,5,0)</f>
        <v>-5.1875304052373401E-13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477.2188915749129</v>
      </c>
      <c r="AO179" s="62">
        <f t="shared" si="144"/>
        <v>254.25036207346591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-9.2222762759774927E-14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256.19915261735281</v>
      </c>
      <c r="BJ179" s="62">
        <f t="shared" si="146"/>
        <v>297.47246687305056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-9.7543306765146564E-14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448.44001099301806</v>
      </c>
      <c r="CE179" s="62">
        <f t="shared" si="148"/>
        <v>230.82970731138215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5.9117446505960874E-22</v>
      </c>
      <c r="CN179" s="24">
        <f t="shared" si="172"/>
        <v>5.9117446505960874E-22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1.7053025658242404E-13</v>
      </c>
      <c r="CU179" s="18">
        <f>CT179*VLOOKUP('Données projet'!$B$13,Paramètres!$A$1:$I$89,3,0)*VLOOKUP('Données projet'!$B$13,Paramètres!$A$1:$I$89,5,0)</f>
        <v>1.3301360013429075E-13</v>
      </c>
      <c r="CV179" s="14">
        <f t="shared" si="173"/>
        <v>1.9329766731057041E-12</v>
      </c>
      <c r="CW179" s="22">
        <f t="shared" si="174"/>
        <v>3.5982663925596575E-12</v>
      </c>
      <c r="CX179" s="62">
        <f t="shared" si="122"/>
        <v>293.3333333333369</v>
      </c>
      <c r="CY179" s="62">
        <f ca="1">AVERAGE(OFFSET($CX$3,0,0,'Données projet'!$E$13+1,1))-AVERAGE(OFFSET($H$3,0,0,'Données projet'!$E$13+1,1))</f>
        <v>288.82988781931277</v>
      </c>
      <c r="CZ179" s="62">
        <f t="shared" si="150"/>
        <v>283.48738729114024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-5.1159076974727213E-13</v>
      </c>
      <c r="DP179" s="18">
        <f>DO179*VLOOKUP('Données projet'!$B$14,Paramètres!$A$1:$I$89,3,0)*VLOOKUP('Données projet'!$B$14,Paramètres!$A$1:$I$89,5,0)</f>
        <v>-4.9481059249956164E-13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457.16923206840744</v>
      </c>
      <c r="DU179" s="62">
        <f t="shared" si="152"/>
        <v>244.45149244446094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-5.1159076974727213E-13</v>
      </c>
      <c r="EK179" s="18">
        <f>EJ179*VLOOKUP('Données projet'!$B$15,Paramètres!$A$1:$I$89,3,0)*VLOOKUP('Données projet'!$B$15,Paramètres!$A$1:$I$89,5,0)</f>
        <v>-5.5067630455596371E-13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503.92230226365683</v>
      </c>
      <c r="EP179" s="62">
        <f t="shared" si="154"/>
        <v>267.2998309535638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5.6843418860808015E-14</v>
      </c>
      <c r="FF179" s="18">
        <f>FE179*VLOOKUP('Données projet'!$B$16,Paramètres!$A$1:$I$89,3,0)*VLOOKUP('Données projet'!$B$16,Paramètres!$A$1:$I$89,5,0)</f>
        <v>3.813056537183002E-14</v>
      </c>
      <c r="FG179" s="14">
        <f t="shared" si="182"/>
        <v>6.4086286045526829E-13</v>
      </c>
      <c r="FH179" s="22">
        <f t="shared" si="183"/>
        <v>1.1825802166488628E-12</v>
      </c>
      <c r="FI179" s="62">
        <f t="shared" si="131"/>
        <v>293.33333333333451</v>
      </c>
      <c r="FJ179" s="62">
        <f ca="1">AVERAGE(OFFSET($FI$3,0,0,'Données projet'!$E$16+1,1))-AVERAGE(OFFSET($H$3,0,0,'Données projet'!$E$16+1,1))</f>
        <v>253.51307933126429</v>
      </c>
      <c r="FK179" s="62">
        <f t="shared" si="156"/>
        <v>249.72262393661117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-5.1159076974727213E-13</v>
      </c>
      <c r="O180" s="14">
        <f>N180*VLOOKUP('Données projet'!$B$9,Paramètres!$A$1:$I$89,3,0)*VLOOKUP('Données projet'!$B$9,Paramètres!$A$1:$I$89,5,0)</f>
        <v>-4.6288732846733184E-13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430.40491895612814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-5.1159076974727213E-13</v>
      </c>
      <c r="AJ180" s="14">
        <f>AI180*VLOOKUP('Données projet'!$B$10,Paramètres!$A$1:$I$89,3,0)*VLOOKUP('Données projet'!$B$10,Paramètres!$A$1:$I$89,5,0)</f>
        <v>-5.1875304052373401E-13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477.2188915749129</v>
      </c>
      <c r="AO180" s="62">
        <f t="shared" si="144"/>
        <v>254.25036207346591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-9.2222762759774927E-14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256.19915261735281</v>
      </c>
      <c r="BJ180" s="62">
        <f t="shared" si="146"/>
        <v>297.47246687305056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-9.7543306765146564E-14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448.44001099301806</v>
      </c>
      <c r="CE180" s="62">
        <f t="shared" si="148"/>
        <v>230.82970731138215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4.1802347310797906E-22</v>
      </c>
      <c r="CN180" s="24">
        <f t="shared" si="172"/>
        <v>4.1802347310797906E-22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1.7053025658242404E-13</v>
      </c>
      <c r="CU180" s="18">
        <f>CT180*VLOOKUP('Données projet'!$B$13,Paramètres!$A$1:$I$89,3,0)*VLOOKUP('Données projet'!$B$13,Paramètres!$A$1:$I$89,5,0)</f>
        <v>1.3301360013429075E-13</v>
      </c>
      <c r="CV180" s="14">
        <f t="shared" si="173"/>
        <v>1.9329766731057041E-12</v>
      </c>
      <c r="CW180" s="22">
        <f t="shared" si="174"/>
        <v>3.5982663925596575E-12</v>
      </c>
      <c r="CX180" s="62">
        <f t="shared" si="122"/>
        <v>293.3333333333369</v>
      </c>
      <c r="CY180" s="62">
        <f ca="1">AVERAGE(OFFSET($CX$3,0,0,'Données projet'!$E$13+1,1))-AVERAGE(OFFSET($H$3,0,0,'Données projet'!$E$13+1,1))</f>
        <v>288.82988781931277</v>
      </c>
      <c r="CZ180" s="62">
        <f t="shared" si="150"/>
        <v>283.48738729114024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-5.1159076974727213E-13</v>
      </c>
      <c r="DP180" s="18">
        <f>DO180*VLOOKUP('Données projet'!$B$14,Paramètres!$A$1:$I$89,3,0)*VLOOKUP('Données projet'!$B$14,Paramètres!$A$1:$I$89,5,0)</f>
        <v>-4.9481059249956164E-13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457.16923206840744</v>
      </c>
      <c r="DU180" s="62">
        <f t="shared" si="152"/>
        <v>244.45149244446094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-5.1159076974727213E-13</v>
      </c>
      <c r="EK180" s="18">
        <f>EJ180*VLOOKUP('Données projet'!$B$15,Paramètres!$A$1:$I$89,3,0)*VLOOKUP('Données projet'!$B$15,Paramètres!$A$1:$I$89,5,0)</f>
        <v>-5.5067630455596371E-13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503.92230226365683</v>
      </c>
      <c r="EP180" s="62">
        <f t="shared" si="154"/>
        <v>267.2998309535638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5.6843418860808015E-14</v>
      </c>
      <c r="FF180" s="18">
        <f>FE180*VLOOKUP('Données projet'!$B$16,Paramètres!$A$1:$I$89,3,0)*VLOOKUP('Données projet'!$B$16,Paramètres!$A$1:$I$89,5,0)</f>
        <v>3.813056537183002E-14</v>
      </c>
      <c r="FG180" s="14">
        <f t="shared" si="182"/>
        <v>6.4086286045526829E-13</v>
      </c>
      <c r="FH180" s="22">
        <f t="shared" si="183"/>
        <v>1.1825802166488628E-12</v>
      </c>
      <c r="FI180" s="62">
        <f t="shared" si="131"/>
        <v>293.33333333333451</v>
      </c>
      <c r="FJ180" s="62">
        <f ca="1">AVERAGE(OFFSET($FI$3,0,0,'Données projet'!$E$16+1,1))-AVERAGE(OFFSET($H$3,0,0,'Données projet'!$E$16+1,1))</f>
        <v>253.51307933126429</v>
      </c>
      <c r="FK180" s="62">
        <f t="shared" si="156"/>
        <v>249.72262393661117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-5.1159076974727213E-13</v>
      </c>
      <c r="O181" s="14">
        <f>N181*VLOOKUP('Données projet'!$B$9,Paramètres!$A$1:$I$89,3,0)*VLOOKUP('Données projet'!$B$9,Paramètres!$A$1:$I$89,5,0)</f>
        <v>-4.6288732846733184E-13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430.40491895612814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-5.1159076974727213E-13</v>
      </c>
      <c r="AJ181" s="14">
        <f>AI181*VLOOKUP('Données projet'!$B$10,Paramètres!$A$1:$I$89,3,0)*VLOOKUP('Données projet'!$B$10,Paramètres!$A$1:$I$89,5,0)</f>
        <v>-5.1875304052373401E-13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477.2188915749129</v>
      </c>
      <c r="AO181" s="62">
        <f t="shared" si="144"/>
        <v>254.25036207346591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-9.2222762759774927E-14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256.19915261735281</v>
      </c>
      <c r="BJ181" s="62">
        <f t="shared" si="146"/>
        <v>297.47246687305056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-9.7543306765146564E-14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448.44001099301806</v>
      </c>
      <c r="CE181" s="62">
        <f t="shared" si="148"/>
        <v>230.82970731138215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2.9558723252980442E-22</v>
      </c>
      <c r="CN181" s="24">
        <f t="shared" si="172"/>
        <v>2.9558723252980442E-22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1.7053025658242404E-13</v>
      </c>
      <c r="CU181" s="18">
        <f>CT181*VLOOKUP('Données projet'!$B$13,Paramètres!$A$1:$I$89,3,0)*VLOOKUP('Données projet'!$B$13,Paramètres!$A$1:$I$89,5,0)</f>
        <v>1.3301360013429075E-13</v>
      </c>
      <c r="CV181" s="14">
        <f t="shared" si="173"/>
        <v>1.9329766731057041E-12</v>
      </c>
      <c r="CW181" s="22">
        <f t="shared" si="174"/>
        <v>3.5982663925596575E-12</v>
      </c>
      <c r="CX181" s="62">
        <f t="shared" si="122"/>
        <v>293.3333333333369</v>
      </c>
      <c r="CY181" s="62">
        <f ca="1">AVERAGE(OFFSET($CX$3,0,0,'Données projet'!$E$13+1,1))-AVERAGE(OFFSET($H$3,0,0,'Données projet'!$E$13+1,1))</f>
        <v>288.82988781931277</v>
      </c>
      <c r="CZ181" s="62">
        <f t="shared" si="150"/>
        <v>283.48738729114024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-5.1159076974727213E-13</v>
      </c>
      <c r="DP181" s="18">
        <f>DO181*VLOOKUP('Données projet'!$B$14,Paramètres!$A$1:$I$89,3,0)*VLOOKUP('Données projet'!$B$14,Paramètres!$A$1:$I$89,5,0)</f>
        <v>-4.9481059249956164E-13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457.16923206840744</v>
      </c>
      <c r="DU181" s="62">
        <f t="shared" si="152"/>
        <v>244.45149244446094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-5.1159076974727213E-13</v>
      </c>
      <c r="EK181" s="18">
        <f>EJ181*VLOOKUP('Données projet'!$B$15,Paramètres!$A$1:$I$89,3,0)*VLOOKUP('Données projet'!$B$15,Paramètres!$A$1:$I$89,5,0)</f>
        <v>-5.5067630455596371E-13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503.92230226365683</v>
      </c>
      <c r="EP181" s="62">
        <f t="shared" si="154"/>
        <v>267.2998309535638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5.6843418860808015E-14</v>
      </c>
      <c r="FF181" s="18">
        <f>FE181*VLOOKUP('Données projet'!$B$16,Paramètres!$A$1:$I$89,3,0)*VLOOKUP('Données projet'!$B$16,Paramètres!$A$1:$I$89,5,0)</f>
        <v>3.813056537183002E-14</v>
      </c>
      <c r="FG181" s="14">
        <f t="shared" si="182"/>
        <v>6.4086286045526829E-13</v>
      </c>
      <c r="FH181" s="22">
        <f t="shared" si="183"/>
        <v>1.1825802166488628E-12</v>
      </c>
      <c r="FI181" s="62">
        <f t="shared" si="131"/>
        <v>293.33333333333451</v>
      </c>
      <c r="FJ181" s="62">
        <f ca="1">AVERAGE(OFFSET($FI$3,0,0,'Données projet'!$E$16+1,1))-AVERAGE(OFFSET($H$3,0,0,'Données projet'!$E$16+1,1))</f>
        <v>253.51307933126429</v>
      </c>
      <c r="FK181" s="62">
        <f t="shared" si="156"/>
        <v>249.72262393661117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-5.1159076974727213E-13</v>
      </c>
      <c r="O182" s="14">
        <f>N182*VLOOKUP('Données projet'!$B$9,Paramètres!$A$1:$I$89,3,0)*VLOOKUP('Données projet'!$B$9,Paramètres!$A$1:$I$89,5,0)</f>
        <v>-4.6288732846733184E-13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430.40491895612814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-5.1159076974727213E-13</v>
      </c>
      <c r="AJ182" s="14">
        <f>AI182*VLOOKUP('Données projet'!$B$10,Paramètres!$A$1:$I$89,3,0)*VLOOKUP('Données projet'!$B$10,Paramètres!$A$1:$I$89,5,0)</f>
        <v>-5.1875304052373401E-13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477.2188915749129</v>
      </c>
      <c r="AO182" s="62">
        <f t="shared" si="144"/>
        <v>254.25036207346591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-9.2222762759774927E-14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256.19915261735281</v>
      </c>
      <c r="BJ182" s="62">
        <f t="shared" si="146"/>
        <v>297.47246687305056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-9.7543306765146564E-14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448.44001099301806</v>
      </c>
      <c r="CE182" s="62">
        <f t="shared" si="148"/>
        <v>230.82970731138215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2.0901173655398958E-22</v>
      </c>
      <c r="CN182" s="24">
        <f t="shared" si="172"/>
        <v>2.0901173655398958E-22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1.7053025658242404E-13</v>
      </c>
      <c r="CU182" s="18">
        <f>CT182*VLOOKUP('Données projet'!$B$13,Paramètres!$A$1:$I$89,3,0)*VLOOKUP('Données projet'!$B$13,Paramètres!$A$1:$I$89,5,0)</f>
        <v>1.3301360013429075E-13</v>
      </c>
      <c r="CV182" s="14">
        <f t="shared" si="173"/>
        <v>1.9329766731057041E-12</v>
      </c>
      <c r="CW182" s="22">
        <f t="shared" si="174"/>
        <v>3.5982663925596575E-12</v>
      </c>
      <c r="CX182" s="62">
        <f t="shared" si="122"/>
        <v>293.3333333333369</v>
      </c>
      <c r="CY182" s="62">
        <f ca="1">AVERAGE(OFFSET($CX$3,0,0,'Données projet'!$E$13+1,1))-AVERAGE(OFFSET($H$3,0,0,'Données projet'!$E$13+1,1))</f>
        <v>288.82988781931277</v>
      </c>
      <c r="CZ182" s="62">
        <f t="shared" si="150"/>
        <v>283.48738729114024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-5.1159076974727213E-13</v>
      </c>
      <c r="DP182" s="18">
        <f>DO182*VLOOKUP('Données projet'!$B$14,Paramètres!$A$1:$I$89,3,0)*VLOOKUP('Données projet'!$B$14,Paramètres!$A$1:$I$89,5,0)</f>
        <v>-4.9481059249956164E-13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457.16923206840744</v>
      </c>
      <c r="DU182" s="62">
        <f t="shared" si="152"/>
        <v>244.45149244446094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-5.1159076974727213E-13</v>
      </c>
      <c r="EK182" s="18">
        <f>EJ182*VLOOKUP('Données projet'!$B$15,Paramètres!$A$1:$I$89,3,0)*VLOOKUP('Données projet'!$B$15,Paramètres!$A$1:$I$89,5,0)</f>
        <v>-5.5067630455596371E-13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503.92230226365683</v>
      </c>
      <c r="EP182" s="62">
        <f t="shared" si="154"/>
        <v>267.2998309535638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5.6843418860808015E-14</v>
      </c>
      <c r="FF182" s="18">
        <f>FE182*VLOOKUP('Données projet'!$B$16,Paramètres!$A$1:$I$89,3,0)*VLOOKUP('Données projet'!$B$16,Paramètres!$A$1:$I$89,5,0)</f>
        <v>3.813056537183002E-14</v>
      </c>
      <c r="FG182" s="14">
        <f t="shared" si="182"/>
        <v>6.4086286045526829E-13</v>
      </c>
      <c r="FH182" s="22">
        <f t="shared" si="183"/>
        <v>1.1825802166488628E-12</v>
      </c>
      <c r="FI182" s="62">
        <f t="shared" si="131"/>
        <v>293.33333333333451</v>
      </c>
      <c r="FJ182" s="62">
        <f ca="1">AVERAGE(OFFSET($FI$3,0,0,'Données projet'!$E$16+1,1))-AVERAGE(OFFSET($H$3,0,0,'Données projet'!$E$16+1,1))</f>
        <v>253.51307933126429</v>
      </c>
      <c r="FK182" s="62">
        <f t="shared" si="156"/>
        <v>249.72262393661117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-5.1159076974727213E-13</v>
      </c>
      <c r="O183" s="14">
        <f>N183*VLOOKUP('Données projet'!$B$9,Paramètres!$A$1:$I$89,3,0)*VLOOKUP('Données projet'!$B$9,Paramètres!$A$1:$I$89,5,0)</f>
        <v>-4.6288732846733184E-13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430.40491895612814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-5.1159076974727213E-13</v>
      </c>
      <c r="AJ183" s="14">
        <f>AI183*VLOOKUP('Données projet'!$B$10,Paramètres!$A$1:$I$89,3,0)*VLOOKUP('Données projet'!$B$10,Paramètres!$A$1:$I$89,5,0)</f>
        <v>-5.1875304052373401E-13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477.2188915749129</v>
      </c>
      <c r="AO183" s="62">
        <f t="shared" si="144"/>
        <v>254.25036207346591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-9.2222762759774927E-14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256.19915261735281</v>
      </c>
      <c r="BJ183" s="62">
        <f t="shared" si="146"/>
        <v>297.47246687305056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-9.7543306765146564E-14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448.44001099301806</v>
      </c>
      <c r="CE183" s="62">
        <f t="shared" si="148"/>
        <v>230.82970731138215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1.4779361626490223E-22</v>
      </c>
      <c r="CN183" s="24">
        <f t="shared" si="172"/>
        <v>1.4779361626490223E-22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1.7053025658242404E-13</v>
      </c>
      <c r="CU183" s="18">
        <f>CT183*VLOOKUP('Données projet'!$B$13,Paramètres!$A$1:$I$89,3,0)*VLOOKUP('Données projet'!$B$13,Paramètres!$A$1:$I$89,5,0)</f>
        <v>1.3301360013429075E-13</v>
      </c>
      <c r="CV183" s="14">
        <f t="shared" si="173"/>
        <v>1.9329766731057041E-12</v>
      </c>
      <c r="CW183" s="22">
        <f t="shared" si="174"/>
        <v>3.5982663925596575E-12</v>
      </c>
      <c r="CX183" s="62">
        <f t="shared" si="122"/>
        <v>293.3333333333369</v>
      </c>
      <c r="CY183" s="62">
        <f ca="1">AVERAGE(OFFSET($CX$3,0,0,'Données projet'!$E$13+1,1))-AVERAGE(OFFSET($H$3,0,0,'Données projet'!$E$13+1,1))</f>
        <v>288.82988781931277</v>
      </c>
      <c r="CZ183" s="62">
        <f t="shared" si="150"/>
        <v>283.48738729114024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-5.1159076974727213E-13</v>
      </c>
      <c r="DP183" s="18">
        <f>DO183*VLOOKUP('Données projet'!$B$14,Paramètres!$A$1:$I$89,3,0)*VLOOKUP('Données projet'!$B$14,Paramètres!$A$1:$I$89,5,0)</f>
        <v>-4.9481059249956164E-13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457.16923206840744</v>
      </c>
      <c r="DU183" s="62">
        <f t="shared" si="152"/>
        <v>244.45149244446094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-5.1159076974727213E-13</v>
      </c>
      <c r="EK183" s="18">
        <f>EJ183*VLOOKUP('Données projet'!$B$15,Paramètres!$A$1:$I$89,3,0)*VLOOKUP('Données projet'!$B$15,Paramètres!$A$1:$I$89,5,0)</f>
        <v>-5.5067630455596371E-13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503.92230226365683</v>
      </c>
      <c r="EP183" s="62">
        <f t="shared" si="154"/>
        <v>267.2998309535638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5.6843418860808015E-14</v>
      </c>
      <c r="FF183" s="18">
        <f>FE183*VLOOKUP('Données projet'!$B$16,Paramètres!$A$1:$I$89,3,0)*VLOOKUP('Données projet'!$B$16,Paramètres!$A$1:$I$89,5,0)</f>
        <v>3.813056537183002E-14</v>
      </c>
      <c r="FG183" s="14">
        <f t="shared" si="182"/>
        <v>6.4086286045526829E-13</v>
      </c>
      <c r="FH183" s="22">
        <f t="shared" si="183"/>
        <v>1.1825802166488628E-12</v>
      </c>
      <c r="FI183" s="62">
        <f t="shared" si="131"/>
        <v>293.33333333333451</v>
      </c>
      <c r="FJ183" s="62">
        <f ca="1">AVERAGE(OFFSET($FI$3,0,0,'Données projet'!$E$16+1,1))-AVERAGE(OFFSET($H$3,0,0,'Données projet'!$E$16+1,1))</f>
        <v>253.51307933126429</v>
      </c>
      <c r="FK183" s="62">
        <f t="shared" si="156"/>
        <v>249.72262393661117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-5.1159076974727213E-13</v>
      </c>
      <c r="O184" s="14">
        <f>N184*VLOOKUP('Données projet'!$B$9,Paramètres!$A$1:$I$89,3,0)*VLOOKUP('Données projet'!$B$9,Paramètres!$A$1:$I$89,5,0)</f>
        <v>-4.6288732846733184E-13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430.40491895612814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-5.1159076974727213E-13</v>
      </c>
      <c r="AJ184" s="14">
        <f>AI184*VLOOKUP('Données projet'!$B$10,Paramètres!$A$1:$I$89,3,0)*VLOOKUP('Données projet'!$B$10,Paramètres!$A$1:$I$89,5,0)</f>
        <v>-5.1875304052373401E-13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477.2188915749129</v>
      </c>
      <c r="AO184" s="62">
        <f t="shared" si="144"/>
        <v>254.25036207346591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-9.2222762759774927E-14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256.19915261735281</v>
      </c>
      <c r="BJ184" s="62">
        <f t="shared" si="146"/>
        <v>297.47246687305056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-9.7543306765146564E-14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448.44001099301806</v>
      </c>
      <c r="CE184" s="62">
        <f t="shared" si="148"/>
        <v>230.82970731138215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1.045058682769948E-22</v>
      </c>
      <c r="CN184" s="24">
        <f t="shared" si="172"/>
        <v>1.045058682769948E-22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1.7053025658242404E-13</v>
      </c>
      <c r="CU184" s="18">
        <f>CT184*VLOOKUP('Données projet'!$B$13,Paramètres!$A$1:$I$89,3,0)*VLOOKUP('Données projet'!$B$13,Paramètres!$A$1:$I$89,5,0)</f>
        <v>1.3301360013429075E-13</v>
      </c>
      <c r="CV184" s="14">
        <f t="shared" si="173"/>
        <v>1.9329766731057041E-12</v>
      </c>
      <c r="CW184" s="22">
        <f t="shared" si="174"/>
        <v>3.5982663925596575E-12</v>
      </c>
      <c r="CX184" s="62">
        <f t="shared" si="122"/>
        <v>293.3333333333369</v>
      </c>
      <c r="CY184" s="62">
        <f ca="1">AVERAGE(OFFSET($CX$3,0,0,'Données projet'!$E$13+1,1))-AVERAGE(OFFSET($H$3,0,0,'Données projet'!$E$13+1,1))</f>
        <v>288.82988781931277</v>
      </c>
      <c r="CZ184" s="62">
        <f t="shared" si="150"/>
        <v>283.48738729114024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-5.1159076974727213E-13</v>
      </c>
      <c r="DP184" s="18">
        <f>DO184*VLOOKUP('Données projet'!$B$14,Paramètres!$A$1:$I$89,3,0)*VLOOKUP('Données projet'!$B$14,Paramètres!$A$1:$I$89,5,0)</f>
        <v>-4.9481059249956164E-13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457.16923206840744</v>
      </c>
      <c r="DU184" s="62">
        <f t="shared" si="152"/>
        <v>244.45149244446094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-5.1159076974727213E-13</v>
      </c>
      <c r="EK184" s="18">
        <f>EJ184*VLOOKUP('Données projet'!$B$15,Paramètres!$A$1:$I$89,3,0)*VLOOKUP('Données projet'!$B$15,Paramètres!$A$1:$I$89,5,0)</f>
        <v>-5.5067630455596371E-13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503.92230226365683</v>
      </c>
      <c r="EP184" s="62">
        <f t="shared" si="154"/>
        <v>267.2998309535638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5.6843418860808015E-14</v>
      </c>
      <c r="FF184" s="18">
        <f>FE184*VLOOKUP('Données projet'!$B$16,Paramètres!$A$1:$I$89,3,0)*VLOOKUP('Données projet'!$B$16,Paramètres!$A$1:$I$89,5,0)</f>
        <v>3.813056537183002E-14</v>
      </c>
      <c r="FG184" s="14">
        <f t="shared" si="182"/>
        <v>6.4086286045526829E-13</v>
      </c>
      <c r="FH184" s="22">
        <f t="shared" si="183"/>
        <v>1.1825802166488628E-12</v>
      </c>
      <c r="FI184" s="62">
        <f t="shared" si="131"/>
        <v>293.33333333333451</v>
      </c>
      <c r="FJ184" s="62">
        <f ca="1">AVERAGE(OFFSET($FI$3,0,0,'Données projet'!$E$16+1,1))-AVERAGE(OFFSET($H$3,0,0,'Données projet'!$E$16+1,1))</f>
        <v>253.51307933126429</v>
      </c>
      <c r="FK184" s="62">
        <f t="shared" si="156"/>
        <v>249.72262393661117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-5.1159076974727213E-13</v>
      </c>
      <c r="O185" s="14">
        <f>N185*VLOOKUP('Données projet'!$B$9,Paramètres!$A$1:$I$89,3,0)*VLOOKUP('Données projet'!$B$9,Paramètres!$A$1:$I$89,5,0)</f>
        <v>-4.6288732846733184E-13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430.40491895612814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-5.1159076974727213E-13</v>
      </c>
      <c r="AJ185" s="14">
        <f>AI185*VLOOKUP('Données projet'!$B$10,Paramètres!$A$1:$I$89,3,0)*VLOOKUP('Données projet'!$B$10,Paramètres!$A$1:$I$89,5,0)</f>
        <v>-5.1875304052373401E-13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477.2188915749129</v>
      </c>
      <c r="AO185" s="62">
        <f t="shared" si="144"/>
        <v>254.25036207346591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-9.2222762759774927E-14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256.19915261735281</v>
      </c>
      <c r="BJ185" s="62">
        <f t="shared" si="146"/>
        <v>297.47246687305056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-9.7543306765146564E-14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448.44001099301806</v>
      </c>
      <c r="CE185" s="62">
        <f t="shared" si="148"/>
        <v>230.82970731138215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7.3896808132451128E-23</v>
      </c>
      <c r="CN185" s="24">
        <f t="shared" si="172"/>
        <v>7.3896808132451128E-23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1.7053025658242404E-13</v>
      </c>
      <c r="CU185" s="18">
        <f>CT185*VLOOKUP('Données projet'!$B$13,Paramètres!$A$1:$I$89,3,0)*VLOOKUP('Données projet'!$B$13,Paramètres!$A$1:$I$89,5,0)</f>
        <v>1.3301360013429075E-13</v>
      </c>
      <c r="CV185" s="14">
        <f t="shared" si="173"/>
        <v>1.9329766731057041E-12</v>
      </c>
      <c r="CW185" s="22">
        <f t="shared" si="174"/>
        <v>3.5982663925596575E-12</v>
      </c>
      <c r="CX185" s="62">
        <f t="shared" si="122"/>
        <v>293.3333333333369</v>
      </c>
      <c r="CY185" s="62">
        <f ca="1">AVERAGE(OFFSET($CX$3,0,0,'Données projet'!$E$13+1,1))-AVERAGE(OFFSET($H$3,0,0,'Données projet'!$E$13+1,1))</f>
        <v>288.82988781931277</v>
      </c>
      <c r="CZ185" s="62">
        <f t="shared" si="150"/>
        <v>283.48738729114024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-5.1159076974727213E-13</v>
      </c>
      <c r="DP185" s="18">
        <f>DO185*VLOOKUP('Données projet'!$B$14,Paramètres!$A$1:$I$89,3,0)*VLOOKUP('Données projet'!$B$14,Paramètres!$A$1:$I$89,5,0)</f>
        <v>-4.9481059249956164E-13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457.16923206840744</v>
      </c>
      <c r="DU185" s="62">
        <f t="shared" si="152"/>
        <v>244.45149244446094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-5.1159076974727213E-13</v>
      </c>
      <c r="EK185" s="18">
        <f>EJ185*VLOOKUP('Données projet'!$B$15,Paramètres!$A$1:$I$89,3,0)*VLOOKUP('Données projet'!$B$15,Paramètres!$A$1:$I$89,5,0)</f>
        <v>-5.5067630455596371E-13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503.92230226365683</v>
      </c>
      <c r="EP185" s="62">
        <f t="shared" si="154"/>
        <v>267.2998309535638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5.6843418860808015E-14</v>
      </c>
      <c r="FF185" s="18">
        <f>FE185*VLOOKUP('Données projet'!$B$16,Paramètres!$A$1:$I$89,3,0)*VLOOKUP('Données projet'!$B$16,Paramètres!$A$1:$I$89,5,0)</f>
        <v>3.813056537183002E-14</v>
      </c>
      <c r="FG185" s="14">
        <f t="shared" si="182"/>
        <v>6.4086286045526829E-13</v>
      </c>
      <c r="FH185" s="22">
        <f t="shared" si="183"/>
        <v>1.1825802166488628E-12</v>
      </c>
      <c r="FI185" s="62">
        <f t="shared" si="131"/>
        <v>293.33333333333451</v>
      </c>
      <c r="FJ185" s="62">
        <f ca="1">AVERAGE(OFFSET($FI$3,0,0,'Données projet'!$E$16+1,1))-AVERAGE(OFFSET($H$3,0,0,'Données projet'!$E$16+1,1))</f>
        <v>253.51307933126429</v>
      </c>
      <c r="FK185" s="62">
        <f t="shared" si="156"/>
        <v>249.72262393661117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-5.1159076974727213E-13</v>
      </c>
      <c r="O186" s="14">
        <f>N186*VLOOKUP('Données projet'!$B$9,Paramètres!$A$1:$I$89,3,0)*VLOOKUP('Données projet'!$B$9,Paramètres!$A$1:$I$89,5,0)</f>
        <v>-4.6288732846733184E-13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430.40491895612814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-5.1159076974727213E-13</v>
      </c>
      <c r="AJ186" s="14">
        <f>AI186*VLOOKUP('Données projet'!$B$10,Paramètres!$A$1:$I$89,3,0)*VLOOKUP('Données projet'!$B$10,Paramètres!$A$1:$I$89,5,0)</f>
        <v>-5.1875304052373401E-13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477.2188915749129</v>
      </c>
      <c r="AO186" s="62">
        <f t="shared" si="144"/>
        <v>254.25036207346591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-9.2222762759774927E-14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256.19915261735281</v>
      </c>
      <c r="BJ186" s="62">
        <f t="shared" si="146"/>
        <v>297.47246687305056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-9.7543306765146564E-14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448.44001099301806</v>
      </c>
      <c r="CE186" s="62">
        <f t="shared" si="148"/>
        <v>230.82970731138215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5.2252934138497406E-23</v>
      </c>
      <c r="CN186" s="24">
        <f t="shared" si="172"/>
        <v>5.2252934138497406E-23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1.7053025658242404E-13</v>
      </c>
      <c r="CU186" s="18">
        <f>CT186*VLOOKUP('Données projet'!$B$13,Paramètres!$A$1:$I$89,3,0)*VLOOKUP('Données projet'!$B$13,Paramètres!$A$1:$I$89,5,0)</f>
        <v>1.3301360013429075E-13</v>
      </c>
      <c r="CV186" s="14">
        <f t="shared" si="173"/>
        <v>1.9329766731057041E-12</v>
      </c>
      <c r="CW186" s="22">
        <f t="shared" si="174"/>
        <v>3.5982663925596575E-12</v>
      </c>
      <c r="CX186" s="62">
        <f t="shared" si="122"/>
        <v>293.3333333333369</v>
      </c>
      <c r="CY186" s="62">
        <f ca="1">AVERAGE(OFFSET($CX$3,0,0,'Données projet'!$E$13+1,1))-AVERAGE(OFFSET($H$3,0,0,'Données projet'!$E$13+1,1))</f>
        <v>288.82988781931277</v>
      </c>
      <c r="CZ186" s="62">
        <f t="shared" si="150"/>
        <v>283.48738729114024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-5.1159076974727213E-13</v>
      </c>
      <c r="DP186" s="18">
        <f>DO186*VLOOKUP('Données projet'!$B$14,Paramètres!$A$1:$I$89,3,0)*VLOOKUP('Données projet'!$B$14,Paramètres!$A$1:$I$89,5,0)</f>
        <v>-4.9481059249956164E-13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457.16923206840744</v>
      </c>
      <c r="DU186" s="62">
        <f t="shared" si="152"/>
        <v>244.45149244446094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-5.1159076974727213E-13</v>
      </c>
      <c r="EK186" s="18">
        <f>EJ186*VLOOKUP('Données projet'!$B$15,Paramètres!$A$1:$I$89,3,0)*VLOOKUP('Données projet'!$B$15,Paramètres!$A$1:$I$89,5,0)</f>
        <v>-5.5067630455596371E-13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503.92230226365683</v>
      </c>
      <c r="EP186" s="62">
        <f t="shared" si="154"/>
        <v>267.2998309535638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5.6843418860808015E-14</v>
      </c>
      <c r="FF186" s="18">
        <f>FE186*VLOOKUP('Données projet'!$B$16,Paramètres!$A$1:$I$89,3,0)*VLOOKUP('Données projet'!$B$16,Paramètres!$A$1:$I$89,5,0)</f>
        <v>3.813056537183002E-14</v>
      </c>
      <c r="FG186" s="14">
        <f t="shared" si="182"/>
        <v>6.4086286045526829E-13</v>
      </c>
      <c r="FH186" s="22">
        <f t="shared" si="183"/>
        <v>1.1825802166488628E-12</v>
      </c>
      <c r="FI186" s="62">
        <f t="shared" si="131"/>
        <v>293.33333333333451</v>
      </c>
      <c r="FJ186" s="62">
        <f ca="1">AVERAGE(OFFSET($FI$3,0,0,'Données projet'!$E$16+1,1))-AVERAGE(OFFSET($H$3,0,0,'Données projet'!$E$16+1,1))</f>
        <v>253.51307933126429</v>
      </c>
      <c r="FK186" s="62">
        <f t="shared" si="156"/>
        <v>249.72262393661117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-5.1159076974727213E-13</v>
      </c>
      <c r="O187" s="14">
        <f>N187*VLOOKUP('Données projet'!$B$9,Paramètres!$A$1:$I$89,3,0)*VLOOKUP('Données projet'!$B$9,Paramètres!$A$1:$I$89,5,0)</f>
        <v>-4.6288732846733184E-13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430.40491895612814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-5.1159076974727213E-13</v>
      </c>
      <c r="AJ187" s="14">
        <f>AI187*VLOOKUP('Données projet'!$B$10,Paramètres!$A$1:$I$89,3,0)*VLOOKUP('Données projet'!$B$10,Paramètres!$A$1:$I$89,5,0)</f>
        <v>-5.1875304052373401E-13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477.2188915749129</v>
      </c>
      <c r="AO187" s="62">
        <f t="shared" si="144"/>
        <v>254.25036207346591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-9.2222762759774927E-14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256.19915261735281</v>
      </c>
      <c r="BJ187" s="62">
        <f t="shared" si="146"/>
        <v>297.47246687305056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-9.7543306765146564E-14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448.44001099301806</v>
      </c>
      <c r="CE187" s="62">
        <f t="shared" si="148"/>
        <v>230.82970731138215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3.694840406622557E-23</v>
      </c>
      <c r="CN187" s="24">
        <f t="shared" si="172"/>
        <v>3.694840406622557E-23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1.7053025658242404E-13</v>
      </c>
      <c r="CU187" s="18">
        <f>CT187*VLOOKUP('Données projet'!$B$13,Paramètres!$A$1:$I$89,3,0)*VLOOKUP('Données projet'!$B$13,Paramètres!$A$1:$I$89,5,0)</f>
        <v>1.3301360013429075E-13</v>
      </c>
      <c r="CV187" s="14">
        <f t="shared" si="173"/>
        <v>1.9329766731057041E-12</v>
      </c>
      <c r="CW187" s="22">
        <f t="shared" si="174"/>
        <v>3.5982663925596575E-12</v>
      </c>
      <c r="CX187" s="62">
        <f t="shared" si="122"/>
        <v>293.3333333333369</v>
      </c>
      <c r="CY187" s="62">
        <f ca="1">AVERAGE(OFFSET($CX$3,0,0,'Données projet'!$E$13+1,1))-AVERAGE(OFFSET($H$3,0,0,'Données projet'!$E$13+1,1))</f>
        <v>288.82988781931277</v>
      </c>
      <c r="CZ187" s="62">
        <f t="shared" si="150"/>
        <v>283.48738729114024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-5.1159076974727213E-13</v>
      </c>
      <c r="DP187" s="18">
        <f>DO187*VLOOKUP('Données projet'!$B$14,Paramètres!$A$1:$I$89,3,0)*VLOOKUP('Données projet'!$B$14,Paramètres!$A$1:$I$89,5,0)</f>
        <v>-4.9481059249956164E-13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457.16923206840744</v>
      </c>
      <c r="DU187" s="62">
        <f t="shared" si="152"/>
        <v>244.45149244446094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-5.1159076974727213E-13</v>
      </c>
      <c r="EK187" s="18">
        <f>EJ187*VLOOKUP('Données projet'!$B$15,Paramètres!$A$1:$I$89,3,0)*VLOOKUP('Données projet'!$B$15,Paramètres!$A$1:$I$89,5,0)</f>
        <v>-5.5067630455596371E-13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503.92230226365683</v>
      </c>
      <c r="EP187" s="62">
        <f t="shared" si="154"/>
        <v>267.2998309535638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5.6843418860808015E-14</v>
      </c>
      <c r="FF187" s="18">
        <f>FE187*VLOOKUP('Données projet'!$B$16,Paramètres!$A$1:$I$89,3,0)*VLOOKUP('Données projet'!$B$16,Paramètres!$A$1:$I$89,5,0)</f>
        <v>3.813056537183002E-14</v>
      </c>
      <c r="FG187" s="14">
        <f t="shared" si="182"/>
        <v>6.4086286045526829E-13</v>
      </c>
      <c r="FH187" s="22">
        <f t="shared" si="183"/>
        <v>1.1825802166488628E-12</v>
      </c>
      <c r="FI187" s="62">
        <f t="shared" si="131"/>
        <v>293.33333333333451</v>
      </c>
      <c r="FJ187" s="62">
        <f ca="1">AVERAGE(OFFSET($FI$3,0,0,'Données projet'!$E$16+1,1))-AVERAGE(OFFSET($H$3,0,0,'Données projet'!$E$16+1,1))</f>
        <v>253.51307933126429</v>
      </c>
      <c r="FK187" s="62">
        <f t="shared" si="156"/>
        <v>249.72262393661117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-5.1159076974727213E-13</v>
      </c>
      <c r="O188" s="14">
        <f>N188*VLOOKUP('Données projet'!$B$9,Paramètres!$A$1:$I$89,3,0)*VLOOKUP('Données projet'!$B$9,Paramètres!$A$1:$I$89,5,0)</f>
        <v>-4.6288732846733184E-13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430.40491895612814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-5.1159076974727213E-13</v>
      </c>
      <c r="AJ188" s="14">
        <f>AI188*VLOOKUP('Données projet'!$B$10,Paramètres!$A$1:$I$89,3,0)*VLOOKUP('Données projet'!$B$10,Paramètres!$A$1:$I$89,5,0)</f>
        <v>-5.1875304052373401E-13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477.2188915749129</v>
      </c>
      <c r="AO188" s="62">
        <f t="shared" si="144"/>
        <v>254.25036207346591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-9.2222762759774927E-14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256.19915261735281</v>
      </c>
      <c r="BJ188" s="62">
        <f t="shared" si="146"/>
        <v>297.47246687305056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-9.7543306765146564E-14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448.44001099301806</v>
      </c>
      <c r="CE188" s="62">
        <f t="shared" si="148"/>
        <v>230.82970731138215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2.6126467069248709E-23</v>
      </c>
      <c r="CN188" s="24">
        <f t="shared" si="172"/>
        <v>2.6126467069248709E-23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1.7053025658242404E-13</v>
      </c>
      <c r="CU188" s="18">
        <f>CT188*VLOOKUP('Données projet'!$B$13,Paramètres!$A$1:$I$89,3,0)*VLOOKUP('Données projet'!$B$13,Paramètres!$A$1:$I$89,5,0)</f>
        <v>1.3301360013429075E-13</v>
      </c>
      <c r="CV188" s="14">
        <f t="shared" si="173"/>
        <v>1.9329766731057041E-12</v>
      </c>
      <c r="CW188" s="22">
        <f t="shared" si="174"/>
        <v>3.5982663925596575E-12</v>
      </c>
      <c r="CX188" s="62">
        <f t="shared" si="122"/>
        <v>293.3333333333369</v>
      </c>
      <c r="CY188" s="62">
        <f ca="1">AVERAGE(OFFSET($CX$3,0,0,'Données projet'!$E$13+1,1))-AVERAGE(OFFSET($H$3,0,0,'Données projet'!$E$13+1,1))</f>
        <v>288.82988781931277</v>
      </c>
      <c r="CZ188" s="62">
        <f t="shared" si="150"/>
        <v>283.48738729114024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-5.1159076974727213E-13</v>
      </c>
      <c r="DP188" s="18">
        <f>DO188*VLOOKUP('Données projet'!$B$14,Paramètres!$A$1:$I$89,3,0)*VLOOKUP('Données projet'!$B$14,Paramètres!$A$1:$I$89,5,0)</f>
        <v>-4.9481059249956164E-13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457.16923206840744</v>
      </c>
      <c r="DU188" s="62">
        <f t="shared" si="152"/>
        <v>244.45149244446094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-5.1159076974727213E-13</v>
      </c>
      <c r="EK188" s="18">
        <f>EJ188*VLOOKUP('Données projet'!$B$15,Paramètres!$A$1:$I$89,3,0)*VLOOKUP('Données projet'!$B$15,Paramètres!$A$1:$I$89,5,0)</f>
        <v>-5.5067630455596371E-13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503.92230226365683</v>
      </c>
      <c r="EP188" s="62">
        <f t="shared" si="154"/>
        <v>267.2998309535638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5.6843418860808015E-14</v>
      </c>
      <c r="FF188" s="18">
        <f>FE188*VLOOKUP('Données projet'!$B$16,Paramètres!$A$1:$I$89,3,0)*VLOOKUP('Données projet'!$B$16,Paramètres!$A$1:$I$89,5,0)</f>
        <v>3.813056537183002E-14</v>
      </c>
      <c r="FG188" s="14">
        <f t="shared" si="182"/>
        <v>6.4086286045526829E-13</v>
      </c>
      <c r="FH188" s="22">
        <f t="shared" si="183"/>
        <v>1.1825802166488628E-12</v>
      </c>
      <c r="FI188" s="62">
        <f t="shared" si="131"/>
        <v>293.33333333333451</v>
      </c>
      <c r="FJ188" s="62">
        <f ca="1">AVERAGE(OFFSET($FI$3,0,0,'Données projet'!$E$16+1,1))-AVERAGE(OFFSET($H$3,0,0,'Données projet'!$E$16+1,1))</f>
        <v>253.51307933126429</v>
      </c>
      <c r="FK188" s="62">
        <f t="shared" si="156"/>
        <v>249.72262393661117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-5.1159076974727213E-13</v>
      </c>
      <c r="O189" s="14">
        <f>N189*VLOOKUP('Données projet'!$B$9,Paramètres!$A$1:$I$89,3,0)*VLOOKUP('Données projet'!$B$9,Paramètres!$A$1:$I$89,5,0)</f>
        <v>-4.6288732846733184E-13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430.40491895612814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-5.1159076974727213E-13</v>
      </c>
      <c r="AJ189" s="14">
        <f>AI189*VLOOKUP('Données projet'!$B$10,Paramètres!$A$1:$I$89,3,0)*VLOOKUP('Données projet'!$B$10,Paramètres!$A$1:$I$89,5,0)</f>
        <v>-5.1875304052373401E-13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477.2188915749129</v>
      </c>
      <c r="AO189" s="62">
        <f t="shared" si="144"/>
        <v>254.25036207346591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-9.2222762759774927E-14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256.19915261735281</v>
      </c>
      <c r="BJ189" s="62">
        <f t="shared" si="146"/>
        <v>297.47246687305056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-9.7543306765146564E-14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448.44001099301806</v>
      </c>
      <c r="CE189" s="62">
        <f t="shared" si="148"/>
        <v>230.82970731138215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1.8474202033112788E-23</v>
      </c>
      <c r="CN189" s="24">
        <f t="shared" si="172"/>
        <v>1.8474202033112788E-23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1.7053025658242404E-13</v>
      </c>
      <c r="CU189" s="18">
        <f>CT189*VLOOKUP('Données projet'!$B$13,Paramètres!$A$1:$I$89,3,0)*VLOOKUP('Données projet'!$B$13,Paramètres!$A$1:$I$89,5,0)</f>
        <v>1.3301360013429075E-13</v>
      </c>
      <c r="CV189" s="14">
        <f t="shared" si="173"/>
        <v>1.9329766731057041E-12</v>
      </c>
      <c r="CW189" s="22">
        <f t="shared" si="174"/>
        <v>3.5982663925596575E-12</v>
      </c>
      <c r="CX189" s="62">
        <f t="shared" si="122"/>
        <v>293.3333333333369</v>
      </c>
      <c r="CY189" s="62">
        <f ca="1">AVERAGE(OFFSET($CX$3,0,0,'Données projet'!$E$13+1,1))-AVERAGE(OFFSET($H$3,0,0,'Données projet'!$E$13+1,1))</f>
        <v>288.82988781931277</v>
      </c>
      <c r="CZ189" s="62">
        <f t="shared" si="150"/>
        <v>283.48738729114024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-5.1159076974727213E-13</v>
      </c>
      <c r="DP189" s="18">
        <f>DO189*VLOOKUP('Données projet'!$B$14,Paramètres!$A$1:$I$89,3,0)*VLOOKUP('Données projet'!$B$14,Paramètres!$A$1:$I$89,5,0)</f>
        <v>-4.9481059249956164E-13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457.16923206840744</v>
      </c>
      <c r="DU189" s="62">
        <f t="shared" si="152"/>
        <v>244.45149244446094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-5.1159076974727213E-13</v>
      </c>
      <c r="EK189" s="18">
        <f>EJ189*VLOOKUP('Données projet'!$B$15,Paramètres!$A$1:$I$89,3,0)*VLOOKUP('Données projet'!$B$15,Paramètres!$A$1:$I$89,5,0)</f>
        <v>-5.5067630455596371E-13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503.92230226365683</v>
      </c>
      <c r="EP189" s="62">
        <f t="shared" si="154"/>
        <v>267.2998309535638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5.6843418860808015E-14</v>
      </c>
      <c r="FF189" s="18">
        <f>FE189*VLOOKUP('Données projet'!$B$16,Paramètres!$A$1:$I$89,3,0)*VLOOKUP('Données projet'!$B$16,Paramètres!$A$1:$I$89,5,0)</f>
        <v>3.813056537183002E-14</v>
      </c>
      <c r="FG189" s="14">
        <f t="shared" si="182"/>
        <v>6.4086286045526829E-13</v>
      </c>
      <c r="FH189" s="22">
        <f t="shared" si="183"/>
        <v>1.1825802166488628E-12</v>
      </c>
      <c r="FI189" s="62">
        <f t="shared" si="131"/>
        <v>293.33333333333451</v>
      </c>
      <c r="FJ189" s="62">
        <f ca="1">AVERAGE(OFFSET($FI$3,0,0,'Données projet'!$E$16+1,1))-AVERAGE(OFFSET($H$3,0,0,'Données projet'!$E$16+1,1))</f>
        <v>253.51307933126429</v>
      </c>
      <c r="FK189" s="62">
        <f t="shared" si="156"/>
        <v>249.72262393661117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-5.1159076974727213E-13</v>
      </c>
      <c r="O190" s="14">
        <f>N190*VLOOKUP('Données projet'!$B$9,Paramètres!$A$1:$I$89,3,0)*VLOOKUP('Données projet'!$B$9,Paramètres!$A$1:$I$89,5,0)</f>
        <v>-4.6288732846733184E-13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430.40491895612814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-5.1159076974727213E-13</v>
      </c>
      <c r="AJ190" s="14">
        <f>AI190*VLOOKUP('Données projet'!$B$10,Paramètres!$A$1:$I$89,3,0)*VLOOKUP('Données projet'!$B$10,Paramètres!$A$1:$I$89,5,0)</f>
        <v>-5.1875304052373401E-13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477.2188915749129</v>
      </c>
      <c r="AO190" s="62">
        <f t="shared" si="144"/>
        <v>254.25036207346591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-9.2222762759774927E-14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256.19915261735281</v>
      </c>
      <c r="BJ190" s="62">
        <f t="shared" si="146"/>
        <v>297.47246687305056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-9.7543306765146564E-14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448.44001099301806</v>
      </c>
      <c r="CE190" s="62">
        <f t="shared" si="148"/>
        <v>230.82970731138215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1.3063233534624356E-23</v>
      </c>
      <c r="CN190" s="24">
        <f t="shared" si="172"/>
        <v>1.3063233534624356E-23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1.7053025658242404E-13</v>
      </c>
      <c r="CU190" s="18">
        <f>CT190*VLOOKUP('Données projet'!$B$13,Paramètres!$A$1:$I$89,3,0)*VLOOKUP('Données projet'!$B$13,Paramètres!$A$1:$I$89,5,0)</f>
        <v>1.3301360013429075E-13</v>
      </c>
      <c r="CV190" s="14">
        <f t="shared" si="173"/>
        <v>1.9329766731057041E-12</v>
      </c>
      <c r="CW190" s="22">
        <f t="shared" si="174"/>
        <v>3.5982663925596575E-12</v>
      </c>
      <c r="CX190" s="62">
        <f t="shared" si="122"/>
        <v>293.3333333333369</v>
      </c>
      <c r="CY190" s="62">
        <f ca="1">AVERAGE(OFFSET($CX$3,0,0,'Données projet'!$E$13+1,1))-AVERAGE(OFFSET($H$3,0,0,'Données projet'!$E$13+1,1))</f>
        <v>288.82988781931277</v>
      </c>
      <c r="CZ190" s="62">
        <f t="shared" si="150"/>
        <v>283.48738729114024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-5.1159076974727213E-13</v>
      </c>
      <c r="DP190" s="18">
        <f>DO190*VLOOKUP('Données projet'!$B$14,Paramètres!$A$1:$I$89,3,0)*VLOOKUP('Données projet'!$B$14,Paramètres!$A$1:$I$89,5,0)</f>
        <v>-4.9481059249956164E-13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457.16923206840744</v>
      </c>
      <c r="DU190" s="62">
        <f t="shared" si="152"/>
        <v>244.45149244446094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-5.1159076974727213E-13</v>
      </c>
      <c r="EK190" s="18">
        <f>EJ190*VLOOKUP('Données projet'!$B$15,Paramètres!$A$1:$I$89,3,0)*VLOOKUP('Données projet'!$B$15,Paramètres!$A$1:$I$89,5,0)</f>
        <v>-5.5067630455596371E-13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503.92230226365683</v>
      </c>
      <c r="EP190" s="62">
        <f t="shared" si="154"/>
        <v>267.2998309535638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5.6843418860808015E-14</v>
      </c>
      <c r="FF190" s="18">
        <f>FE190*VLOOKUP('Données projet'!$B$16,Paramètres!$A$1:$I$89,3,0)*VLOOKUP('Données projet'!$B$16,Paramètres!$A$1:$I$89,5,0)</f>
        <v>3.813056537183002E-14</v>
      </c>
      <c r="FG190" s="14">
        <f t="shared" si="182"/>
        <v>6.4086286045526829E-13</v>
      </c>
      <c r="FH190" s="22">
        <f t="shared" si="183"/>
        <v>1.1825802166488628E-12</v>
      </c>
      <c r="FI190" s="62">
        <f t="shared" si="131"/>
        <v>293.33333333333451</v>
      </c>
      <c r="FJ190" s="62">
        <f ca="1">AVERAGE(OFFSET($FI$3,0,0,'Données projet'!$E$16+1,1))-AVERAGE(OFFSET($H$3,0,0,'Données projet'!$E$16+1,1))</f>
        <v>253.51307933126429</v>
      </c>
      <c r="FK190" s="62">
        <f t="shared" si="156"/>
        <v>249.72262393661117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-5.1159076974727213E-13</v>
      </c>
      <c r="O191" s="14">
        <f>N191*VLOOKUP('Données projet'!$B$9,Paramètres!$A$1:$I$89,3,0)*VLOOKUP('Données projet'!$B$9,Paramètres!$A$1:$I$89,5,0)</f>
        <v>-4.6288732846733184E-13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430.40491895612814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-5.1159076974727213E-13</v>
      </c>
      <c r="AJ191" s="14">
        <f>AI191*VLOOKUP('Données projet'!$B$10,Paramètres!$A$1:$I$89,3,0)*VLOOKUP('Données projet'!$B$10,Paramètres!$A$1:$I$89,5,0)</f>
        <v>-5.1875304052373401E-13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477.2188915749129</v>
      </c>
      <c r="AO191" s="62">
        <f t="shared" si="144"/>
        <v>254.25036207346591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-9.2222762759774927E-14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256.19915261735281</v>
      </c>
      <c r="BJ191" s="62">
        <f t="shared" si="146"/>
        <v>297.47246687305056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-9.7543306765146564E-14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448.44001099301806</v>
      </c>
      <c r="CE191" s="62">
        <f t="shared" si="148"/>
        <v>230.82970731138215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9.2371010165563954E-24</v>
      </c>
      <c r="CN191" s="24">
        <f t="shared" si="172"/>
        <v>9.2371010165563954E-24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1.7053025658242404E-13</v>
      </c>
      <c r="CU191" s="18">
        <f>CT191*VLOOKUP('Données projet'!$B$13,Paramètres!$A$1:$I$89,3,0)*VLOOKUP('Données projet'!$B$13,Paramètres!$A$1:$I$89,5,0)</f>
        <v>1.3301360013429075E-13</v>
      </c>
      <c r="CV191" s="14">
        <f t="shared" si="173"/>
        <v>1.9329766731057041E-12</v>
      </c>
      <c r="CW191" s="22">
        <f t="shared" si="174"/>
        <v>3.5982663925596575E-12</v>
      </c>
      <c r="CX191" s="62">
        <f t="shared" si="122"/>
        <v>293.3333333333369</v>
      </c>
      <c r="CY191" s="62">
        <f ca="1">AVERAGE(OFFSET($CX$3,0,0,'Données projet'!$E$13+1,1))-AVERAGE(OFFSET($H$3,0,0,'Données projet'!$E$13+1,1))</f>
        <v>288.82988781931277</v>
      </c>
      <c r="CZ191" s="62">
        <f t="shared" si="150"/>
        <v>283.48738729114024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-5.1159076974727213E-13</v>
      </c>
      <c r="DP191" s="18">
        <f>DO191*VLOOKUP('Données projet'!$B$14,Paramètres!$A$1:$I$89,3,0)*VLOOKUP('Données projet'!$B$14,Paramètres!$A$1:$I$89,5,0)</f>
        <v>-4.9481059249956164E-13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457.16923206840744</v>
      </c>
      <c r="DU191" s="62">
        <f t="shared" si="152"/>
        <v>244.45149244446094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-5.1159076974727213E-13</v>
      </c>
      <c r="EK191" s="18">
        <f>EJ191*VLOOKUP('Données projet'!$B$15,Paramètres!$A$1:$I$89,3,0)*VLOOKUP('Données projet'!$B$15,Paramètres!$A$1:$I$89,5,0)</f>
        <v>-5.5067630455596371E-13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503.92230226365683</v>
      </c>
      <c r="EP191" s="62">
        <f t="shared" si="154"/>
        <v>267.2998309535638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5.6843418860808015E-14</v>
      </c>
      <c r="FF191" s="18">
        <f>FE191*VLOOKUP('Données projet'!$B$16,Paramètres!$A$1:$I$89,3,0)*VLOOKUP('Données projet'!$B$16,Paramètres!$A$1:$I$89,5,0)</f>
        <v>3.813056537183002E-14</v>
      </c>
      <c r="FG191" s="14">
        <f t="shared" si="182"/>
        <v>6.4086286045526829E-13</v>
      </c>
      <c r="FH191" s="22">
        <f t="shared" si="183"/>
        <v>1.1825802166488628E-12</v>
      </c>
      <c r="FI191" s="62">
        <f t="shared" si="131"/>
        <v>293.33333333333451</v>
      </c>
      <c r="FJ191" s="62">
        <f ca="1">AVERAGE(OFFSET($FI$3,0,0,'Données projet'!$E$16+1,1))-AVERAGE(OFFSET($H$3,0,0,'Données projet'!$E$16+1,1))</f>
        <v>253.51307933126429</v>
      </c>
      <c r="FK191" s="62">
        <f t="shared" si="156"/>
        <v>249.72262393661117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-5.1159076974727213E-13</v>
      </c>
      <c r="O192" s="14">
        <f>N192*VLOOKUP('Données projet'!$B$9,Paramètres!$A$1:$I$89,3,0)*VLOOKUP('Données projet'!$B$9,Paramètres!$A$1:$I$89,5,0)</f>
        <v>-4.6288732846733184E-13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430.40491895612814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-5.1159076974727213E-13</v>
      </c>
      <c r="AJ192" s="14">
        <f>AI192*VLOOKUP('Données projet'!$B$10,Paramètres!$A$1:$I$89,3,0)*VLOOKUP('Données projet'!$B$10,Paramètres!$A$1:$I$89,5,0)</f>
        <v>-5.1875304052373401E-13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477.2188915749129</v>
      </c>
      <c r="AO192" s="62">
        <f t="shared" si="144"/>
        <v>254.25036207346591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-9.2222762759774927E-14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256.19915261735281</v>
      </c>
      <c r="BJ192" s="62">
        <f t="shared" si="146"/>
        <v>297.47246687305056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-9.7543306765146564E-14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448.44001099301806</v>
      </c>
      <c r="CE192" s="62">
        <f t="shared" si="148"/>
        <v>230.82970731138215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6.5316167673121795E-24</v>
      </c>
      <c r="CN192" s="24">
        <f t="shared" si="172"/>
        <v>6.5316167673121795E-24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1.7053025658242404E-13</v>
      </c>
      <c r="CU192" s="18">
        <f>CT192*VLOOKUP('Données projet'!$B$13,Paramètres!$A$1:$I$89,3,0)*VLOOKUP('Données projet'!$B$13,Paramètres!$A$1:$I$89,5,0)</f>
        <v>1.3301360013429075E-13</v>
      </c>
      <c r="CV192" s="14">
        <f t="shared" si="173"/>
        <v>1.9329766731057041E-12</v>
      </c>
      <c r="CW192" s="22">
        <f t="shared" si="174"/>
        <v>3.5982663925596575E-12</v>
      </c>
      <c r="CX192" s="62">
        <f t="shared" si="122"/>
        <v>293.3333333333369</v>
      </c>
      <c r="CY192" s="62">
        <f ca="1">AVERAGE(OFFSET($CX$3,0,0,'Données projet'!$E$13+1,1))-AVERAGE(OFFSET($H$3,0,0,'Données projet'!$E$13+1,1))</f>
        <v>288.82988781931277</v>
      </c>
      <c r="CZ192" s="62">
        <f t="shared" si="150"/>
        <v>283.48738729114024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-5.1159076974727213E-13</v>
      </c>
      <c r="DP192" s="18">
        <f>DO192*VLOOKUP('Données projet'!$B$14,Paramètres!$A$1:$I$89,3,0)*VLOOKUP('Données projet'!$B$14,Paramètres!$A$1:$I$89,5,0)</f>
        <v>-4.9481059249956164E-13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457.16923206840744</v>
      </c>
      <c r="DU192" s="62">
        <f t="shared" si="152"/>
        <v>244.45149244446094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-5.1159076974727213E-13</v>
      </c>
      <c r="EK192" s="18">
        <f>EJ192*VLOOKUP('Données projet'!$B$15,Paramètres!$A$1:$I$89,3,0)*VLOOKUP('Données projet'!$B$15,Paramètres!$A$1:$I$89,5,0)</f>
        <v>-5.5067630455596371E-13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503.92230226365683</v>
      </c>
      <c r="EP192" s="62">
        <f t="shared" si="154"/>
        <v>267.2998309535638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5.6843418860808015E-14</v>
      </c>
      <c r="FF192" s="18">
        <f>FE192*VLOOKUP('Données projet'!$B$16,Paramètres!$A$1:$I$89,3,0)*VLOOKUP('Données projet'!$B$16,Paramètres!$A$1:$I$89,5,0)</f>
        <v>3.813056537183002E-14</v>
      </c>
      <c r="FG192" s="14">
        <f t="shared" si="182"/>
        <v>6.4086286045526829E-13</v>
      </c>
      <c r="FH192" s="22">
        <f t="shared" si="183"/>
        <v>1.1825802166488628E-12</v>
      </c>
      <c r="FI192" s="62">
        <f t="shared" si="131"/>
        <v>293.33333333333451</v>
      </c>
      <c r="FJ192" s="62">
        <f ca="1">AVERAGE(OFFSET($FI$3,0,0,'Données projet'!$E$16+1,1))-AVERAGE(OFFSET($H$3,0,0,'Données projet'!$E$16+1,1))</f>
        <v>253.51307933126429</v>
      </c>
      <c r="FK192" s="62">
        <f t="shared" si="156"/>
        <v>249.72262393661117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-5.1159076974727213E-13</v>
      </c>
      <c r="O193" s="14">
        <f>N193*VLOOKUP('Données projet'!$B$9,Paramètres!$A$1:$I$89,3,0)*VLOOKUP('Données projet'!$B$9,Paramètres!$A$1:$I$89,5,0)</f>
        <v>-4.6288732846733184E-13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430.40491895612814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-5.1159076974727213E-13</v>
      </c>
      <c r="AJ193" s="14">
        <f>AI193*VLOOKUP('Données projet'!$B$10,Paramètres!$A$1:$I$89,3,0)*VLOOKUP('Données projet'!$B$10,Paramètres!$A$1:$I$89,5,0)</f>
        <v>-5.1875304052373401E-13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477.2188915749129</v>
      </c>
      <c r="AO193" s="62">
        <f t="shared" si="144"/>
        <v>254.25036207346591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-9.2222762759774927E-14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256.19915261735281</v>
      </c>
      <c r="BJ193" s="62">
        <f t="shared" si="146"/>
        <v>297.47246687305056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-9.7543306765146564E-14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448.44001099301806</v>
      </c>
      <c r="CE193" s="62">
        <f t="shared" si="148"/>
        <v>230.82970731138215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4.6185505082781984E-24</v>
      </c>
      <c r="CN193" s="24">
        <f t="shared" si="172"/>
        <v>4.6185505082781984E-24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1.7053025658242404E-13</v>
      </c>
      <c r="CU193" s="18">
        <f>CT193*VLOOKUP('Données projet'!$B$13,Paramètres!$A$1:$I$89,3,0)*VLOOKUP('Données projet'!$B$13,Paramètres!$A$1:$I$89,5,0)</f>
        <v>1.3301360013429075E-13</v>
      </c>
      <c r="CV193" s="14">
        <f t="shared" si="173"/>
        <v>1.9329766731057041E-12</v>
      </c>
      <c r="CW193" s="22">
        <f t="shared" si="174"/>
        <v>3.5982663925596575E-12</v>
      </c>
      <c r="CX193" s="62">
        <f t="shared" si="122"/>
        <v>293.3333333333369</v>
      </c>
      <c r="CY193" s="62">
        <f ca="1">AVERAGE(OFFSET($CX$3,0,0,'Données projet'!$E$13+1,1))-AVERAGE(OFFSET($H$3,0,0,'Données projet'!$E$13+1,1))</f>
        <v>288.82988781931277</v>
      </c>
      <c r="CZ193" s="62">
        <f t="shared" si="150"/>
        <v>283.48738729114024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-5.1159076974727213E-13</v>
      </c>
      <c r="DP193" s="18">
        <f>DO193*VLOOKUP('Données projet'!$B$14,Paramètres!$A$1:$I$89,3,0)*VLOOKUP('Données projet'!$B$14,Paramètres!$A$1:$I$89,5,0)</f>
        <v>-4.9481059249956164E-13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457.16923206840744</v>
      </c>
      <c r="DU193" s="62">
        <f t="shared" si="152"/>
        <v>244.45149244446094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-5.1159076974727213E-13</v>
      </c>
      <c r="EK193" s="18">
        <f>EJ193*VLOOKUP('Données projet'!$B$15,Paramètres!$A$1:$I$89,3,0)*VLOOKUP('Données projet'!$B$15,Paramètres!$A$1:$I$89,5,0)</f>
        <v>-5.5067630455596371E-13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503.92230226365683</v>
      </c>
      <c r="EP193" s="62">
        <f t="shared" si="154"/>
        <v>267.2998309535638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5.6843418860808015E-14</v>
      </c>
      <c r="FF193" s="18">
        <f>FE193*VLOOKUP('Données projet'!$B$16,Paramètres!$A$1:$I$89,3,0)*VLOOKUP('Données projet'!$B$16,Paramètres!$A$1:$I$89,5,0)</f>
        <v>3.813056537183002E-14</v>
      </c>
      <c r="FG193" s="14">
        <f t="shared" si="182"/>
        <v>6.4086286045526829E-13</v>
      </c>
      <c r="FH193" s="22">
        <f t="shared" si="183"/>
        <v>1.1825802166488628E-12</v>
      </c>
      <c r="FI193" s="62">
        <f t="shared" si="131"/>
        <v>293.33333333333451</v>
      </c>
      <c r="FJ193" s="62">
        <f ca="1">AVERAGE(OFFSET($FI$3,0,0,'Données projet'!$E$16+1,1))-AVERAGE(OFFSET($H$3,0,0,'Données projet'!$E$16+1,1))</f>
        <v>253.51307933126429</v>
      </c>
      <c r="FK193" s="62">
        <f t="shared" si="156"/>
        <v>249.72262393661117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-5.1159076974727213E-13</v>
      </c>
      <c r="O194" s="14">
        <f>N194*VLOOKUP('Données projet'!$B$9,Paramètres!$A$1:$I$89,3,0)*VLOOKUP('Données projet'!$B$9,Paramètres!$A$1:$I$89,5,0)</f>
        <v>-4.6288732846733184E-13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430.40491895612814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-5.1159076974727213E-13</v>
      </c>
      <c r="AJ194" s="14">
        <f>AI194*VLOOKUP('Données projet'!$B$10,Paramètres!$A$1:$I$89,3,0)*VLOOKUP('Données projet'!$B$10,Paramètres!$A$1:$I$89,5,0)</f>
        <v>-5.1875304052373401E-13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477.2188915749129</v>
      </c>
      <c r="AO194" s="62">
        <f t="shared" si="144"/>
        <v>254.25036207346591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-9.2222762759774927E-14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256.19915261735281</v>
      </c>
      <c r="BJ194" s="62">
        <f t="shared" si="146"/>
        <v>297.47246687305056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-9.7543306765146564E-14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448.44001099301806</v>
      </c>
      <c r="CE194" s="62">
        <f t="shared" si="148"/>
        <v>230.82970731138215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3.2658083836560901E-24</v>
      </c>
      <c r="CN194" s="24">
        <f t="shared" si="172"/>
        <v>3.2658083836560901E-24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1.7053025658242404E-13</v>
      </c>
      <c r="CU194" s="18">
        <f>CT194*VLOOKUP('Données projet'!$B$13,Paramètres!$A$1:$I$89,3,0)*VLOOKUP('Données projet'!$B$13,Paramètres!$A$1:$I$89,5,0)</f>
        <v>1.3301360013429075E-13</v>
      </c>
      <c r="CV194" s="14">
        <f t="shared" si="173"/>
        <v>1.9329766731057041E-12</v>
      </c>
      <c r="CW194" s="22">
        <f t="shared" si="174"/>
        <v>3.5982663925596575E-12</v>
      </c>
      <c r="CX194" s="62">
        <f t="shared" si="122"/>
        <v>293.3333333333369</v>
      </c>
      <c r="CY194" s="62">
        <f ca="1">AVERAGE(OFFSET($CX$3,0,0,'Données projet'!$E$13+1,1))-AVERAGE(OFFSET($H$3,0,0,'Données projet'!$E$13+1,1))</f>
        <v>288.82988781931277</v>
      </c>
      <c r="CZ194" s="62">
        <f t="shared" si="150"/>
        <v>283.48738729114024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-5.1159076974727213E-13</v>
      </c>
      <c r="DP194" s="18">
        <f>DO194*VLOOKUP('Données projet'!$B$14,Paramètres!$A$1:$I$89,3,0)*VLOOKUP('Données projet'!$B$14,Paramètres!$A$1:$I$89,5,0)</f>
        <v>-4.9481059249956164E-13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457.16923206840744</v>
      </c>
      <c r="DU194" s="62">
        <f t="shared" si="152"/>
        <v>244.45149244446094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-5.1159076974727213E-13</v>
      </c>
      <c r="EK194" s="18">
        <f>EJ194*VLOOKUP('Données projet'!$B$15,Paramètres!$A$1:$I$89,3,0)*VLOOKUP('Données projet'!$B$15,Paramètres!$A$1:$I$89,5,0)</f>
        <v>-5.5067630455596371E-13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503.92230226365683</v>
      </c>
      <c r="EP194" s="62">
        <f t="shared" si="154"/>
        <v>267.2998309535638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5.6843418860808015E-14</v>
      </c>
      <c r="FF194" s="18">
        <f>FE194*VLOOKUP('Données projet'!$B$16,Paramètres!$A$1:$I$89,3,0)*VLOOKUP('Données projet'!$B$16,Paramètres!$A$1:$I$89,5,0)</f>
        <v>3.813056537183002E-14</v>
      </c>
      <c r="FG194" s="14">
        <f t="shared" si="182"/>
        <v>6.4086286045526829E-13</v>
      </c>
      <c r="FH194" s="22">
        <f t="shared" si="183"/>
        <v>1.1825802166488628E-12</v>
      </c>
      <c r="FI194" s="62">
        <f t="shared" si="131"/>
        <v>293.33333333333451</v>
      </c>
      <c r="FJ194" s="62">
        <f ca="1">AVERAGE(OFFSET($FI$3,0,0,'Données projet'!$E$16+1,1))-AVERAGE(OFFSET($H$3,0,0,'Données projet'!$E$16+1,1))</f>
        <v>253.51307933126429</v>
      </c>
      <c r="FK194" s="62">
        <f t="shared" si="156"/>
        <v>249.72262393661117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-5.1159076974727213E-13</v>
      </c>
      <c r="O195" s="14">
        <f>N195*VLOOKUP('Données projet'!$B$9,Paramètres!$A$1:$I$89,3,0)*VLOOKUP('Données projet'!$B$9,Paramètres!$A$1:$I$89,5,0)</f>
        <v>-4.6288732846733184E-13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430.40491895612814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-5.1159076974727213E-13</v>
      </c>
      <c r="AJ195" s="14">
        <f>AI195*VLOOKUP('Données projet'!$B$10,Paramètres!$A$1:$I$89,3,0)*VLOOKUP('Données projet'!$B$10,Paramètres!$A$1:$I$89,5,0)</f>
        <v>-5.1875304052373401E-13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477.2188915749129</v>
      </c>
      <c r="AO195" s="62">
        <f t="shared" si="144"/>
        <v>254.25036207346591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-9.2222762759774927E-14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256.19915261735281</v>
      </c>
      <c r="BJ195" s="62">
        <f t="shared" si="146"/>
        <v>297.47246687305056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-9.7543306765146564E-14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448.44001099301806</v>
      </c>
      <c r="CE195" s="62">
        <f t="shared" si="148"/>
        <v>230.82970731138215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2.3092752541390996E-24</v>
      </c>
      <c r="CN195" s="24">
        <f t="shared" si="172"/>
        <v>2.3092752541390996E-24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1.7053025658242404E-13</v>
      </c>
      <c r="CU195" s="18">
        <f>CT195*VLOOKUP('Données projet'!$B$13,Paramètres!$A$1:$I$89,3,0)*VLOOKUP('Données projet'!$B$13,Paramètres!$A$1:$I$89,5,0)</f>
        <v>1.3301360013429075E-13</v>
      </c>
      <c r="CV195" s="14">
        <f t="shared" si="173"/>
        <v>1.9329766731057041E-12</v>
      </c>
      <c r="CW195" s="22">
        <f t="shared" si="174"/>
        <v>3.5982663925596575E-12</v>
      </c>
      <c r="CX195" s="62">
        <f t="shared" si="122"/>
        <v>293.3333333333369</v>
      </c>
      <c r="CY195" s="62">
        <f ca="1">AVERAGE(OFFSET($CX$3,0,0,'Données projet'!$E$13+1,1))-AVERAGE(OFFSET($H$3,0,0,'Données projet'!$E$13+1,1))</f>
        <v>288.82988781931277</v>
      </c>
      <c r="CZ195" s="62">
        <f t="shared" si="150"/>
        <v>283.48738729114024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-5.1159076974727213E-13</v>
      </c>
      <c r="DP195" s="18">
        <f>DO195*VLOOKUP('Données projet'!$B$14,Paramètres!$A$1:$I$89,3,0)*VLOOKUP('Données projet'!$B$14,Paramètres!$A$1:$I$89,5,0)</f>
        <v>-4.9481059249956164E-13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457.16923206840744</v>
      </c>
      <c r="DU195" s="62">
        <f t="shared" si="152"/>
        <v>244.45149244446094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-5.1159076974727213E-13</v>
      </c>
      <c r="EK195" s="18">
        <f>EJ195*VLOOKUP('Données projet'!$B$15,Paramètres!$A$1:$I$89,3,0)*VLOOKUP('Données projet'!$B$15,Paramètres!$A$1:$I$89,5,0)</f>
        <v>-5.5067630455596371E-13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503.92230226365683</v>
      </c>
      <c r="EP195" s="62">
        <f t="shared" si="154"/>
        <v>267.2998309535638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5.6843418860808015E-14</v>
      </c>
      <c r="FF195" s="18">
        <f>FE195*VLOOKUP('Données projet'!$B$16,Paramètres!$A$1:$I$89,3,0)*VLOOKUP('Données projet'!$B$16,Paramètres!$A$1:$I$89,5,0)</f>
        <v>3.813056537183002E-14</v>
      </c>
      <c r="FG195" s="14">
        <f t="shared" si="182"/>
        <v>6.4086286045526829E-13</v>
      </c>
      <c r="FH195" s="22">
        <f t="shared" si="183"/>
        <v>1.1825802166488628E-12</v>
      </c>
      <c r="FI195" s="62">
        <f t="shared" si="131"/>
        <v>293.33333333333451</v>
      </c>
      <c r="FJ195" s="62">
        <f ca="1">AVERAGE(OFFSET($FI$3,0,0,'Données projet'!$E$16+1,1))-AVERAGE(OFFSET($H$3,0,0,'Données projet'!$E$16+1,1))</f>
        <v>253.51307933126429</v>
      </c>
      <c r="FK195" s="62">
        <f t="shared" si="156"/>
        <v>249.72262393661117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-5.1159076974727213E-13</v>
      </c>
      <c r="O196" s="14">
        <f>N196*VLOOKUP('Données projet'!$B$9,Paramètres!$A$1:$I$89,3,0)*VLOOKUP('Données projet'!$B$9,Paramètres!$A$1:$I$89,5,0)</f>
        <v>-4.6288732846733184E-13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430.40491895612814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-5.1159076974727213E-13</v>
      </c>
      <c r="AJ196" s="14">
        <f>AI196*VLOOKUP('Données projet'!$B$10,Paramètres!$A$1:$I$89,3,0)*VLOOKUP('Données projet'!$B$10,Paramètres!$A$1:$I$89,5,0)</f>
        <v>-5.1875304052373401E-13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477.2188915749129</v>
      </c>
      <c r="AO196" s="62">
        <f t="shared" si="144"/>
        <v>254.25036207346591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-9.2222762759774927E-14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256.19915261735281</v>
      </c>
      <c r="BJ196" s="62">
        <f t="shared" si="146"/>
        <v>297.47246687305056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-9.7543306765146564E-14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448.44001099301806</v>
      </c>
      <c r="CE196" s="62">
        <f t="shared" si="148"/>
        <v>230.82970731138215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1.6329041918280452E-24</v>
      </c>
      <c r="CN196" s="24">
        <f t="shared" si="172"/>
        <v>1.6329041918280452E-24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1.7053025658242404E-13</v>
      </c>
      <c r="CU196" s="18">
        <f>CT196*VLOOKUP('Données projet'!$B$13,Paramètres!$A$1:$I$89,3,0)*VLOOKUP('Données projet'!$B$13,Paramètres!$A$1:$I$89,5,0)</f>
        <v>1.3301360013429075E-13</v>
      </c>
      <c r="CV196" s="14">
        <f t="shared" si="173"/>
        <v>1.9329766731057041E-12</v>
      </c>
      <c r="CW196" s="22">
        <f t="shared" si="174"/>
        <v>3.5982663925596575E-12</v>
      </c>
      <c r="CX196" s="62">
        <f t="shared" ref="CX196:CX203" si="196">CW196+(CO196+CP196)*44/12</f>
        <v>293.3333333333369</v>
      </c>
      <c r="CY196" s="62">
        <f ca="1">AVERAGE(OFFSET($CX$3,0,0,'Données projet'!$E$13+1,1))-AVERAGE(OFFSET($H$3,0,0,'Données projet'!$E$13+1,1))</f>
        <v>288.82988781931277</v>
      </c>
      <c r="CZ196" s="62">
        <f t="shared" si="150"/>
        <v>283.48738729114024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-5.1159076974727213E-13</v>
      </c>
      <c r="DP196" s="18">
        <f>DO196*VLOOKUP('Données projet'!$B$14,Paramètres!$A$1:$I$89,3,0)*VLOOKUP('Données projet'!$B$14,Paramètres!$A$1:$I$89,5,0)</f>
        <v>-4.9481059249956164E-13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457.16923206840744</v>
      </c>
      <c r="DU196" s="62">
        <f t="shared" si="152"/>
        <v>244.45149244446094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-5.1159076974727213E-13</v>
      </c>
      <c r="EK196" s="18">
        <f>EJ196*VLOOKUP('Données projet'!$B$15,Paramètres!$A$1:$I$89,3,0)*VLOOKUP('Données projet'!$B$15,Paramètres!$A$1:$I$89,5,0)</f>
        <v>-5.5067630455596371E-13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503.92230226365683</v>
      </c>
      <c r="EP196" s="62">
        <f t="shared" si="154"/>
        <v>267.2998309535638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5.6843418860808015E-14</v>
      </c>
      <c r="FF196" s="18">
        <f>FE196*VLOOKUP('Données projet'!$B$16,Paramètres!$A$1:$I$89,3,0)*VLOOKUP('Données projet'!$B$16,Paramètres!$A$1:$I$89,5,0)</f>
        <v>3.813056537183002E-14</v>
      </c>
      <c r="FG196" s="14">
        <f t="shared" si="182"/>
        <v>6.4086286045526829E-13</v>
      </c>
      <c r="FH196" s="22">
        <f t="shared" si="183"/>
        <v>1.1825802166488628E-12</v>
      </c>
      <c r="FI196" s="62">
        <f t="shared" ref="FI196:FI203" si="199">FH196+(EZ196+FA196)*44/12</f>
        <v>293.33333333333451</v>
      </c>
      <c r="FJ196" s="62">
        <f ca="1">AVERAGE(OFFSET($FI$3,0,0,'Données projet'!$E$16+1,1))-AVERAGE(OFFSET($H$3,0,0,'Données projet'!$E$16+1,1))</f>
        <v>253.51307933126429</v>
      </c>
      <c r="FK196" s="62">
        <f t="shared" si="156"/>
        <v>249.72262393661117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-5.1159076974727213E-13</v>
      </c>
      <c r="O197" s="14">
        <f>N197*VLOOKUP('Données projet'!$B$9,Paramètres!$A$1:$I$89,3,0)*VLOOKUP('Données projet'!$B$9,Paramètres!$A$1:$I$89,5,0)</f>
        <v>-4.6288732846733184E-13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430.40491895612814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-5.1159076974727213E-13</v>
      </c>
      <c r="AJ197" s="14">
        <f>AI197*VLOOKUP('Données projet'!$B$10,Paramètres!$A$1:$I$89,3,0)*VLOOKUP('Données projet'!$B$10,Paramètres!$A$1:$I$89,5,0)</f>
        <v>-5.1875304052373401E-13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477.2188915749129</v>
      </c>
      <c r="AO197" s="62">
        <f t="shared" ref="AO197:AO203" si="205">$AO$3</f>
        <v>254.25036207346591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-9.2222762759774927E-14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256.19915261735281</v>
      </c>
      <c r="BJ197" s="62">
        <f t="shared" ref="BJ197:BJ203" si="206">$BJ$3</f>
        <v>297.47246687305056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-9.7543306765146564E-14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448.44001099301806</v>
      </c>
      <c r="CE197" s="62">
        <f t="shared" ref="CE197:CE203" si="207">$CE$3</f>
        <v>230.82970731138215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1.15463762706955E-24</v>
      </c>
      <c r="CN197" s="24">
        <f t="shared" si="172"/>
        <v>1.15463762706955E-24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1.7053025658242404E-13</v>
      </c>
      <c r="CU197" s="18">
        <f>CT197*VLOOKUP('Données projet'!$B$13,Paramètres!$A$1:$I$89,3,0)*VLOOKUP('Données projet'!$B$13,Paramètres!$A$1:$I$89,5,0)</f>
        <v>1.3301360013429075E-13</v>
      </c>
      <c r="CV197" s="14">
        <f t="shared" si="173"/>
        <v>1.9329766731057041E-12</v>
      </c>
      <c r="CW197" s="22">
        <f t="shared" si="174"/>
        <v>3.5982663925596575E-12</v>
      </c>
      <c r="CX197" s="62">
        <f t="shared" si="196"/>
        <v>293.3333333333369</v>
      </c>
      <c r="CY197" s="62">
        <f ca="1">AVERAGE(OFFSET($CX$3,0,0,'Données projet'!$E$13+1,1))-AVERAGE(OFFSET($H$3,0,0,'Données projet'!$E$13+1,1))</f>
        <v>288.82988781931277</v>
      </c>
      <c r="CZ197" s="62">
        <f t="shared" ref="CZ197:CZ203" si="208">$CZ$3</f>
        <v>283.48738729114024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-5.1159076974727213E-13</v>
      </c>
      <c r="DP197" s="18">
        <f>DO197*VLOOKUP('Données projet'!$B$14,Paramètres!$A$1:$I$89,3,0)*VLOOKUP('Données projet'!$B$14,Paramètres!$A$1:$I$89,5,0)</f>
        <v>-4.9481059249956164E-13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457.16923206840744</v>
      </c>
      <c r="DU197" s="62">
        <f t="shared" ref="DU197:DU203" si="209">$DU$3</f>
        <v>244.45149244446094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-5.1159076974727213E-13</v>
      </c>
      <c r="EK197" s="18">
        <f>EJ197*VLOOKUP('Données projet'!$B$15,Paramètres!$A$1:$I$89,3,0)*VLOOKUP('Données projet'!$B$15,Paramètres!$A$1:$I$89,5,0)</f>
        <v>-5.5067630455596371E-13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503.92230226365683</v>
      </c>
      <c r="EP197" s="62">
        <f t="shared" ref="EP197:EP203" si="210">$EP$3</f>
        <v>267.2998309535638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5.6843418860808015E-14</v>
      </c>
      <c r="FF197" s="18">
        <f>FE197*VLOOKUP('Données projet'!$B$16,Paramètres!$A$1:$I$89,3,0)*VLOOKUP('Données projet'!$B$16,Paramètres!$A$1:$I$89,5,0)</f>
        <v>3.813056537183002E-14</v>
      </c>
      <c r="FG197" s="14">
        <f t="shared" si="182"/>
        <v>6.4086286045526829E-13</v>
      </c>
      <c r="FH197" s="22">
        <f t="shared" si="183"/>
        <v>1.1825802166488628E-12</v>
      </c>
      <c r="FI197" s="62">
        <f t="shared" si="199"/>
        <v>293.33333333333451</v>
      </c>
      <c r="FJ197" s="62">
        <f ca="1">AVERAGE(OFFSET($FI$3,0,0,'Données projet'!$E$16+1,1))-AVERAGE(OFFSET($H$3,0,0,'Données projet'!$E$16+1,1))</f>
        <v>253.51307933126429</v>
      </c>
      <c r="FK197" s="62">
        <f t="shared" ref="FK197:FK203" si="211">$FK$3</f>
        <v>249.72262393661117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-5.1159076974727213E-13</v>
      </c>
      <c r="O198" s="14">
        <f>N198*VLOOKUP('Données projet'!$B$9,Paramètres!$A$1:$I$89,3,0)*VLOOKUP('Données projet'!$B$9,Paramètres!$A$1:$I$89,5,0)</f>
        <v>-4.6288732846733184E-13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430.40491895612814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-5.1159076974727213E-13</v>
      </c>
      <c r="AJ198" s="14">
        <f>AI198*VLOOKUP('Données projet'!$B$10,Paramètres!$A$1:$I$89,3,0)*VLOOKUP('Données projet'!$B$10,Paramètres!$A$1:$I$89,5,0)</f>
        <v>-5.1875304052373401E-13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477.2188915749129</v>
      </c>
      <c r="AO198" s="62">
        <f t="shared" si="205"/>
        <v>254.25036207346591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-9.2222762759774927E-14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256.19915261735281</v>
      </c>
      <c r="BJ198" s="62">
        <f t="shared" si="206"/>
        <v>297.47246687305056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-9.7543306765146564E-14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448.44001099301806</v>
      </c>
      <c r="CE198" s="62">
        <f t="shared" si="207"/>
        <v>230.82970731138215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8.164520959140228E-25</v>
      </c>
      <c r="CN198" s="24">
        <f t="shared" si="172"/>
        <v>8.164520959140228E-25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1.7053025658242404E-13</v>
      </c>
      <c r="CU198" s="18">
        <f>CT198*VLOOKUP('Données projet'!$B$13,Paramètres!$A$1:$I$89,3,0)*VLOOKUP('Données projet'!$B$13,Paramètres!$A$1:$I$89,5,0)</f>
        <v>1.3301360013429075E-13</v>
      </c>
      <c r="CV198" s="14">
        <f t="shared" si="173"/>
        <v>1.9329766731057041E-12</v>
      </c>
      <c r="CW198" s="22">
        <f t="shared" si="174"/>
        <v>3.5982663925596575E-12</v>
      </c>
      <c r="CX198" s="62">
        <f t="shared" si="196"/>
        <v>293.3333333333369</v>
      </c>
      <c r="CY198" s="62">
        <f ca="1">AVERAGE(OFFSET($CX$3,0,0,'Données projet'!$E$13+1,1))-AVERAGE(OFFSET($H$3,0,0,'Données projet'!$E$13+1,1))</f>
        <v>288.82988781931277</v>
      </c>
      <c r="CZ198" s="62">
        <f t="shared" si="208"/>
        <v>283.48738729114024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-5.1159076974727213E-13</v>
      </c>
      <c r="DP198" s="18">
        <f>DO198*VLOOKUP('Données projet'!$B$14,Paramètres!$A$1:$I$89,3,0)*VLOOKUP('Données projet'!$B$14,Paramètres!$A$1:$I$89,5,0)</f>
        <v>-4.9481059249956164E-13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457.16923206840744</v>
      </c>
      <c r="DU198" s="62">
        <f t="shared" si="209"/>
        <v>244.45149244446094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-5.1159076974727213E-13</v>
      </c>
      <c r="EK198" s="18">
        <f>EJ198*VLOOKUP('Données projet'!$B$15,Paramètres!$A$1:$I$89,3,0)*VLOOKUP('Données projet'!$B$15,Paramètres!$A$1:$I$89,5,0)</f>
        <v>-5.5067630455596371E-13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503.92230226365683</v>
      </c>
      <c r="EP198" s="62">
        <f t="shared" si="210"/>
        <v>267.2998309535638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5.6843418860808015E-14</v>
      </c>
      <c r="FF198" s="18">
        <f>FE198*VLOOKUP('Données projet'!$B$16,Paramètres!$A$1:$I$89,3,0)*VLOOKUP('Données projet'!$B$16,Paramètres!$A$1:$I$89,5,0)</f>
        <v>3.813056537183002E-14</v>
      </c>
      <c r="FG198" s="14">
        <f t="shared" si="182"/>
        <v>6.4086286045526829E-13</v>
      </c>
      <c r="FH198" s="22">
        <f t="shared" si="183"/>
        <v>1.1825802166488628E-12</v>
      </c>
      <c r="FI198" s="62">
        <f t="shared" si="199"/>
        <v>293.33333333333451</v>
      </c>
      <c r="FJ198" s="62">
        <f ca="1">AVERAGE(OFFSET($FI$3,0,0,'Données projet'!$E$16+1,1))-AVERAGE(OFFSET($H$3,0,0,'Données projet'!$E$16+1,1))</f>
        <v>253.51307933126429</v>
      </c>
      <c r="FK198" s="62">
        <f t="shared" si="211"/>
        <v>249.72262393661117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-5.1159076974727213E-13</v>
      </c>
      <c r="O199" s="14">
        <f>N199*VLOOKUP('Données projet'!$B$9,Paramètres!$A$1:$I$89,3,0)*VLOOKUP('Données projet'!$B$9,Paramètres!$A$1:$I$89,5,0)</f>
        <v>-4.6288732846733184E-13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430.40491895612814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-5.1159076974727213E-13</v>
      </c>
      <c r="AJ199" s="14">
        <f>AI199*VLOOKUP('Données projet'!$B$10,Paramètres!$A$1:$I$89,3,0)*VLOOKUP('Données projet'!$B$10,Paramètres!$A$1:$I$89,5,0)</f>
        <v>-5.1875304052373401E-13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477.2188915749129</v>
      </c>
      <c r="AO199" s="62">
        <f t="shared" si="205"/>
        <v>254.25036207346591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-9.2222762759774927E-14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256.19915261735281</v>
      </c>
      <c r="BJ199" s="62">
        <f t="shared" si="206"/>
        <v>297.47246687305056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-9.7543306765146564E-14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448.44001099301806</v>
      </c>
      <c r="CE199" s="62">
        <f t="shared" si="207"/>
        <v>230.82970731138215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5.7731881353477508E-25</v>
      </c>
      <c r="CN199" s="24">
        <f t="shared" si="172"/>
        <v>5.7731881353477508E-25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1.7053025658242404E-13</v>
      </c>
      <c r="CU199" s="18">
        <f>CT199*VLOOKUP('Données projet'!$B$13,Paramètres!$A$1:$I$89,3,0)*VLOOKUP('Données projet'!$B$13,Paramètres!$A$1:$I$89,5,0)</f>
        <v>1.3301360013429075E-13</v>
      </c>
      <c r="CV199" s="14">
        <f t="shared" si="173"/>
        <v>1.9329766731057041E-12</v>
      </c>
      <c r="CW199" s="22">
        <f t="shared" si="174"/>
        <v>3.5982663925596575E-12</v>
      </c>
      <c r="CX199" s="62">
        <f t="shared" si="196"/>
        <v>293.3333333333369</v>
      </c>
      <c r="CY199" s="62">
        <f ca="1">AVERAGE(OFFSET($CX$3,0,0,'Données projet'!$E$13+1,1))-AVERAGE(OFFSET($H$3,0,0,'Données projet'!$E$13+1,1))</f>
        <v>288.82988781931277</v>
      </c>
      <c r="CZ199" s="62">
        <f t="shared" si="208"/>
        <v>283.48738729114024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-5.1159076974727213E-13</v>
      </c>
      <c r="DP199" s="18">
        <f>DO199*VLOOKUP('Données projet'!$B$14,Paramètres!$A$1:$I$89,3,0)*VLOOKUP('Données projet'!$B$14,Paramètres!$A$1:$I$89,5,0)</f>
        <v>-4.9481059249956164E-13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457.16923206840744</v>
      </c>
      <c r="DU199" s="62">
        <f t="shared" si="209"/>
        <v>244.45149244446094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-5.1159076974727213E-13</v>
      </c>
      <c r="EK199" s="18">
        <f>EJ199*VLOOKUP('Données projet'!$B$15,Paramètres!$A$1:$I$89,3,0)*VLOOKUP('Données projet'!$B$15,Paramètres!$A$1:$I$89,5,0)</f>
        <v>-5.5067630455596371E-13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503.92230226365683</v>
      </c>
      <c r="EP199" s="62">
        <f t="shared" si="210"/>
        <v>267.2998309535638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5.6843418860808015E-14</v>
      </c>
      <c r="FF199" s="18">
        <f>FE199*VLOOKUP('Données projet'!$B$16,Paramètres!$A$1:$I$89,3,0)*VLOOKUP('Données projet'!$B$16,Paramètres!$A$1:$I$89,5,0)</f>
        <v>3.813056537183002E-14</v>
      </c>
      <c r="FG199" s="14">
        <f t="shared" si="182"/>
        <v>6.4086286045526829E-13</v>
      </c>
      <c r="FH199" s="22">
        <f t="shared" si="183"/>
        <v>1.1825802166488628E-12</v>
      </c>
      <c r="FI199" s="62">
        <f t="shared" si="199"/>
        <v>293.33333333333451</v>
      </c>
      <c r="FJ199" s="62">
        <f ca="1">AVERAGE(OFFSET($FI$3,0,0,'Données projet'!$E$16+1,1))-AVERAGE(OFFSET($H$3,0,0,'Données projet'!$E$16+1,1))</f>
        <v>253.51307933126429</v>
      </c>
      <c r="FK199" s="62">
        <f t="shared" si="211"/>
        <v>249.72262393661117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-5.1159076974727213E-13</v>
      </c>
      <c r="O200" s="14">
        <f>N200*VLOOKUP('Données projet'!$B$9,Paramètres!$A$1:$I$89,3,0)*VLOOKUP('Données projet'!$B$9,Paramètres!$A$1:$I$89,5,0)</f>
        <v>-4.6288732846733184E-13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430.40491895612814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-5.1159076974727213E-13</v>
      </c>
      <c r="AJ200" s="14">
        <f>AI200*VLOOKUP('Données projet'!$B$10,Paramètres!$A$1:$I$89,3,0)*VLOOKUP('Données projet'!$B$10,Paramètres!$A$1:$I$89,5,0)</f>
        <v>-5.1875304052373401E-13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477.2188915749129</v>
      </c>
      <c r="AO200" s="62">
        <f t="shared" si="205"/>
        <v>254.25036207346591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-9.2222762759774927E-14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256.19915261735281</v>
      </c>
      <c r="BJ200" s="62">
        <f t="shared" si="206"/>
        <v>297.47246687305056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-9.7543306765146564E-14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448.44001099301806</v>
      </c>
      <c r="CE200" s="62">
        <f t="shared" si="207"/>
        <v>230.82970731138215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4.0822604795701145E-25</v>
      </c>
      <c r="CN200" s="24">
        <f t="shared" si="172"/>
        <v>4.0822604795701145E-25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1.7053025658242404E-13</v>
      </c>
      <c r="CU200" s="18">
        <f>CT200*VLOOKUP('Données projet'!$B$13,Paramètres!$A$1:$I$89,3,0)*VLOOKUP('Données projet'!$B$13,Paramètres!$A$1:$I$89,5,0)</f>
        <v>1.3301360013429075E-13</v>
      </c>
      <c r="CV200" s="14">
        <f t="shared" si="173"/>
        <v>1.9329766731057041E-12</v>
      </c>
      <c r="CW200" s="22">
        <f t="shared" si="174"/>
        <v>3.5982663925596575E-12</v>
      </c>
      <c r="CX200" s="62">
        <f t="shared" si="196"/>
        <v>293.3333333333369</v>
      </c>
      <c r="CY200" s="62">
        <f ca="1">AVERAGE(OFFSET($CX$3,0,0,'Données projet'!$E$13+1,1))-AVERAGE(OFFSET($H$3,0,0,'Données projet'!$E$13+1,1))</f>
        <v>288.82988781931277</v>
      </c>
      <c r="CZ200" s="62">
        <f t="shared" si="208"/>
        <v>283.48738729114024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-5.1159076974727213E-13</v>
      </c>
      <c r="DP200" s="18">
        <f>DO200*VLOOKUP('Données projet'!$B$14,Paramètres!$A$1:$I$89,3,0)*VLOOKUP('Données projet'!$B$14,Paramètres!$A$1:$I$89,5,0)</f>
        <v>-4.9481059249956164E-13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457.16923206840744</v>
      </c>
      <c r="DU200" s="62">
        <f t="shared" si="209"/>
        <v>244.45149244446094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-5.1159076974727213E-13</v>
      </c>
      <c r="EK200" s="18">
        <f>EJ200*VLOOKUP('Données projet'!$B$15,Paramètres!$A$1:$I$89,3,0)*VLOOKUP('Données projet'!$B$15,Paramètres!$A$1:$I$89,5,0)</f>
        <v>-5.5067630455596371E-13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503.92230226365683</v>
      </c>
      <c r="EP200" s="62">
        <f t="shared" si="210"/>
        <v>267.2998309535638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5.6843418860808015E-14</v>
      </c>
      <c r="FF200" s="18">
        <f>FE200*VLOOKUP('Données projet'!$B$16,Paramètres!$A$1:$I$89,3,0)*VLOOKUP('Données projet'!$B$16,Paramètres!$A$1:$I$89,5,0)</f>
        <v>3.813056537183002E-14</v>
      </c>
      <c r="FG200" s="14">
        <f t="shared" si="182"/>
        <v>6.4086286045526829E-13</v>
      </c>
      <c r="FH200" s="22">
        <f t="shared" si="183"/>
        <v>1.1825802166488628E-12</v>
      </c>
      <c r="FI200" s="62">
        <f t="shared" si="199"/>
        <v>293.33333333333451</v>
      </c>
      <c r="FJ200" s="62">
        <f ca="1">AVERAGE(OFFSET($FI$3,0,0,'Données projet'!$E$16+1,1))-AVERAGE(OFFSET($H$3,0,0,'Données projet'!$E$16+1,1))</f>
        <v>253.51307933126429</v>
      </c>
      <c r="FK200" s="62">
        <f t="shared" si="211"/>
        <v>249.72262393661117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-5.1159076974727213E-13</v>
      </c>
      <c r="O201" s="14">
        <f>N201*VLOOKUP('Données projet'!$B$9,Paramètres!$A$1:$I$89,3,0)*VLOOKUP('Données projet'!$B$9,Paramètres!$A$1:$I$89,5,0)</f>
        <v>-4.6288732846733184E-13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430.40491895612814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-5.1159076974727213E-13</v>
      </c>
      <c r="AJ201" s="14">
        <f>AI201*VLOOKUP('Données projet'!$B$10,Paramètres!$A$1:$I$89,3,0)*VLOOKUP('Données projet'!$B$10,Paramètres!$A$1:$I$89,5,0)</f>
        <v>-5.1875304052373401E-13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477.2188915749129</v>
      </c>
      <c r="AO201" s="62">
        <f t="shared" si="205"/>
        <v>254.25036207346591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-9.2222762759774927E-14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256.19915261735281</v>
      </c>
      <c r="BJ201" s="62">
        <f t="shared" si="206"/>
        <v>297.47246687305056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-9.7543306765146564E-14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448.44001099301806</v>
      </c>
      <c r="CE201" s="62">
        <f t="shared" si="207"/>
        <v>230.82970731138215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2.8865940676738758E-25</v>
      </c>
      <c r="CN201" s="24">
        <f t="shared" si="172"/>
        <v>2.8865940676738758E-25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1.7053025658242404E-13</v>
      </c>
      <c r="CU201" s="18">
        <f>CT201*VLOOKUP('Données projet'!$B$13,Paramètres!$A$1:$I$89,3,0)*VLOOKUP('Données projet'!$B$13,Paramètres!$A$1:$I$89,5,0)</f>
        <v>1.3301360013429075E-13</v>
      </c>
      <c r="CV201" s="14">
        <f t="shared" si="173"/>
        <v>1.9329766731057041E-12</v>
      </c>
      <c r="CW201" s="22">
        <f t="shared" si="174"/>
        <v>3.5982663925596575E-12</v>
      </c>
      <c r="CX201" s="62">
        <f t="shared" si="196"/>
        <v>293.3333333333369</v>
      </c>
      <c r="CY201" s="62">
        <f ca="1">AVERAGE(OFFSET($CX$3,0,0,'Données projet'!$E$13+1,1))-AVERAGE(OFFSET($H$3,0,0,'Données projet'!$E$13+1,1))</f>
        <v>288.82988781931277</v>
      </c>
      <c r="CZ201" s="62">
        <f t="shared" si="208"/>
        <v>283.48738729114024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-5.1159076974727213E-13</v>
      </c>
      <c r="DP201" s="18">
        <f>DO201*VLOOKUP('Données projet'!$B$14,Paramètres!$A$1:$I$89,3,0)*VLOOKUP('Données projet'!$B$14,Paramètres!$A$1:$I$89,5,0)</f>
        <v>-4.9481059249956164E-13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457.16923206840744</v>
      </c>
      <c r="DU201" s="62">
        <f t="shared" si="209"/>
        <v>244.45149244446094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-5.1159076974727213E-13</v>
      </c>
      <c r="EK201" s="18">
        <f>EJ201*VLOOKUP('Données projet'!$B$15,Paramètres!$A$1:$I$89,3,0)*VLOOKUP('Données projet'!$B$15,Paramètres!$A$1:$I$89,5,0)</f>
        <v>-5.5067630455596371E-13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503.92230226365683</v>
      </c>
      <c r="EP201" s="62">
        <f t="shared" si="210"/>
        <v>267.2998309535638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5.6843418860808015E-14</v>
      </c>
      <c r="FF201" s="18">
        <f>FE201*VLOOKUP('Données projet'!$B$16,Paramètres!$A$1:$I$89,3,0)*VLOOKUP('Données projet'!$B$16,Paramètres!$A$1:$I$89,5,0)</f>
        <v>3.813056537183002E-14</v>
      </c>
      <c r="FG201" s="14">
        <f t="shared" si="182"/>
        <v>6.4086286045526829E-13</v>
      </c>
      <c r="FH201" s="22">
        <f t="shared" si="183"/>
        <v>1.1825802166488628E-12</v>
      </c>
      <c r="FI201" s="62">
        <f t="shared" si="199"/>
        <v>293.33333333333451</v>
      </c>
      <c r="FJ201" s="62">
        <f ca="1">AVERAGE(OFFSET($FI$3,0,0,'Données projet'!$E$16+1,1))-AVERAGE(OFFSET($H$3,0,0,'Données projet'!$E$16+1,1))</f>
        <v>253.51307933126429</v>
      </c>
      <c r="FK201" s="62">
        <f t="shared" si="211"/>
        <v>249.72262393661117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-5.1159076974727213E-13</v>
      </c>
      <c r="O202" s="14">
        <f>N202*VLOOKUP('Données projet'!$B$9,Paramètres!$A$1:$I$89,3,0)*VLOOKUP('Données projet'!$B$9,Paramètres!$A$1:$I$89,5,0)</f>
        <v>-4.6288732846733184E-13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430.40491895612814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-5.1159076974727213E-13</v>
      </c>
      <c r="AJ202" s="14">
        <f>AI202*VLOOKUP('Données projet'!$B$10,Paramètres!$A$1:$I$89,3,0)*VLOOKUP('Données projet'!$B$10,Paramètres!$A$1:$I$89,5,0)</f>
        <v>-5.1875304052373401E-13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477.2188915749129</v>
      </c>
      <c r="AO202" s="62">
        <f t="shared" si="205"/>
        <v>254.25036207346591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-9.2222762759774927E-14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256.19915261735281</v>
      </c>
      <c r="BJ202" s="62">
        <f t="shared" si="206"/>
        <v>297.47246687305056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-9.7543306765146564E-14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448.44001099301806</v>
      </c>
      <c r="CE202" s="62">
        <f t="shared" si="207"/>
        <v>230.82970731138215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2.0411302397850577E-25</v>
      </c>
      <c r="CN202" s="24">
        <f t="shared" si="172"/>
        <v>2.0411302397850577E-25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1.7053025658242404E-13</v>
      </c>
      <c r="CU202" s="18">
        <f>CT202*VLOOKUP('Données projet'!$B$13,Paramètres!$A$1:$I$89,3,0)*VLOOKUP('Données projet'!$B$13,Paramètres!$A$1:$I$89,5,0)</f>
        <v>1.3301360013429075E-13</v>
      </c>
      <c r="CV202" s="14">
        <f t="shared" si="173"/>
        <v>1.9329766731057041E-12</v>
      </c>
      <c r="CW202" s="22">
        <f t="shared" si="174"/>
        <v>3.5982663925596575E-12</v>
      </c>
      <c r="CX202" s="62">
        <f t="shared" si="196"/>
        <v>293.3333333333369</v>
      </c>
      <c r="CY202" s="62">
        <f ca="1">AVERAGE(OFFSET($CX$3,0,0,'Données projet'!$E$13+1,1))-AVERAGE(OFFSET($H$3,0,0,'Données projet'!$E$13+1,1))</f>
        <v>288.82988781931277</v>
      </c>
      <c r="CZ202" s="62">
        <f t="shared" si="208"/>
        <v>283.48738729114024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-5.1159076974727213E-13</v>
      </c>
      <c r="DP202" s="18">
        <f>DO202*VLOOKUP('Données projet'!$B$14,Paramètres!$A$1:$I$89,3,0)*VLOOKUP('Données projet'!$B$14,Paramètres!$A$1:$I$89,5,0)</f>
        <v>-4.9481059249956164E-13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457.16923206840744</v>
      </c>
      <c r="DU202" s="62">
        <f t="shared" si="209"/>
        <v>244.45149244446094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-5.1159076974727213E-13</v>
      </c>
      <c r="EK202" s="18">
        <f>EJ202*VLOOKUP('Données projet'!$B$15,Paramètres!$A$1:$I$89,3,0)*VLOOKUP('Données projet'!$B$15,Paramètres!$A$1:$I$89,5,0)</f>
        <v>-5.5067630455596371E-13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503.92230226365683</v>
      </c>
      <c r="EP202" s="62">
        <f t="shared" si="210"/>
        <v>267.2998309535638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5.6843418860808015E-14</v>
      </c>
      <c r="FF202" s="18">
        <f>FE202*VLOOKUP('Données projet'!$B$16,Paramètres!$A$1:$I$89,3,0)*VLOOKUP('Données projet'!$B$16,Paramètres!$A$1:$I$89,5,0)</f>
        <v>3.813056537183002E-14</v>
      </c>
      <c r="FG202" s="14">
        <f t="shared" si="182"/>
        <v>6.4086286045526829E-13</v>
      </c>
      <c r="FH202" s="22">
        <f t="shared" si="183"/>
        <v>1.1825802166488628E-12</v>
      </c>
      <c r="FI202" s="62">
        <f t="shared" si="199"/>
        <v>293.33333333333451</v>
      </c>
      <c r="FJ202" s="62">
        <f ca="1">AVERAGE(OFFSET($FI$3,0,0,'Données projet'!$E$16+1,1))-AVERAGE(OFFSET($H$3,0,0,'Données projet'!$E$16+1,1))</f>
        <v>253.51307933126429</v>
      </c>
      <c r="FK202" s="62">
        <f t="shared" si="211"/>
        <v>249.72262393661117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-5.1159076974727213E-13</v>
      </c>
      <c r="O203" s="14">
        <f>N203*VLOOKUP('Données projet'!$B$9,Paramètres!$A$1:$I$89,3,0)*VLOOKUP('Données projet'!$B$9,Paramètres!$A$1:$I$89,5,0)</f>
        <v>-4.6288732846733184E-13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430.40491895612814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-5.1159076974727213E-13</v>
      </c>
      <c r="AJ203" s="14">
        <f>AI203*VLOOKUP('Données projet'!$B$10,Paramètres!$A$1:$I$89,3,0)*VLOOKUP('Données projet'!$B$10,Paramètres!$A$1:$I$89,5,0)</f>
        <v>-5.1875304052373401E-13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477.2188915749129</v>
      </c>
      <c r="AO203" s="62">
        <f t="shared" si="205"/>
        <v>254.25036207346591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-9.2222762759774927E-14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256.19915261735281</v>
      </c>
      <c r="BJ203" s="62">
        <f t="shared" si="206"/>
        <v>297.47246687305056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-9.7543306765146564E-14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448.44001099301806</v>
      </c>
      <c r="CE203" s="62">
        <f t="shared" si="207"/>
        <v>230.82970731138215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1.4432970338369382E-25</v>
      </c>
      <c r="CN203" s="24">
        <f t="shared" si="172"/>
        <v>1.4432970338369382E-25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1.7053025658242404E-13</v>
      </c>
      <c r="CU203" s="18">
        <f>CT203*VLOOKUP('Données projet'!$B$13,Paramètres!$A$1:$I$89,3,0)*VLOOKUP('Données projet'!$B$13,Paramètres!$A$1:$I$89,5,0)</f>
        <v>1.3301360013429075E-13</v>
      </c>
      <c r="CV203" s="14">
        <f t="shared" si="173"/>
        <v>1.9329766731057041E-12</v>
      </c>
      <c r="CW203" s="22">
        <f t="shared" si="174"/>
        <v>3.5982663925596575E-12</v>
      </c>
      <c r="CX203" s="62">
        <f t="shared" si="196"/>
        <v>293.3333333333369</v>
      </c>
      <c r="CY203" s="62">
        <f ca="1">AVERAGE(OFFSET($CX$3,0,0,'Données projet'!$E$13+1,1))-AVERAGE(OFFSET($H$3,0,0,'Données projet'!$E$13+1,1))</f>
        <v>288.82988781931277</v>
      </c>
      <c r="CZ203" s="62">
        <f t="shared" si="208"/>
        <v>283.48738729114024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-5.1159076974727213E-13</v>
      </c>
      <c r="DP203" s="18">
        <f>DO203*VLOOKUP('Données projet'!$B$14,Paramètres!$A$1:$I$89,3,0)*VLOOKUP('Données projet'!$B$14,Paramètres!$A$1:$I$89,5,0)</f>
        <v>-4.9481059249956164E-13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457.16923206840744</v>
      </c>
      <c r="DU203" s="62">
        <f t="shared" si="209"/>
        <v>244.45149244446094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-5.1159076974727213E-13</v>
      </c>
      <c r="EK203" s="18">
        <f>EJ203*VLOOKUP('Données projet'!$B$15,Paramètres!$A$1:$I$89,3,0)*VLOOKUP('Données projet'!$B$15,Paramètres!$A$1:$I$89,5,0)</f>
        <v>-5.5067630455596371E-13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503.92230226365683</v>
      </c>
      <c r="EP203" s="62">
        <f t="shared" si="210"/>
        <v>267.2998309535638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5.6843418860808015E-14</v>
      </c>
      <c r="FF203" s="18">
        <f>FE203*VLOOKUP('Données projet'!$B$16,Paramètres!$A$1:$I$89,3,0)*VLOOKUP('Données projet'!$B$16,Paramètres!$A$1:$I$89,5,0)</f>
        <v>3.813056537183002E-14</v>
      </c>
      <c r="FG203" s="14">
        <f t="shared" si="182"/>
        <v>6.4086286045526829E-13</v>
      </c>
      <c r="FH203" s="22">
        <f t="shared" si="183"/>
        <v>1.1825802166488628E-12</v>
      </c>
      <c r="FI203" s="62">
        <f t="shared" si="199"/>
        <v>293.33333333333451</v>
      </c>
      <c r="FJ203" s="62">
        <f ca="1">AVERAGE(OFFSET($FI$3,0,0,'Données projet'!$E$16+1,1))-AVERAGE(OFFSET($H$3,0,0,'Données projet'!$E$16+1,1))</f>
        <v>253.51307933126429</v>
      </c>
      <c r="FK203" s="62">
        <f t="shared" si="211"/>
        <v>249.72262393661117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1.2457309396155174</v>
      </c>
      <c r="BV205" s="88">
        <f>EXP(LN('Données projet'!B114)/'Données projet'!A114)</f>
        <v>1.1745459910013509</v>
      </c>
      <c r="CQ205" s="88">
        <f>EXP(LN('Données projet'!B140)/'Données projet'!A140)</f>
        <v>1.2788040393997409</v>
      </c>
      <c r="DL205" s="88">
        <f>EXP(LN('Données projet'!B166)/'Données projet'!A166)</f>
        <v>1.2054868146447177</v>
      </c>
      <c r="EG205" s="88">
        <f>EXP(LN('Données projet'!B192)/'Données projet'!A192)</f>
        <v>1.2054868146447177</v>
      </c>
      <c r="FB205" s="88">
        <f>EXP(LN('Données projet'!B218)/'Données projet'!A218)</f>
        <v>1.2788040393997409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O28" sqref="O28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3" zoomScale="115" zoomScaleNormal="115" workbookViewId="0">
      <selection activeCell="D18" sqref="D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3.5</v>
      </c>
      <c r="C6" s="156">
        <f ca="1">IF(OR('Données projet'!B9="",'Données projet'!C9="",'Données projet'!C9=0%),0,Calculateur!S3)</f>
        <v>430.40491895612814</v>
      </c>
      <c r="D6" s="156">
        <f>IF(OR('Données projet'!B9="",'Données projet'!C9="",'Données projet'!C9=0%),0,Calculateur!T3)</f>
        <v>231.36959598460686</v>
      </c>
      <c r="E6" s="156">
        <f ca="1">MIN(C6,D6)</f>
        <v>231.36959598460686</v>
      </c>
      <c r="F6" s="156">
        <f ca="1">E6*B6</f>
        <v>809.79358594612404</v>
      </c>
      <c r="G6" s="156">
        <f ca="1">F6*(100%-'Données projet'!$C$24)*(100%-'Données projet'!$C$25)*(100%-'Données projet'!$C$26)*(100%-'Données projet'!$C$27)</f>
        <v>728.8142273515117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7</v>
      </c>
      <c r="K6" s="160">
        <f>J6*(100%-'Données projet'!$C$24)*(100%-'Données projet'!$C$25)*(100%-'Données projet'!$C$26)*(100%-'Données projet'!$C$27)</f>
        <v>6.3</v>
      </c>
      <c r="L6" s="161">
        <f ca="1">G6+I6+K6</f>
        <v>735.11422735151166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0.44999999999999996</v>
      </c>
      <c r="C7" s="156">
        <f ca="1">IF(OR('Données projet'!B10="",'Données projet'!C10="",'Données projet'!C10=0%),0,Calculateur!AN3)</f>
        <v>477.2188915749129</v>
      </c>
      <c r="D7" s="156">
        <f>IF(OR('Données projet'!B10="",'Données projet'!C10="",'Données projet'!C10=0%),0,Calculateur!AO3)</f>
        <v>254.25036207346591</v>
      </c>
      <c r="E7" s="156">
        <f t="shared" ref="E7:E15" ca="1" si="0">MIN(C7,D7)</f>
        <v>254.25036207346591</v>
      </c>
      <c r="F7" s="156">
        <f t="shared" ref="F7:F15" ca="1" si="1">E7*B7</f>
        <v>114.41266293305965</v>
      </c>
      <c r="G7" s="156">
        <f ca="1">F7*(100%-'Données projet'!$C$24)*(100%-'Données projet'!$C$25)*(100%-'Données projet'!$C$26)*(100%-'Données projet'!$C$27)</f>
        <v>102.97139663975369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0.89999999999999991</v>
      </c>
      <c r="K7" s="160">
        <f>J7*(100%-'Données projet'!$C$24)*(100%-'Données projet'!$C$25)*(100%-'Données projet'!$C$26)*(100%-'Données projet'!$C$27)</f>
        <v>0.80999999999999994</v>
      </c>
      <c r="L7" s="161">
        <f t="shared" ref="L7:L15" ca="1" si="2">G7+I7+K7</f>
        <v>103.78139663975369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Bouleau verruqueux</v>
      </c>
      <c r="B8" s="163">
        <f>'Données projet'!D11</f>
        <v>0.3</v>
      </c>
      <c r="C8" s="156">
        <f ca="1">IF(OR('Données projet'!B11="",'Données projet'!C11="",'Données projet'!C11=0%),0,Calculateur!BI3)</f>
        <v>256.19915261735281</v>
      </c>
      <c r="D8" s="156">
        <f>IF(OR('Données projet'!B11="",'Données projet'!C11="",'Données projet'!C11=0%),0,Calculateur!BJ3)</f>
        <v>297.47246687305056</v>
      </c>
      <c r="E8" s="156">
        <f t="shared" ca="1" si="0"/>
        <v>256.19915261735281</v>
      </c>
      <c r="F8" s="156">
        <f t="shared" ca="1" si="1"/>
        <v>76.859745785205845</v>
      </c>
      <c r="G8" s="156">
        <f ca="1">F8*(100%-'Données projet'!$C$24)*(100%-'Données projet'!$C$25)*(100%-'Données projet'!$C$26)*(100%-'Données projet'!$C$27)</f>
        <v>69.173771206685259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</v>
      </c>
      <c r="K8" s="160">
        <f>J8*(100%-'Données projet'!$C$24)*(100%-'Données projet'!$C$25)*(100%-'Données projet'!$C$26)*(100%-'Données projet'!$C$27)</f>
        <v>2.7</v>
      </c>
      <c r="L8" s="161">
        <f t="shared" ca="1" si="2"/>
        <v>71.873771206685262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Hêtre</v>
      </c>
      <c r="B9" s="163">
        <f>'Données projet'!D12</f>
        <v>0.3</v>
      </c>
      <c r="C9" s="156">
        <f ca="1">IF(OR('Données projet'!B12="",'Données projet'!C12="",'Données projet'!C12=0%),0,Calculateur!CD3)</f>
        <v>448.44001099301806</v>
      </c>
      <c r="D9" s="156">
        <f>IF(OR('Données projet'!B12="",'Données projet'!C12="",'Données projet'!C12=0%),0,Calculateur!CE3)</f>
        <v>230.82970731138215</v>
      </c>
      <c r="E9" s="156">
        <f t="shared" ca="1" si="0"/>
        <v>230.82970731138215</v>
      </c>
      <c r="F9" s="156">
        <f t="shared" ca="1" si="1"/>
        <v>69.24891219341464</v>
      </c>
      <c r="G9" s="156">
        <f ca="1">F9*(100%-'Données projet'!$C$24)*(100%-'Données projet'!$C$25)*(100%-'Données projet'!$C$26)*(100%-'Données projet'!$C$27)</f>
        <v>62.324020974073179</v>
      </c>
      <c r="H9" s="164">
        <f>IF(OR('Données projet'!B12="",'Données projet'!C12="",'Données projet'!C12=0%),0,AVERAGE(Calculateur!$CN$3:$CN$33)*B9)</f>
        <v>0.13703136173433469</v>
      </c>
      <c r="I9" s="158">
        <f>H9*(100%-'Données projet'!$C$24)*(100%-'Données projet'!$C$25)*(100%-'Données projet'!$C$26)*(100%-'Données projet'!$C$27)</f>
        <v>0.12332822556090123</v>
      </c>
      <c r="J9" s="159">
        <f>IF(OR('Données projet'!B12="",'Données projet'!C12="",'Données projet'!C12=0%),0,SUM(Calculateur!$CG$3:$CG$33)*VLOOKUP('Données projet'!$B$12,Paramètres!$A$1:$I$89,9,0)*B9)</f>
        <v>1.875</v>
      </c>
      <c r="K9" s="160">
        <f>J9*(100%-'Données projet'!$C$24)*(100%-'Données projet'!$C$25)*(100%-'Données projet'!$C$26)*(100%-'Données projet'!$C$27)</f>
        <v>1.6875</v>
      </c>
      <c r="L9" s="161">
        <f t="shared" ca="1" si="2"/>
        <v>64.13484919963409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Merisier</v>
      </c>
      <c r="B10" s="163">
        <f>'Données projet'!D13</f>
        <v>0.15</v>
      </c>
      <c r="C10" s="156">
        <f ca="1">IF(OR('Données projet'!B13="",'Données projet'!C13="",'Données projet'!C13=0%),0,Calculateur!CY3)</f>
        <v>288.82988781931277</v>
      </c>
      <c r="D10" s="156">
        <f>IF(OR('Données projet'!B13="",'Données projet'!C13="",'Données projet'!C13=0%),0,Calculateur!CZ3)</f>
        <v>283.48738729114024</v>
      </c>
      <c r="E10" s="156">
        <f t="shared" ca="1" si="0"/>
        <v>283.48738729114024</v>
      </c>
      <c r="F10" s="156">
        <f t="shared" ca="1" si="1"/>
        <v>42.523108093671034</v>
      </c>
      <c r="G10" s="156">
        <f ca="1">F10*(100%-'Données projet'!$C$24)*(100%-'Données projet'!$C$25)*(100%-'Données projet'!$C$26)*(100%-'Données projet'!$C$27)</f>
        <v>38.270797284303931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2.0625</v>
      </c>
      <c r="K10" s="160">
        <f>J10*(100%-'Données projet'!$C$24)*(100%-'Données projet'!$C$25)*(100%-'Données projet'!$C$26)*(100%-'Données projet'!$C$27)</f>
        <v>1.85625</v>
      </c>
      <c r="L10" s="161">
        <f t="shared" ca="1" si="2"/>
        <v>40.127047284303934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Alisier torminal</v>
      </c>
      <c r="B11" s="163">
        <f>'Données projet'!D14</f>
        <v>0.05</v>
      </c>
      <c r="C11" s="156">
        <f ca="1">IF(OR('Données projet'!B14="",'Données projet'!C14="",'Données projet'!C14=0%),0,Calculateur!DT3)</f>
        <v>457.16923206840744</v>
      </c>
      <c r="D11" s="156">
        <f>IF(OR('Données projet'!B14="",'Données projet'!C14="",'Données projet'!C14=0%),0,Calculateur!DU3)</f>
        <v>244.45149244446094</v>
      </c>
      <c r="E11" s="156">
        <f t="shared" ca="1" si="0"/>
        <v>244.45149244446094</v>
      </c>
      <c r="F11" s="156">
        <f t="shared" ca="1" si="1"/>
        <v>12.222574622223048</v>
      </c>
      <c r="G11" s="156">
        <f ca="1">F11*(100%-'Données projet'!$C$24)*(100%-'Données projet'!$C$25)*(100%-'Données projet'!$C$26)*(100%-'Données projet'!$C$27)</f>
        <v>11.000317160000744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0.1</v>
      </c>
      <c r="K11" s="160">
        <f>J11*(100%-'Données projet'!$C$24)*(100%-'Données projet'!$C$25)*(100%-'Données projet'!$C$26)*(100%-'Données projet'!$C$27)</f>
        <v>9.0000000000000011E-2</v>
      </c>
      <c r="L11" s="161">
        <f t="shared" ca="1" si="2"/>
        <v>11.090317160000744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Cormier</v>
      </c>
      <c r="B12" s="163">
        <f>'Données projet'!D15</f>
        <v>0.05</v>
      </c>
      <c r="C12" s="156">
        <f ca="1">IF(OR('Données projet'!B15="",'Données projet'!C15="",'Données projet'!C15=0%),0,Calculateur!EO3)</f>
        <v>503.92230226365683</v>
      </c>
      <c r="D12" s="156">
        <f>IF(OR('Données projet'!B15="",'Données projet'!C15="",'Données projet'!C15=0%),0,Calculateur!EP3)</f>
        <v>267.2998309535638</v>
      </c>
      <c r="E12" s="156">
        <f t="shared" ca="1" si="0"/>
        <v>267.2998309535638</v>
      </c>
      <c r="F12" s="156">
        <f t="shared" ca="1" si="1"/>
        <v>13.364991547678191</v>
      </c>
      <c r="G12" s="156">
        <f ca="1">F12*(100%-'Données projet'!$C$24)*(100%-'Données projet'!$C$25)*(100%-'Données projet'!$C$26)*(100%-'Données projet'!$C$27)</f>
        <v>12.028492392910373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0.1</v>
      </c>
      <c r="K12" s="160">
        <f>J12*(100%-'Données projet'!$C$24)*(100%-'Données projet'!$C$25)*(100%-'Données projet'!$C$26)*(100%-'Données projet'!$C$27)</f>
        <v>9.0000000000000011E-2</v>
      </c>
      <c r="L12" s="161">
        <f t="shared" ca="1" si="2"/>
        <v>12.118492392910373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Tilleul</v>
      </c>
      <c r="B13" s="163">
        <f>'Données projet'!D16</f>
        <v>0.05</v>
      </c>
      <c r="C13" s="156">
        <f ca="1">IF(OR('Données projet'!B16="",'Données projet'!C16="",'Données projet'!C16=0%),0,Calculateur!FJ3)</f>
        <v>253.51307933126429</v>
      </c>
      <c r="D13" s="156">
        <f>IF(OR('Données projet'!B16="",'Données projet'!C16="",'Données projet'!C16=0%),0,Calculateur!FK3)</f>
        <v>249.72262393661117</v>
      </c>
      <c r="E13" s="156">
        <f t="shared" ca="1" si="0"/>
        <v>249.72262393661117</v>
      </c>
      <c r="F13" s="156">
        <f t="shared" ca="1" si="1"/>
        <v>12.486131196830559</v>
      </c>
      <c r="G13" s="156">
        <f ca="1">F13*(100%-'Données projet'!$C$24)*(100%-'Données projet'!$C$25)*(100%-'Données projet'!$C$26)*(100%-'Données projet'!$C$27)</f>
        <v>11.237518077147504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0.6875</v>
      </c>
      <c r="K13" s="160">
        <f>J13*(100%-'Données projet'!$C$24)*(100%-'Données projet'!$C$25)*(100%-'Données projet'!$C$26)*(100%-'Données projet'!$C$27)</f>
        <v>0.61875000000000002</v>
      </c>
      <c r="L13" s="161">
        <f t="shared" ca="1" si="2"/>
        <v>11.856268077147504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1150.9117123182068</v>
      </c>
      <c r="G16" s="175">
        <f t="shared" ca="1" si="3"/>
        <v>1035.8205410863864</v>
      </c>
      <c r="H16" s="176">
        <f t="shared" si="3"/>
        <v>0.13703136173433469</v>
      </c>
      <c r="I16" s="176">
        <f t="shared" si="3"/>
        <v>0.12332822556090123</v>
      </c>
      <c r="J16" s="177">
        <f t="shared" si="3"/>
        <v>15.725</v>
      </c>
      <c r="K16" s="177">
        <f t="shared" si="3"/>
        <v>14.152499999999998</v>
      </c>
      <c r="L16" s="178">
        <f t="shared" ca="1" si="3"/>
        <v>1050.0963693119472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Bouleau verruqueux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Hêtre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Merisier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Alisier torminal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Cormier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Tilleul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01" zoomScale="90" zoomScaleNormal="90" workbookViewId="0">
      <selection activeCell="V20" sqref="V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780.80375995704742</v>
      </c>
      <c r="U10" s="190">
        <f>'Données projet'!D9</f>
        <v>3.5</v>
      </c>
      <c r="V10" s="189">
        <f>U10*T10</f>
        <v>2732.8131598496661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754.18531222281297</v>
      </c>
      <c r="U11" s="190">
        <f>'Données projet'!D10</f>
        <v>0.44999999999999996</v>
      </c>
      <c r="V11" s="189">
        <f t="shared" ref="V11" si="0">U11*T11</f>
        <v>339.38339050026582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Bouleau verruqueux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868.70475741350128</v>
      </c>
      <c r="U12" s="190">
        <f>'Données projet'!D11</f>
        <v>0.3</v>
      </c>
      <c r="V12" s="189">
        <f t="shared" ref="V12:V19" si="1">U12*T12</f>
        <v>260.61142722405037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Hêtre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1436.3622858106642</v>
      </c>
      <c r="U13" s="190">
        <f>'Données projet'!D12</f>
        <v>0.3</v>
      </c>
      <c r="V13" s="189">
        <f t="shared" si="1"/>
        <v>430.90868574319921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Merisier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3347.3380352827753</v>
      </c>
      <c r="U14" s="190">
        <f>'Données projet'!D13</f>
        <v>0.15</v>
      </c>
      <c r="V14" s="189">
        <f t="shared" si="1"/>
        <v>502.10070529241625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1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Alisier torminal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780.80375995704742</v>
      </c>
      <c r="U15" s="190">
        <f>'Données projet'!D14</f>
        <v>0.05</v>
      </c>
      <c r="V15" s="189">
        <f t="shared" si="1"/>
        <v>39.040187997852371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Cormier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780.80375995704742</v>
      </c>
      <c r="U16" s="190">
        <f>'Données projet'!D15</f>
        <v>0.05</v>
      </c>
      <c r="V16" s="189">
        <f t="shared" si="1"/>
        <v>39.040187997852371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Tilleul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1594.5843228272333</v>
      </c>
      <c r="U17" s="190">
        <f>'Données projet'!D16</f>
        <v>0.05</v>
      </c>
      <c r="V17" s="189">
        <f t="shared" si="1"/>
        <v>79.729216141361675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7955.9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-35355.873039253333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8</v>
      </c>
      <c r="C24" s="206">
        <v>10</v>
      </c>
      <c r="D24" s="194">
        <f t="shared" ref="D24:D42" si="2">B24*C24</f>
        <v>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-35355.873039253333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42</v>
      </c>
      <c r="C26" s="206">
        <v>10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42</v>
      </c>
      <c r="C28" s="206">
        <v>20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42</v>
      </c>
      <c r="C30" s="206">
        <v>30</v>
      </c>
      <c r="D30" s="194">
        <f t="shared" si="2"/>
        <v>1260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42</v>
      </c>
      <c r="C32" s="206">
        <v>40</v>
      </c>
      <c r="D32" s="194">
        <f t="shared" si="2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42</v>
      </c>
      <c r="C34" s="206">
        <v>50</v>
      </c>
      <c r="D34" s="194">
        <f t="shared" si="2"/>
        <v>2100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42</v>
      </c>
      <c r="C35" s="206">
        <v>60</v>
      </c>
      <c r="D35" s="194">
        <f t="shared" si="2"/>
        <v>2520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95</v>
      </c>
      <c r="B36" s="193">
        <f>'Données projet'!D49</f>
        <v>42</v>
      </c>
      <c r="C36" s="206">
        <v>70</v>
      </c>
      <c r="D36" s="194">
        <f t="shared" si="2"/>
        <v>2940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105</v>
      </c>
      <c r="B37" s="193">
        <f>'Données projet'!D50</f>
        <v>41</v>
      </c>
      <c r="C37" s="206">
        <v>80</v>
      </c>
      <c r="D37" s="194">
        <f t="shared" si="2"/>
        <v>3280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115</v>
      </c>
      <c r="B38" s="193">
        <f>'Données projet'!D51</f>
        <v>37</v>
      </c>
      <c r="C38" s="206">
        <v>90</v>
      </c>
      <c r="D38" s="194">
        <f t="shared" si="2"/>
        <v>3330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125</v>
      </c>
      <c r="B39" s="193">
        <f>'Données projet'!D52</f>
        <v>33</v>
      </c>
      <c r="C39" s="206">
        <v>100</v>
      </c>
      <c r="D39" s="194">
        <f t="shared" si="2"/>
        <v>3300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135</v>
      </c>
      <c r="B40" s="193">
        <f>'Données projet'!D53</f>
        <v>29</v>
      </c>
      <c r="C40" s="206">
        <v>110</v>
      </c>
      <c r="D40" s="194">
        <f t="shared" si="2"/>
        <v>3190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145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306</v>
      </c>
      <c r="C42" s="206">
        <v>200</v>
      </c>
      <c r="D42" s="194">
        <f t="shared" si="2"/>
        <v>61200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8</v>
      </c>
      <c r="C55" s="206">
        <v>10</v>
      </c>
      <c r="D55" s="191">
        <f t="shared" ref="D55:D73" si="4">B55*C55</f>
        <v>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0</v>
      </c>
      <c r="C56" s="206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42</v>
      </c>
      <c r="C57" s="206">
        <v>10</v>
      </c>
      <c r="D57" s="191">
        <f t="shared" si="4"/>
        <v>420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0</v>
      </c>
      <c r="C58" s="206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42</v>
      </c>
      <c r="C59" s="206">
        <v>20</v>
      </c>
      <c r="D59" s="191">
        <f t="shared" si="4"/>
        <v>840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0</v>
      </c>
      <c r="C60" s="206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42</v>
      </c>
      <c r="C61" s="206">
        <v>30</v>
      </c>
      <c r="D61" s="191">
        <f t="shared" si="4"/>
        <v>1260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0</v>
      </c>
      <c r="C62" s="206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42</v>
      </c>
      <c r="C63" s="206">
        <v>40</v>
      </c>
      <c r="D63" s="191">
        <f t="shared" si="4"/>
        <v>1680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0</v>
      </c>
      <c r="C64" s="206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42</v>
      </c>
      <c r="C65" s="206">
        <v>50</v>
      </c>
      <c r="D65" s="191">
        <f t="shared" si="4"/>
        <v>2100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42</v>
      </c>
      <c r="C66" s="206">
        <v>60</v>
      </c>
      <c r="D66" s="191">
        <f t="shared" si="4"/>
        <v>2520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95</v>
      </c>
      <c r="B67" s="193">
        <f>'Données projet'!D75</f>
        <v>42</v>
      </c>
      <c r="C67" s="206">
        <v>70</v>
      </c>
      <c r="D67" s="191">
        <f t="shared" si="4"/>
        <v>2940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105</v>
      </c>
      <c r="B68" s="193">
        <f>'Données projet'!D76</f>
        <v>41</v>
      </c>
      <c r="C68" s="206">
        <v>80</v>
      </c>
      <c r="D68" s="191">
        <f t="shared" si="4"/>
        <v>3280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115</v>
      </c>
      <c r="B69" s="193">
        <f>'Données projet'!D77</f>
        <v>37</v>
      </c>
      <c r="C69" s="206">
        <v>90</v>
      </c>
      <c r="D69" s="191">
        <f t="shared" si="4"/>
        <v>3330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125</v>
      </c>
      <c r="B70" s="193">
        <f>'Données projet'!D78</f>
        <v>33</v>
      </c>
      <c r="C70" s="206">
        <v>100</v>
      </c>
      <c r="D70" s="191">
        <f t="shared" si="4"/>
        <v>3300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135</v>
      </c>
      <c r="B71" s="193">
        <f>'Données projet'!D79</f>
        <v>29</v>
      </c>
      <c r="C71" s="206">
        <v>110</v>
      </c>
      <c r="D71" s="191">
        <f t="shared" si="4"/>
        <v>3190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145</v>
      </c>
      <c r="B72" s="193">
        <f>'Données projet'!D80</f>
        <v>0</v>
      </c>
      <c r="C72" s="206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150</v>
      </c>
      <c r="B73" s="193">
        <f>'Données projet'!D81</f>
        <v>306</v>
      </c>
      <c r="C73" s="206">
        <v>200</v>
      </c>
      <c r="D73" s="191">
        <f t="shared" si="4"/>
        <v>61200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Bouleau verruqueux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20</v>
      </c>
      <c r="B87" s="193">
        <f>'Données projet'!D90</f>
        <v>40</v>
      </c>
      <c r="C87" s="204">
        <v>10</v>
      </c>
      <c r="D87" s="191">
        <f t="shared" si="6"/>
        <v>400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25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35</v>
      </c>
      <c r="B90" s="193">
        <f>'Données projet'!D93</f>
        <v>76</v>
      </c>
      <c r="C90" s="204">
        <v>10</v>
      </c>
      <c r="D90" s="191">
        <f t="shared" si="6"/>
        <v>760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45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55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60</v>
      </c>
      <c r="B95" s="193">
        <f>'Données projet'!D98</f>
        <v>303</v>
      </c>
      <c r="C95" s="204">
        <v>25</v>
      </c>
      <c r="D95" s="191">
        <f t="shared" si="6"/>
        <v>7575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>
        <v>80</v>
      </c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>
        <v>120</v>
      </c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Hêtre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27</v>
      </c>
      <c r="B116" s="193">
        <f>'Données projet'!D114</f>
        <v>12</v>
      </c>
      <c r="C116" s="204">
        <v>10</v>
      </c>
      <c r="D116" s="191">
        <f>B116*C116</f>
        <v>120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13</v>
      </c>
      <c r="C117" s="204">
        <v>10</v>
      </c>
      <c r="D117" s="191">
        <f t="shared" ref="D117:D135" si="8">B117*C117</f>
        <v>130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36</v>
      </c>
      <c r="B118" s="193">
        <f>'Données projet'!D116</f>
        <v>60</v>
      </c>
      <c r="C118" s="204">
        <v>10</v>
      </c>
      <c r="D118" s="191">
        <f t="shared" si="8"/>
        <v>600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42</v>
      </c>
      <c r="B119" s="193">
        <f>'Données projet'!D117</f>
        <v>59</v>
      </c>
      <c r="C119" s="204">
        <v>15</v>
      </c>
      <c r="D119" s="191">
        <f t="shared" si="8"/>
        <v>885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48</v>
      </c>
      <c r="B120" s="193">
        <f>'Données projet'!D118</f>
        <v>63</v>
      </c>
      <c r="C120" s="204">
        <v>20</v>
      </c>
      <c r="D120" s="191">
        <f t="shared" si="8"/>
        <v>1260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54</v>
      </c>
      <c r="B121" s="193">
        <f>'Données projet'!D119</f>
        <v>64</v>
      </c>
      <c r="C121" s="204">
        <v>20</v>
      </c>
      <c r="D121" s="191">
        <f t="shared" si="8"/>
        <v>1280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60</v>
      </c>
      <c r="B122" s="193">
        <f>'Données projet'!D120</f>
        <v>61</v>
      </c>
      <c r="C122" s="204">
        <v>30</v>
      </c>
      <c r="D122" s="191">
        <f t="shared" si="8"/>
        <v>1830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69</v>
      </c>
      <c r="B123" s="193">
        <f>'Données projet'!D121</f>
        <v>84</v>
      </c>
      <c r="C123" s="204">
        <v>30</v>
      </c>
      <c r="D123" s="191">
        <f t="shared" si="8"/>
        <v>2520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78</v>
      </c>
      <c r="B124" s="193">
        <f>'Données projet'!D122</f>
        <v>39</v>
      </c>
      <c r="C124" s="204">
        <v>40</v>
      </c>
      <c r="D124" s="191">
        <f t="shared" si="8"/>
        <v>1560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84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90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96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99</v>
      </c>
      <c r="B128" s="193">
        <f>'Données projet'!D126</f>
        <v>591</v>
      </c>
      <c r="C128" s="204">
        <v>70</v>
      </c>
      <c r="D128" s="191">
        <f t="shared" si="8"/>
        <v>41370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Merisier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30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28</v>
      </c>
      <c r="C148" s="204">
        <v>10</v>
      </c>
      <c r="D148" s="194">
        <f t="shared" ref="D148:D166" si="10">B148*C148</f>
        <v>280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27</v>
      </c>
      <c r="C149" s="204">
        <v>10</v>
      </c>
      <c r="D149" s="194">
        <f t="shared" si="10"/>
        <v>270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31</v>
      </c>
      <c r="B150" s="187">
        <f>'Données projet'!D143</f>
        <v>36</v>
      </c>
      <c r="C150" s="204">
        <v>15</v>
      </c>
      <c r="D150" s="194">
        <f t="shared" si="10"/>
        <v>540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37</v>
      </c>
      <c r="B151" s="187">
        <f>'Données projet'!D144</f>
        <v>36</v>
      </c>
      <c r="C151" s="204">
        <v>20</v>
      </c>
      <c r="D151" s="194">
        <f t="shared" si="10"/>
        <v>720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44</v>
      </c>
      <c r="B152" s="187">
        <f>'Données projet'!D145</f>
        <v>43</v>
      </c>
      <c r="C152" s="204">
        <v>25</v>
      </c>
      <c r="D152" s="194">
        <f t="shared" si="10"/>
        <v>1075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52</v>
      </c>
      <c r="B153" s="187">
        <f>'Données projet'!D146</f>
        <v>48</v>
      </c>
      <c r="C153" s="204">
        <v>30</v>
      </c>
      <c r="D153" s="194">
        <f t="shared" si="10"/>
        <v>1440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47</v>
      </c>
      <c r="C154" s="204">
        <v>60</v>
      </c>
      <c r="D154" s="194">
        <f t="shared" si="10"/>
        <v>2820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69</v>
      </c>
      <c r="B155" s="187">
        <f>'Données projet'!D148</f>
        <v>328</v>
      </c>
      <c r="C155" s="204">
        <v>150</v>
      </c>
      <c r="D155" s="194">
        <f t="shared" si="10"/>
        <v>49200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Alisier torminal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25</v>
      </c>
      <c r="B179" s="193">
        <f>'Données projet'!D167</f>
        <v>8</v>
      </c>
      <c r="C179" s="206">
        <v>10</v>
      </c>
      <c r="D179" s="191">
        <f t="shared" ref="D179:D197" si="11">B179*C179</f>
        <v>80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35</v>
      </c>
      <c r="B181" s="193">
        <f>'Données projet'!D169</f>
        <v>42</v>
      </c>
      <c r="C181" s="206">
        <v>10</v>
      </c>
      <c r="D181" s="191">
        <f t="shared" si="11"/>
        <v>420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45</v>
      </c>
      <c r="B183" s="193">
        <f>'Données projet'!D171</f>
        <v>42</v>
      </c>
      <c r="C183" s="206">
        <v>20</v>
      </c>
      <c r="D183" s="191">
        <f t="shared" si="11"/>
        <v>840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55</v>
      </c>
      <c r="B185" s="193">
        <f>'Données projet'!D173</f>
        <v>42</v>
      </c>
      <c r="C185" s="206">
        <v>30</v>
      </c>
      <c r="D185" s="191">
        <f t="shared" si="11"/>
        <v>1260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65</v>
      </c>
      <c r="B187" s="193">
        <f>'Données projet'!D175</f>
        <v>42</v>
      </c>
      <c r="C187" s="206">
        <v>40</v>
      </c>
      <c r="D187" s="191">
        <f t="shared" si="11"/>
        <v>1680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75</v>
      </c>
      <c r="B189" s="193">
        <f>'Données projet'!D177</f>
        <v>42</v>
      </c>
      <c r="C189" s="206">
        <v>50</v>
      </c>
      <c r="D189" s="191">
        <f t="shared" si="11"/>
        <v>2100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85</v>
      </c>
      <c r="B190" s="193">
        <f>'Données projet'!D178</f>
        <v>42</v>
      </c>
      <c r="C190" s="206">
        <v>60</v>
      </c>
      <c r="D190" s="191">
        <f t="shared" si="11"/>
        <v>2520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95</v>
      </c>
      <c r="B191" s="193">
        <f>'Données projet'!D179</f>
        <v>42</v>
      </c>
      <c r="C191" s="206">
        <v>70</v>
      </c>
      <c r="D191" s="191">
        <f t="shared" si="11"/>
        <v>2940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105</v>
      </c>
      <c r="B192" s="193">
        <f>'Données projet'!D180</f>
        <v>41</v>
      </c>
      <c r="C192" s="206">
        <v>80</v>
      </c>
      <c r="D192" s="191">
        <f t="shared" si="11"/>
        <v>3280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115</v>
      </c>
      <c r="B193" s="193">
        <f>'Données projet'!D181</f>
        <v>37</v>
      </c>
      <c r="C193" s="206">
        <v>90</v>
      </c>
      <c r="D193" s="191">
        <f t="shared" si="11"/>
        <v>3330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125</v>
      </c>
      <c r="B194" s="193">
        <f>'Données projet'!D182</f>
        <v>33</v>
      </c>
      <c r="C194" s="206">
        <v>100</v>
      </c>
      <c r="D194" s="191">
        <f t="shared" si="11"/>
        <v>3300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135</v>
      </c>
      <c r="B195" s="193">
        <f>'Données projet'!D183</f>
        <v>29</v>
      </c>
      <c r="C195" s="206">
        <v>110</v>
      </c>
      <c r="D195" s="191">
        <f t="shared" si="11"/>
        <v>3190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145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150</v>
      </c>
      <c r="B197" s="193">
        <f>'Données projet'!D185</f>
        <v>306</v>
      </c>
      <c r="C197" s="206">
        <v>200</v>
      </c>
      <c r="D197" s="191">
        <f t="shared" si="11"/>
        <v>61200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Cormier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25</v>
      </c>
      <c r="B210" s="193">
        <f>'Données projet'!D193</f>
        <v>8</v>
      </c>
      <c r="C210" s="206">
        <v>10</v>
      </c>
      <c r="D210" s="191">
        <f t="shared" ref="D210:D228" si="12">B210*C210</f>
        <v>80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35</v>
      </c>
      <c r="B212" s="193">
        <f>'Données projet'!D195</f>
        <v>42</v>
      </c>
      <c r="C212" s="206">
        <v>10</v>
      </c>
      <c r="D212" s="191">
        <f t="shared" si="12"/>
        <v>420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45</v>
      </c>
      <c r="B214" s="193">
        <f>'Données projet'!D197</f>
        <v>42</v>
      </c>
      <c r="C214" s="206">
        <v>20</v>
      </c>
      <c r="D214" s="191">
        <f t="shared" si="12"/>
        <v>840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55</v>
      </c>
      <c r="B216" s="193">
        <f>'Données projet'!D199</f>
        <v>42</v>
      </c>
      <c r="C216" s="206">
        <v>30</v>
      </c>
      <c r="D216" s="191">
        <f t="shared" si="12"/>
        <v>1260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65</v>
      </c>
      <c r="B218" s="193">
        <f>'Données projet'!D201</f>
        <v>42</v>
      </c>
      <c r="C218" s="206">
        <v>40</v>
      </c>
      <c r="D218" s="191">
        <f t="shared" si="12"/>
        <v>1680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75</v>
      </c>
      <c r="B220" s="193">
        <f>'Données projet'!D203</f>
        <v>42</v>
      </c>
      <c r="C220" s="206">
        <v>50</v>
      </c>
      <c r="D220" s="191">
        <f t="shared" si="12"/>
        <v>2100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85</v>
      </c>
      <c r="B221" s="193">
        <f>'Données projet'!D204</f>
        <v>42</v>
      </c>
      <c r="C221" s="206">
        <v>60</v>
      </c>
      <c r="D221" s="191">
        <f t="shared" si="12"/>
        <v>2520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95</v>
      </c>
      <c r="B222" s="193">
        <f>'Données projet'!D205</f>
        <v>42</v>
      </c>
      <c r="C222" s="206">
        <v>70</v>
      </c>
      <c r="D222" s="191">
        <f t="shared" si="12"/>
        <v>2940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105</v>
      </c>
      <c r="B223" s="193">
        <f>'Données projet'!D206</f>
        <v>41</v>
      </c>
      <c r="C223" s="206">
        <v>80</v>
      </c>
      <c r="D223" s="191">
        <f t="shared" si="12"/>
        <v>3280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115</v>
      </c>
      <c r="B224" s="193">
        <f>'Données projet'!D207</f>
        <v>37</v>
      </c>
      <c r="C224" s="206">
        <v>90</v>
      </c>
      <c r="D224" s="191">
        <f t="shared" si="12"/>
        <v>3330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125</v>
      </c>
      <c r="B225" s="193">
        <f>'Données projet'!D208</f>
        <v>33</v>
      </c>
      <c r="C225" s="206">
        <v>100</v>
      </c>
      <c r="D225" s="191">
        <f t="shared" si="12"/>
        <v>3300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135</v>
      </c>
      <c r="B226" s="193">
        <f>'Données projet'!D209</f>
        <v>29</v>
      </c>
      <c r="C226" s="206">
        <v>110</v>
      </c>
      <c r="D226" s="191">
        <f t="shared" si="12"/>
        <v>3190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145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150</v>
      </c>
      <c r="B228" s="193">
        <f>'Données projet'!D211</f>
        <v>306</v>
      </c>
      <c r="C228" s="206">
        <v>200</v>
      </c>
      <c r="D228" s="191">
        <f t="shared" si="12"/>
        <v>61200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Tilleul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15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20</v>
      </c>
      <c r="B241" s="193">
        <f>'Données projet'!D219</f>
        <v>28</v>
      </c>
      <c r="C241" s="206">
        <v>10</v>
      </c>
      <c r="D241" s="191">
        <f t="shared" ref="D241:D259" si="13">B241*C241</f>
        <v>280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25</v>
      </c>
      <c r="B242" s="193">
        <f>'Données projet'!D220</f>
        <v>27</v>
      </c>
      <c r="C242" s="206">
        <v>10</v>
      </c>
      <c r="D242" s="191">
        <f t="shared" si="13"/>
        <v>270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31</v>
      </c>
      <c r="B243" s="193">
        <f>'Données projet'!D221</f>
        <v>36</v>
      </c>
      <c r="C243" s="206">
        <v>10</v>
      </c>
      <c r="D243" s="191">
        <f t="shared" si="13"/>
        <v>360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37</v>
      </c>
      <c r="B244" s="193">
        <f>'Données projet'!D222</f>
        <v>36</v>
      </c>
      <c r="C244" s="206">
        <v>15</v>
      </c>
      <c r="D244" s="191">
        <f t="shared" si="13"/>
        <v>540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44</v>
      </c>
      <c r="B245" s="193">
        <f>'Données projet'!D223</f>
        <v>43</v>
      </c>
      <c r="C245" s="206">
        <v>20</v>
      </c>
      <c r="D245" s="191">
        <f t="shared" si="13"/>
        <v>860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52</v>
      </c>
      <c r="B246" s="193">
        <f>'Données projet'!D224</f>
        <v>48</v>
      </c>
      <c r="C246" s="206">
        <v>30</v>
      </c>
      <c r="D246" s="191">
        <f t="shared" si="13"/>
        <v>1440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60</v>
      </c>
      <c r="B247" s="193">
        <f>'Données projet'!D225</f>
        <v>47</v>
      </c>
      <c r="C247" s="206">
        <v>40</v>
      </c>
      <c r="D247" s="191">
        <f t="shared" si="13"/>
        <v>1880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69</v>
      </c>
      <c r="B248" s="193">
        <f>'Données projet'!D226</f>
        <v>328</v>
      </c>
      <c r="C248" s="206">
        <v>50</v>
      </c>
      <c r="D248" s="191">
        <f t="shared" si="13"/>
        <v>16400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BLANCHARD Sidonie</cp:lastModifiedBy>
  <dcterms:created xsi:type="dcterms:W3CDTF">2021-02-01T08:22:39Z</dcterms:created>
  <dcterms:modified xsi:type="dcterms:W3CDTF">2022-10-13T07:04:30Z</dcterms:modified>
</cp:coreProperties>
</file>