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GT2i\CNPF C+for n° 69 - Lozère Mr Alcher\CNPF C+for n° 69 Bourgs-sur-Colagne (GT2i n° 1)\"/>
    </mc:Choice>
  </mc:AlternateContent>
  <bookViews>
    <workbookView xWindow="0" yWindow="0" windowWidth="23040" windowHeight="909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71" i="1" l="1"/>
  <c r="D43" i="1"/>
  <c r="B36" i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B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A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W38" i="2"/>
  <c r="EA38" i="2"/>
  <c r="FS38" i="2"/>
  <c r="HI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X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H155" i="2"/>
  <c r="HG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HH156" i="2"/>
  <c r="HI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HH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A186" i="2"/>
  <c r="HH186" i="2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EB201" i="2"/>
  <c r="HH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EW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62" i="2" a="1"/>
  <c r="FY62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D188" i="2" a="1"/>
  <c r="FD188" i="2" s="1"/>
  <c r="FD48" i="2" a="1"/>
  <c r="FD48" i="2" s="1"/>
  <c r="FD167" i="2" a="1"/>
  <c r="FD167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R203" i="2" l="1"/>
  <c r="HH203" i="2"/>
  <c r="FD107" i="2" a="1"/>
  <c r="FD107" i="2" s="1"/>
  <c r="FD44" i="2" a="1"/>
  <c r="FD44" i="2" s="1"/>
  <c r="FY42" i="2" a="1"/>
  <c r="FY42" i="2" s="1"/>
  <c r="FY104" i="2" a="1"/>
  <c r="FY104" i="2" s="1"/>
  <c r="FY190" i="2" a="1"/>
  <c r="FY190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34" i="2" a="1"/>
  <c r="FY34" i="2" s="1"/>
  <c r="FY72" i="2" a="1"/>
  <c r="FY72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64" i="2" a="1"/>
  <c r="FY164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Y167" i="2" a="1"/>
  <c r="FY167" i="2" s="1"/>
  <c r="FD59" i="2" a="1"/>
  <c r="FD59" i="2" s="1"/>
  <c r="FY24" i="2" a="1"/>
  <c r="FY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64" i="2" a="1"/>
  <c r="FD64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144" i="2" a="1"/>
  <c r="FD144" i="2" s="1"/>
  <c r="FY124" i="2" a="1"/>
  <c r="FY124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9" i="2" a="1"/>
  <c r="FD19" i="2" s="1"/>
  <c r="FY115" i="2" a="1"/>
  <c r="FY115" i="2" s="1"/>
  <c r="FD137" i="2" a="1"/>
  <c r="FD137" i="2" s="1"/>
  <c r="FD14" i="2" a="1"/>
  <c r="FD14" i="2" s="1"/>
  <c r="FY80" i="2" a="1"/>
  <c r="FY80" i="2" s="1"/>
  <c r="FY58" i="2" a="1"/>
  <c r="FY58" i="2" s="1"/>
  <c r="FD21" i="2" a="1"/>
  <c r="FD21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<sst xmlns="http://schemas.openxmlformats.org/spreadsheetml/2006/main" count="1171" uniqueCount="324">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</sst>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6503376"/>
        <c:axId val="-1156499024"/>
      </c:scatterChart>
      <c:valAx>
        <c:axId val="-1156503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6499024"/>
        <c:crosses val="autoZero"/>
        <c:crossBetween val="midCat"/>
      </c:valAx>
      <c:valAx>
        <c:axId val="-115649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6503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8496416"/>
        <c:axId val="-1108498048"/>
      </c:scatterChart>
      <c:valAx>
        <c:axId val="-1108496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498048"/>
        <c:crosses val="autoZero"/>
        <c:crossBetween val="midCat"/>
      </c:valAx>
      <c:valAx>
        <c:axId val="-110849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496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1.4144813200856279</c:v>
                </c:pt>
                <c:pt idx="2">
                  <c:v>1.6327908972512721</c:v>
                </c:pt>
                <c:pt idx="3">
                  <c:v>1.8849193606184949</c:v>
                </c:pt>
                <c:pt idx="4">
                  <c:v>2.1761240861866842</c:v>
                </c:pt>
                <c:pt idx="5">
                  <c:v>2.5124824408026609</c:v>
                </c:pt>
                <c:pt idx="6">
                  <c:v>2.9010200692849537</c:v>
                </c:pt>
                <c:pt idx="7">
                  <c:v>3.3498593092384805</c:v>
                </c:pt>
                <c:pt idx="8">
                  <c:v>3.8683908998075629</c:v>
                </c:pt>
                <c:pt idx="9">
                  <c:v>4.4674726498919552</c:v>
                </c:pt>
                <c:pt idx="10">
                  <c:v>5.1596593095299932</c:v>
                </c:pt>
                <c:pt idx="11">
                  <c:v>5.9594685577293491</c:v>
                </c:pt>
                <c:pt idx="12">
                  <c:v>6.8836887954753392</c:v>
                </c:pt>
                <c:pt idx="13">
                  <c:v>7.9517353307426832</c:v>
                </c:pt>
                <c:pt idx="14">
                  <c:v>9.1860625825140634</c:v>
                </c:pt>
                <c:pt idx="15">
                  <c:v>10.612641135588353</c:v>
                </c:pt>
                <c:pt idx="16">
                  <c:v>12.261509873438984</c:v>
                </c:pt>
                <c:pt idx="17">
                  <c:v>14.167415032798971</c:v>
                </c:pt>
                <c:pt idx="18">
                  <c:v>16.370549896047194</c:v>
                </c:pt>
                <c:pt idx="19">
                  <c:v>18.917411006462334</c:v>
                </c:pt>
                <c:pt idx="20">
                  <c:v>21.861789304060675</c:v>
                </c:pt>
                <c:pt idx="21">
                  <c:v>25.265917490587025</c:v>
                </c:pt>
                <c:pt idx="22">
                  <c:v>29.201798304500571</c:v>
                </c:pt>
                <c:pt idx="23">
                  <c:v>33.752742293756292</c:v>
                </c:pt>
                <c:pt idx="24">
                  <c:v>39.015148200747937</c:v>
                </c:pt>
                <c:pt idx="25">
                  <c:v>45.10056431837554</c:v>
                </c:pt>
                <c:pt idx="26">
                  <c:v>52.138075252915627</c:v>
                </c:pt>
                <c:pt idx="27">
                  <c:v>60.277065570443021</c:v>
                </c:pt>
                <c:pt idx="28">
                  <c:v>69.690419962263448</c:v>
                </c:pt>
                <c:pt idx="29">
                  <c:v>80.578229018849768</c:v>
                </c:pt>
                <c:pt idx="30">
                  <c:v>93.172080657101858</c:v>
                </c:pt>
                <c:pt idx="31">
                  <c:v>104.49011310785191</c:v>
                </c:pt>
                <c:pt idx="32">
                  <c:v>115.77785737197435</c:v>
                </c:pt>
                <c:pt idx="33">
                  <c:v>127.03868706017148</c:v>
                </c:pt>
                <c:pt idx="34">
                  <c:v>138.27532721770669</c:v>
                </c:pt>
                <c:pt idx="35">
                  <c:v>149.49002281670283</c:v>
                </c:pt>
                <c:pt idx="36">
                  <c:v>160.68465382913149</c:v>
                </c:pt>
                <c:pt idx="37">
                  <c:v>171.86081644124263</c:v>
                </c:pt>
                <c:pt idx="38">
                  <c:v>183.01988197396963</c:v>
                </c:pt>
                <c:pt idx="39">
                  <c:v>194.16304064471555</c:v>
                </c:pt>
                <c:pt idx="40">
                  <c:v>205.29133473515969</c:v>
                </c:pt>
                <c:pt idx="41">
                  <c:v>222.46247518327695</c:v>
                </c:pt>
                <c:pt idx="42">
                  <c:v>239.60321698163875</c:v>
                </c:pt>
                <c:pt idx="43">
                  <c:v>256.71604092575211</c:v>
                </c:pt>
                <c:pt idx="44">
                  <c:v>273.80306989453715</c:v>
                </c:pt>
                <c:pt idx="45">
                  <c:v>290.86614008068233</c:v>
                </c:pt>
                <c:pt idx="46">
                  <c:v>307.90685461043864</c:v>
                </c:pt>
                <c:pt idx="47">
                  <c:v>223.57247309039982</c:v>
                </c:pt>
                <c:pt idx="48">
                  <c:v>241.81934217417586</c:v>
                </c:pt>
                <c:pt idx="49">
                  <c:v>260.03489159171852</c:v>
                </c:pt>
                <c:pt idx="50">
                  <c:v>278.22162375497288</c:v>
                </c:pt>
                <c:pt idx="51">
                  <c:v>296.38168710899475</c:v>
                </c:pt>
                <c:pt idx="52">
                  <c:v>314.51694528188909</c:v>
                </c:pt>
                <c:pt idx="53">
                  <c:v>332.62902943446431</c:v>
                </c:pt>
                <c:pt idx="54">
                  <c:v>350.71937860245998</c:v>
                </c:pt>
                <c:pt idx="55">
                  <c:v>368.78927127528976</c:v>
                </c:pt>
                <c:pt idx="56">
                  <c:v>386.83985045971804</c:v>
                </c:pt>
                <c:pt idx="57">
                  <c:v>313.61575226592186</c:v>
                </c:pt>
                <c:pt idx="58">
                  <c:v>331.32890213821253</c:v>
                </c:pt>
                <c:pt idx="59">
                  <c:v>349.02117423582143</c:v>
                </c:pt>
                <c:pt idx="60">
                  <c:v>366.69377549524091</c:v>
                </c:pt>
                <c:pt idx="61">
                  <c:v>384.34778704677433</c:v>
                </c:pt>
                <c:pt idx="62">
                  <c:v>401.98418262418687</c:v>
                </c:pt>
                <c:pt idx="63">
                  <c:v>419.60384357448828</c:v>
                </c:pt>
                <c:pt idx="64">
                  <c:v>437.20757121496905</c:v>
                </c:pt>
                <c:pt idx="65">
                  <c:v>454.79609709637583</c:v>
                </c:pt>
                <c:pt idx="66">
                  <c:v>472.37009159588257</c:v>
                </c:pt>
                <c:pt idx="67">
                  <c:v>388.53425424974563</c:v>
                </c:pt>
                <c:pt idx="68">
                  <c:v>405.17087294372715</c:v>
                </c:pt>
                <c:pt idx="69">
                  <c:v>421.79272909797106</c:v>
                </c:pt>
                <c:pt idx="70">
                  <c:v>438.40048617013696</c:v>
                </c:pt>
                <c:pt idx="71">
                  <c:v>454.99475326719272</c:v>
                </c:pt>
                <c:pt idx="72">
                  <c:v>471.57609145867627</c:v>
                </c:pt>
                <c:pt idx="73">
                  <c:v>488.14501915592547</c:v>
                </c:pt>
                <c:pt idx="74">
                  <c:v>504.70201672310532</c:v>
                </c:pt>
                <c:pt idx="75">
                  <c:v>521.247530451844</c:v>
                </c:pt>
                <c:pt idx="76">
                  <c:v>537.7819760051176</c:v>
                </c:pt>
                <c:pt idx="77">
                  <c:v>446.74895314532586</c:v>
                </c:pt>
                <c:pt idx="78">
                  <c:v>460.85428024072991</c:v>
                </c:pt>
                <c:pt idx="79">
                  <c:v>474.95039606310712</c:v>
                </c:pt>
                <c:pt idx="80">
                  <c:v>489.03761244496337</c:v>
                </c:pt>
                <c:pt idx="81">
                  <c:v>503.11622179266845</c:v>
                </c:pt>
                <c:pt idx="82">
                  <c:v>517.18649881772251</c:v>
                </c:pt>
                <c:pt idx="83">
                  <c:v>531.24870206986225</c:v>
                </c:pt>
                <c:pt idx="84">
                  <c:v>545.30307529944037</c:v>
                </c:pt>
                <c:pt idx="85">
                  <c:v>559.34984867208948</c:v>
                </c:pt>
                <c:pt idx="86">
                  <c:v>573.38923985506801</c:v>
                </c:pt>
                <c:pt idx="87">
                  <c:v>479.31638656594322</c:v>
                </c:pt>
                <c:pt idx="88">
                  <c:v>492.21099800137682</c:v>
                </c:pt>
                <c:pt idx="89">
                  <c:v>505.0984489737848</c:v>
                </c:pt>
                <c:pt idx="90">
                  <c:v>517.97894789153145</c:v>
                </c:pt>
                <c:pt idx="91">
                  <c:v>530.85269195483488</c:v>
                </c:pt>
                <c:pt idx="92">
                  <c:v>543.7198680214351</c:v>
                </c:pt>
                <c:pt idx="93">
                  <c:v>556.58065338607753</c:v>
                </c:pt>
                <c:pt idx="94">
                  <c:v>569.43521648421995</c:v>
                </c:pt>
                <c:pt idx="95">
                  <c:v>582.28371752891621</c:v>
                </c:pt>
                <c:pt idx="96">
                  <c:v>491.41769240661665</c:v>
                </c:pt>
                <c:pt idx="97">
                  <c:v>502.52152144554702</c:v>
                </c:pt>
                <c:pt idx="98">
                  <c:v>513.62016026281015</c:v>
                </c:pt>
                <c:pt idx="99">
                  <c:v>524.71373681756154</c:v>
                </c:pt>
                <c:pt idx="100">
                  <c:v>535.80237321728123</c:v>
                </c:pt>
                <c:pt idx="101">
                  <c:v>545.89675313933117</c:v>
                </c:pt>
                <c:pt idx="102">
                  <c:v>555.98721690157777</c:v>
                </c:pt>
                <c:pt idx="103">
                  <c:v>566.07384559506522</c:v>
                </c:pt>
                <c:pt idx="104">
                  <c:v>576.15671718544525</c:v>
                </c:pt>
                <c:pt idx="105">
                  <c:v>586.23590668718873</c:v>
                </c:pt>
                <c:pt idx="106">
                  <c:v>5.4704519444678596E-12</c:v>
                </c:pt>
                <c:pt idx="107">
                  <c:v>5.4704519444678596E-12</c:v>
                </c:pt>
                <c:pt idx="108">
                  <c:v>5.4704519444678596E-12</c:v>
                </c:pt>
                <c:pt idx="109">
                  <c:v>5.4704519444678596E-12</c:v>
                </c:pt>
                <c:pt idx="110">
                  <c:v>5.4704519444678596E-12</c:v>
                </c:pt>
                <c:pt idx="111">
                  <c:v>5.4704519444678596E-12</c:v>
                </c:pt>
                <c:pt idx="112">
                  <c:v>5.4704519444678596E-12</c:v>
                </c:pt>
                <c:pt idx="113">
                  <c:v>5.4704519444678596E-12</c:v>
                </c:pt>
                <c:pt idx="114">
                  <c:v>5.4704519444678596E-12</c:v>
                </c:pt>
                <c:pt idx="115">
                  <c:v>5.4704519444678596E-12</c:v>
                </c:pt>
                <c:pt idx="116">
                  <c:v>5.4704519444678596E-12</c:v>
                </c:pt>
                <c:pt idx="117">
                  <c:v>5.4704519444678596E-12</c:v>
                </c:pt>
                <c:pt idx="118">
                  <c:v>5.4704519444678596E-12</c:v>
                </c:pt>
                <c:pt idx="119">
                  <c:v>5.4704519444678596E-12</c:v>
                </c:pt>
                <c:pt idx="120">
                  <c:v>5.4704519444678596E-12</c:v>
                </c:pt>
                <c:pt idx="121">
                  <c:v>5.4704519444678596E-12</c:v>
                </c:pt>
                <c:pt idx="122">
                  <c:v>5.4704519444678596E-12</c:v>
                </c:pt>
                <c:pt idx="123">
                  <c:v>5.4704519444678596E-12</c:v>
                </c:pt>
                <c:pt idx="124">
                  <c:v>5.4704519444678596E-12</c:v>
                </c:pt>
                <c:pt idx="125">
                  <c:v>5.4704519444678596E-12</c:v>
                </c:pt>
                <c:pt idx="126">
                  <c:v>5.4704519444678596E-12</c:v>
                </c:pt>
                <c:pt idx="127">
                  <c:v>5.4704519444678596E-12</c:v>
                </c:pt>
                <c:pt idx="128">
                  <c:v>5.4704519444678596E-12</c:v>
                </c:pt>
                <c:pt idx="129">
                  <c:v>5.4704519444678596E-12</c:v>
                </c:pt>
                <c:pt idx="130">
                  <c:v>5.4704519444678596E-12</c:v>
                </c:pt>
                <c:pt idx="131">
                  <c:v>5.4704519444678596E-12</c:v>
                </c:pt>
                <c:pt idx="132">
                  <c:v>5.4704519444678596E-12</c:v>
                </c:pt>
                <c:pt idx="133">
                  <c:v>5.4704519444678596E-12</c:v>
                </c:pt>
                <c:pt idx="134">
                  <c:v>5.4704519444678596E-12</c:v>
                </c:pt>
                <c:pt idx="135">
                  <c:v>5.4704519444678596E-12</c:v>
                </c:pt>
                <c:pt idx="136">
                  <c:v>5.4704519444678596E-12</c:v>
                </c:pt>
                <c:pt idx="137">
                  <c:v>5.4704519444678596E-12</c:v>
                </c:pt>
                <c:pt idx="138">
                  <c:v>5.4704519444678596E-12</c:v>
                </c:pt>
                <c:pt idx="139">
                  <c:v>5.4704519444678596E-12</c:v>
                </c:pt>
                <c:pt idx="140">
                  <c:v>5.4704519444678596E-12</c:v>
                </c:pt>
                <c:pt idx="141">
                  <c:v>5.4704519444678596E-12</c:v>
                </c:pt>
                <c:pt idx="142">
                  <c:v>5.4704519444678596E-12</c:v>
                </c:pt>
                <c:pt idx="143">
                  <c:v>5.4704519444678596E-12</c:v>
                </c:pt>
                <c:pt idx="144">
                  <c:v>5.4704519444678596E-12</c:v>
                </c:pt>
                <c:pt idx="145">
                  <c:v>5.4704519444678596E-12</c:v>
                </c:pt>
                <c:pt idx="146">
                  <c:v>5.4704519444678596E-12</c:v>
                </c:pt>
                <c:pt idx="147">
                  <c:v>5.4704519444678596E-12</c:v>
                </c:pt>
                <c:pt idx="148">
                  <c:v>5.4704519444678596E-12</c:v>
                </c:pt>
                <c:pt idx="149">
                  <c:v>5.4704519444678596E-12</c:v>
                </c:pt>
                <c:pt idx="150">
                  <c:v>5.4704519444678596E-12</c:v>
                </c:pt>
                <c:pt idx="151">
                  <c:v>5.4704519444678596E-12</c:v>
                </c:pt>
                <c:pt idx="152">
                  <c:v>5.4704519444678596E-12</c:v>
                </c:pt>
                <c:pt idx="153">
                  <c:v>5.4704519444678596E-12</c:v>
                </c:pt>
                <c:pt idx="154">
                  <c:v>5.4704519444678596E-12</c:v>
                </c:pt>
                <c:pt idx="155">
                  <c:v>5.4704519444678596E-12</c:v>
                </c:pt>
                <c:pt idx="156">
                  <c:v>5.4704519444678596E-12</c:v>
                </c:pt>
                <c:pt idx="157">
                  <c:v>5.4704519444678596E-12</c:v>
                </c:pt>
                <c:pt idx="158">
                  <c:v>5.4704519444678596E-12</c:v>
                </c:pt>
                <c:pt idx="159">
                  <c:v>5.4704519444678596E-12</c:v>
                </c:pt>
                <c:pt idx="160">
                  <c:v>5.4704519444678596E-12</c:v>
                </c:pt>
                <c:pt idx="161">
                  <c:v>5.4704519444678596E-12</c:v>
                </c:pt>
                <c:pt idx="162">
                  <c:v>5.4704519444678596E-12</c:v>
                </c:pt>
                <c:pt idx="163">
                  <c:v>5.4704519444678596E-12</c:v>
                </c:pt>
                <c:pt idx="164">
                  <c:v>5.4704519444678596E-12</c:v>
                </c:pt>
                <c:pt idx="165">
                  <c:v>5.4704519444678596E-12</c:v>
                </c:pt>
                <c:pt idx="166">
                  <c:v>5.4704519444678596E-12</c:v>
                </c:pt>
                <c:pt idx="167">
                  <c:v>5.4704519444678596E-12</c:v>
                </c:pt>
                <c:pt idx="168">
                  <c:v>5.4704519444678596E-12</c:v>
                </c:pt>
                <c:pt idx="169">
                  <c:v>5.4704519444678596E-12</c:v>
                </c:pt>
                <c:pt idx="170">
                  <c:v>5.4704519444678596E-12</c:v>
                </c:pt>
                <c:pt idx="171">
                  <c:v>5.4704519444678596E-12</c:v>
                </c:pt>
                <c:pt idx="172">
                  <c:v>5.4704519444678596E-12</c:v>
                </c:pt>
                <c:pt idx="173">
                  <c:v>5.4704519444678596E-12</c:v>
                </c:pt>
                <c:pt idx="174">
                  <c:v>5.4704519444678596E-12</c:v>
                </c:pt>
                <c:pt idx="175">
                  <c:v>5.4704519444678596E-12</c:v>
                </c:pt>
                <c:pt idx="176">
                  <c:v>5.4704519444678596E-12</c:v>
                </c:pt>
                <c:pt idx="177">
                  <c:v>5.4704519444678596E-12</c:v>
                </c:pt>
                <c:pt idx="178">
                  <c:v>5.4704519444678596E-12</c:v>
                </c:pt>
                <c:pt idx="179">
                  <c:v>5.4704519444678596E-12</c:v>
                </c:pt>
                <c:pt idx="180">
                  <c:v>5.4704519444678596E-12</c:v>
                </c:pt>
                <c:pt idx="181">
                  <c:v>5.4704519444678596E-12</c:v>
                </c:pt>
                <c:pt idx="182">
                  <c:v>5.4704519444678596E-12</c:v>
                </c:pt>
                <c:pt idx="183">
                  <c:v>5.4704519444678596E-12</c:v>
                </c:pt>
                <c:pt idx="184">
                  <c:v>5.4704519444678596E-12</c:v>
                </c:pt>
                <c:pt idx="185">
                  <c:v>5.4704519444678596E-12</c:v>
                </c:pt>
                <c:pt idx="186">
                  <c:v>5.4704519444678596E-12</c:v>
                </c:pt>
                <c:pt idx="187">
                  <c:v>5.4704519444678596E-12</c:v>
                </c:pt>
                <c:pt idx="188">
                  <c:v>5.4704519444678596E-12</c:v>
                </c:pt>
                <c:pt idx="189">
                  <c:v>5.4704519444678596E-12</c:v>
                </c:pt>
                <c:pt idx="190">
                  <c:v>5.4704519444678596E-12</c:v>
                </c:pt>
                <c:pt idx="191">
                  <c:v>5.4704519444678596E-12</c:v>
                </c:pt>
                <c:pt idx="192">
                  <c:v>5.4704519444678596E-12</c:v>
                </c:pt>
                <c:pt idx="193">
                  <c:v>5.4704519444678596E-12</c:v>
                </c:pt>
                <c:pt idx="194">
                  <c:v>5.4704519444678596E-12</c:v>
                </c:pt>
                <c:pt idx="195">
                  <c:v>5.4704519444678596E-12</c:v>
                </c:pt>
                <c:pt idx="196">
                  <c:v>5.4704519444678596E-12</c:v>
                </c:pt>
                <c:pt idx="197">
                  <c:v>5.4704519444678596E-12</c:v>
                </c:pt>
                <c:pt idx="198">
                  <c:v>5.4704519444678596E-12</c:v>
                </c:pt>
                <c:pt idx="199">
                  <c:v>5.4704519444678596E-12</c:v>
                </c:pt>
                <c:pt idx="200">
                  <c:v>5.4704519444678596E-12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6497936"/>
        <c:axId val="-1156508272"/>
      </c:scatterChart>
      <c:valAx>
        <c:axId val="-1156497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6508272"/>
        <c:crosses val="autoZero"/>
        <c:crossBetween val="midCat"/>
      </c:valAx>
      <c:valAx>
        <c:axId val="-115650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649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6512080"/>
        <c:axId val="-1156502288"/>
      </c:scatterChart>
      <c:valAx>
        <c:axId val="-115651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6502288"/>
        <c:crosses val="autoZero"/>
        <c:crossBetween val="midCat"/>
      </c:valAx>
      <c:valAx>
        <c:axId val="-115650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651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56506096"/>
        <c:axId val="-1156505552"/>
      </c:scatterChart>
      <c:valAx>
        <c:axId val="-115650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6505552"/>
        <c:crosses val="autoZero"/>
        <c:crossBetween val="midCat"/>
      </c:valAx>
      <c:valAx>
        <c:axId val="-115650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5650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8502944"/>
        <c:axId val="-1108498592"/>
      </c:scatterChart>
      <c:valAx>
        <c:axId val="-1108502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498592"/>
        <c:crosses val="autoZero"/>
        <c:crossBetween val="midCat"/>
      </c:valAx>
      <c:valAx>
        <c:axId val="-110849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502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8508928"/>
        <c:axId val="-1108496960"/>
      </c:scatterChart>
      <c:valAx>
        <c:axId val="-1108508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496960"/>
        <c:crosses val="autoZero"/>
        <c:crossBetween val="midCat"/>
      </c:valAx>
      <c:valAx>
        <c:axId val="-110849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50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8506208"/>
        <c:axId val="-1108505120"/>
      </c:scatterChart>
      <c:valAx>
        <c:axId val="-1108506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505120"/>
        <c:crosses val="autoZero"/>
        <c:crossBetween val="midCat"/>
      </c:valAx>
      <c:valAx>
        <c:axId val="-110850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506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8507840"/>
        <c:axId val="-1108504576"/>
      </c:scatterChart>
      <c:valAx>
        <c:axId val="-1108507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504576"/>
        <c:crosses val="autoZero"/>
        <c:crossBetween val="midCat"/>
      </c:valAx>
      <c:valAx>
        <c:axId val="-11085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507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8501856"/>
        <c:axId val="-1108501312"/>
      </c:scatterChart>
      <c:valAx>
        <c:axId val="-1108501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501312"/>
        <c:crosses val="autoZero"/>
        <c:crossBetween val="midCat"/>
      </c:valAx>
      <c:valAx>
        <c:axId val="-11085013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08501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4" zoomScale="90" zoomScaleNormal="90" workbookViewId="0">
      <selection activeCell="C62" sqref="C6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0.25</v>
      </c>
      <c r="D9" s="36">
        <f t="shared" ref="D9:D18" si="0">C9*$C$5</f>
        <v>0.9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0.75</v>
      </c>
      <c r="D10" s="36">
        <f t="shared" si="0"/>
        <v>2.7</v>
      </c>
      <c r="E10" s="37">
        <v>105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0.1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21</v>
      </c>
      <c r="B36" s="63">
        <f>10*A36</f>
        <v>210</v>
      </c>
      <c r="C36" s="63">
        <v>1</v>
      </c>
      <c r="D36" s="63">
        <f>210-147</f>
        <v>63</v>
      </c>
      <c r="E36" s="54"/>
      <c r="F36" s="54"/>
      <c r="G36" s="54"/>
      <c r="H36" s="54">
        <v>1</v>
      </c>
      <c r="I36" s="52">
        <f>IFERROR(B36/A36,"")</f>
        <v>10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28</v>
      </c>
      <c r="B37" s="63">
        <v>280</v>
      </c>
      <c r="C37" s="63">
        <v>2</v>
      </c>
      <c r="D37" s="63">
        <v>64</v>
      </c>
      <c r="E37" s="54"/>
      <c r="F37" s="54"/>
      <c r="G37" s="54"/>
      <c r="H37" s="54">
        <v>1</v>
      </c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63">
        <v>355</v>
      </c>
      <c r="C38" s="63">
        <v>3</v>
      </c>
      <c r="D38" s="63">
        <v>73</v>
      </c>
      <c r="E38" s="54"/>
      <c r="F38" s="54"/>
      <c r="G38" s="54"/>
      <c r="H38" s="54"/>
      <c r="I38" s="56">
        <f t="shared" si="1"/>
        <v>19.857142857142858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42</v>
      </c>
      <c r="B39" s="63">
        <v>419</v>
      </c>
      <c r="C39" s="63">
        <v>4</v>
      </c>
      <c r="D39" s="63">
        <v>77</v>
      </c>
      <c r="E39" s="54"/>
      <c r="F39" s="54"/>
      <c r="G39" s="54"/>
      <c r="H39" s="54"/>
      <c r="I39" s="52">
        <f t="shared" si="1"/>
        <v>19.571428571428573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49</v>
      </c>
      <c r="B40" s="63">
        <v>473</v>
      </c>
      <c r="C40" s="63">
        <v>5</v>
      </c>
      <c r="D40" s="63">
        <v>80</v>
      </c>
      <c r="E40" s="54"/>
      <c r="F40" s="54"/>
      <c r="G40" s="54"/>
      <c r="H40" s="54"/>
      <c r="I40" s="52">
        <f t="shared" si="1"/>
        <v>18.714285714285715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56</v>
      </c>
      <c r="B41" s="63">
        <v>514</v>
      </c>
      <c r="C41" s="63">
        <v>6</v>
      </c>
      <c r="D41" s="63">
        <v>85</v>
      </c>
      <c r="E41" s="54"/>
      <c r="F41" s="54"/>
      <c r="G41" s="54"/>
      <c r="H41" s="54"/>
      <c r="I41" s="56">
        <f t="shared" si="1"/>
        <v>17.285714285714285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63</v>
      </c>
      <c r="B42" s="63">
        <v>538</v>
      </c>
      <c r="C42" s="63">
        <v>7</v>
      </c>
      <c r="D42" s="63">
        <v>84</v>
      </c>
      <c r="E42" s="54"/>
      <c r="F42" s="54"/>
      <c r="G42" s="54"/>
      <c r="H42" s="54"/>
      <c r="I42" s="56">
        <f t="shared" si="1"/>
        <v>15.571428571428571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70</v>
      </c>
      <c r="B43" s="63">
        <v>551</v>
      </c>
      <c r="C43" s="63">
        <v>8</v>
      </c>
      <c r="D43" s="63">
        <f>B43</f>
        <v>551</v>
      </c>
      <c r="E43" s="54"/>
      <c r="F43" s="54"/>
      <c r="G43" s="54"/>
      <c r="H43" s="54"/>
      <c r="I43" s="52">
        <f t="shared" si="1"/>
        <v>13.857142857142858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63">
        <v>88</v>
      </c>
      <c r="C62" s="63"/>
      <c r="D62" s="63"/>
      <c r="E62" s="54"/>
      <c r="F62" s="54"/>
      <c r="G62" s="54"/>
      <c r="H62" s="54"/>
      <c r="I62" s="56">
        <f>IFERROR(B62/A62,"")</f>
        <v>2.9333333333333331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40</v>
      </c>
      <c r="B63" s="63">
        <v>198</v>
      </c>
      <c r="C63" s="63"/>
      <c r="D63" s="63"/>
      <c r="E63" s="54"/>
      <c r="F63" s="54"/>
      <c r="G63" s="54"/>
      <c r="H63" s="54"/>
      <c r="I63" s="52">
        <f t="shared" ref="I63:I72" si="2"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46</v>
      </c>
      <c r="B64" s="63">
        <v>300</v>
      </c>
      <c r="C64" s="63">
        <v>1</v>
      </c>
      <c r="D64" s="63">
        <v>102</v>
      </c>
      <c r="E64" s="54"/>
      <c r="F64" s="54"/>
      <c r="G64" s="54"/>
      <c r="H64" s="54"/>
      <c r="I64" s="52">
        <f t="shared" si="2"/>
        <v>17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56</v>
      </c>
      <c r="B65" s="63">
        <v>379</v>
      </c>
      <c r="C65" s="63">
        <v>2</v>
      </c>
      <c r="D65" s="63">
        <v>91</v>
      </c>
      <c r="E65" s="54"/>
      <c r="F65" s="54"/>
      <c r="G65" s="54"/>
      <c r="H65" s="54"/>
      <c r="I65" s="52">
        <f t="shared" si="2"/>
        <v>18.100000000000001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66</v>
      </c>
      <c r="B66" s="63">
        <v>465</v>
      </c>
      <c r="C66" s="63">
        <v>3</v>
      </c>
      <c r="D66" s="63">
        <v>101</v>
      </c>
      <c r="E66" s="54"/>
      <c r="F66" s="54"/>
      <c r="G66" s="54"/>
      <c r="H66" s="54"/>
      <c r="I66" s="52">
        <f t="shared" si="2"/>
        <v>17.7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76</v>
      </c>
      <c r="B67" s="63">
        <v>531</v>
      </c>
      <c r="C67" s="63">
        <v>4</v>
      </c>
      <c r="D67" s="63">
        <v>106</v>
      </c>
      <c r="E67" s="54"/>
      <c r="F67" s="54"/>
      <c r="G67" s="54"/>
      <c r="H67" s="54"/>
      <c r="I67" s="52">
        <f t="shared" si="2"/>
        <v>16.7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86</v>
      </c>
      <c r="B68" s="63">
        <v>567</v>
      </c>
      <c r="C68" s="63">
        <v>5</v>
      </c>
      <c r="D68" s="63">
        <v>108</v>
      </c>
      <c r="E68" s="54"/>
      <c r="F68" s="54"/>
      <c r="G68" s="54"/>
      <c r="H68" s="54"/>
      <c r="I68" s="52">
        <f t="shared" si="2"/>
        <v>14.2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95</v>
      </c>
      <c r="B69" s="53">
        <v>576</v>
      </c>
      <c r="C69" s="63">
        <v>6</v>
      </c>
      <c r="D69" s="53">
        <v>103</v>
      </c>
      <c r="E69" s="54"/>
      <c r="F69" s="54"/>
      <c r="G69" s="54"/>
      <c r="H69" s="54"/>
      <c r="I69" s="52">
        <f t="shared" si="2"/>
        <v>13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100</v>
      </c>
      <c r="B70" s="53">
        <v>529</v>
      </c>
      <c r="C70" s="53"/>
      <c r="D70" s="53"/>
      <c r="E70" s="54"/>
      <c r="F70" s="54"/>
      <c r="G70" s="54"/>
      <c r="H70" s="54"/>
      <c r="I70" s="52">
        <f t="shared" si="2"/>
        <v>11.2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105</v>
      </c>
      <c r="B71" s="53">
        <v>580</v>
      </c>
      <c r="C71" s="53">
        <v>7</v>
      </c>
      <c r="D71" s="53">
        <f>B71</f>
        <v>580</v>
      </c>
      <c r="E71" s="54"/>
      <c r="F71" s="54"/>
      <c r="G71" s="54"/>
      <c r="H71" s="54"/>
      <c r="I71" s="52">
        <f t="shared" si="2"/>
        <v>10.199999999999999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ref="I73:I81" si="3">IF(A73&lt;&gt;0,(B73-(B72-D72))/(A73-A72),"")</f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4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4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4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4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4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4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4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374.79806286316051</v>
      </c>
      <c r="T3" s="62">
        <f>IF('Données projet'!E9&gt;30,$R$33-$H$33,LOOKUP('Données projet'!$E$9,$A$3:$A$203,R3:R203)-LOOKUP('Données projet'!$E$9,$A$3:$A$203,$H$3:$H$203))</f>
        <v>350.01856672839466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321.08907037347404</v>
      </c>
      <c r="AO3" s="62">
        <f>IF('Données projet'!E10&gt;30,$AM$33-$H$33,LOOKUP('Données projet'!$E$10,$A$3:$A$203,AM3:AM203)-LOOKUP('Données projet'!$E$10,$A$3:$A$203,$H$3:$H$203))</f>
        <v>129.83874732376847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</v>
      </c>
      <c r="N4" s="14">
        <f>IF('Données projet'!$A$36&gt;35,N3+M4-V3,IF(A4&lt;'Données projet'!$A$36,$K$205^A4,IF(A4='Données projet'!$A$36,'Données projet'!$B$36,N3+M4-V3)))</f>
        <v>1.289976715395158</v>
      </c>
      <c r="O4" s="14">
        <f>N4*VLOOKUP('Données projet'!$B$9,Paramètres!$A$1:$I$89,3,0)*VLOOKUP('Données projet'!$B$9,Paramètres!$A$1:$I$89,5,0)</f>
        <v>0.72109698390589339</v>
      </c>
      <c r="P4" s="14">
        <f>EXP(-1.0587+0.8836*LN(O4)+0.284)</f>
        <v>0.34520357101002697</v>
      </c>
      <c r="Q4" s="22">
        <f t="shared" ref="Q4:Q34" si="2">(O4+P4)*0.475*44/12</f>
        <v>1.8571401331452277</v>
      </c>
      <c r="R4" s="62">
        <f t="shared" si="0"/>
        <v>259.74602902203407</v>
      </c>
      <c r="S4" s="62">
        <f ca="1">AVERAGE(OFFSET($R$3,0,0,'Données projet'!$E$9+1,1))-AVERAGE(OFFSET($H$3,0,0,'Données projet'!$E$9+1,1))</f>
        <v>374.79806286316051</v>
      </c>
      <c r="T4" s="62">
        <f>$T$3</f>
        <v>350.01856672839466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2.9333333333333331</v>
      </c>
      <c r="AI4" s="14">
        <f>IF('Données projet'!$A$62&gt;35,AI3+AH4-AQ3,IF(A4&lt;'Données projet'!$A$62,$AF$205^A4,IF(A4='Données projet'!$A$62,'Données projet'!$B$62,AI3+AH4-AQ3)))</f>
        <v>1.1609568786681319</v>
      </c>
      <c r="AJ4" s="14">
        <f>AI4*VLOOKUP('Données projet'!$B$10,Paramètres!$A$1:$I$89,3,0)*VLOOKUP('Données projet'!$B$10,Paramètres!$A$1:$I$89,5,0)</f>
        <v>0.54332781921668571</v>
      </c>
      <c r="AK4" s="14">
        <f>EXP(-1.0587+0.8836*LN(AJ4)+0.284)</f>
        <v>0.26881456552147387</v>
      </c>
      <c r="AL4" s="22">
        <f t="shared" ref="AL4:AL67" si="4">(AJ4+AK4)*0.475*44/12</f>
        <v>1.4144813200856279</v>
      </c>
      <c r="AM4" s="62">
        <f t="shared" ref="AM4:AM67" si="5">AL4+(AD4+AE4)*44/12</f>
        <v>259.30337020897451</v>
      </c>
      <c r="AN4" s="62">
        <f ca="1">AVERAGE(OFFSET($AM$3,0,0,'Données projet'!$E$10+1,1))-AVERAGE(OFFSET($H$3,0,0,'Données projet'!$E$10+1,1))</f>
        <v>321.08907037347404</v>
      </c>
      <c r="AO4" s="62">
        <f>$AO$3</f>
        <v>129.83874732376847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</v>
      </c>
      <c r="N5" s="14">
        <f>IF('Données projet'!$A$36&gt;35,N4+M5-V4,IF(A5&lt;'Données projet'!$A$36,$K$205^A5,IF(A5='Données projet'!$A$36,'Données projet'!$B$36,N4+M5-V4)))</f>
        <v>1.6640399262616805</v>
      </c>
      <c r="O5" s="14">
        <f>N5*VLOOKUP('Données projet'!$B$9,Paramètres!$A$1:$I$89,3,0)*VLOOKUP('Données projet'!$B$9,Paramètres!$A$1:$I$89,5,0)</f>
        <v>0.93019831878027937</v>
      </c>
      <c r="P5" s="14">
        <f t="shared" ref="P5:P68" si="33">EXP(-1.0587+0.8836*LN(O5)+0.284)</f>
        <v>0.43230018467776149</v>
      </c>
      <c r="Q5" s="22">
        <f t="shared" si="2"/>
        <v>2.3730182268560873</v>
      </c>
      <c r="R5" s="62">
        <f t="shared" si="0"/>
        <v>261.4841293379672</v>
      </c>
      <c r="S5" s="62">
        <f ca="1">AVERAGE(OFFSET($R$3,0,0,'Données projet'!$E$9+1,1))-AVERAGE(OFFSET($H$3,0,0,'Données projet'!$E$9+1,1))</f>
        <v>374.79806286316051</v>
      </c>
      <c r="T5" s="62">
        <f t="shared" ref="T5:T68" si="34">$T$3</f>
        <v>350.01856672839466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2.9333333333333331</v>
      </c>
      <c r="AI5" s="14">
        <f>IF('Données projet'!$A$62&gt;35,AI4+AH5-AQ4,IF(A5&lt;'Données projet'!$A$62,$AF$205^A5,IF(A5='Données projet'!$A$62,'Données projet'!$B$62,AI4+AH5-AQ4)))</f>
        <v>1.3478208741268516</v>
      </c>
      <c r="AJ5" s="14">
        <f>AI5*VLOOKUP('Données projet'!$B$10,Paramètres!$A$1:$I$89,3,0)*VLOOKUP('Données projet'!$B$10,Paramètres!$A$1:$I$89,5,0)</f>
        <v>0.63078016909136647</v>
      </c>
      <c r="AK5" s="14">
        <f t="shared" ref="AK5:AK68" si="35">EXP(-1.0587+0.8836*LN(AJ5)+0.284)</f>
        <v>0.30670742741654106</v>
      </c>
      <c r="AL5" s="22">
        <f t="shared" si="4"/>
        <v>1.6327908972512721</v>
      </c>
      <c r="AM5" s="62">
        <f t="shared" si="5"/>
        <v>260.7439020083624</v>
      </c>
      <c r="AN5" s="62">
        <f ca="1">AVERAGE(OFFSET($AM$3,0,0,'Données projet'!$E$10+1,1))-AVERAGE(OFFSET($H$3,0,0,'Données projet'!$E$10+1,1))</f>
        <v>321.08907037347404</v>
      </c>
      <c r="AO5" s="62">
        <f t="shared" ref="AO5:AO68" si="36">$AO$3</f>
        <v>129.83874732376847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</v>
      </c>
      <c r="N6" s="14">
        <f>IF('Données projet'!$A$36&gt;35,N5+M6-V5,IF(A6&lt;'Données projet'!$A$36,$K$205^A6,IF(A6='Données projet'!$A$36,'Données projet'!$B$36,N5+M6-V5)))</f>
        <v>2.1465727583654437</v>
      </c>
      <c r="O6" s="14">
        <f>N6*VLOOKUP('Données projet'!$B$9,Paramètres!$A$1:$I$89,3,0)*VLOOKUP('Données projet'!$B$9,Paramètres!$A$1:$I$89,5,0)</f>
        <v>1.199934171926283</v>
      </c>
      <c r="P6" s="14">
        <f t="shared" si="33"/>
        <v>0.54137171618945512</v>
      </c>
      <c r="Q6" s="22">
        <f t="shared" si="2"/>
        <v>3.0327744218015771</v>
      </c>
      <c r="R6" s="62">
        <f t="shared" si="0"/>
        <v>263.36610775513492</v>
      </c>
      <c r="S6" s="62">
        <f ca="1">AVERAGE(OFFSET($R$3,0,0,'Données projet'!$E$9+1,1))-AVERAGE(OFFSET($H$3,0,0,'Données projet'!$E$9+1,1))</f>
        <v>374.79806286316051</v>
      </c>
      <c r="T6" s="62">
        <f t="shared" si="34"/>
        <v>350.01856672839466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2.9333333333333331</v>
      </c>
      <c r="AI6" s="14">
        <f>IF('Données projet'!$A$62&gt;35,AI5+AH6-AQ5,IF(A6&lt;'Données projet'!$A$62,$AF$205^A6,IF(A6='Données projet'!$A$62,'Données projet'!$B$62,AI5+AH6-AQ5)))</f>
        <v>1.5647619150300627</v>
      </c>
      <c r="AJ6" s="14">
        <f>AI6*VLOOKUP('Données projet'!$B$10,Paramètres!$A$1:$I$89,3,0)*VLOOKUP('Données projet'!$B$10,Paramètres!$A$1:$I$89,5,0)</f>
        <v>0.73230857623406931</v>
      </c>
      <c r="AK6" s="14">
        <f t="shared" si="35"/>
        <v>0.3499417743602819</v>
      </c>
      <c r="AL6" s="22">
        <f t="shared" si="4"/>
        <v>1.8849193606184949</v>
      </c>
      <c r="AM6" s="62">
        <f t="shared" si="5"/>
        <v>262.2182526939518</v>
      </c>
      <c r="AN6" s="62">
        <f ca="1">AVERAGE(OFFSET($AM$3,0,0,'Données projet'!$E$10+1,1))-AVERAGE(OFFSET($H$3,0,0,'Données projet'!$E$10+1,1))</f>
        <v>321.08907037347404</v>
      </c>
      <c r="AO6" s="62">
        <f t="shared" si="36"/>
        <v>129.83874732376847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</v>
      </c>
      <c r="N7" s="14">
        <f>IF('Données projet'!$A$36&gt;35,N6+M7-V6,IF(A7&lt;'Données projet'!$A$36,$K$205^A7,IF(A7='Données projet'!$A$36,'Données projet'!$B$36,N6+M7-V6)))</f>
        <v>2.7690288761929791</v>
      </c>
      <c r="O7" s="14">
        <f>N7*VLOOKUP('Données projet'!$B$9,Paramètres!$A$1:$I$89,3,0)*VLOOKUP('Données projet'!$B$9,Paramètres!$A$1:$I$89,5,0)</f>
        <v>1.5478871417918754</v>
      </c>
      <c r="P7" s="14">
        <f t="shared" si="33"/>
        <v>0.67796254889037699</v>
      </c>
      <c r="Q7" s="22">
        <f t="shared" si="2"/>
        <v>3.8766882112715897</v>
      </c>
      <c r="R7" s="62">
        <f t="shared" si="0"/>
        <v>265.43224376682713</v>
      </c>
      <c r="S7" s="62">
        <f ca="1">AVERAGE(OFFSET($R$3,0,0,'Données projet'!$E$9+1,1))-AVERAGE(OFFSET($H$3,0,0,'Données projet'!$E$9+1,1))</f>
        <v>374.79806286316051</v>
      </c>
      <c r="T7" s="62">
        <f t="shared" si="34"/>
        <v>350.01856672839466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2.9333333333333331</v>
      </c>
      <c r="AI7" s="14">
        <f>IF('Données projet'!$A$62&gt;35,AI6+AH7-AQ6,IF(A7&lt;'Données projet'!$A$62,$AF$205^A7,IF(A7='Données projet'!$A$62,'Données projet'!$B$62,AI6+AH7-AQ6)))</f>
        <v>1.8166211087320703</v>
      </c>
      <c r="AJ7" s="14">
        <f>AI7*VLOOKUP('Données projet'!$B$10,Paramètres!$A$1:$I$89,3,0)*VLOOKUP('Données projet'!$B$10,Paramètres!$A$1:$I$89,5,0)</f>
        <v>0.85017867888660892</v>
      </c>
      <c r="AK7" s="14">
        <f t="shared" si="35"/>
        <v>0.39927055720143956</v>
      </c>
      <c r="AL7" s="22">
        <f t="shared" si="4"/>
        <v>2.1761240861866842</v>
      </c>
      <c r="AM7" s="62">
        <f t="shared" si="5"/>
        <v>263.73167964174223</v>
      </c>
      <c r="AN7" s="62">
        <f ca="1">AVERAGE(OFFSET($AM$3,0,0,'Données projet'!$E$10+1,1))-AVERAGE(OFFSET($H$3,0,0,'Données projet'!$E$10+1,1))</f>
        <v>321.08907037347404</v>
      </c>
      <c r="AO7" s="62">
        <f t="shared" si="36"/>
        <v>129.83874732376847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</v>
      </c>
      <c r="N8" s="14">
        <f>IF('Données projet'!$A$36&gt;35,N7+M8-V7,IF(A8&lt;'Données projet'!$A$36,$K$205^A8,IF(A8='Données projet'!$A$36,'Données projet'!$B$36,N7+M8-V7)))</f>
        <v>3.5719827745457646</v>
      </c>
      <c r="O8" s="14">
        <f>N8*VLOOKUP('Données projet'!$B$9,Paramètres!$A$1:$I$89,3,0)*VLOOKUP('Données projet'!$B$9,Paramètres!$A$1:$I$89,5,0)</f>
        <v>1.9967383709710824</v>
      </c>
      <c r="P8" s="14">
        <f t="shared" si="33"/>
        <v>0.84901594219430265</v>
      </c>
      <c r="Q8" s="22">
        <f t="shared" si="2"/>
        <v>4.9563554287630449</v>
      </c>
      <c r="R8" s="62">
        <f t="shared" si="0"/>
        <v>267.73413320654083</v>
      </c>
      <c r="S8" s="62">
        <f ca="1">AVERAGE(OFFSET($R$3,0,0,'Données projet'!$E$9+1,1))-AVERAGE(OFFSET($H$3,0,0,'Données projet'!$E$9+1,1))</f>
        <v>374.79806286316051</v>
      </c>
      <c r="T8" s="62">
        <f t="shared" si="34"/>
        <v>350.01856672839466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2.9333333333333331</v>
      </c>
      <c r="AI8" s="14">
        <f>IF('Données projet'!$A$62&gt;35,AI7+AH8-AQ7,IF(A8&lt;'Données projet'!$A$62,$AF$205^A8,IF(A8='Données projet'!$A$62,'Données projet'!$B$62,AI7+AH8-AQ7)))</f>
        <v>2.1090187721162255</v>
      </c>
      <c r="AJ8" s="14">
        <f>AI8*VLOOKUP('Données projet'!$B$10,Paramètres!$A$1:$I$89,3,0)*VLOOKUP('Données projet'!$B$10,Paramètres!$A$1:$I$89,5,0)</f>
        <v>0.9870207853503935</v>
      </c>
      <c r="AK8" s="14">
        <f t="shared" si="35"/>
        <v>0.45555286487123015</v>
      </c>
      <c r="AL8" s="22">
        <f t="shared" si="4"/>
        <v>2.5124824408026609</v>
      </c>
      <c r="AM8" s="62">
        <f t="shared" si="5"/>
        <v>265.29026021858044</v>
      </c>
      <c r="AN8" s="62">
        <f ca="1">AVERAGE(OFFSET($AM$3,0,0,'Données projet'!$E$10+1,1))-AVERAGE(OFFSET($H$3,0,0,'Données projet'!$E$10+1,1))</f>
        <v>321.08907037347404</v>
      </c>
      <c r="AO8" s="62">
        <f t="shared" si="36"/>
        <v>129.83874732376847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</v>
      </c>
      <c r="N9" s="14">
        <f>IF('Données projet'!$A$36&gt;35,N8+M9-V8,IF(A9&lt;'Données projet'!$A$36,$K$205^A9,IF(A9='Données projet'!$A$36,'Données projet'!$B$36,N8+M9-V8)))</f>
        <v>4.607774606956629</v>
      </c>
      <c r="O9" s="14">
        <f>N9*VLOOKUP('Données projet'!$B$9,Paramètres!$A$1:$I$89,3,0)*VLOOKUP('Données projet'!$B$9,Paramètres!$A$1:$I$89,5,0)</f>
        <v>2.5757460052887557</v>
      </c>
      <c r="P9" s="14">
        <f t="shared" si="33"/>
        <v>1.0632269751181105</v>
      </c>
      <c r="Q9" s="22">
        <f t="shared" si="2"/>
        <v>6.3378779408752912</v>
      </c>
      <c r="R9" s="62">
        <f t="shared" si="0"/>
        <v>270.33787794087527</v>
      </c>
      <c r="S9" s="62">
        <f ca="1">AVERAGE(OFFSET($R$3,0,0,'Données projet'!$E$9+1,1))-AVERAGE(OFFSET($H$3,0,0,'Données projet'!$E$9+1,1))</f>
        <v>374.79806286316051</v>
      </c>
      <c r="T9" s="62">
        <f t="shared" si="34"/>
        <v>350.01856672839466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2.9333333333333331</v>
      </c>
      <c r="AI9" s="14">
        <f>IF('Données projet'!$A$62&gt;35,AI8+AH9-AQ8,IF(A9&lt;'Données projet'!$A$62,$AF$205^A9,IF(A9='Données projet'!$A$62,'Données projet'!$B$62,AI8+AH9-AQ8)))</f>
        <v>2.4484798507285492</v>
      </c>
      <c r="AJ9" s="14">
        <f>AI9*VLOOKUP('Données projet'!$B$10,Paramètres!$A$1:$I$89,3,0)*VLOOKUP('Données projet'!$B$10,Paramètres!$A$1:$I$89,5,0)</f>
        <v>1.1458885701409609</v>
      </c>
      <c r="AK9" s="14">
        <f t="shared" si="35"/>
        <v>0.51976888590781634</v>
      </c>
      <c r="AL9" s="22">
        <f t="shared" si="4"/>
        <v>2.9010200692849537</v>
      </c>
      <c r="AM9" s="62">
        <f t="shared" si="5"/>
        <v>266.90102006928498</v>
      </c>
      <c r="AN9" s="62">
        <f ca="1">AVERAGE(OFFSET($AM$3,0,0,'Données projet'!$E$10+1,1))-AVERAGE(OFFSET($H$3,0,0,'Données projet'!$E$10+1,1))</f>
        <v>321.08907037347404</v>
      </c>
      <c r="AO9" s="62">
        <f t="shared" si="36"/>
        <v>129.83874732376847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</v>
      </c>
      <c r="N10" s="14">
        <f>IF('Données projet'!$A$36&gt;35,N9+M10-V9,IF(A10&lt;'Données projet'!$A$36,$K$205^A10,IF(A10='Données projet'!$A$36,'Données projet'!$B$36,N9+M10-V9)))</f>
        <v>5.9439219527631275</v>
      </c>
      <c r="O10" s="14">
        <f>N10*VLOOKUP('Données projet'!$B$9,Paramètres!$A$1:$I$89,3,0)*VLOOKUP('Données projet'!$B$9,Paramètres!$A$1:$I$89,5,0)</f>
        <v>3.3226523715945881</v>
      </c>
      <c r="P10" s="14">
        <f t="shared" si="33"/>
        <v>1.3314845392621566</v>
      </c>
      <c r="Q10" s="22">
        <f t="shared" si="2"/>
        <v>8.1059551197421627</v>
      </c>
      <c r="R10" s="62">
        <f t="shared" si="0"/>
        <v>273.32817734196442</v>
      </c>
      <c r="S10" s="62">
        <f ca="1">AVERAGE(OFFSET($R$3,0,0,'Données projet'!$E$9+1,1))-AVERAGE(OFFSET($H$3,0,0,'Données projet'!$E$9+1,1))</f>
        <v>374.79806286316051</v>
      </c>
      <c r="T10" s="62">
        <f t="shared" si="34"/>
        <v>350.01856672839466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2.9333333333333331</v>
      </c>
      <c r="AI10" s="14">
        <f>IF('Données projet'!$A$62&gt;35,AI9+AH10-AQ9,IF(A10&lt;'Données projet'!$A$62,$AF$205^A10,IF(A10='Données projet'!$A$62,'Données projet'!$B$62,AI9+AH10-AQ9)))</f>
        <v>2.8425795249836301</v>
      </c>
      <c r="AJ10" s="14">
        <f>AI10*VLOOKUP('Données projet'!$B$10,Paramètres!$A$1:$I$89,3,0)*VLOOKUP('Données projet'!$B$10,Paramètres!$A$1:$I$89,5,0)</f>
        <v>1.3303272176923389</v>
      </c>
      <c r="AK10" s="14">
        <f t="shared" si="35"/>
        <v>0.59303697899961161</v>
      </c>
      <c r="AL10" s="22">
        <f t="shared" si="4"/>
        <v>3.3498593092384805</v>
      </c>
      <c r="AM10" s="62">
        <f t="shared" si="5"/>
        <v>268.5720815314607</v>
      </c>
      <c r="AN10" s="62">
        <f ca="1">AVERAGE(OFFSET($AM$3,0,0,'Données projet'!$E$10+1,1))-AVERAGE(OFFSET($H$3,0,0,'Données projet'!$E$10+1,1))</f>
        <v>321.08907037347404</v>
      </c>
      <c r="AO10" s="62">
        <f t="shared" si="36"/>
        <v>129.83874732376847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</v>
      </c>
      <c r="N11" s="14">
        <f>IF('Données projet'!$A$36&gt;35,N10+M11-V10,IF(A11&lt;'Données projet'!$A$36,$K$205^A11,IF(A11='Données projet'!$A$36,'Données projet'!$B$36,N10+M11-V10)))</f>
        <v>7.6675209171905525</v>
      </c>
      <c r="O11" s="14">
        <f>N11*VLOOKUP('Données projet'!$B$9,Paramètres!$A$1:$I$89,3,0)*VLOOKUP('Données projet'!$B$9,Paramètres!$A$1:$I$89,5,0)</f>
        <v>4.2861441927095187</v>
      </c>
      <c r="P11" s="14">
        <f t="shared" si="33"/>
        <v>1.6674248488637313</v>
      </c>
      <c r="Q11" s="22">
        <f t="shared" si="2"/>
        <v>10.369132747406743</v>
      </c>
      <c r="R11" s="62">
        <f t="shared" si="0"/>
        <v>276.81357719185121</v>
      </c>
      <c r="S11" s="62">
        <f ca="1">AVERAGE(OFFSET($R$3,0,0,'Données projet'!$E$9+1,1))-AVERAGE(OFFSET($H$3,0,0,'Données projet'!$E$9+1,1))</f>
        <v>374.79806286316051</v>
      </c>
      <c r="T11" s="62">
        <f t="shared" si="34"/>
        <v>350.01856672839466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2.9333333333333331</v>
      </c>
      <c r="AI11" s="14">
        <f>IF('Données projet'!$A$62&gt;35,AI10+AH11-AQ10,IF(A11&lt;'Données projet'!$A$62,$AF$205^A11,IF(A11='Données projet'!$A$62,'Données projet'!$B$62,AI10+AH11-AQ10)))</f>
        <v>3.3001122526909361</v>
      </c>
      <c r="AJ11" s="14">
        <f>AI11*VLOOKUP('Données projet'!$B$10,Paramètres!$A$1:$I$89,3,0)*VLOOKUP('Données projet'!$B$10,Paramètres!$A$1:$I$89,5,0)</f>
        <v>1.5444525342593582</v>
      </c>
      <c r="AK11" s="14">
        <f t="shared" si="35"/>
        <v>0.67663314984067802</v>
      </c>
      <c r="AL11" s="22">
        <f t="shared" si="4"/>
        <v>3.8683908998075629</v>
      </c>
      <c r="AM11" s="62">
        <f t="shared" si="5"/>
        <v>270.31283534425199</v>
      </c>
      <c r="AN11" s="62">
        <f ca="1">AVERAGE(OFFSET($AM$3,0,0,'Données projet'!$E$10+1,1))-AVERAGE(OFFSET($H$3,0,0,'Données projet'!$E$10+1,1))</f>
        <v>321.08907037347404</v>
      </c>
      <c r="AO11" s="62">
        <f t="shared" si="36"/>
        <v>129.83874732376847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</v>
      </c>
      <c r="N12" s="14">
        <f>IF('Données projet'!$A$36&gt;35,N11+M12-V11,IF(A12&lt;'Données projet'!$A$36,$K$205^A12,IF(A12='Données projet'!$A$36,'Données projet'!$B$36,N11+M12-V11)))</f>
        <v>9.8909234479811374</v>
      </c>
      <c r="O12" s="14">
        <f>N12*VLOOKUP('Données projet'!$B$9,Paramètres!$A$1:$I$89,3,0)*VLOOKUP('Données projet'!$B$9,Paramètres!$A$1:$I$89,5,0)</f>
        <v>5.529026207421456</v>
      </c>
      <c r="P12" s="14">
        <f t="shared" si="33"/>
        <v>2.0881246042473354</v>
      </c>
      <c r="Q12" s="22">
        <f t="shared" si="2"/>
        <v>13.266537663656479</v>
      </c>
      <c r="R12" s="62">
        <f t="shared" si="0"/>
        <v>280.93320433032318</v>
      </c>
      <c r="S12" s="62">
        <f ca="1">AVERAGE(OFFSET($R$3,0,0,'Données projet'!$E$9+1,1))-AVERAGE(OFFSET($H$3,0,0,'Données projet'!$E$9+1,1))</f>
        <v>374.79806286316051</v>
      </c>
      <c r="T12" s="62">
        <f t="shared" si="34"/>
        <v>350.01856672839466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2.9333333333333331</v>
      </c>
      <c r="AI12" s="14">
        <f>IF('Données projet'!$A$62&gt;35,AI11+AH12-AQ11,IF(A12&lt;'Données projet'!$A$62,$AF$205^A12,IF(A12='Données projet'!$A$62,'Données projet'!$B$62,AI11+AH12-AQ11)))</f>
        <v>3.8312880201385267</v>
      </c>
      <c r="AJ12" s="14">
        <f>AI12*VLOOKUP('Données projet'!$B$10,Paramètres!$A$1:$I$89,3,0)*VLOOKUP('Données projet'!$B$10,Paramètres!$A$1:$I$89,5,0)</f>
        <v>1.7930427934248305</v>
      </c>
      <c r="AK12" s="14">
        <f t="shared" si="35"/>
        <v>0.77201327349878002</v>
      </c>
      <c r="AL12" s="22">
        <f t="shared" si="4"/>
        <v>4.4674726498919552</v>
      </c>
      <c r="AM12" s="62">
        <f t="shared" si="5"/>
        <v>272.13413931655862</v>
      </c>
      <c r="AN12" s="62">
        <f ca="1">AVERAGE(OFFSET($AM$3,0,0,'Données projet'!$E$10+1,1))-AVERAGE(OFFSET($H$3,0,0,'Données projet'!$E$10+1,1))</f>
        <v>321.08907037347404</v>
      </c>
      <c r="AO12" s="62">
        <f t="shared" si="36"/>
        <v>129.83874732376847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</v>
      </c>
      <c r="N13" s="14">
        <f>IF('Données projet'!$A$36&gt;35,N12+M13-V12,IF(A13&lt;'Données projet'!$A$36,$K$205^A13,IF(A13='Données projet'!$A$36,'Données projet'!$B$36,N12+M13-V12)))</f>
        <v>12.75906094165166</v>
      </c>
      <c r="O13" s="14">
        <f>N13*VLOOKUP('Données projet'!$B$9,Paramètres!$A$1:$I$89,3,0)*VLOOKUP('Données projet'!$B$9,Paramètres!$A$1:$I$89,5,0)</f>
        <v>7.1323150663832777</v>
      </c>
      <c r="P13" s="14">
        <f t="shared" si="33"/>
        <v>2.6149690439328648</v>
      </c>
      <c r="Q13" s="22">
        <f t="shared" si="2"/>
        <v>16.976519825467278</v>
      </c>
      <c r="R13" s="62">
        <f t="shared" si="0"/>
        <v>285.86540871435614</v>
      </c>
      <c r="S13" s="62">
        <f ca="1">AVERAGE(OFFSET($R$3,0,0,'Données projet'!$E$9+1,1))-AVERAGE(OFFSET($H$3,0,0,'Données projet'!$E$9+1,1))</f>
        <v>374.79806286316051</v>
      </c>
      <c r="T13" s="62">
        <f t="shared" si="34"/>
        <v>350.01856672839466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2.9333333333333331</v>
      </c>
      <c r="AI13" s="14">
        <f>IF('Données projet'!$A$62&gt;35,AI12+AH13-AQ12,IF(A13&lt;'Données projet'!$A$62,$AF$205^A13,IF(A13='Données projet'!$A$62,'Données projet'!$B$62,AI12+AH13-AQ12)))</f>
        <v>4.4479601811386305</v>
      </c>
      <c r="AJ13" s="14">
        <f>AI13*VLOOKUP('Données projet'!$B$10,Paramètres!$A$1:$I$89,3,0)*VLOOKUP('Données projet'!$B$10,Paramètres!$A$1:$I$89,5,0)</f>
        <v>2.081645364772879</v>
      </c>
      <c r="AK13" s="14">
        <f t="shared" si="35"/>
        <v>0.88083844931132749</v>
      </c>
      <c r="AL13" s="22">
        <f t="shared" si="4"/>
        <v>5.1596593095299932</v>
      </c>
      <c r="AM13" s="62">
        <f t="shared" si="5"/>
        <v>274.04854819841887</v>
      </c>
      <c r="AN13" s="62">
        <f ca="1">AVERAGE(OFFSET($AM$3,0,0,'Données projet'!$E$10+1,1))-AVERAGE(OFFSET($H$3,0,0,'Données projet'!$E$10+1,1))</f>
        <v>321.08907037347404</v>
      </c>
      <c r="AO13" s="62">
        <f t="shared" si="36"/>
        <v>129.83874732376847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</v>
      </c>
      <c r="N14" s="14">
        <f>IF('Données projet'!$A$36&gt;35,N13+M14-V13,IF(A14&lt;'Données projet'!$A$36,$K$205^A14,IF(A14='Données projet'!$A$36,'Données projet'!$B$36,N13+M14-V13)))</f>
        <v>16.45889152503846</v>
      </c>
      <c r="O14" s="14">
        <f>N14*VLOOKUP('Données projet'!$B$9,Paramètres!$A$1:$I$89,3,0)*VLOOKUP('Données projet'!$B$9,Paramètres!$A$1:$I$89,5,0)</f>
        <v>9.2005203624964995</v>
      </c>
      <c r="P14" s="14">
        <f t="shared" si="33"/>
        <v>3.2747390106980423</v>
      </c>
      <c r="Q14" s="22">
        <f t="shared" si="2"/>
        <v>21.727743408313824</v>
      </c>
      <c r="R14" s="62">
        <f t="shared" si="0"/>
        <v>291.83885451942496</v>
      </c>
      <c r="S14" s="62">
        <f ca="1">AVERAGE(OFFSET($R$3,0,0,'Données projet'!$E$9+1,1))-AVERAGE(OFFSET($H$3,0,0,'Données projet'!$E$9+1,1))</f>
        <v>374.79806286316051</v>
      </c>
      <c r="T14" s="62">
        <f t="shared" si="34"/>
        <v>350.01856672839466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2.9333333333333331</v>
      </c>
      <c r="AI14" s="14">
        <f>IF('Données projet'!$A$62&gt;35,AI13+AH14-AQ13,IF(A14&lt;'Données projet'!$A$62,$AF$205^A14,IF(A14='Données projet'!$A$62,'Données projet'!$B$62,AI13+AH14-AQ13)))</f>
        <v>5.1638899683348436</v>
      </c>
      <c r="AJ14" s="14">
        <f>AI14*VLOOKUP('Données projet'!$B$10,Paramètres!$A$1:$I$89,3,0)*VLOOKUP('Données projet'!$B$10,Paramètres!$A$1:$I$89,5,0)</f>
        <v>2.4167005051807071</v>
      </c>
      <c r="AK14" s="14">
        <f t="shared" si="35"/>
        <v>1.0050039298792064</v>
      </c>
      <c r="AL14" s="22">
        <f t="shared" si="4"/>
        <v>5.9594685577293491</v>
      </c>
      <c r="AM14" s="62">
        <f t="shared" si="5"/>
        <v>276.07057966884048</v>
      </c>
      <c r="AN14" s="62">
        <f ca="1">AVERAGE(OFFSET($AM$3,0,0,'Données projet'!$E$10+1,1))-AVERAGE(OFFSET($H$3,0,0,'Données projet'!$E$10+1,1))</f>
        <v>321.08907037347404</v>
      </c>
      <c r="AO14" s="62">
        <f t="shared" si="36"/>
        <v>129.83874732376847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</v>
      </c>
      <c r="N15" s="14">
        <f>IF('Données projet'!$A$36&gt;35,N14+M15-V14,IF(A15&lt;'Données projet'!$A$36,$K$205^A15,IF(A15='Données projet'!$A$36,'Données projet'!$B$36,N14+M15-V14)))</f>
        <v>21.231586828514317</v>
      </c>
      <c r="O15" s="14">
        <f>N15*VLOOKUP('Données projet'!$B$9,Paramètres!$A$1:$I$89,3,0)*VLOOKUP('Données projet'!$B$9,Paramètres!$A$1:$I$89,5,0)</f>
        <v>11.868457037139505</v>
      </c>
      <c r="P15" s="14">
        <f t="shared" si="33"/>
        <v>4.1009722899277703</v>
      </c>
      <c r="Q15" s="22">
        <f t="shared" si="2"/>
        <v>27.813422744642168</v>
      </c>
      <c r="R15" s="62">
        <f t="shared" si="0"/>
        <v>299.14675607797551</v>
      </c>
      <c r="S15" s="62">
        <f ca="1">AVERAGE(OFFSET($R$3,0,0,'Données projet'!$E$9+1,1))-AVERAGE(OFFSET($H$3,0,0,'Données projet'!$E$9+1,1))</f>
        <v>374.79806286316051</v>
      </c>
      <c r="T15" s="62">
        <f t="shared" si="34"/>
        <v>350.01856672839466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2.9333333333333331</v>
      </c>
      <c r="AI15" s="14">
        <f>IF('Données projet'!$A$62&gt;35,AI14+AH15-AQ14,IF(A15&lt;'Données projet'!$A$62,$AF$205^A15,IF(A15='Données projet'!$A$62,'Données projet'!$B$62,AI14+AH15-AQ14)))</f>
        <v>5.9950535794236988</v>
      </c>
      <c r="AJ15" s="14">
        <f>AI15*VLOOKUP('Données projet'!$B$10,Paramètres!$A$1:$I$89,3,0)*VLOOKUP('Données projet'!$B$10,Paramètres!$A$1:$I$89,5,0)</f>
        <v>2.8056850751702913</v>
      </c>
      <c r="AK15" s="14">
        <f t="shared" si="35"/>
        <v>1.146672127973444</v>
      </c>
      <c r="AL15" s="22">
        <f t="shared" si="4"/>
        <v>6.8836887954753392</v>
      </c>
      <c r="AM15" s="62">
        <f t="shared" si="5"/>
        <v>278.21702212880865</v>
      </c>
      <c r="AN15" s="62">
        <f ca="1">AVERAGE(OFFSET($AM$3,0,0,'Données projet'!$E$10+1,1))-AVERAGE(OFFSET($H$3,0,0,'Données projet'!$E$10+1,1))</f>
        <v>321.08907037347404</v>
      </c>
      <c r="AO15" s="62">
        <f t="shared" si="36"/>
        <v>129.83874732376847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</v>
      </c>
      <c r="N16" s="14">
        <f>IF('Données projet'!$A$36&gt;35,N15+M16-V15,IF(A16&lt;'Données projet'!$A$36,$K$205^A16,IF(A16='Données projet'!$A$36,'Données projet'!$B$36,N15+M16-V15)))</f>
        <v>27.388252639673997</v>
      </c>
      <c r="O16" s="14">
        <f>N16*VLOOKUP('Données projet'!$B$9,Paramètres!$A$1:$I$89,3,0)*VLOOKUP('Données projet'!$B$9,Paramètres!$A$1:$I$89,5,0)</f>
        <v>15.310033225577765</v>
      </c>
      <c r="P16" s="14">
        <f t="shared" si="33"/>
        <v>5.1356684205409415</v>
      </c>
      <c r="Q16" s="22">
        <f t="shared" si="2"/>
        <v>35.609597033656748</v>
      </c>
      <c r="R16" s="62">
        <f t="shared" si="0"/>
        <v>308.16515258921231</v>
      </c>
      <c r="S16" s="62">
        <f ca="1">AVERAGE(OFFSET($R$3,0,0,'Données projet'!$E$9+1,1))-AVERAGE(OFFSET($H$3,0,0,'Données projet'!$E$9+1,1))</f>
        <v>374.79806286316051</v>
      </c>
      <c r="T16" s="62">
        <f t="shared" si="34"/>
        <v>350.01856672839466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2.9333333333333331</v>
      </c>
      <c r="AI16" s="14">
        <f>IF('Données projet'!$A$62&gt;35,AI15+AH16-AQ15,IF(A16&lt;'Données projet'!$A$62,$AF$205^A16,IF(A16='Données projet'!$A$62,'Données projet'!$B$62,AI15+AH16-AQ15)))</f>
        <v>6.959998691015949</v>
      </c>
      <c r="AJ16" s="14">
        <f>AI16*VLOOKUP('Données projet'!$B$10,Paramètres!$A$1:$I$89,3,0)*VLOOKUP('Données projet'!$B$10,Paramètres!$A$1:$I$89,5,0)</f>
        <v>3.2572793873954642</v>
      </c>
      <c r="AK16" s="14">
        <f t="shared" si="35"/>
        <v>1.3083102761888523</v>
      </c>
      <c r="AL16" s="22">
        <f t="shared" si="4"/>
        <v>7.9517353307426832</v>
      </c>
      <c r="AM16" s="62">
        <f t="shared" si="5"/>
        <v>280.50729088629822</v>
      </c>
      <c r="AN16" s="62">
        <f ca="1">AVERAGE(OFFSET($AM$3,0,0,'Données projet'!$E$10+1,1))-AVERAGE(OFFSET($H$3,0,0,'Données projet'!$E$10+1,1))</f>
        <v>321.08907037347404</v>
      </c>
      <c r="AO16" s="62">
        <f t="shared" si="36"/>
        <v>129.83874732376847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</v>
      </c>
      <c r="N17" s="14">
        <f>IF('Données projet'!$A$36&gt;35,N16+M17-V16,IF(A17&lt;'Données projet'!$A$36,$K$205^A17,IF(A17='Données projet'!$A$36,'Données projet'!$B$36,N16+M17-V16)))</f>
        <v>35.330208180539429</v>
      </c>
      <c r="O17" s="14">
        <f>N17*VLOOKUP('Données projet'!$B$9,Paramètres!$A$1:$I$89,3,0)*VLOOKUP('Données projet'!$B$9,Paramètres!$A$1:$I$89,5,0)</f>
        <v>19.749586372921542</v>
      </c>
      <c r="P17" s="14">
        <f t="shared" si="33"/>
        <v>6.4314236383699175</v>
      </c>
      <c r="Q17" s="22">
        <f t="shared" si="2"/>
        <v>45.598592436332616</v>
      </c>
      <c r="R17" s="62">
        <f t="shared" si="0"/>
        <v>319.37637021411041</v>
      </c>
      <c r="S17" s="62">
        <f ca="1">AVERAGE(OFFSET($R$3,0,0,'Données projet'!$E$9+1,1))-AVERAGE(OFFSET($H$3,0,0,'Données projet'!$E$9+1,1))</f>
        <v>374.79806286316051</v>
      </c>
      <c r="T17" s="62">
        <f t="shared" si="34"/>
        <v>350.01856672839466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2.9333333333333331</v>
      </c>
      <c r="AI17" s="14">
        <f>IF('Données projet'!$A$62&gt;35,AI16+AH17-AQ16,IF(A17&lt;'Données projet'!$A$62,$AF$205^A17,IF(A17='Données projet'!$A$62,'Données projet'!$B$62,AI16+AH17-AQ16)))</f>
        <v>8.0802583558561594</v>
      </c>
      <c r="AJ17" s="14">
        <f>AI17*VLOOKUP('Données projet'!$B$10,Paramètres!$A$1:$I$89,3,0)*VLOOKUP('Données projet'!$B$10,Paramètres!$A$1:$I$89,5,0)</f>
        <v>3.7815609105406822</v>
      </c>
      <c r="AK17" s="14">
        <f t="shared" si="35"/>
        <v>1.4927333952090196</v>
      </c>
      <c r="AL17" s="22">
        <f t="shared" si="4"/>
        <v>9.1860625825140634</v>
      </c>
      <c r="AM17" s="62">
        <f t="shared" si="5"/>
        <v>282.96384036029184</v>
      </c>
      <c r="AN17" s="62">
        <f ca="1">AVERAGE(OFFSET($AM$3,0,0,'Données projet'!$E$10+1,1))-AVERAGE(OFFSET($H$3,0,0,'Données projet'!$E$10+1,1))</f>
        <v>321.08907037347404</v>
      </c>
      <c r="AO17" s="62">
        <f t="shared" si="36"/>
        <v>129.83874732376847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</v>
      </c>
      <c r="N18" s="14">
        <f>IF('Données projet'!$A$36&gt;35,N17+M18-V17,IF(A18&lt;'Données projet'!$A$36,$K$205^A18,IF(A18='Données projet'!$A$36,'Données projet'!$B$36,N17+M18-V17)))</f>
        <v>45.575145902959399</v>
      </c>
      <c r="O18" s="14">
        <f>N18*VLOOKUP('Données projet'!$B$9,Paramètres!$A$1:$I$89,3,0)*VLOOKUP('Données projet'!$B$9,Paramètres!$A$1:$I$89,5,0)</f>
        <v>25.476506559754306</v>
      </c>
      <c r="P18" s="14">
        <f t="shared" si="33"/>
        <v>8.0541044765944179</v>
      </c>
      <c r="Q18" s="22">
        <f t="shared" si="2"/>
        <v>58.399147554974014</v>
      </c>
      <c r="R18" s="62">
        <f t="shared" si="0"/>
        <v>333.39914755497404</v>
      </c>
      <c r="S18" s="62">
        <f ca="1">AVERAGE(OFFSET($R$3,0,0,'Données projet'!$E$9+1,1))-AVERAGE(OFFSET($H$3,0,0,'Données projet'!$E$9+1,1))</f>
        <v>374.79806286316051</v>
      </c>
      <c r="T18" s="62">
        <f t="shared" si="34"/>
        <v>350.01856672839466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2.9333333333333331</v>
      </c>
      <c r="AI18" s="14">
        <f>IF('Données projet'!$A$62&gt;35,AI17+AH18-AQ17,IF(A18&lt;'Données projet'!$A$62,$AF$205^A18,IF(A18='Données projet'!$A$62,'Données projet'!$B$62,AI17+AH18-AQ17)))</f>
        <v>9.3808315196468595</v>
      </c>
      <c r="AJ18" s="14">
        <f>AI18*VLOOKUP('Données projet'!$B$10,Paramètres!$A$1:$I$89,3,0)*VLOOKUP('Données projet'!$B$10,Paramètres!$A$1:$I$89,5,0)</f>
        <v>4.3902291511947302</v>
      </c>
      <c r="AK18" s="14">
        <f t="shared" si="35"/>
        <v>1.7031533189995398</v>
      </c>
      <c r="AL18" s="22">
        <f t="shared" si="4"/>
        <v>10.612641135588353</v>
      </c>
      <c r="AM18" s="62">
        <f t="shared" si="5"/>
        <v>285.61264113558838</v>
      </c>
      <c r="AN18" s="62">
        <f ca="1">AVERAGE(OFFSET($AM$3,0,0,'Données projet'!$E$10+1,1))-AVERAGE(OFFSET($H$3,0,0,'Données projet'!$E$10+1,1))</f>
        <v>321.08907037347404</v>
      </c>
      <c r="AO18" s="62">
        <f t="shared" si="36"/>
        <v>129.83874732376847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58.790877015554649</v>
      </c>
      <c r="O19" s="14">
        <f>N19*VLOOKUP('Données projet'!$B$9,Paramètres!$A$1:$I$89,3,0)*VLOOKUP('Données projet'!$B$9,Paramètres!$A$1:$I$89,5,0)</f>
        <v>32.864100251695049</v>
      </c>
      <c r="P19" s="14">
        <f t="shared" si="33"/>
        <v>10.086195929139501</v>
      </c>
      <c r="Q19" s="22">
        <f t="shared" si="2"/>
        <v>74.805099181620164</v>
      </c>
      <c r="R19" s="62">
        <f t="shared" si="0"/>
        <v>351.02732140384239</v>
      </c>
      <c r="S19" s="62">
        <f ca="1">AVERAGE(OFFSET($R$3,0,0,'Données projet'!$E$9+1,1))-AVERAGE(OFFSET($H$3,0,0,'Données projet'!$E$9+1,1))</f>
        <v>374.79806286316051</v>
      </c>
      <c r="T19" s="62">
        <f t="shared" si="34"/>
        <v>350.01856672839466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2.9333333333333331</v>
      </c>
      <c r="AI19" s="14">
        <f>IF('Données projet'!$A$62&gt;35,AI18+AH19-AQ18,IF(A19&lt;'Données projet'!$A$62,$AF$205^A19,IF(A19='Données projet'!$A$62,'Données projet'!$B$62,AI18+AH19-AQ18)))</f>
        <v>10.890740880360845</v>
      </c>
      <c r="AJ19" s="14">
        <f>AI19*VLOOKUP('Données projet'!$B$10,Paramètres!$A$1:$I$89,3,0)*VLOOKUP('Données projet'!$B$10,Paramètres!$A$1:$I$89,5,0)</f>
        <v>5.0968667320088752</v>
      </c>
      <c r="AK19" s="14">
        <f t="shared" si="35"/>
        <v>1.9432346307312112</v>
      </c>
      <c r="AL19" s="22">
        <f t="shared" si="4"/>
        <v>12.261509873438984</v>
      </c>
      <c r="AM19" s="62">
        <f t="shared" si="5"/>
        <v>288.4837320956612</v>
      </c>
      <c r="AN19" s="62">
        <f ca="1">AVERAGE(OFFSET($AM$3,0,0,'Données projet'!$E$10+1,1))-AVERAGE(OFFSET($H$3,0,0,'Données projet'!$E$10+1,1))</f>
        <v>321.08907037347404</v>
      </c>
      <c r="AO19" s="62">
        <f t="shared" si="36"/>
        <v>129.83874732376847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75.838862427725871</v>
      </c>
      <c r="O20" s="14">
        <f>N20*VLOOKUP('Données projet'!$B$9,Paramètres!$A$1:$I$89,3,0)*VLOOKUP('Données projet'!$B$9,Paramètres!$A$1:$I$89,5,0)</f>
        <v>42.393924097098761</v>
      </c>
      <c r="P20" s="14">
        <f t="shared" si="33"/>
        <v>12.630994372698538</v>
      </c>
      <c r="Q20" s="22">
        <f t="shared" si="2"/>
        <v>95.835066334896965</v>
      </c>
      <c r="R20" s="62">
        <f t="shared" si="0"/>
        <v>373.27951077934142</v>
      </c>
      <c r="S20" s="62">
        <f ca="1">AVERAGE(OFFSET($R$3,0,0,'Données projet'!$E$9+1,1))-AVERAGE(OFFSET($H$3,0,0,'Données projet'!$E$9+1,1))</f>
        <v>374.79806286316051</v>
      </c>
      <c r="T20" s="62">
        <f t="shared" si="34"/>
        <v>350.01856672839466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2.9333333333333331</v>
      </c>
      <c r="AI20" s="14">
        <f>IF('Données projet'!$A$62&gt;35,AI19+AH20-AQ19,IF(A20&lt;'Données projet'!$A$62,$AF$205^A20,IF(A20='Données projet'!$A$62,'Données projet'!$B$62,AI19+AH20-AQ19)))</f>
        <v>12.64368053884715</v>
      </c>
      <c r="AJ20" s="14">
        <f>AI20*VLOOKUP('Données projet'!$B$10,Paramètres!$A$1:$I$89,3,0)*VLOOKUP('Données projet'!$B$10,Paramètres!$A$1:$I$89,5,0)</f>
        <v>5.9172424921804661</v>
      </c>
      <c r="AK20" s="14">
        <f t="shared" si="35"/>
        <v>2.2171584835892797</v>
      </c>
      <c r="AL20" s="22">
        <f t="shared" si="4"/>
        <v>14.167415032798971</v>
      </c>
      <c r="AM20" s="62">
        <f t="shared" si="5"/>
        <v>291.61185947724346</v>
      </c>
      <c r="AN20" s="62">
        <f ca="1">AVERAGE(OFFSET($AM$3,0,0,'Données projet'!$E$10+1,1))-AVERAGE(OFFSET($H$3,0,0,'Données projet'!$E$10+1,1))</f>
        <v>321.08907037347404</v>
      </c>
      <c r="AO20" s="62">
        <f t="shared" si="36"/>
        <v>129.83874732376847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97.830366653823091</v>
      </c>
      <c r="O21" s="14">
        <f>N21*VLOOKUP('Données projet'!$B$9,Paramètres!$A$1:$I$89,3,0)*VLOOKUP('Données projet'!$B$9,Paramètres!$A$1:$I$89,5,0)</f>
        <v>54.687174959487109</v>
      </c>
      <c r="P21" s="14">
        <f t="shared" si="33"/>
        <v>15.817858384271306</v>
      </c>
      <c r="Q21" s="22">
        <f t="shared" si="2"/>
        <v>122.79626640704589</v>
      </c>
      <c r="R21" s="62">
        <f t="shared" si="0"/>
        <v>401.46293307371258</v>
      </c>
      <c r="S21" s="62">
        <f ca="1">AVERAGE(OFFSET($R$3,0,0,'Données projet'!$E$9+1,1))-AVERAGE(OFFSET($H$3,0,0,'Données projet'!$E$9+1,1))</f>
        <v>374.79806286316051</v>
      </c>
      <c r="T21" s="62">
        <f t="shared" si="34"/>
        <v>350.01856672839466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2.9333333333333331</v>
      </c>
      <c r="AI21" s="14">
        <f>IF('Données projet'!$A$62&gt;35,AI20+AH21-AQ20,IF(A21&lt;'Données projet'!$A$62,$AF$205^A21,IF(A21='Données projet'!$A$62,'Données projet'!$B$62,AI20+AH21-AQ20)))</f>
        <v>14.678767893256991</v>
      </c>
      <c r="AJ21" s="14">
        <f>AI21*VLOOKUP('Données projet'!$B$10,Paramètres!$A$1:$I$89,3,0)*VLOOKUP('Données projet'!$B$10,Paramètres!$A$1:$I$89,5,0)</f>
        <v>6.8696633740442712</v>
      </c>
      <c r="AK21" s="14">
        <f t="shared" si="35"/>
        <v>2.5296954179445494</v>
      </c>
      <c r="AL21" s="22">
        <f t="shared" si="4"/>
        <v>16.370549896047194</v>
      </c>
      <c r="AM21" s="62">
        <f t="shared" si="5"/>
        <v>295.03721656271387</v>
      </c>
      <c r="AN21" s="62">
        <f ca="1">AVERAGE(OFFSET($AM$3,0,0,'Données projet'!$E$10+1,1))-AVERAGE(OFFSET($H$3,0,0,'Données projet'!$E$10+1,1))</f>
        <v>321.08907037347404</v>
      </c>
      <c r="AO21" s="62">
        <f t="shared" si="36"/>
        <v>129.83874732376847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126.1988950420027</v>
      </c>
      <c r="O22" s="14">
        <f>N22*VLOOKUP('Données projet'!$B$9,Paramètres!$A$1:$I$89,3,0)*VLOOKUP('Données projet'!$B$9,Paramètres!$A$1:$I$89,5,0)</f>
        <v>70.545182328479513</v>
      </c>
      <c r="P22" s="14">
        <f t="shared" si="33"/>
        <v>19.808784366626785</v>
      </c>
      <c r="Q22" s="22">
        <f t="shared" si="2"/>
        <v>157.36649199397678</v>
      </c>
      <c r="R22" s="62">
        <f t="shared" si="0"/>
        <v>437.25538088286567</v>
      </c>
      <c r="S22" s="62">
        <f ca="1">AVERAGE(OFFSET($R$3,0,0,'Données projet'!$E$9+1,1))-AVERAGE(OFFSET($H$3,0,0,'Données projet'!$E$9+1,1))</f>
        <v>374.79806286316051</v>
      </c>
      <c r="T22" s="62">
        <f t="shared" si="34"/>
        <v>350.01856672839466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2.9333333333333331</v>
      </c>
      <c r="AI22" s="14">
        <f>IF('Données projet'!$A$62&gt;35,AI21+AH22-AQ21,IF(A22&lt;'Données projet'!$A$62,$AF$205^A22,IF(A22='Données projet'!$A$62,'Données projet'!$B$62,AI21+AH22-AQ21)))</f>
        <v>17.041416556049626</v>
      </c>
      <c r="AJ22" s="14">
        <f>AI22*VLOOKUP('Données projet'!$B$10,Paramètres!$A$1:$I$89,3,0)*VLOOKUP('Données projet'!$B$10,Paramètres!$A$1:$I$89,5,0)</f>
        <v>7.9753829482312248</v>
      </c>
      <c r="AK22" s="14">
        <f t="shared" si="35"/>
        <v>2.8862884430390152</v>
      </c>
      <c r="AL22" s="22">
        <f t="shared" si="4"/>
        <v>18.917411006462334</v>
      </c>
      <c r="AM22" s="62">
        <f t="shared" si="5"/>
        <v>298.80629989535117</v>
      </c>
      <c r="AN22" s="62">
        <f ca="1">AVERAGE(OFFSET($AM$3,0,0,'Données projet'!$E$10+1,1))-AVERAGE(OFFSET($H$3,0,0,'Données projet'!$E$10+1,1))</f>
        <v>321.08907037347404</v>
      </c>
      <c r="AO22" s="62">
        <f t="shared" si="36"/>
        <v>129.83874732376847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162.79363611278094</v>
      </c>
      <c r="O23" s="14">
        <f>N23*VLOOKUP('Données projet'!$B$9,Paramètres!$A$1:$I$89,3,0)*VLOOKUP('Données projet'!$B$9,Paramètres!$A$1:$I$89,5,0)</f>
        <v>91.001642587044557</v>
      </c>
      <c r="P23" s="14">
        <f t="shared" si="33"/>
        <v>24.806641237456894</v>
      </c>
      <c r="Q23" s="22">
        <f t="shared" si="2"/>
        <v>201.69942766100667</v>
      </c>
      <c r="R23" s="62">
        <f t="shared" si="0"/>
        <v>482.81053877211781</v>
      </c>
      <c r="S23" s="62">
        <f ca="1">AVERAGE(OFFSET($R$3,0,0,'Données projet'!$E$9+1,1))-AVERAGE(OFFSET($H$3,0,0,'Données projet'!$E$9+1,1))</f>
        <v>374.79806286316051</v>
      </c>
      <c r="T23" s="62">
        <f t="shared" si="34"/>
        <v>350.01856672839466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2.9333333333333331</v>
      </c>
      <c r="AI23" s="14">
        <f>IF('Données projet'!$A$62&gt;35,AI22+AH23-AQ22,IF(A23&lt;'Données projet'!$A$62,$AF$205^A23,IF(A23='Données projet'!$A$62,'Données projet'!$B$62,AI22+AH23-AQ22)))</f>
        <v>19.784349772994801</v>
      </c>
      <c r="AJ23" s="14">
        <f>AI23*VLOOKUP('Données projet'!$B$10,Paramètres!$A$1:$I$89,3,0)*VLOOKUP('Données projet'!$B$10,Paramètres!$A$1:$I$89,5,0)</f>
        <v>9.2590756937615666</v>
      </c>
      <c r="AK23" s="14">
        <f t="shared" si="35"/>
        <v>3.2931478301010206</v>
      </c>
      <c r="AL23" s="22">
        <f t="shared" si="4"/>
        <v>21.861789304060675</v>
      </c>
      <c r="AM23" s="62">
        <f t="shared" si="5"/>
        <v>302.97290041517181</v>
      </c>
      <c r="AN23" s="62">
        <f ca="1">AVERAGE(OFFSET($AM$3,0,0,'Données projet'!$E$10+1,1))-AVERAGE(OFFSET($H$3,0,0,'Données projet'!$E$10+1,1))</f>
        <v>321.08907037347404</v>
      </c>
      <c r="AO23" s="62">
        <f t="shared" si="36"/>
        <v>129.83874732376847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210</v>
      </c>
      <c r="L24" s="13">
        <f>VLOOKUP(A24,'Données projet'!$A$35:$I$55,9,0)</f>
        <v>10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210</v>
      </c>
      <c r="O24" s="14">
        <f>N24*VLOOKUP('Données projet'!$B$9,Paramètres!$A$1:$I$89,3,0)*VLOOKUP('Données projet'!$B$9,Paramètres!$A$1:$I$89,5,0)</f>
        <v>117.39</v>
      </c>
      <c r="P24" s="14">
        <f t="shared" si="33"/>
        <v>31.065482772413461</v>
      </c>
      <c r="Q24" s="22">
        <f t="shared" si="2"/>
        <v>258.55996582862014</v>
      </c>
      <c r="R24" s="62">
        <f t="shared" si="0"/>
        <v>540.89329916195345</v>
      </c>
      <c r="S24" s="62">
        <f ca="1">AVERAGE(OFFSET($R$3,0,0,'Données projet'!$E$9+1,1))-AVERAGE(OFFSET($H$3,0,0,'Données projet'!$E$9+1,1))</f>
        <v>374.79806286316051</v>
      </c>
      <c r="T24" s="62">
        <f t="shared" si="34"/>
        <v>350.01856672839466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63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2.9333333333333331</v>
      </c>
      <c r="AI24" s="14">
        <f>IF('Données projet'!$A$62&gt;35,AI23+AH24-AQ23,IF(A24&lt;'Données projet'!$A$62,$AF$205^A24,IF(A24='Données projet'!$A$62,'Données projet'!$B$62,AI23+AH24-AQ23)))</f>
        <v>22.968776958934608</v>
      </c>
      <c r="AJ24" s="14">
        <f>AI24*VLOOKUP('Données projet'!$B$10,Paramètres!$A$1:$I$89,3,0)*VLOOKUP('Données projet'!$B$10,Paramètres!$A$1:$I$89,5,0)</f>
        <v>10.749387616781396</v>
      </c>
      <c r="AK24" s="14">
        <f t="shared" si="35"/>
        <v>3.7573592677661791</v>
      </c>
      <c r="AL24" s="22">
        <f t="shared" si="4"/>
        <v>25.265917490587025</v>
      </c>
      <c r="AM24" s="62">
        <f t="shared" si="5"/>
        <v>307.59925082392033</v>
      </c>
      <c r="AN24" s="62">
        <f ca="1">AVERAGE(OFFSET($AM$3,0,0,'Données projet'!$E$10+1,1))-AVERAGE(OFFSET($H$3,0,0,'Données projet'!$E$10+1,1))</f>
        <v>321.08907037347404</v>
      </c>
      <c r="AO24" s="62">
        <f t="shared" si="36"/>
        <v>129.83874732376847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19</v>
      </c>
      <c r="N25" s="14">
        <f>IF('Données projet'!$A$36&gt;35,N24+M25-V24,IF(A25&lt;'Données projet'!$A$36,$K$205^A25,IF(A25='Données projet'!$A$36,'Données projet'!$B$36,N24+M25-V24)))</f>
        <v>166</v>
      </c>
      <c r="O25" s="14">
        <f>N25*VLOOKUP('Données projet'!$B$9,Paramètres!$A$1:$I$89,3,0)*VLOOKUP('Données projet'!$B$9,Paramètres!$A$1:$I$89,5,0)</f>
        <v>92.793999999999997</v>
      </c>
      <c r="P25" s="14">
        <f t="shared" si="33"/>
        <v>25.237866858098691</v>
      </c>
      <c r="Q25" s="22">
        <f t="shared" si="2"/>
        <v>205.57216811118852</v>
      </c>
      <c r="R25" s="62">
        <f t="shared" si="0"/>
        <v>489.12772366674403</v>
      </c>
      <c r="S25" s="62">
        <f ca="1">AVERAGE(OFFSET($R$3,0,0,'Données projet'!$E$9+1,1))-AVERAGE(OFFSET($H$3,0,0,'Données projet'!$E$9+1,1))</f>
        <v>374.79806286316051</v>
      </c>
      <c r="T25" s="62">
        <f t="shared" si="34"/>
        <v>350.01856672839466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2.9333333333333331</v>
      </c>
      <c r="AI25" s="14">
        <f>IF('Données projet'!$A$62&gt;35,AI24+AH25-AQ24,IF(A25&lt;'Données projet'!$A$62,$AF$205^A25,IF(A25='Données projet'!$A$62,'Données projet'!$B$62,AI24+AH25-AQ24)))</f>
        <v>26.66575960506923</v>
      </c>
      <c r="AJ25" s="14">
        <f>AI25*VLOOKUP('Données projet'!$B$10,Paramètres!$A$1:$I$89,3,0)*VLOOKUP('Données projet'!$B$10,Paramètres!$A$1:$I$89,5,0)</f>
        <v>12.4795754951724</v>
      </c>
      <c r="AK25" s="14">
        <f t="shared" si="35"/>
        <v>4.2870072633925211</v>
      </c>
      <c r="AL25" s="22">
        <f t="shared" si="4"/>
        <v>29.201798304500571</v>
      </c>
      <c r="AM25" s="62">
        <f t="shared" si="5"/>
        <v>312.75735386005613</v>
      </c>
      <c r="AN25" s="62">
        <f ca="1">AVERAGE(OFFSET($AM$3,0,0,'Données projet'!$E$10+1,1))-AVERAGE(OFFSET($H$3,0,0,'Données projet'!$E$10+1,1))</f>
        <v>321.08907037347404</v>
      </c>
      <c r="AO25" s="62">
        <f t="shared" si="36"/>
        <v>129.83874732376847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19</v>
      </c>
      <c r="N26" s="14">
        <f>IF('Données projet'!$A$36&gt;35,N25+M26-V25,IF(A26&lt;'Données projet'!$A$36,$K$205^A26,IF(A26='Données projet'!$A$36,'Données projet'!$B$36,N25+M26-V25)))</f>
        <v>185</v>
      </c>
      <c r="O26" s="14">
        <f>N26*VLOOKUP('Données projet'!$B$9,Paramètres!$A$1:$I$89,3,0)*VLOOKUP('Données projet'!$B$9,Paramètres!$A$1:$I$89,5,0)</f>
        <v>103.41500000000001</v>
      </c>
      <c r="P26" s="14">
        <f t="shared" si="33"/>
        <v>27.773977384564439</v>
      </c>
      <c r="Q26" s="22">
        <f t="shared" si="2"/>
        <v>228.48746894478305</v>
      </c>
      <c r="R26" s="62">
        <f t="shared" si="0"/>
        <v>513.26524672256085</v>
      </c>
      <c r="S26" s="62">
        <f ca="1">AVERAGE(OFFSET($R$3,0,0,'Données projet'!$E$9+1,1))-AVERAGE(OFFSET($H$3,0,0,'Données projet'!$E$9+1,1))</f>
        <v>374.79806286316051</v>
      </c>
      <c r="T26" s="62">
        <f t="shared" si="34"/>
        <v>350.01856672839466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2.9333333333333331</v>
      </c>
      <c r="AI26" s="14">
        <f>IF('Données projet'!$A$62&gt;35,AI25+AH26-AQ25,IF(A26&lt;'Données projet'!$A$62,$AF$205^A26,IF(A26='Données projet'!$A$62,'Données projet'!$B$62,AI25+AH26-AQ25)))</f>
        <v>30.957797038415933</v>
      </c>
      <c r="AJ26" s="14">
        <f>AI26*VLOOKUP('Données projet'!$B$10,Paramètres!$A$1:$I$89,3,0)*VLOOKUP('Données projet'!$B$10,Paramètres!$A$1:$I$89,5,0)</f>
        <v>14.488249013978658</v>
      </c>
      <c r="AK26" s="14">
        <f t="shared" si="35"/>
        <v>4.8913159393742394</v>
      </c>
      <c r="AL26" s="22">
        <f t="shared" si="4"/>
        <v>33.752742293756292</v>
      </c>
      <c r="AM26" s="62">
        <f t="shared" si="5"/>
        <v>318.53052007153406</v>
      </c>
      <c r="AN26" s="62">
        <f ca="1">AVERAGE(OFFSET($AM$3,0,0,'Données projet'!$E$10+1,1))-AVERAGE(OFFSET($H$3,0,0,'Données projet'!$E$10+1,1))</f>
        <v>321.08907037347404</v>
      </c>
      <c r="AO26" s="62">
        <f t="shared" si="36"/>
        <v>129.83874732376847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19</v>
      </c>
      <c r="N27" s="14">
        <f>IF('Données projet'!$A$36&gt;35,N26+M27-V26,IF(A27&lt;'Données projet'!$A$36,$K$205^A27,IF(A27='Données projet'!$A$36,'Données projet'!$B$36,N26+M27-V26)))</f>
        <v>204</v>
      </c>
      <c r="O27" s="14">
        <f>N27*VLOOKUP('Données projet'!$B$9,Paramètres!$A$1:$I$89,3,0)*VLOOKUP('Données projet'!$B$9,Paramètres!$A$1:$I$89,5,0)</f>
        <v>114.036</v>
      </c>
      <c r="P27" s="14">
        <f t="shared" si="33"/>
        <v>30.279894261296121</v>
      </c>
      <c r="Q27" s="22">
        <f t="shared" si="2"/>
        <v>251.35018250509077</v>
      </c>
      <c r="R27" s="62">
        <f t="shared" si="0"/>
        <v>537.35018250509074</v>
      </c>
      <c r="S27" s="62">
        <f ca="1">AVERAGE(OFFSET($R$3,0,0,'Données projet'!$E$9+1,1))-AVERAGE(OFFSET($H$3,0,0,'Données projet'!$E$9+1,1))</f>
        <v>374.79806286316051</v>
      </c>
      <c r="T27" s="62">
        <f t="shared" si="34"/>
        <v>350.01856672839466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2.9333333333333331</v>
      </c>
      <c r="AI27" s="14">
        <f>IF('Données projet'!$A$62&gt;35,AI26+AH27-AQ26,IF(A27&lt;'Données projet'!$A$62,$AF$205^A27,IF(A27='Données projet'!$A$62,'Données projet'!$B$62,AI26+AH27-AQ26)))</f>
        <v>35.940667420160899</v>
      </c>
      <c r="AJ27" s="14">
        <f>AI27*VLOOKUP('Données projet'!$B$10,Paramètres!$A$1:$I$89,3,0)*VLOOKUP('Données projet'!$B$10,Paramètres!$A$1:$I$89,5,0)</f>
        <v>16.820232352635301</v>
      </c>
      <c r="AK27" s="14">
        <f t="shared" si="35"/>
        <v>5.5808096765022706</v>
      </c>
      <c r="AL27" s="22">
        <f t="shared" si="4"/>
        <v>39.015148200747937</v>
      </c>
      <c r="AM27" s="62">
        <f t="shared" si="5"/>
        <v>325.01514820074794</v>
      </c>
      <c r="AN27" s="62">
        <f ca="1">AVERAGE(OFFSET($AM$3,0,0,'Données projet'!$E$10+1,1))-AVERAGE(OFFSET($H$3,0,0,'Données projet'!$E$10+1,1))</f>
        <v>321.08907037347404</v>
      </c>
      <c r="AO27" s="62">
        <f t="shared" si="36"/>
        <v>129.83874732376847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19</v>
      </c>
      <c r="N28" s="14">
        <f>IF('Données projet'!$A$36&gt;35,N27+M28-V27,IF(A28&lt;'Données projet'!$A$36,$K$205^A28,IF(A28='Données projet'!$A$36,'Données projet'!$B$36,N27+M28-V27)))</f>
        <v>223</v>
      </c>
      <c r="O28" s="14">
        <f>N28*VLOOKUP('Données projet'!$B$9,Paramètres!$A$1:$I$89,3,0)*VLOOKUP('Données projet'!$B$9,Paramètres!$A$1:$I$89,5,0)</f>
        <v>124.65700000000001</v>
      </c>
      <c r="P28" s="14">
        <f t="shared" si="33"/>
        <v>32.758749517288294</v>
      </c>
      <c r="Q28" s="22">
        <f t="shared" si="2"/>
        <v>274.16576374261041</v>
      </c>
      <c r="R28" s="62">
        <f t="shared" si="0"/>
        <v>561.38798596483264</v>
      </c>
      <c r="S28" s="62">
        <f ca="1">AVERAGE(OFFSET($R$3,0,0,'Données projet'!$E$9+1,1))-AVERAGE(OFFSET($H$3,0,0,'Données projet'!$E$9+1,1))</f>
        <v>374.79806286316051</v>
      </c>
      <c r="T28" s="62">
        <f t="shared" si="34"/>
        <v>350.01856672839466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2.9333333333333331</v>
      </c>
      <c r="AI28" s="14">
        <f>IF('Données projet'!$A$62&gt;35,AI27+AH28-AQ27,IF(A28&lt;'Données projet'!$A$62,$AF$205^A28,IF(A28='Données projet'!$A$62,'Données projet'!$B$62,AI27+AH28-AQ27)))</f>
        <v>41.725565065359419</v>
      </c>
      <c r="AJ28" s="14">
        <f>AI28*VLOOKUP('Données projet'!$B$10,Paramètres!$A$1:$I$89,3,0)*VLOOKUP('Données projet'!$B$10,Paramètres!$A$1:$I$89,5,0)</f>
        <v>19.527564450588208</v>
      </c>
      <c r="AK28" s="14">
        <f t="shared" si="35"/>
        <v>6.3674964020676033</v>
      </c>
      <c r="AL28" s="22">
        <f t="shared" si="4"/>
        <v>45.10056431837554</v>
      </c>
      <c r="AM28" s="62">
        <f t="shared" si="5"/>
        <v>332.32278654059775</v>
      </c>
      <c r="AN28" s="62">
        <f ca="1">AVERAGE(OFFSET($AM$3,0,0,'Données projet'!$E$10+1,1))-AVERAGE(OFFSET($H$3,0,0,'Données projet'!$E$10+1,1))</f>
        <v>321.08907037347404</v>
      </c>
      <c r="AO28" s="62">
        <f t="shared" si="36"/>
        <v>129.83874732376847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</v>
      </c>
      <c r="N29" s="14">
        <f>IF('Données projet'!$A$36&gt;35,N28+M29-V28,IF(A29&lt;'Données projet'!$A$36,$K$205^A29,IF(A29='Données projet'!$A$36,'Données projet'!$B$36,N28+M29-V28)))</f>
        <v>242</v>
      </c>
      <c r="O29" s="14">
        <f>N29*VLOOKUP('Données projet'!$B$9,Paramètres!$A$1:$I$89,3,0)*VLOOKUP('Données projet'!$B$9,Paramètres!$A$1:$I$89,5,0)</f>
        <v>135.27800000000002</v>
      </c>
      <c r="P29" s="14">
        <f t="shared" si="33"/>
        <v>35.213110998543605</v>
      </c>
      <c r="Q29" s="22">
        <f t="shared" si="2"/>
        <v>296.93868498913014</v>
      </c>
      <c r="R29" s="62">
        <f t="shared" si="0"/>
        <v>585.3831294335746</v>
      </c>
      <c r="S29" s="62">
        <f ca="1">AVERAGE(OFFSET($R$3,0,0,'Données projet'!$E$9+1,1))-AVERAGE(OFFSET($H$3,0,0,'Données projet'!$E$9+1,1))</f>
        <v>374.79806286316051</v>
      </c>
      <c r="T29" s="62">
        <f t="shared" si="34"/>
        <v>350.01856672839466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2.9333333333333331</v>
      </c>
      <c r="AI29" s="14">
        <f>IF('Données projet'!$A$62&gt;35,AI28+AH29-AQ28,IF(A29&lt;'Données projet'!$A$62,$AF$205^A29,IF(A29='Données projet'!$A$62,'Données projet'!$B$62,AI28+AH29-AQ28)))</f>
        <v>48.441581778943714</v>
      </c>
      <c r="AJ29" s="14">
        <f>AI29*VLOOKUP('Données projet'!$B$10,Paramètres!$A$1:$I$89,3,0)*VLOOKUP('Données projet'!$B$10,Paramètres!$A$1:$I$89,5,0)</f>
        <v>22.670660272545657</v>
      </c>
      <c r="AK29" s="14">
        <f t="shared" si="35"/>
        <v>7.2650767147743212</v>
      </c>
      <c r="AL29" s="22">
        <f t="shared" si="4"/>
        <v>52.138075252915627</v>
      </c>
      <c r="AM29" s="62">
        <f t="shared" si="5"/>
        <v>340.58251969736011</v>
      </c>
      <c r="AN29" s="62">
        <f ca="1">AVERAGE(OFFSET($AM$3,0,0,'Données projet'!$E$10+1,1))-AVERAGE(OFFSET($H$3,0,0,'Données projet'!$E$10+1,1))</f>
        <v>321.08907037347404</v>
      </c>
      <c r="AO29" s="62">
        <f t="shared" si="36"/>
        <v>129.83874732376847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</v>
      </c>
      <c r="N30" s="14">
        <f>IF('Données projet'!$A$36&gt;35,N29+M30-V29,IF(A30&lt;'Données projet'!$A$36,$K$205^A30,IF(A30='Données projet'!$A$36,'Données projet'!$B$36,N29+M30-V29)))</f>
        <v>261</v>
      </c>
      <c r="O30" s="14">
        <f>N30*VLOOKUP('Données projet'!$B$9,Paramètres!$A$1:$I$89,3,0)*VLOOKUP('Données projet'!$B$9,Paramètres!$A$1:$I$89,5,0)</f>
        <v>145.899</v>
      </c>
      <c r="P30" s="14">
        <f t="shared" si="33"/>
        <v>37.645120410716935</v>
      </c>
      <c r="Q30" s="22">
        <f t="shared" si="2"/>
        <v>319.67267638199866</v>
      </c>
      <c r="R30" s="62">
        <f t="shared" si="0"/>
        <v>609.33934304866534</v>
      </c>
      <c r="S30" s="62">
        <f ca="1">AVERAGE(OFFSET($R$3,0,0,'Données projet'!$E$9+1,1))-AVERAGE(OFFSET($H$3,0,0,'Données projet'!$E$9+1,1))</f>
        <v>374.79806286316051</v>
      </c>
      <c r="T30" s="62">
        <f t="shared" si="34"/>
        <v>350.01856672839466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2.9333333333333331</v>
      </c>
      <c r="AI30" s="14">
        <f>IF('Données projet'!$A$62&gt;35,AI29+AH30-AQ29,IF(A30&lt;'Données projet'!$A$62,$AF$205^A30,IF(A30='Données projet'!$A$62,'Données projet'!$B$62,AI29+AH30-AQ29)))</f>
        <v>56.238587579829549</v>
      </c>
      <c r="AJ30" s="14">
        <f>AI30*VLOOKUP('Données projet'!$B$10,Paramètres!$A$1:$I$89,3,0)*VLOOKUP('Données projet'!$B$10,Paramètres!$A$1:$I$89,5,0)</f>
        <v>26.319658987360228</v>
      </c>
      <c r="AK30" s="14">
        <f t="shared" si="35"/>
        <v>8.2891824884922247</v>
      </c>
      <c r="AL30" s="22">
        <f t="shared" si="4"/>
        <v>60.277065570443021</v>
      </c>
      <c r="AM30" s="62">
        <f t="shared" si="5"/>
        <v>349.94373223710971</v>
      </c>
      <c r="AN30" s="62">
        <f ca="1">AVERAGE(OFFSET($AM$3,0,0,'Données projet'!$E$10+1,1))-AVERAGE(OFFSET($H$3,0,0,'Données projet'!$E$10+1,1))</f>
        <v>321.08907037347404</v>
      </c>
      <c r="AO30" s="62">
        <f t="shared" si="36"/>
        <v>129.83874732376847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280</v>
      </c>
      <c r="L31" s="13">
        <f>VLOOKUP(A31,'Données projet'!$A$35:$I$55,9,0)</f>
        <v>19</v>
      </c>
      <c r="M31" s="13">
        <f t="array" ref="M31">INDEX(L:L,MIN(IF(ISNUMBER(L31:L227),ROW(L31:L227),"")))</f>
        <v>19</v>
      </c>
      <c r="N31" s="14">
        <f>IF('Données projet'!$A$36&gt;35,N30+M31-V30,IF(A31&lt;'Données projet'!$A$36,$K$205^A31,IF(A31='Données projet'!$A$36,'Données projet'!$B$36,N30+M31-V30)))</f>
        <v>280</v>
      </c>
      <c r="O31" s="14">
        <f>N31*VLOOKUP('Données projet'!$B$9,Paramètres!$A$1:$I$89,3,0)*VLOOKUP('Données projet'!$B$9,Paramètres!$A$1:$I$89,5,0)</f>
        <v>156.51999999999998</v>
      </c>
      <c r="P31" s="14">
        <f t="shared" si="33"/>
        <v>40.056589961286939</v>
      </c>
      <c r="Q31" s="22">
        <f t="shared" si="2"/>
        <v>342.37089418257466</v>
      </c>
      <c r="R31" s="62">
        <f t="shared" si="0"/>
        <v>633.25978307146352</v>
      </c>
      <c r="S31" s="62">
        <f ca="1">AVERAGE(OFFSET($R$3,0,0,'Données projet'!$E$9+1,1))-AVERAGE(OFFSET($H$3,0,0,'Données projet'!$E$9+1,1))</f>
        <v>374.79806286316051</v>
      </c>
      <c r="T31" s="62">
        <f t="shared" si="34"/>
        <v>350.01856672839466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64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2.9333333333333331</v>
      </c>
      <c r="AI31" s="14">
        <f>IF('Données projet'!$A$62&gt;35,AI30+AH31-AQ30,IF(A31&lt;'Données projet'!$A$62,$AF$205^A31,IF(A31='Données projet'!$A$62,'Données projet'!$B$62,AI30+AH31-AQ30)))</f>
        <v>65.290575097383282</v>
      </c>
      <c r="AJ31" s="14">
        <f>AI31*VLOOKUP('Données projet'!$B$10,Paramètres!$A$1:$I$89,3,0)*VLOOKUP('Données projet'!$B$10,Paramètres!$A$1:$I$89,5,0)</f>
        <v>30.555989145575374</v>
      </c>
      <c r="AK31" s="14">
        <f t="shared" si="35"/>
        <v>9.45764911026966</v>
      </c>
      <c r="AL31" s="22">
        <f t="shared" si="4"/>
        <v>69.690419962263448</v>
      </c>
      <c r="AM31" s="62">
        <f t="shared" si="5"/>
        <v>360.57930885115229</v>
      </c>
      <c r="AN31" s="62">
        <f ca="1">AVERAGE(OFFSET($AM$3,0,0,'Données projet'!$E$10+1,1))-AVERAGE(OFFSET($H$3,0,0,'Données projet'!$E$10+1,1))</f>
        <v>321.08907037347404</v>
      </c>
      <c r="AO31" s="62">
        <f t="shared" si="36"/>
        <v>129.83874732376847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19.857142857142858</v>
      </c>
      <c r="N32" s="14">
        <f>IF('Données projet'!$A$36&gt;35,N31+M32-V31,IF(A32&lt;'Données projet'!$A$36,$K$205^A32,IF(A32='Données projet'!$A$36,'Données projet'!$B$36,N31+M32-V31)))</f>
        <v>235.85714285714283</v>
      </c>
      <c r="O32" s="14">
        <f>N32*VLOOKUP('Données projet'!$B$9,Paramètres!$A$1:$I$89,3,0)*VLOOKUP('Données projet'!$B$9,Paramètres!$A$1:$I$89,5,0)</f>
        <v>131.84414285714283</v>
      </c>
      <c r="P32" s="14">
        <f t="shared" si="33"/>
        <v>34.422136630345072</v>
      </c>
      <c r="Q32" s="22">
        <f t="shared" si="2"/>
        <v>289.5804367740414</v>
      </c>
      <c r="R32" s="62">
        <f t="shared" si="0"/>
        <v>581.69154788515254</v>
      </c>
      <c r="S32" s="62">
        <f ca="1">AVERAGE(OFFSET($R$3,0,0,'Données projet'!$E$9+1,1))-AVERAGE(OFFSET($H$3,0,0,'Données projet'!$E$9+1,1))</f>
        <v>374.79806286316051</v>
      </c>
      <c r="T32" s="62">
        <f t="shared" si="34"/>
        <v>350.01856672839466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2.9333333333333331</v>
      </c>
      <c r="AI32" s="14">
        <f>IF('Données projet'!$A$62&gt;35,AI31+AH32-AQ31,IF(A32&lt;'Données projet'!$A$62,$AF$205^A32,IF(A32='Données projet'!$A$62,'Données projet'!$B$62,AI31+AH32-AQ31)))</f>
        <v>75.799542271505359</v>
      </c>
      <c r="AJ32" s="14">
        <f>AI32*VLOOKUP('Données projet'!$B$10,Paramètres!$A$1:$I$89,3,0)*VLOOKUP('Données projet'!$B$10,Paramètres!$A$1:$I$89,5,0)</f>
        <v>35.474185783064506</v>
      </c>
      <c r="AK32" s="14">
        <f t="shared" si="35"/>
        <v>10.790826093787038</v>
      </c>
      <c r="AL32" s="22">
        <f t="shared" si="4"/>
        <v>80.578229018849768</v>
      </c>
      <c r="AM32" s="62">
        <f t="shared" si="5"/>
        <v>372.6893401299609</v>
      </c>
      <c r="AN32" s="62">
        <f ca="1">AVERAGE(OFFSET($AM$3,0,0,'Données projet'!$E$10+1,1))-AVERAGE(OFFSET($H$3,0,0,'Données projet'!$E$10+1,1))</f>
        <v>321.08907037347404</v>
      </c>
      <c r="AO32" s="62">
        <f t="shared" si="36"/>
        <v>129.83874732376847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19.857142857142858</v>
      </c>
      <c r="N33" s="14">
        <f>IF('Données projet'!$A$36&gt;35,N32+M33-V32,IF(A33&lt;'Données projet'!$A$36,$K$205^A33,IF(A33='Données projet'!$A$36,'Données projet'!$B$36,N32+M33-V32)))</f>
        <v>255.71428571428569</v>
      </c>
      <c r="O33" s="14">
        <f>N33*VLOOKUP('Données projet'!$B$9,Paramètres!$A$1:$I$89,3,0)*VLOOKUP('Données projet'!$B$9,Paramètres!$A$1:$I$89,5,0)</f>
        <v>142.94428571428571</v>
      </c>
      <c r="P33" s="14">
        <f t="shared" si="33"/>
        <v>36.970680828333286</v>
      </c>
      <c r="Q33" s="22">
        <f t="shared" si="2"/>
        <v>313.35190006172803</v>
      </c>
      <c r="R33" s="62">
        <f t="shared" si="0"/>
        <v>606.68523339506135</v>
      </c>
      <c r="S33" s="62">
        <f ca="1">AVERAGE(OFFSET($R$3,0,0,'Données projet'!$E$9+1,1))-AVERAGE(OFFSET($H$3,0,0,'Données projet'!$E$9+1,1))</f>
        <v>374.79806286316051</v>
      </c>
      <c r="T33" s="62">
        <f t="shared" si="34"/>
        <v>350.01856672839466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88</v>
      </c>
      <c r="AG33" s="13">
        <f>VLOOKUP(A33,'Données projet'!$A$61:$I$81,9,0)</f>
        <v>2.9333333333333331</v>
      </c>
      <c r="AH33" s="13">
        <f t="array" ref="AH33">INDEX(AG:AG,MIN(IF(ISNUMBER(AG33:AG229),ROW(AG33:AG229),"")))</f>
        <v>2.9333333333333331</v>
      </c>
      <c r="AI33" s="14">
        <f>IF('Données projet'!$A$62&gt;35,AI32+AH33-AQ32,IF(A33&lt;'Données projet'!$A$62,$AF$205^A33,IF(A33='Données projet'!$A$62,'Données projet'!$B$62,AI32+AH33-AQ32)))</f>
        <v>88</v>
      </c>
      <c r="AJ33" s="14">
        <f>AI33*VLOOKUP('Données projet'!$B$10,Paramètres!$A$1:$I$89,3,0)*VLOOKUP('Données projet'!$B$10,Paramètres!$A$1:$I$89,5,0)</f>
        <v>41.183999999999997</v>
      </c>
      <c r="AK33" s="14">
        <f t="shared" si="35"/>
        <v>12.31193147776184</v>
      </c>
      <c r="AL33" s="22">
        <f t="shared" si="4"/>
        <v>93.172080657101858</v>
      </c>
      <c r="AM33" s="62">
        <f t="shared" si="5"/>
        <v>386.50541399043516</v>
      </c>
      <c r="AN33" s="62">
        <f ca="1">AVERAGE(OFFSET($AM$3,0,0,'Données projet'!$E$10+1,1))-AVERAGE(OFFSET($H$3,0,0,'Données projet'!$E$10+1,1))</f>
        <v>321.08907037347404</v>
      </c>
      <c r="AO33" s="62">
        <f t="shared" si="36"/>
        <v>129.83874732376847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19.857142857142858</v>
      </c>
      <c r="N34" s="14">
        <f>IF('Données projet'!$A$36&gt;35,N33+M34-V33,IF(A34&lt;'Données projet'!$A$36,$K$205^A34,IF(A34='Données projet'!$A$36,'Données projet'!$B$36,N33+M34-V33)))</f>
        <v>275.57142857142856</v>
      </c>
      <c r="O34" s="14">
        <f>N34*VLOOKUP('Données projet'!$B$9,Paramètres!$A$1:$I$89,3,0)*VLOOKUP('Données projet'!$B$9,Paramètres!$A$1:$I$89,5,0)</f>
        <v>154.04442857142857</v>
      </c>
      <c r="P34" s="14">
        <f t="shared" si="33"/>
        <v>39.496268491280283</v>
      </c>
      <c r="Q34" s="22">
        <f t="shared" si="2"/>
        <v>337.08338071755128</v>
      </c>
      <c r="R34" s="62">
        <f t="shared" si="0"/>
        <v>630.41671405088459</v>
      </c>
      <c r="S34" s="62">
        <f ca="1">AVERAGE(OFFSET($R$3,0,0,'Données projet'!$E$9+1,1))-AVERAGE(OFFSET($H$3,0,0,'Données projet'!$E$9+1,1))</f>
        <v>374.79806286316051</v>
      </c>
      <c r="T34" s="62">
        <f t="shared" si="34"/>
        <v>350.01856672839466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</v>
      </c>
      <c r="AI34" s="14">
        <f>IF('Données projet'!$A$62&gt;35,AI33+AH34-AQ33,IF(A34&lt;'Données projet'!$A$62,$AF$205^A34,IF(A34='Données projet'!$A$62,'Données projet'!$B$62,AI33+AH34-AQ33)))</f>
        <v>99</v>
      </c>
      <c r="AJ34" s="14">
        <f>AI34*VLOOKUP('Données projet'!$B$10,Paramètres!$A$1:$I$89,3,0)*VLOOKUP('Données projet'!$B$10,Paramètres!$A$1:$I$89,5,0)</f>
        <v>46.332000000000001</v>
      </c>
      <c r="AK34" s="14">
        <f t="shared" si="35"/>
        <v>13.662323315513062</v>
      </c>
      <c r="AL34" s="22">
        <f t="shared" si="4"/>
        <v>104.49011310785191</v>
      </c>
      <c r="AM34" s="62">
        <f t="shared" si="5"/>
        <v>397.82344644118524</v>
      </c>
      <c r="AN34" s="62">
        <f ca="1">AVERAGE(OFFSET($AM$3,0,0,'Données projet'!$E$10+1,1))-AVERAGE(OFFSET($H$3,0,0,'Données projet'!$E$10+1,1))</f>
        <v>321.08907037347404</v>
      </c>
      <c r="AO34" s="62">
        <f t="shared" si="36"/>
        <v>129.83874732376847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19.857142857142858</v>
      </c>
      <c r="N35" s="14">
        <f>IF('Données projet'!$A$36&gt;35,N34+M35-V34,IF(A35&lt;'Données projet'!$A$36,$K$205^A35,IF(A35='Données projet'!$A$36,'Données projet'!$B$36,N34+M35-V34)))</f>
        <v>295.42857142857139</v>
      </c>
      <c r="O35" s="14">
        <f>N35*VLOOKUP('Données projet'!$B$9,Paramètres!$A$1:$I$89,3,0)*VLOOKUP('Données projet'!$B$9,Paramètres!$A$1:$I$89,5,0)</f>
        <v>165.14457142857142</v>
      </c>
      <c r="P35" s="14">
        <f t="shared" si="33"/>
        <v>42.000741952671746</v>
      </c>
      <c r="Q35" s="22">
        <f t="shared" ref="Q35:Q66" si="53">(O35+P35)*0.475*44/12</f>
        <v>360.77808747233183</v>
      </c>
      <c r="R35" s="62">
        <f t="shared" si="0"/>
        <v>654.11142080566515</v>
      </c>
      <c r="S35" s="62">
        <f ca="1">AVERAGE(OFFSET($R$3,0,0,'Données projet'!$E$9+1,1))-AVERAGE(OFFSET($H$3,0,0,'Données projet'!$E$9+1,1))</f>
        <v>374.79806286316051</v>
      </c>
      <c r="T35" s="62">
        <f t="shared" si="34"/>
        <v>350.01856672839466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</v>
      </c>
      <c r="AI35" s="14">
        <f>IF('Données projet'!$A$62&gt;35,AI34+AH35-AQ34,IF(A35&lt;'Données projet'!$A$62,$AF$205^A35,IF(A35='Données projet'!$A$62,'Données projet'!$B$62,AI34+AH35-AQ34)))</f>
        <v>110</v>
      </c>
      <c r="AJ35" s="14">
        <f>AI35*VLOOKUP('Données projet'!$B$10,Paramètres!$A$1:$I$89,3,0)*VLOOKUP('Données projet'!$B$10,Paramètres!$A$1:$I$89,5,0)</f>
        <v>51.480000000000004</v>
      </c>
      <c r="AK35" s="14">
        <f t="shared" si="35"/>
        <v>14.995324806875232</v>
      </c>
      <c r="AL35" s="22">
        <f t="shared" si="4"/>
        <v>115.77785737197435</v>
      </c>
      <c r="AM35" s="62">
        <f t="shared" si="5"/>
        <v>409.11119070530765</v>
      </c>
      <c r="AN35" s="62">
        <f ca="1">AVERAGE(OFFSET($AM$3,0,0,'Données projet'!$E$10+1,1))-AVERAGE(OFFSET($H$3,0,0,'Données projet'!$E$10+1,1))</f>
        <v>321.08907037347404</v>
      </c>
      <c r="AO35" s="62">
        <f t="shared" si="36"/>
        <v>129.83874732376847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19.857142857142858</v>
      </c>
      <c r="N36" s="14">
        <f>IF('Données projet'!$A$36&gt;35,N35+M36-V35,IF(A36&lt;'Données projet'!$A$36,$K$205^A36,IF(A36='Données projet'!$A$36,'Données projet'!$B$36,N35+M36-V35)))</f>
        <v>315.28571428571422</v>
      </c>
      <c r="O36" s="14">
        <f>N36*VLOOKUP('Données projet'!$B$9,Paramètres!$A$1:$I$89,3,0)*VLOOKUP('Données projet'!$B$9,Paramètres!$A$1:$I$89,5,0)</f>
        <v>176.24471428571425</v>
      </c>
      <c r="P36" s="14">
        <f t="shared" si="33"/>
        <v>44.485681868533291</v>
      </c>
      <c r="Q36" s="22">
        <f t="shared" si="53"/>
        <v>384.43877330198114</v>
      </c>
      <c r="R36" s="62">
        <f t="shared" si="0"/>
        <v>677.77210663531446</v>
      </c>
      <c r="S36" s="62">
        <f ca="1">AVERAGE(OFFSET($R$3,0,0,'Données projet'!$E$9+1,1))-AVERAGE(OFFSET($H$3,0,0,'Données projet'!$E$9+1,1))</f>
        <v>374.79806286316051</v>
      </c>
      <c r="T36" s="62">
        <f t="shared" si="34"/>
        <v>350.01856672839466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</v>
      </c>
      <c r="AI36" s="14">
        <f>IF('Données projet'!$A$62&gt;35,AI35+AH36-AQ35,IF(A36&lt;'Données projet'!$A$62,$AF$205^A36,IF(A36='Données projet'!$A$62,'Données projet'!$B$62,AI35+AH36-AQ35)))</f>
        <v>121</v>
      </c>
      <c r="AJ36" s="14">
        <f>AI36*VLOOKUP('Données projet'!$B$10,Paramètres!$A$1:$I$89,3,0)*VLOOKUP('Données projet'!$B$10,Paramètres!$A$1:$I$89,5,0)</f>
        <v>56.627999999999993</v>
      </c>
      <c r="AK36" s="14">
        <f t="shared" si="35"/>
        <v>16.312872953208519</v>
      </c>
      <c r="AL36" s="22">
        <f t="shared" si="4"/>
        <v>127.03868706017148</v>
      </c>
      <c r="AM36" s="62">
        <f t="shared" si="5"/>
        <v>420.37202039350478</v>
      </c>
      <c r="AN36" s="62">
        <f ca="1">AVERAGE(OFFSET($AM$3,0,0,'Données projet'!$E$10+1,1))-AVERAGE(OFFSET($H$3,0,0,'Données projet'!$E$10+1,1))</f>
        <v>321.08907037347404</v>
      </c>
      <c r="AO36" s="62">
        <f t="shared" si="36"/>
        <v>129.83874732376847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19.857142857142858</v>
      </c>
      <c r="N37" s="14">
        <f>IF('Données projet'!$A$36&gt;35,N36+M37-V36,IF(A37&lt;'Données projet'!$A$36,$K$205^A37,IF(A37='Données projet'!$A$36,'Données projet'!$B$36,N36+M37-V36)))</f>
        <v>335.14285714285705</v>
      </c>
      <c r="O37" s="14">
        <f>N37*VLOOKUP('Données projet'!$B$9,Paramètres!$A$1:$I$89,3,0)*VLOOKUP('Données projet'!$B$9,Paramètres!$A$1:$I$89,5,0)</f>
        <v>187.34485714285708</v>
      </c>
      <c r="P37" s="14">
        <f t="shared" si="33"/>
        <v>46.95245853654621</v>
      </c>
      <c r="Q37" s="22">
        <f t="shared" si="53"/>
        <v>408.06782480829406</v>
      </c>
      <c r="R37" s="62">
        <f t="shared" si="0"/>
        <v>701.40115814162732</v>
      </c>
      <c r="S37" s="62">
        <f ca="1">AVERAGE(OFFSET($R$3,0,0,'Données projet'!$E$9+1,1))-AVERAGE(OFFSET($H$3,0,0,'Données projet'!$E$9+1,1))</f>
        <v>374.79806286316051</v>
      </c>
      <c r="T37" s="62">
        <f t="shared" si="34"/>
        <v>350.01856672839466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</v>
      </c>
      <c r="AI37" s="14">
        <f>IF('Données projet'!$A$62&gt;35,AI36+AH37-AQ36,IF(A37&lt;'Données projet'!$A$62,$AF$205^A37,IF(A37='Données projet'!$A$62,'Données projet'!$B$62,AI36+AH37-AQ36)))</f>
        <v>132</v>
      </c>
      <c r="AJ37" s="14">
        <f>AI37*VLOOKUP('Données projet'!$B$10,Paramètres!$A$1:$I$89,3,0)*VLOOKUP('Données projet'!$B$10,Paramètres!$A$1:$I$89,5,0)</f>
        <v>61.775999999999996</v>
      </c>
      <c r="AK37" s="14">
        <f t="shared" si="35"/>
        <v>17.616532373802876</v>
      </c>
      <c r="AL37" s="22">
        <f t="shared" si="4"/>
        <v>138.27532721770669</v>
      </c>
      <c r="AM37" s="62">
        <f t="shared" si="5"/>
        <v>431.60866055103997</v>
      </c>
      <c r="AN37" s="62">
        <f ca="1">AVERAGE(OFFSET($AM$3,0,0,'Données projet'!$E$10+1,1))-AVERAGE(OFFSET($H$3,0,0,'Données projet'!$E$10+1,1))</f>
        <v>321.08907037347404</v>
      </c>
      <c r="AO37" s="62">
        <f t="shared" si="36"/>
        <v>129.83874732376847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355</v>
      </c>
      <c r="L38" s="13">
        <f>VLOOKUP(A38,'Données projet'!$A$35:$I$55,9,0)</f>
        <v>19.857142857142858</v>
      </c>
      <c r="M38" s="13">
        <f t="array" ref="M38">INDEX(L:L,MIN(IF(ISNUMBER(L38:L234),ROW(L38:L234),"")))</f>
        <v>19.857142857142858</v>
      </c>
      <c r="N38" s="14">
        <f>IF('Données projet'!$A$36&gt;35,N37+M38-V37,IF(A38&lt;'Données projet'!$A$36,$K$205^A38,IF(A38='Données projet'!$A$36,'Données projet'!$B$36,N37+M38-V37)))</f>
        <v>354.99999999999989</v>
      </c>
      <c r="O38" s="14">
        <f>N38*VLOOKUP('Données projet'!$B$9,Paramètres!$A$1:$I$89,3,0)*VLOOKUP('Données projet'!$B$9,Paramètres!$A$1:$I$89,5,0)</f>
        <v>198.44499999999994</v>
      </c>
      <c r="P38" s="14">
        <f t="shared" si="33"/>
        <v>49.40227070134226</v>
      </c>
      <c r="Q38" s="22">
        <f t="shared" si="53"/>
        <v>431.66732980483766</v>
      </c>
      <c r="R38" s="62">
        <f t="shared" si="0"/>
        <v>725.00066313817092</v>
      </c>
      <c r="S38" s="62">
        <f ca="1">AVERAGE(OFFSET($R$3,0,0,'Données projet'!$E$9+1,1))-AVERAGE(OFFSET($H$3,0,0,'Données projet'!$E$9+1,1))</f>
        <v>374.79806286316051</v>
      </c>
      <c r="T38" s="62">
        <f t="shared" si="34"/>
        <v>350.01856672839466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</v>
      </c>
      <c r="AI38" s="14">
        <f>IF('Données projet'!$A$62&gt;35,AI37+AH38-AQ37,IF(A38&lt;'Données projet'!$A$62,$AF$205^A38,IF(A38='Données projet'!$A$62,'Données projet'!$B$62,AI37+AH38-AQ37)))</f>
        <v>143</v>
      </c>
      <c r="AJ38" s="14">
        <f>AI38*VLOOKUP('Données projet'!$B$10,Paramètres!$A$1:$I$89,3,0)*VLOOKUP('Données projet'!$B$10,Paramètres!$A$1:$I$89,5,0)</f>
        <v>66.923999999999992</v>
      </c>
      <c r="AK38" s="14">
        <f t="shared" si="35"/>
        <v>18.90759204786767</v>
      </c>
      <c r="AL38" s="22">
        <f t="shared" si="4"/>
        <v>149.49002281670283</v>
      </c>
      <c r="AM38" s="62">
        <f t="shared" si="5"/>
        <v>442.82335615003615</v>
      </c>
      <c r="AN38" s="62">
        <f ca="1">AVERAGE(OFFSET($AM$3,0,0,'Données projet'!$E$10+1,1))-AVERAGE(OFFSET($H$3,0,0,'Données projet'!$E$10+1,1))</f>
        <v>321.08907037347404</v>
      </c>
      <c r="AO38" s="62">
        <f t="shared" si="36"/>
        <v>129.83874732376847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301.57142857142844</v>
      </c>
      <c r="O39" s="14">
        <f>N39*VLOOKUP('Données projet'!$B$9,Paramètres!$A$1:$I$89,3,0)*VLOOKUP('Données projet'!$B$9,Paramètres!$A$1:$I$89,5,0)</f>
        <v>168.5784285714285</v>
      </c>
      <c r="P39" s="14">
        <f t="shared" si="33"/>
        <v>42.771483439273169</v>
      </c>
      <c r="Q39" s="22">
        <f t="shared" si="53"/>
        <v>368.10109675197208</v>
      </c>
      <c r="R39" s="62">
        <f t="shared" si="0"/>
        <v>661.43443008530539</v>
      </c>
      <c r="S39" s="62">
        <f ca="1">AVERAGE(OFFSET($R$3,0,0,'Données projet'!$E$9+1,1))-AVERAGE(OFFSET($H$3,0,0,'Données projet'!$E$9+1,1))</f>
        <v>374.79806286316051</v>
      </c>
      <c r="T39" s="62">
        <f t="shared" si="34"/>
        <v>350.01856672839466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</v>
      </c>
      <c r="AI39" s="14">
        <f>IF('Données projet'!$A$62&gt;35,AI38+AH39-AQ38,IF(A39&lt;'Données projet'!$A$62,$AF$205^A39,IF(A39='Données projet'!$A$62,'Données projet'!$B$62,AI38+AH39-AQ38)))</f>
        <v>154</v>
      </c>
      <c r="AJ39" s="14">
        <f>AI39*VLOOKUP('Données projet'!$B$10,Paramètres!$A$1:$I$89,3,0)*VLOOKUP('Données projet'!$B$10,Paramètres!$A$1:$I$89,5,0)</f>
        <v>72.072000000000003</v>
      </c>
      <c r="AK39" s="14">
        <f t="shared" si="35"/>
        <v>20.187131385147271</v>
      </c>
      <c r="AL39" s="22">
        <f t="shared" si="4"/>
        <v>160.68465382913149</v>
      </c>
      <c r="AM39" s="62">
        <f t="shared" si="5"/>
        <v>454.01798716246481</v>
      </c>
      <c r="AN39" s="62">
        <f ca="1">AVERAGE(OFFSET($AM$3,0,0,'Données projet'!$E$10+1,1))-AVERAGE(OFFSET($H$3,0,0,'Données projet'!$E$10+1,1))</f>
        <v>321.08907037347404</v>
      </c>
      <c r="AO39" s="62">
        <f t="shared" si="36"/>
        <v>129.83874732376847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321.142857142857</v>
      </c>
      <c r="O40" s="14">
        <f>N40*VLOOKUP('Données projet'!$B$9,Paramètres!$A$1:$I$89,3,0)*VLOOKUP('Données projet'!$B$9,Paramètres!$A$1:$I$89,5,0)</f>
        <v>179.51885714285706</v>
      </c>
      <c r="P40" s="14">
        <f t="shared" si="33"/>
        <v>45.215124075787188</v>
      </c>
      <c r="Q40" s="22">
        <f t="shared" si="53"/>
        <v>391.41168395580547</v>
      </c>
      <c r="R40" s="62">
        <f t="shared" si="0"/>
        <v>684.74501728913879</v>
      </c>
      <c r="S40" s="62">
        <f ca="1">AVERAGE(OFFSET($R$3,0,0,'Données projet'!$E$9+1,1))-AVERAGE(OFFSET($H$3,0,0,'Données projet'!$E$9+1,1))</f>
        <v>374.79806286316051</v>
      </c>
      <c r="T40" s="62">
        <f t="shared" si="34"/>
        <v>350.01856672839466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</v>
      </c>
      <c r="AI40" s="14">
        <f>IF('Données projet'!$A$62&gt;35,AI39+AH40-AQ39,IF(A40&lt;'Données projet'!$A$62,$AF$205^A40,IF(A40='Données projet'!$A$62,'Données projet'!$B$62,AI39+AH40-AQ39)))</f>
        <v>165</v>
      </c>
      <c r="AJ40" s="14">
        <f>AI40*VLOOKUP('Données projet'!$B$10,Paramètres!$A$1:$I$89,3,0)*VLOOKUP('Données projet'!$B$10,Paramètres!$A$1:$I$89,5,0)</f>
        <v>77.22</v>
      </c>
      <c r="AK40" s="14">
        <f t="shared" si="35"/>
        <v>21.456066856215884</v>
      </c>
      <c r="AL40" s="22">
        <f t="shared" si="4"/>
        <v>171.86081644124263</v>
      </c>
      <c r="AM40" s="62">
        <f t="shared" si="5"/>
        <v>465.19414977457598</v>
      </c>
      <c r="AN40" s="62">
        <f ca="1">AVERAGE(OFFSET($AM$3,0,0,'Données projet'!$E$10+1,1))-AVERAGE(OFFSET($H$3,0,0,'Données projet'!$E$10+1,1))</f>
        <v>321.08907037347404</v>
      </c>
      <c r="AO40" s="62">
        <f t="shared" si="36"/>
        <v>129.83874732376847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340.71428571428555</v>
      </c>
      <c r="O41" s="14">
        <f>N41*VLOOKUP('Données projet'!$B$9,Paramètres!$A$1:$I$89,3,0)*VLOOKUP('Données projet'!$B$9,Paramètres!$A$1:$I$89,5,0)</f>
        <v>190.45928571428561</v>
      </c>
      <c r="P41" s="14">
        <f t="shared" si="33"/>
        <v>47.641480128932045</v>
      </c>
      <c r="Q41" s="22">
        <f t="shared" si="53"/>
        <v>414.6921671769374</v>
      </c>
      <c r="R41" s="62">
        <f t="shared" si="0"/>
        <v>708.02550051027072</v>
      </c>
      <c r="S41" s="62">
        <f ca="1">AVERAGE(OFFSET($R$3,0,0,'Données projet'!$E$9+1,1))-AVERAGE(OFFSET($H$3,0,0,'Données projet'!$E$9+1,1))</f>
        <v>374.79806286316051</v>
      </c>
      <c r="T41" s="62">
        <f t="shared" si="34"/>
        <v>350.01856672839466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</v>
      </c>
      <c r="AI41" s="14">
        <f>IF('Données projet'!$A$62&gt;35,AI40+AH41-AQ40,IF(A41&lt;'Données projet'!$A$62,$AF$205^A41,IF(A41='Données projet'!$A$62,'Données projet'!$B$62,AI40+AH41-AQ40)))</f>
        <v>176</v>
      </c>
      <c r="AJ41" s="14">
        <f>AI41*VLOOKUP('Données projet'!$B$10,Paramètres!$A$1:$I$89,3,0)*VLOOKUP('Données projet'!$B$10,Paramètres!$A$1:$I$89,5,0)</f>
        <v>82.367999999999995</v>
      </c>
      <c r="AK41" s="14">
        <f t="shared" si="35"/>
        <v>22.715185822374924</v>
      </c>
      <c r="AL41" s="22">
        <f t="shared" si="4"/>
        <v>183.01988197396963</v>
      </c>
      <c r="AM41" s="62">
        <f t="shared" si="5"/>
        <v>476.35321530730295</v>
      </c>
      <c r="AN41" s="62">
        <f ca="1">AVERAGE(OFFSET($AM$3,0,0,'Données projet'!$E$10+1,1))-AVERAGE(OFFSET($H$3,0,0,'Données projet'!$E$10+1,1))</f>
        <v>321.08907037347404</v>
      </c>
      <c r="AO41" s="62">
        <f t="shared" si="36"/>
        <v>129.83874732376847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360.28571428571411</v>
      </c>
      <c r="O42" s="14">
        <f>N42*VLOOKUP('Données projet'!$B$9,Paramètres!$A$1:$I$89,3,0)*VLOOKUP('Données projet'!$B$9,Paramètres!$A$1:$I$89,5,0)</f>
        <v>201.39971428571417</v>
      </c>
      <c r="P42" s="14">
        <f t="shared" si="33"/>
        <v>50.051657588658017</v>
      </c>
      <c r="Q42" s="22">
        <f t="shared" si="53"/>
        <v>437.94447268119819</v>
      </c>
      <c r="R42" s="62">
        <f t="shared" si="0"/>
        <v>731.27780601453151</v>
      </c>
      <c r="S42" s="62">
        <f ca="1">AVERAGE(OFFSET($R$3,0,0,'Données projet'!$E$9+1,1))-AVERAGE(OFFSET($H$3,0,0,'Données projet'!$E$9+1,1))</f>
        <v>374.79806286316051</v>
      </c>
      <c r="T42" s="62">
        <f t="shared" si="34"/>
        <v>350.01856672839466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</v>
      </c>
      <c r="AI42" s="14">
        <f>IF('Données projet'!$A$62&gt;35,AI41+AH42-AQ41,IF(A42&lt;'Données projet'!$A$62,$AF$205^A42,IF(A42='Données projet'!$A$62,'Données projet'!$B$62,AI41+AH42-AQ41)))</f>
        <v>187</v>
      </c>
      <c r="AJ42" s="14">
        <f>AI42*VLOOKUP('Données projet'!$B$10,Paramètres!$A$1:$I$89,3,0)*VLOOKUP('Données projet'!$B$10,Paramètres!$A$1:$I$89,5,0)</f>
        <v>87.515999999999991</v>
      </c>
      <c r="AK42" s="14">
        <f t="shared" si="35"/>
        <v>23.965171662037644</v>
      </c>
      <c r="AL42" s="22">
        <f t="shared" si="4"/>
        <v>194.16304064471555</v>
      </c>
      <c r="AM42" s="62">
        <f t="shared" si="5"/>
        <v>487.49637397804884</v>
      </c>
      <c r="AN42" s="62">
        <f ca="1">AVERAGE(OFFSET($AM$3,0,0,'Données projet'!$E$10+1,1))-AVERAGE(OFFSET($H$3,0,0,'Données projet'!$E$10+1,1))</f>
        <v>321.08907037347404</v>
      </c>
      <c r="AO42" s="62">
        <f t="shared" si="36"/>
        <v>129.83874732376847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379.85714285714266</v>
      </c>
      <c r="O43" s="14">
        <f>N43*VLOOKUP('Données projet'!$B$9,Paramètres!$A$1:$I$89,3,0)*VLOOKUP('Données projet'!$B$9,Paramètres!$A$1:$I$89,5,0)</f>
        <v>212.34014285714278</v>
      </c>
      <c r="P43" s="14">
        <f t="shared" si="33"/>
        <v>52.446635499473253</v>
      </c>
      <c r="Q43" s="22">
        <f t="shared" si="53"/>
        <v>461.17030563777286</v>
      </c>
      <c r="R43" s="62">
        <f t="shared" si="0"/>
        <v>754.50363897110617</v>
      </c>
      <c r="S43" s="62">
        <f ca="1">AVERAGE(OFFSET($R$3,0,0,'Données projet'!$E$9+1,1))-AVERAGE(OFFSET($H$3,0,0,'Données projet'!$E$9+1,1))</f>
        <v>374.79806286316051</v>
      </c>
      <c r="T43" s="62">
        <f t="shared" si="34"/>
        <v>350.01856672839466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198</v>
      </c>
      <c r="AG43" s="13">
        <f>VLOOKUP(A43,'Données projet'!$A$61:$I$81,9,0)</f>
        <v>11</v>
      </c>
      <c r="AH43" s="13">
        <f t="array" ref="AH43">INDEX(AG:AG,MIN(IF(ISNUMBER(AG43:AG239),ROW(AG43:AG239),"")))</f>
        <v>11</v>
      </c>
      <c r="AI43" s="14">
        <f>IF('Données projet'!$A$62&gt;35,AI42+AH43-AQ42,IF(A43&lt;'Données projet'!$A$62,$AF$205^A43,IF(A43='Données projet'!$A$62,'Données projet'!$B$62,AI42+AH43-AQ42)))</f>
        <v>198</v>
      </c>
      <c r="AJ43" s="14">
        <f>AI43*VLOOKUP('Données projet'!$B$10,Paramètres!$A$1:$I$89,3,0)*VLOOKUP('Données projet'!$B$10,Paramètres!$A$1:$I$89,5,0)</f>
        <v>92.664000000000001</v>
      </c>
      <c r="AK43" s="14">
        <f t="shared" si="35"/>
        <v>25.206622814445748</v>
      </c>
      <c r="AL43" s="22">
        <f t="shared" si="4"/>
        <v>205.29133473515969</v>
      </c>
      <c r="AM43" s="62">
        <f t="shared" si="5"/>
        <v>498.62466806849301</v>
      </c>
      <c r="AN43" s="62">
        <f ca="1">AVERAGE(OFFSET($AM$3,0,0,'Données projet'!$E$10+1,1))-AVERAGE(OFFSET($H$3,0,0,'Données projet'!$E$10+1,1))</f>
        <v>321.08907037347404</v>
      </c>
      <c r="AO43" s="62">
        <f t="shared" si="36"/>
        <v>129.83874732376847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399.42857142857122</v>
      </c>
      <c r="O44" s="14">
        <f>N44*VLOOKUP('Données projet'!$B$9,Paramètres!$A$1:$I$89,3,0)*VLOOKUP('Données projet'!$B$9,Paramètres!$A$1:$I$89,5,0)</f>
        <v>223.28057142857133</v>
      </c>
      <c r="P44" s="14">
        <f t="shared" si="33"/>
        <v>54.827286320639246</v>
      </c>
      <c r="Q44" s="22">
        <f t="shared" si="53"/>
        <v>484.37118557987498</v>
      </c>
      <c r="R44" s="62">
        <f t="shared" si="0"/>
        <v>777.70451891320829</v>
      </c>
      <c r="S44" s="62">
        <f ca="1">AVERAGE(OFFSET($R$3,0,0,'Données projet'!$E$9+1,1))-AVERAGE(OFFSET($H$3,0,0,'Données projet'!$E$9+1,1))</f>
        <v>374.79806286316051</v>
      </c>
      <c r="T44" s="62">
        <f t="shared" si="34"/>
        <v>350.01856672839466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17</v>
      </c>
      <c r="AI44" s="14">
        <f>IF('Données projet'!$A$62&gt;35,AI43+AH44-AQ43,IF(A44&lt;'Données projet'!$A$62,$AF$205^A44,IF(A44='Données projet'!$A$62,'Données projet'!$B$62,AI43+AH44-AQ43)))</f>
        <v>215</v>
      </c>
      <c r="AJ44" s="14">
        <f>AI44*VLOOKUP('Données projet'!$B$10,Paramètres!$A$1:$I$89,3,0)*VLOOKUP('Données projet'!$B$10,Paramètres!$A$1:$I$89,5,0)</f>
        <v>100.61999999999999</v>
      </c>
      <c r="AK44" s="14">
        <f t="shared" si="35"/>
        <v>27.10965082293415</v>
      </c>
      <c r="AL44" s="22">
        <f t="shared" si="4"/>
        <v>222.46247518327695</v>
      </c>
      <c r="AM44" s="62">
        <f t="shared" si="5"/>
        <v>515.79580851661024</v>
      </c>
      <c r="AN44" s="62">
        <f ca="1">AVERAGE(OFFSET($AM$3,0,0,'Données projet'!$E$10+1,1))-AVERAGE(OFFSET($H$3,0,0,'Données projet'!$E$10+1,1))</f>
        <v>321.08907037347404</v>
      </c>
      <c r="AO44" s="62">
        <f t="shared" si="36"/>
        <v>129.83874732376847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419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418.99999999999977</v>
      </c>
      <c r="O45" s="14">
        <f>N45*VLOOKUP('Données projet'!$B$9,Paramètres!$A$1:$I$89,3,0)*VLOOKUP('Données projet'!$B$9,Paramètres!$A$1:$I$89,5,0)</f>
        <v>234.22099999999989</v>
      </c>
      <c r="P45" s="14">
        <f t="shared" si="33"/>
        <v>57.194392182630075</v>
      </c>
      <c r="Q45" s="22">
        <f t="shared" si="53"/>
        <v>507.54847471808051</v>
      </c>
      <c r="R45" s="62">
        <f t="shared" si="0"/>
        <v>800.88180805141383</v>
      </c>
      <c r="S45" s="62">
        <f ca="1">AVERAGE(OFFSET($R$3,0,0,'Données projet'!$E$9+1,1))-AVERAGE(OFFSET($H$3,0,0,'Données projet'!$E$9+1,1))</f>
        <v>374.79806286316051</v>
      </c>
      <c r="T45" s="62">
        <f t="shared" si="34"/>
        <v>350.01856672839466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77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17</v>
      </c>
      <c r="AI45" s="14">
        <f>IF('Données projet'!$A$62&gt;35,AI44+AH45-AQ44,IF(A45&lt;'Données projet'!$A$62,$AF$205^A45,IF(A45='Données projet'!$A$62,'Données projet'!$B$62,AI44+AH45-AQ44)))</f>
        <v>232</v>
      </c>
      <c r="AJ45" s="14">
        <f>AI45*VLOOKUP('Données projet'!$B$10,Paramètres!$A$1:$I$89,3,0)*VLOOKUP('Données projet'!$B$10,Paramètres!$A$1:$I$89,5,0)</f>
        <v>108.57599999999999</v>
      </c>
      <c r="AK45" s="14">
        <f t="shared" si="35"/>
        <v>28.995225061228002</v>
      </c>
      <c r="AL45" s="22">
        <f t="shared" si="4"/>
        <v>239.60321698163875</v>
      </c>
      <c r="AM45" s="62">
        <f t="shared" si="5"/>
        <v>532.93655031497201</v>
      </c>
      <c r="AN45" s="62">
        <f ca="1">AVERAGE(OFFSET($AM$3,0,0,'Données projet'!$E$10+1,1))-AVERAGE(OFFSET($H$3,0,0,'Données projet'!$E$10+1,1))</f>
        <v>321.08907037347404</v>
      </c>
      <c r="AO45" s="62">
        <f t="shared" si="36"/>
        <v>129.83874732376847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18.714285714285715</v>
      </c>
      <c r="N46" s="14">
        <f>IF('Données projet'!$A$36&gt;35,N45+M46-V45,IF(A46&lt;'Données projet'!$A$36,$K$205^A46,IF(A46='Données projet'!$A$36,'Données projet'!$B$36,N45+M46-V45)))</f>
        <v>360.7142857142855</v>
      </c>
      <c r="O46" s="14">
        <f>N46*VLOOKUP('Données projet'!$B$9,Paramètres!$A$1:$I$89,3,0)*VLOOKUP('Données projet'!$B$9,Paramètres!$A$1:$I$89,5,0)</f>
        <v>201.63928571428559</v>
      </c>
      <c r="P46" s="14">
        <f t="shared" si="33"/>
        <v>50.104261772905943</v>
      </c>
      <c r="Q46" s="22">
        <f t="shared" si="53"/>
        <v>438.45334520685856</v>
      </c>
      <c r="R46" s="62">
        <f t="shared" si="0"/>
        <v>731.78667854019182</v>
      </c>
      <c r="S46" s="62">
        <f ca="1">AVERAGE(OFFSET($R$3,0,0,'Données projet'!$E$9+1,1))-AVERAGE(OFFSET($H$3,0,0,'Données projet'!$E$9+1,1))</f>
        <v>374.79806286316051</v>
      </c>
      <c r="T46" s="62">
        <f t="shared" si="34"/>
        <v>350.01856672839466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17</v>
      </c>
      <c r="AI46" s="14">
        <f>IF('Données projet'!$A$62&gt;35,AI45+AH46-AQ45,IF(A46&lt;'Données projet'!$A$62,$AF$205^A46,IF(A46='Données projet'!$A$62,'Données projet'!$B$62,AI45+AH46-AQ45)))</f>
        <v>249</v>
      </c>
      <c r="AJ46" s="14">
        <f>AI46*VLOOKUP('Données projet'!$B$10,Paramètres!$A$1:$I$89,3,0)*VLOOKUP('Données projet'!$B$10,Paramètres!$A$1:$I$89,5,0)</f>
        <v>116.53200000000001</v>
      </c>
      <c r="AK46" s="14">
        <f t="shared" si="35"/>
        <v>30.864769909522728</v>
      </c>
      <c r="AL46" s="22">
        <f t="shared" si="4"/>
        <v>256.71604092575211</v>
      </c>
      <c r="AM46" s="62">
        <f t="shared" si="5"/>
        <v>550.04937425908543</v>
      </c>
      <c r="AN46" s="62">
        <f ca="1">AVERAGE(OFFSET($AM$3,0,0,'Données projet'!$E$10+1,1))-AVERAGE(OFFSET($H$3,0,0,'Données projet'!$E$10+1,1))</f>
        <v>321.08907037347404</v>
      </c>
      <c r="AO46" s="62">
        <f t="shared" si="36"/>
        <v>129.83874732376847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18.714285714285715</v>
      </c>
      <c r="N47" s="14">
        <f>IF('Données projet'!$A$36&gt;35,N46+M47-V46,IF(A47&lt;'Données projet'!$A$36,$K$205^A47,IF(A47='Données projet'!$A$36,'Données projet'!$B$36,N46+M47-V46)))</f>
        <v>379.42857142857122</v>
      </c>
      <c r="O47" s="14">
        <f>N47*VLOOKUP('Données projet'!$B$9,Paramètres!$A$1:$I$89,3,0)*VLOOKUP('Données projet'!$B$9,Paramètres!$A$1:$I$89,5,0)</f>
        <v>212.10057142857133</v>
      </c>
      <c r="P47" s="14">
        <f t="shared" si="33"/>
        <v>52.394347167709434</v>
      </c>
      <c r="Q47" s="22">
        <f t="shared" si="53"/>
        <v>460.66198322185556</v>
      </c>
      <c r="R47" s="62">
        <f t="shared" si="0"/>
        <v>753.99531655518888</v>
      </c>
      <c r="S47" s="62">
        <f ca="1">AVERAGE(OFFSET($R$3,0,0,'Données projet'!$E$9+1,1))-AVERAGE(OFFSET($H$3,0,0,'Données projet'!$E$9+1,1))</f>
        <v>374.79806286316051</v>
      </c>
      <c r="T47" s="62">
        <f t="shared" si="34"/>
        <v>350.01856672839466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</v>
      </c>
      <c r="AI47" s="14">
        <f>IF('Données projet'!$A$62&gt;35,AI46+AH47-AQ46,IF(A47&lt;'Données projet'!$A$62,$AF$205^A47,IF(A47='Données projet'!$A$62,'Données projet'!$B$62,AI46+AH47-AQ46)))</f>
        <v>266</v>
      </c>
      <c r="AJ47" s="14">
        <f>AI47*VLOOKUP('Données projet'!$B$10,Paramètres!$A$1:$I$89,3,0)*VLOOKUP('Données projet'!$B$10,Paramètres!$A$1:$I$89,5,0)</f>
        <v>124.48799999999999</v>
      </c>
      <c r="AK47" s="14">
        <f t="shared" si="35"/>
        <v>32.719504245667267</v>
      </c>
      <c r="AL47" s="22">
        <f t="shared" si="4"/>
        <v>273.80306989453715</v>
      </c>
      <c r="AM47" s="62">
        <f t="shared" si="5"/>
        <v>567.13640322787046</v>
      </c>
      <c r="AN47" s="62">
        <f ca="1">AVERAGE(OFFSET($AM$3,0,0,'Données projet'!$E$10+1,1))-AVERAGE(OFFSET($H$3,0,0,'Données projet'!$E$10+1,1))</f>
        <v>321.08907037347404</v>
      </c>
      <c r="AO47" s="62">
        <f t="shared" si="36"/>
        <v>129.83874732376847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18.714285714285715</v>
      </c>
      <c r="N48" s="14">
        <f>IF('Données projet'!$A$36&gt;35,N47+M48-V47,IF(A48&lt;'Données projet'!$A$36,$K$205^A48,IF(A48='Données projet'!$A$36,'Données projet'!$B$36,N47+M48-V47)))</f>
        <v>398.14285714285694</v>
      </c>
      <c r="O48" s="14">
        <f>N48*VLOOKUP('Données projet'!$B$9,Paramètres!$A$1:$I$89,3,0)*VLOOKUP('Données projet'!$B$9,Paramètres!$A$1:$I$89,5,0)</f>
        <v>222.56185714285704</v>
      </c>
      <c r="P48" s="14">
        <f t="shared" si="33"/>
        <v>54.671316974727738</v>
      </c>
      <c r="Q48" s="22">
        <f t="shared" si="53"/>
        <v>482.84777825479341</v>
      </c>
      <c r="R48" s="62">
        <f t="shared" si="0"/>
        <v>776.18111158812667</v>
      </c>
      <c r="S48" s="62">
        <f ca="1">AVERAGE(OFFSET($R$3,0,0,'Données projet'!$E$9+1,1))-AVERAGE(OFFSET($H$3,0,0,'Données projet'!$E$9+1,1))</f>
        <v>374.79806286316051</v>
      </c>
      <c r="T48" s="62">
        <f t="shared" si="34"/>
        <v>350.01856672839466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</v>
      </c>
      <c r="AI48" s="14">
        <f>IF('Données projet'!$A$62&gt;35,AI47+AH48-AQ47,IF(A48&lt;'Données projet'!$A$62,$AF$205^A48,IF(A48='Données projet'!$A$62,'Données projet'!$B$62,AI47+AH48-AQ47)))</f>
        <v>283</v>
      </c>
      <c r="AJ48" s="14">
        <f>AI48*VLOOKUP('Données projet'!$B$10,Paramètres!$A$1:$I$89,3,0)*VLOOKUP('Données projet'!$B$10,Paramètres!$A$1:$I$89,5,0)</f>
        <v>132.44399999999999</v>
      </c>
      <c r="AK48" s="14">
        <f t="shared" si="35"/>
        <v>34.560482342975533</v>
      </c>
      <c r="AL48" s="22">
        <f t="shared" si="4"/>
        <v>290.86614008068233</v>
      </c>
      <c r="AM48" s="62">
        <f t="shared" si="5"/>
        <v>584.19947341401564</v>
      </c>
      <c r="AN48" s="62">
        <f ca="1">AVERAGE(OFFSET($AM$3,0,0,'Données projet'!$E$10+1,1))-AVERAGE(OFFSET($H$3,0,0,'Données projet'!$E$10+1,1))</f>
        <v>321.08907037347404</v>
      </c>
      <c r="AO48" s="62">
        <f t="shared" si="36"/>
        <v>129.83874732376847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18.714285714285715</v>
      </c>
      <c r="N49" s="14">
        <f>IF('Données projet'!$A$36&gt;35,N48+M49-V48,IF(A49&lt;'Données projet'!$A$36,$K$205^A49,IF(A49='Données projet'!$A$36,'Données projet'!$B$36,N48+M49-V48)))</f>
        <v>416.85714285714266</v>
      </c>
      <c r="O49" s="14">
        <f>N49*VLOOKUP('Données projet'!$B$9,Paramètres!$A$1:$I$89,3,0)*VLOOKUP('Données projet'!$B$9,Paramètres!$A$1:$I$89,5,0)</f>
        <v>233.02314285714277</v>
      </c>
      <c r="P49" s="14">
        <f t="shared" si="33"/>
        <v>56.935858075040223</v>
      </c>
      <c r="Q49" s="22">
        <f t="shared" si="53"/>
        <v>505.01192662355203</v>
      </c>
      <c r="R49" s="62">
        <f t="shared" si="0"/>
        <v>798.34525995688534</v>
      </c>
      <c r="S49" s="62">
        <f ca="1">AVERAGE(OFFSET($R$3,0,0,'Données projet'!$E$9+1,1))-AVERAGE(OFFSET($H$3,0,0,'Données projet'!$E$9+1,1))</f>
        <v>374.79806286316051</v>
      </c>
      <c r="T49" s="62">
        <f t="shared" si="34"/>
        <v>350.01856672839466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>
        <f>VLOOKUP(A49,'Données projet'!$A$61:$I$81,2,0)</f>
        <v>300</v>
      </c>
      <c r="AG49" s="13">
        <f>VLOOKUP(A49,'Données projet'!$A$61:$I$81,9,0)</f>
        <v>17</v>
      </c>
      <c r="AH49" s="13">
        <f t="array" ref="AH49">INDEX(AG:AG,MIN(IF(ISNUMBER(AG49:AG245),ROW(AG49:AG245),"")))</f>
        <v>17</v>
      </c>
      <c r="AI49" s="14">
        <f>IF('Données projet'!$A$62&gt;35,AI48+AH49-AQ48,IF(A49&lt;'Données projet'!$A$62,$AF$205^A49,IF(A49='Données projet'!$A$62,'Données projet'!$B$62,AI48+AH49-AQ48)))</f>
        <v>300</v>
      </c>
      <c r="AJ49" s="14">
        <f>AI49*VLOOKUP('Données projet'!$B$10,Paramètres!$A$1:$I$89,3,0)*VLOOKUP('Données projet'!$B$10,Paramètres!$A$1:$I$89,5,0)</f>
        <v>140.4</v>
      </c>
      <c r="AK49" s="14">
        <f t="shared" si="35"/>
        <v>36.388624656711201</v>
      </c>
      <c r="AL49" s="22">
        <f t="shared" si="4"/>
        <v>307.90685461043864</v>
      </c>
      <c r="AM49" s="62">
        <f t="shared" si="5"/>
        <v>601.24018794377196</v>
      </c>
      <c r="AN49" s="62">
        <f ca="1">AVERAGE(OFFSET($AM$3,0,0,'Données projet'!$E$10+1,1))-AVERAGE(OFFSET($H$3,0,0,'Données projet'!$E$10+1,1))</f>
        <v>321.08907037347404</v>
      </c>
      <c r="AO49" s="62">
        <f t="shared" si="36"/>
        <v>129.83874732376847</v>
      </c>
      <c r="AP49" s="16">
        <f>IF(ISNA(VLOOKUP(A49,'Données projet'!$A$61:$I$81,3,0)),0,VLOOKUP(A49,'Données projet'!$A$61:$I$81,3,0))</f>
        <v>1</v>
      </c>
      <c r="AQ49" s="16">
        <f>IF(ISNA(VLOOKUP(A49,'Données projet'!$A$61:$I$81,4,0)),0,VLOOKUP(A49,'Données projet'!$A$61:$I$81,4,0))</f>
        <v>102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18.714285714285715</v>
      </c>
      <c r="N50" s="14">
        <f>IF('Données projet'!$A$36&gt;35,N49+M50-V49,IF(A50&lt;'Données projet'!$A$36,$K$205^A50,IF(A50='Données projet'!$A$36,'Données projet'!$B$36,N49+M50-V49)))</f>
        <v>435.57142857142838</v>
      </c>
      <c r="O50" s="14">
        <f>N50*VLOOKUP('Données projet'!$B$9,Paramètres!$A$1:$I$89,3,0)*VLOOKUP('Données projet'!$B$9,Paramètres!$A$1:$I$89,5,0)</f>
        <v>243.48442857142848</v>
      </c>
      <c r="P50" s="14">
        <f t="shared" si="33"/>
        <v>59.188592189821975</v>
      </c>
      <c r="Q50" s="22">
        <f t="shared" si="53"/>
        <v>527.15551115917788</v>
      </c>
      <c r="R50" s="62">
        <f t="shared" si="0"/>
        <v>820.48884449251113</v>
      </c>
      <c r="S50" s="62">
        <f ca="1">AVERAGE(OFFSET($R$3,0,0,'Données projet'!$E$9+1,1))-AVERAGE(OFFSET($H$3,0,0,'Données projet'!$E$9+1,1))</f>
        <v>374.79806286316051</v>
      </c>
      <c r="T50" s="62">
        <f t="shared" si="34"/>
        <v>350.01856672839466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18.100000000000001</v>
      </c>
      <c r="AI50" s="14">
        <f>IF('Données projet'!$A$62&gt;35,AI49+AH50-AQ49,IF(A50&lt;'Données projet'!$A$62,$AF$205^A50,IF(A50='Données projet'!$A$62,'Données projet'!$B$62,AI49+AH50-AQ49)))</f>
        <v>216.10000000000002</v>
      </c>
      <c r="AJ50" s="14">
        <f>AI50*VLOOKUP('Données projet'!$B$10,Paramètres!$A$1:$I$89,3,0)*VLOOKUP('Données projet'!$B$10,Paramètres!$A$1:$I$89,5,0)</f>
        <v>101.13480000000001</v>
      </c>
      <c r="AK50" s="14">
        <f t="shared" si="35"/>
        <v>27.232170195444869</v>
      </c>
      <c r="AL50" s="22">
        <f t="shared" si="4"/>
        <v>223.57247309039982</v>
      </c>
      <c r="AM50" s="62">
        <f t="shared" si="5"/>
        <v>516.90580642373311</v>
      </c>
      <c r="AN50" s="62">
        <f ca="1">AVERAGE(OFFSET($AM$3,0,0,'Données projet'!$E$10+1,1))-AVERAGE(OFFSET($H$3,0,0,'Données projet'!$E$10+1,1))</f>
        <v>321.08907037347404</v>
      </c>
      <c r="AO50" s="62">
        <f t="shared" si="36"/>
        <v>129.83874732376847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18.714285714285715</v>
      </c>
      <c r="N51" s="14">
        <f>IF('Données projet'!$A$36&gt;35,N50+M51-V50,IF(A51&lt;'Données projet'!$A$36,$K$205^A51,IF(A51='Données projet'!$A$36,'Données projet'!$B$36,N50+M51-V50)))</f>
        <v>454.28571428571411</v>
      </c>
      <c r="O51" s="14">
        <f>N51*VLOOKUP('Données projet'!$B$9,Paramètres!$A$1:$I$89,3,0)*VLOOKUP('Données projet'!$B$9,Paramètres!$A$1:$I$89,5,0)</f>
        <v>253.94571428571419</v>
      </c>
      <c r="P51" s="14">
        <f t="shared" si="33"/>
        <v>61.430084594341928</v>
      </c>
      <c r="Q51" s="22">
        <f t="shared" si="53"/>
        <v>549.27951638276431</v>
      </c>
      <c r="R51" s="62">
        <f t="shared" si="0"/>
        <v>842.61284971609757</v>
      </c>
      <c r="S51" s="62">
        <f ca="1">AVERAGE(OFFSET($R$3,0,0,'Données projet'!$E$9+1,1))-AVERAGE(OFFSET($H$3,0,0,'Données projet'!$E$9+1,1))</f>
        <v>374.79806286316051</v>
      </c>
      <c r="T51" s="62">
        <f t="shared" si="34"/>
        <v>350.01856672839466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18.100000000000001</v>
      </c>
      <c r="AI51" s="14">
        <f>IF('Données projet'!$A$62&gt;35,AI50+AH51-AQ50,IF(A51&lt;'Données projet'!$A$62,$AF$205^A51,IF(A51='Données projet'!$A$62,'Données projet'!$B$62,AI50+AH51-AQ50)))</f>
        <v>234.20000000000002</v>
      </c>
      <c r="AJ51" s="14">
        <f>AI51*VLOOKUP('Données projet'!$B$10,Paramètres!$A$1:$I$89,3,0)*VLOOKUP('Données projet'!$B$10,Paramètres!$A$1:$I$89,5,0)</f>
        <v>109.6056</v>
      </c>
      <c r="AK51" s="14">
        <f t="shared" si="35"/>
        <v>29.238041439718209</v>
      </c>
      <c r="AL51" s="22">
        <f t="shared" si="4"/>
        <v>241.81934217417586</v>
      </c>
      <c r="AM51" s="62">
        <f t="shared" si="5"/>
        <v>535.15267550750923</v>
      </c>
      <c r="AN51" s="62">
        <f ca="1">AVERAGE(OFFSET($AM$3,0,0,'Données projet'!$E$10+1,1))-AVERAGE(OFFSET($H$3,0,0,'Données projet'!$E$10+1,1))</f>
        <v>321.08907037347404</v>
      </c>
      <c r="AO51" s="62">
        <f t="shared" si="36"/>
        <v>129.83874732376847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473</v>
      </c>
      <c r="L52" s="13">
        <f>VLOOKUP(A52,'Données projet'!$A$35:$I$55,9,0)</f>
        <v>18.714285714285715</v>
      </c>
      <c r="M52" s="13">
        <f t="array" ref="M52">INDEX(L:L,MIN(IF(ISNUMBER(L52:L248),ROW(L52:L248),"")))</f>
        <v>18.714285714285715</v>
      </c>
      <c r="N52" s="14">
        <f>IF('Données projet'!$A$36&gt;35,N51+M52-V51,IF(A52&lt;'Données projet'!$A$36,$K$205^A52,IF(A52='Données projet'!$A$36,'Données projet'!$B$36,N51+M52-V51)))</f>
        <v>472.99999999999983</v>
      </c>
      <c r="O52" s="14">
        <f>N52*VLOOKUP('Données projet'!$B$9,Paramètres!$A$1:$I$89,3,0)*VLOOKUP('Données projet'!$B$9,Paramètres!$A$1:$I$89,5,0)</f>
        <v>264.40699999999993</v>
      </c>
      <c r="P52" s="14">
        <f t="shared" si="33"/>
        <v>63.660851355620842</v>
      </c>
      <c r="Q52" s="22">
        <f t="shared" si="53"/>
        <v>571.38484111103946</v>
      </c>
      <c r="R52" s="62">
        <f t="shared" si="0"/>
        <v>864.71817444437283</v>
      </c>
      <c r="S52" s="62">
        <f ca="1">AVERAGE(OFFSET($R$3,0,0,'Données projet'!$E$9+1,1))-AVERAGE(OFFSET($H$3,0,0,'Données projet'!$E$9+1,1))</f>
        <v>374.79806286316051</v>
      </c>
      <c r="T52" s="62">
        <f t="shared" si="34"/>
        <v>350.01856672839466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80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18.100000000000001</v>
      </c>
      <c r="AI52" s="14">
        <f>IF('Données projet'!$A$62&gt;35,AI51+AH52-AQ51,IF(A52&lt;'Données projet'!$A$62,$AF$205^A52,IF(A52='Données projet'!$A$62,'Données projet'!$B$62,AI51+AH52-AQ51)))</f>
        <v>252.3</v>
      </c>
      <c r="AJ52" s="14">
        <f>AI52*VLOOKUP('Données projet'!$B$10,Paramètres!$A$1:$I$89,3,0)*VLOOKUP('Données projet'!$B$10,Paramètres!$A$1:$I$89,5,0)</f>
        <v>118.07640000000001</v>
      </c>
      <c r="AK52" s="14">
        <f t="shared" si="35"/>
        <v>31.225930100508233</v>
      </c>
      <c r="AL52" s="22">
        <f t="shared" si="4"/>
        <v>260.03489159171852</v>
      </c>
      <c r="AM52" s="62">
        <f t="shared" si="5"/>
        <v>553.36822492505189</v>
      </c>
      <c r="AN52" s="62">
        <f ca="1">AVERAGE(OFFSET($AM$3,0,0,'Données projet'!$E$10+1,1))-AVERAGE(OFFSET($H$3,0,0,'Données projet'!$E$10+1,1))</f>
        <v>321.08907037347404</v>
      </c>
      <c r="AO52" s="62">
        <f t="shared" si="36"/>
        <v>129.83874732376847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17.285714285714285</v>
      </c>
      <c r="N53" s="14">
        <f>IF('Données projet'!$A$36&gt;35,N52+M53-V52,IF(A53&lt;'Données projet'!$A$36,$K$205^A53,IF(A53='Données projet'!$A$36,'Données projet'!$B$36,N52+M53-V52)))</f>
        <v>410.28571428571411</v>
      </c>
      <c r="O53" s="14">
        <f>N53*VLOOKUP('Données projet'!$B$9,Paramètres!$A$1:$I$89,3,0)*VLOOKUP('Données projet'!$B$9,Paramètres!$A$1:$I$89,5,0)</f>
        <v>229.34971428571419</v>
      </c>
      <c r="P53" s="14">
        <f t="shared" si="33"/>
        <v>56.142051394693567</v>
      </c>
      <c r="Q53" s="22">
        <f t="shared" si="53"/>
        <v>497.23149189337681</v>
      </c>
      <c r="R53" s="62">
        <f t="shared" si="0"/>
        <v>790.56482522671013</v>
      </c>
      <c r="S53" s="62">
        <f ca="1">AVERAGE(OFFSET($R$3,0,0,'Données projet'!$E$9+1,1))-AVERAGE(OFFSET($H$3,0,0,'Données projet'!$E$9+1,1))</f>
        <v>374.79806286316051</v>
      </c>
      <c r="T53" s="62">
        <f t="shared" si="34"/>
        <v>350.01856672839466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18.100000000000001</v>
      </c>
      <c r="AI53" s="14">
        <f>IF('Données projet'!$A$62&gt;35,AI52+AH53-AQ52,IF(A53&lt;'Données projet'!$A$62,$AF$205^A53,IF(A53='Données projet'!$A$62,'Données projet'!$B$62,AI52+AH53-AQ52)))</f>
        <v>270.40000000000003</v>
      </c>
      <c r="AJ53" s="14">
        <f>AI53*VLOOKUP('Données projet'!$B$10,Paramètres!$A$1:$I$89,3,0)*VLOOKUP('Données projet'!$B$10,Paramètres!$A$1:$I$89,5,0)</f>
        <v>126.54720000000002</v>
      </c>
      <c r="AK53" s="14">
        <f t="shared" si="35"/>
        <v>33.19727296936243</v>
      </c>
      <c r="AL53" s="22">
        <f t="shared" si="4"/>
        <v>278.22162375497288</v>
      </c>
      <c r="AM53" s="62">
        <f t="shared" si="5"/>
        <v>571.5549570883062</v>
      </c>
      <c r="AN53" s="62">
        <f ca="1">AVERAGE(OFFSET($AM$3,0,0,'Données projet'!$E$10+1,1))-AVERAGE(OFFSET($H$3,0,0,'Données projet'!$E$10+1,1))</f>
        <v>321.08907037347404</v>
      </c>
      <c r="AO53" s="62">
        <f t="shared" si="36"/>
        <v>129.83874732376847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17.285714285714285</v>
      </c>
      <c r="N54" s="14">
        <f>IF('Données projet'!$A$36&gt;35,N53+M54-V53,IF(A54&lt;'Données projet'!$A$36,$K$205^A54,IF(A54='Données projet'!$A$36,'Données projet'!$B$36,N53+M54-V53)))</f>
        <v>427.57142857142838</v>
      </c>
      <c r="O54" s="14">
        <f>N54*VLOOKUP('Données projet'!$B$9,Paramètres!$A$1:$I$89,3,0)*VLOOKUP('Données projet'!$B$9,Paramètres!$A$1:$I$89,5,0)</f>
        <v>239.01242857142847</v>
      </c>
      <c r="P54" s="14">
        <f t="shared" si="33"/>
        <v>58.226998714225545</v>
      </c>
      <c r="Q54" s="22">
        <f t="shared" si="53"/>
        <v>517.69200252251403</v>
      </c>
      <c r="R54" s="62">
        <f t="shared" si="0"/>
        <v>811.02533585584729</v>
      </c>
      <c r="S54" s="62">
        <f ca="1">AVERAGE(OFFSET($R$3,0,0,'Données projet'!$E$9+1,1))-AVERAGE(OFFSET($H$3,0,0,'Données projet'!$E$9+1,1))</f>
        <v>374.79806286316051</v>
      </c>
      <c r="T54" s="62">
        <f t="shared" si="34"/>
        <v>350.01856672839466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18.100000000000001</v>
      </c>
      <c r="AI54" s="14">
        <f>IF('Données projet'!$A$62&gt;35,AI53+AH54-AQ53,IF(A54&lt;'Données projet'!$A$62,$AF$205^A54,IF(A54='Données projet'!$A$62,'Données projet'!$B$62,AI53+AH54-AQ53)))</f>
        <v>288.50000000000006</v>
      </c>
      <c r="AJ54" s="14">
        <f>AI54*VLOOKUP('Données projet'!$B$10,Paramètres!$A$1:$I$89,3,0)*VLOOKUP('Données projet'!$B$10,Paramètres!$A$1:$I$89,5,0)</f>
        <v>135.01800000000003</v>
      </c>
      <c r="AK54" s="14">
        <f t="shared" si="35"/>
        <v>35.153303603250578</v>
      </c>
      <c r="AL54" s="22">
        <f t="shared" si="4"/>
        <v>296.38168710899475</v>
      </c>
      <c r="AM54" s="62">
        <f t="shared" si="5"/>
        <v>589.71502044232807</v>
      </c>
      <c r="AN54" s="62">
        <f ca="1">AVERAGE(OFFSET($AM$3,0,0,'Données projet'!$E$10+1,1))-AVERAGE(OFFSET($H$3,0,0,'Données projet'!$E$10+1,1))</f>
        <v>321.08907037347404</v>
      </c>
      <c r="AO54" s="62">
        <f t="shared" si="36"/>
        <v>129.83874732376847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17.285714285714285</v>
      </c>
      <c r="N55" s="14">
        <f>IF('Données projet'!$A$36&gt;35,N54+M55-V54,IF(A55&lt;'Données projet'!$A$36,$K$205^A55,IF(A55='Données projet'!$A$36,'Données projet'!$B$36,N54+M55-V54)))</f>
        <v>444.85714285714266</v>
      </c>
      <c r="O55" s="14">
        <f>N55*VLOOKUP('Données projet'!$B$9,Paramètres!$A$1:$I$89,3,0)*VLOOKUP('Données projet'!$B$9,Paramètres!$A$1:$I$89,5,0)</f>
        <v>248.67514285714276</v>
      </c>
      <c r="P55" s="14">
        <f t="shared" si="33"/>
        <v>60.30215496200401</v>
      </c>
      <c r="Q55" s="22">
        <f t="shared" si="53"/>
        <v>538.13546036834725</v>
      </c>
      <c r="R55" s="62">
        <f t="shared" si="0"/>
        <v>831.46879370168062</v>
      </c>
      <c r="S55" s="62">
        <f ca="1">AVERAGE(OFFSET($R$3,0,0,'Données projet'!$E$9+1,1))-AVERAGE(OFFSET($H$3,0,0,'Données projet'!$E$9+1,1))</f>
        <v>374.79806286316051</v>
      </c>
      <c r="T55" s="62">
        <f t="shared" si="34"/>
        <v>350.01856672839466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18.100000000000001</v>
      </c>
      <c r="AI55" s="14">
        <f>IF('Données projet'!$A$62&gt;35,AI54+AH55-AQ54,IF(A55&lt;'Données projet'!$A$62,$AF$205^A55,IF(A55='Données projet'!$A$62,'Données projet'!$B$62,AI54+AH55-AQ54)))</f>
        <v>306.60000000000008</v>
      </c>
      <c r="AJ55" s="14">
        <f>AI55*VLOOKUP('Données projet'!$B$10,Paramètres!$A$1:$I$89,3,0)*VLOOKUP('Données projet'!$B$10,Paramètres!$A$1:$I$89,5,0)</f>
        <v>143.48880000000003</v>
      </c>
      <c r="AK55" s="14">
        <f t="shared" si="35"/>
        <v>37.095092027878884</v>
      </c>
      <c r="AL55" s="22">
        <f t="shared" si="4"/>
        <v>314.51694528188909</v>
      </c>
      <c r="AM55" s="62">
        <f t="shared" si="5"/>
        <v>607.85027861522235</v>
      </c>
      <c r="AN55" s="62">
        <f ca="1">AVERAGE(OFFSET($AM$3,0,0,'Données projet'!$E$10+1,1))-AVERAGE(OFFSET($H$3,0,0,'Données projet'!$E$10+1,1))</f>
        <v>321.08907037347404</v>
      </c>
      <c r="AO55" s="62">
        <f t="shared" si="36"/>
        <v>129.83874732376847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17.285714285714285</v>
      </c>
      <c r="N56" s="14">
        <f>IF('Données projet'!$A$36&gt;35,N55+M56-V55,IF(A56&lt;'Données projet'!$A$36,$K$205^A56,IF(A56='Données projet'!$A$36,'Données projet'!$B$36,N55+M56-V55)))</f>
        <v>462.14285714285694</v>
      </c>
      <c r="O56" s="14">
        <f>N56*VLOOKUP('Données projet'!$B$9,Paramètres!$A$1:$I$89,3,0)*VLOOKUP('Données projet'!$B$9,Paramètres!$A$1:$I$89,5,0)</f>
        <v>258.33785714285705</v>
      </c>
      <c r="P56" s="14">
        <f t="shared" si="33"/>
        <v>62.367944130057822</v>
      </c>
      <c r="Q56" s="22">
        <f t="shared" si="53"/>
        <v>558.56260388366002</v>
      </c>
      <c r="R56" s="62">
        <f t="shared" si="0"/>
        <v>851.89593721699339</v>
      </c>
      <c r="S56" s="62">
        <f ca="1">AVERAGE(OFFSET($R$3,0,0,'Données projet'!$E$9+1,1))-AVERAGE(OFFSET($H$3,0,0,'Données projet'!$E$9+1,1))</f>
        <v>374.79806286316051</v>
      </c>
      <c r="T56" s="62">
        <f t="shared" si="34"/>
        <v>350.01856672839466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18.100000000000001</v>
      </c>
      <c r="AI56" s="14">
        <f>IF('Données projet'!$A$62&gt;35,AI55+AH56-AQ55,IF(A56&lt;'Données projet'!$A$62,$AF$205^A56,IF(A56='Données projet'!$A$62,'Données projet'!$B$62,AI55+AH56-AQ55)))</f>
        <v>324.7000000000001</v>
      </c>
      <c r="AJ56" s="14">
        <f>AI56*VLOOKUP('Données projet'!$B$10,Paramètres!$A$1:$I$89,3,0)*VLOOKUP('Données projet'!$B$10,Paramètres!$A$1:$I$89,5,0)</f>
        <v>151.95960000000005</v>
      </c>
      <c r="AK56" s="14">
        <f t="shared" si="35"/>
        <v>39.023574794907688</v>
      </c>
      <c r="AL56" s="22">
        <f t="shared" si="4"/>
        <v>332.62902943446431</v>
      </c>
      <c r="AM56" s="62">
        <f t="shared" si="5"/>
        <v>625.96236276779769</v>
      </c>
      <c r="AN56" s="62">
        <f ca="1">AVERAGE(OFFSET($AM$3,0,0,'Données projet'!$E$10+1,1))-AVERAGE(OFFSET($H$3,0,0,'Données projet'!$E$10+1,1))</f>
        <v>321.08907037347404</v>
      </c>
      <c r="AO56" s="62">
        <f t="shared" si="36"/>
        <v>129.83874732376847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17.285714285714285</v>
      </c>
      <c r="N57" s="14">
        <f>IF('Données projet'!$A$36&gt;35,N56+M57-V56,IF(A57&lt;'Données projet'!$A$36,$K$205^A57,IF(A57='Données projet'!$A$36,'Données projet'!$B$36,N56+M57-V56)))</f>
        <v>479.42857142857122</v>
      </c>
      <c r="O57" s="14">
        <f>N57*VLOOKUP('Données projet'!$B$9,Paramètres!$A$1:$I$89,3,0)*VLOOKUP('Données projet'!$B$9,Paramètres!$A$1:$I$89,5,0)</f>
        <v>268.00057142857128</v>
      </c>
      <c r="P57" s="14">
        <f t="shared" si="33"/>
        <v>64.42475669606354</v>
      </c>
      <c r="Q57" s="22">
        <f t="shared" si="53"/>
        <v>578.97411315040551</v>
      </c>
      <c r="R57" s="62">
        <f t="shared" si="0"/>
        <v>872.30744648373889</v>
      </c>
      <c r="S57" s="62">
        <f ca="1">AVERAGE(OFFSET($R$3,0,0,'Données projet'!$E$9+1,1))-AVERAGE(OFFSET($H$3,0,0,'Données projet'!$E$9+1,1))</f>
        <v>374.79806286316051</v>
      </c>
      <c r="T57" s="62">
        <f t="shared" si="34"/>
        <v>350.01856672839466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18.100000000000001</v>
      </c>
      <c r="AI57" s="14">
        <f>IF('Données projet'!$A$62&gt;35,AI56+AH57-AQ56,IF(A57&lt;'Données projet'!$A$62,$AF$205^A57,IF(A57='Données projet'!$A$62,'Données projet'!$B$62,AI56+AH57-AQ56)))</f>
        <v>342.80000000000013</v>
      </c>
      <c r="AJ57" s="14">
        <f>AI57*VLOOKUP('Données projet'!$B$10,Paramètres!$A$1:$I$89,3,0)*VLOOKUP('Données projet'!$B$10,Paramètres!$A$1:$I$89,5,0)</f>
        <v>160.43040000000005</v>
      </c>
      <c r="AK57" s="14">
        <f t="shared" si="35"/>
        <v>40.939578144953074</v>
      </c>
      <c r="AL57" s="22">
        <f t="shared" si="4"/>
        <v>350.71937860245998</v>
      </c>
      <c r="AM57" s="62">
        <f t="shared" si="5"/>
        <v>644.05271193579324</v>
      </c>
      <c r="AN57" s="62">
        <f ca="1">AVERAGE(OFFSET($AM$3,0,0,'Données projet'!$E$10+1,1))-AVERAGE(OFFSET($H$3,0,0,'Données projet'!$E$10+1,1))</f>
        <v>321.08907037347404</v>
      </c>
      <c r="AO57" s="62">
        <f t="shared" si="36"/>
        <v>129.83874732376847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17.285714285714285</v>
      </c>
      <c r="N58" s="14">
        <f>IF('Données projet'!$A$36&gt;35,N57+M58-V57,IF(A58&lt;'Données projet'!$A$36,$K$205^A58,IF(A58='Données projet'!$A$36,'Données projet'!$B$36,N57+M58-V57)))</f>
        <v>496.7142857142855</v>
      </c>
      <c r="O58" s="14">
        <f>N58*VLOOKUP('Données projet'!$B$9,Paramètres!$A$1:$I$89,3,0)*VLOOKUP('Données projet'!$B$9,Paramètres!$A$1:$I$89,5,0)</f>
        <v>277.66328571428562</v>
      </c>
      <c r="P58" s="14">
        <f t="shared" si="33"/>
        <v>66.47295338451616</v>
      </c>
      <c r="Q58" s="22">
        <f t="shared" si="53"/>
        <v>599.37061643041295</v>
      </c>
      <c r="R58" s="62">
        <f t="shared" si="0"/>
        <v>892.70394976374632</v>
      </c>
      <c r="S58" s="62">
        <f ca="1">AVERAGE(OFFSET($R$3,0,0,'Données projet'!$E$9+1,1))-AVERAGE(OFFSET($H$3,0,0,'Données projet'!$E$9+1,1))</f>
        <v>374.79806286316051</v>
      </c>
      <c r="T58" s="62">
        <f t="shared" si="34"/>
        <v>350.01856672839466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18.100000000000001</v>
      </c>
      <c r="AI58" s="14">
        <f>IF('Données projet'!$A$62&gt;35,AI57+AH58-AQ57,IF(A58&lt;'Données projet'!$A$62,$AF$205^A58,IF(A58='Données projet'!$A$62,'Données projet'!$B$62,AI57+AH58-AQ57)))</f>
        <v>360.90000000000015</v>
      </c>
      <c r="AJ58" s="14">
        <f>AI58*VLOOKUP('Données projet'!$B$10,Paramètres!$A$1:$I$89,3,0)*VLOOKUP('Données projet'!$B$10,Paramètres!$A$1:$I$89,5,0)</f>
        <v>168.90120000000005</v>
      </c>
      <c r="AK58" s="14">
        <f t="shared" si="35"/>
        <v>42.843836138922292</v>
      </c>
      <c r="AL58" s="22">
        <f t="shared" si="4"/>
        <v>368.78927127528976</v>
      </c>
      <c r="AM58" s="62">
        <f t="shared" si="5"/>
        <v>662.12260460862308</v>
      </c>
      <c r="AN58" s="62">
        <f ca="1">AVERAGE(OFFSET($AM$3,0,0,'Données projet'!$E$10+1,1))-AVERAGE(OFFSET($H$3,0,0,'Données projet'!$E$10+1,1))</f>
        <v>321.08907037347404</v>
      </c>
      <c r="AO58" s="62">
        <f t="shared" si="36"/>
        <v>129.83874732376847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514</v>
      </c>
      <c r="L59" s="13">
        <f>VLOOKUP(A59,'Données projet'!$A$35:$I$55,9,0)</f>
        <v>17.285714285714285</v>
      </c>
      <c r="M59" s="13">
        <f t="array" ref="M59">INDEX(L:L,MIN(IF(ISNUMBER(L59:L255),ROW(L59:L255),"")))</f>
        <v>17.285714285714285</v>
      </c>
      <c r="N59" s="14">
        <f>IF('Données projet'!$A$36&gt;35,N58+M59-V58,IF(A59&lt;'Données projet'!$A$36,$K$205^A59,IF(A59='Données projet'!$A$36,'Données projet'!$B$36,N58+M59-V58)))</f>
        <v>513.99999999999977</v>
      </c>
      <c r="O59" s="14">
        <f>N59*VLOOKUP('Données projet'!$B$9,Paramètres!$A$1:$I$89,3,0)*VLOOKUP('Données projet'!$B$9,Paramètres!$A$1:$I$89,5,0)</f>
        <v>287.32599999999985</v>
      </c>
      <c r="P59" s="14">
        <f t="shared" si="33"/>
        <v>68.512868389632061</v>
      </c>
      <c r="Q59" s="22">
        <f t="shared" si="53"/>
        <v>619.75269577860888</v>
      </c>
      <c r="R59" s="62">
        <f t="shared" si="0"/>
        <v>913.08602911194225</v>
      </c>
      <c r="S59" s="62">
        <f ca="1">AVERAGE(OFFSET($R$3,0,0,'Données projet'!$E$9+1,1))-AVERAGE(OFFSET($H$3,0,0,'Données projet'!$E$9+1,1))</f>
        <v>374.79806286316051</v>
      </c>
      <c r="T59" s="62">
        <f t="shared" si="34"/>
        <v>350.01856672839466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85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379</v>
      </c>
      <c r="AG59" s="13">
        <f>VLOOKUP(A59,'Données projet'!$A$61:$I$81,9,0)</f>
        <v>18.100000000000001</v>
      </c>
      <c r="AH59" s="13">
        <f t="array" ref="AH59">INDEX(AG:AG,MIN(IF(ISNUMBER(AG59:AG255),ROW(AG59:AG255),"")))</f>
        <v>18.100000000000001</v>
      </c>
      <c r="AI59" s="14">
        <f>IF('Données projet'!$A$62&gt;35,AI58+AH59-AQ58,IF(A59&lt;'Données projet'!$A$62,$AF$205^A59,IF(A59='Données projet'!$A$62,'Données projet'!$B$62,AI58+AH59-AQ58)))</f>
        <v>379.00000000000017</v>
      </c>
      <c r="AJ59" s="14">
        <f>AI59*VLOOKUP('Données projet'!$B$10,Paramètres!$A$1:$I$89,3,0)*VLOOKUP('Données projet'!$B$10,Paramètres!$A$1:$I$89,5,0)</f>
        <v>177.37200000000007</v>
      </c>
      <c r="AK59" s="14">
        <f t="shared" si="35"/>
        <v>44.737005048641883</v>
      </c>
      <c r="AL59" s="22">
        <f t="shared" si="4"/>
        <v>386.83985045971804</v>
      </c>
      <c r="AM59" s="62">
        <f t="shared" si="5"/>
        <v>680.17318379305129</v>
      </c>
      <c r="AN59" s="62">
        <f ca="1">AVERAGE(OFFSET($AM$3,0,0,'Données projet'!$E$10+1,1))-AVERAGE(OFFSET($H$3,0,0,'Données projet'!$E$10+1,1))</f>
        <v>321.08907037347404</v>
      </c>
      <c r="AO59" s="62">
        <f t="shared" si="36"/>
        <v>129.83874732376847</v>
      </c>
      <c r="AP59" s="16">
        <f>IF(ISNA(VLOOKUP(A59,'Données projet'!$A$61:$I$81,3,0)),0,VLOOKUP(A59,'Données projet'!$A$61:$I$81,3,0))</f>
        <v>2</v>
      </c>
      <c r="AQ59" s="16">
        <f>IF(ISNA(VLOOKUP(A59,'Données projet'!$A$61:$I$81,4,0)),0,VLOOKUP(A59,'Données projet'!$A$61:$I$81,4,0))</f>
        <v>91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15.571428571428571</v>
      </c>
      <c r="N60" s="14">
        <f>IF('Données projet'!$A$36&gt;35,N59+M60-V59,IF(A60&lt;'Données projet'!$A$36,$K$205^A60,IF(A60='Données projet'!$A$36,'Données projet'!$B$36,N59+M60-V59)))</f>
        <v>444.57142857142833</v>
      </c>
      <c r="O60" s="14">
        <f>N60*VLOOKUP('Données projet'!$B$9,Paramètres!$A$1:$I$89,3,0)*VLOOKUP('Données projet'!$B$9,Paramètres!$A$1:$I$89,5,0)</f>
        <v>248.51542857142846</v>
      </c>
      <c r="P60" s="14">
        <f t="shared" si="33"/>
        <v>60.267932112745214</v>
      </c>
      <c r="Q60" s="22">
        <f t="shared" si="53"/>
        <v>537.79768652493578</v>
      </c>
      <c r="R60" s="62">
        <f t="shared" si="0"/>
        <v>831.13101985826916</v>
      </c>
      <c r="S60" s="62">
        <f ca="1">AVERAGE(OFFSET($R$3,0,0,'Données projet'!$E$9+1,1))-AVERAGE(OFFSET($H$3,0,0,'Données projet'!$E$9+1,1))</f>
        <v>374.79806286316051</v>
      </c>
      <c r="T60" s="62">
        <f t="shared" si="34"/>
        <v>350.01856672839466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17.7</v>
      </c>
      <c r="AI60" s="14">
        <f>IF('Données projet'!$A$62&gt;35,AI59+AH60-AQ59,IF(A60&lt;'Données projet'!$A$62,$AF$205^A60,IF(A60='Données projet'!$A$62,'Données projet'!$B$62,AI59+AH60-AQ59)))</f>
        <v>305.70000000000016</v>
      </c>
      <c r="AJ60" s="14">
        <f>AI60*VLOOKUP('Données projet'!$B$10,Paramètres!$A$1:$I$89,3,0)*VLOOKUP('Données projet'!$B$10,Paramètres!$A$1:$I$89,5,0)</f>
        <v>143.06760000000006</v>
      </c>
      <c r="AK60" s="14">
        <f t="shared" si="35"/>
        <v>36.998860631151281</v>
      </c>
      <c r="AL60" s="22">
        <f t="shared" si="4"/>
        <v>313.61575226592186</v>
      </c>
      <c r="AM60" s="62">
        <f t="shared" si="5"/>
        <v>606.94908559925511</v>
      </c>
      <c r="AN60" s="62">
        <f ca="1">AVERAGE(OFFSET($AM$3,0,0,'Données projet'!$E$10+1,1))-AVERAGE(OFFSET($H$3,0,0,'Données projet'!$E$10+1,1))</f>
        <v>321.08907037347404</v>
      </c>
      <c r="AO60" s="62">
        <f t="shared" si="36"/>
        <v>129.83874732376847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15.571428571428571</v>
      </c>
      <c r="N61" s="14">
        <f>IF('Données projet'!$A$36&gt;35,N60+M61-V60,IF(A61&lt;'Données projet'!$A$36,$K$205^A61,IF(A61='Données projet'!$A$36,'Données projet'!$B$36,N60+M61-V60)))</f>
        <v>460.14285714285688</v>
      </c>
      <c r="O61" s="14">
        <f>N61*VLOOKUP('Données projet'!$B$9,Paramètres!$A$1:$I$89,3,0)*VLOOKUP('Données projet'!$B$9,Paramètres!$A$1:$I$89,5,0)</f>
        <v>257.21985714285699</v>
      </c>
      <c r="P61" s="14">
        <f t="shared" si="33"/>
        <v>62.129393573116417</v>
      </c>
      <c r="Q61" s="22">
        <f t="shared" si="53"/>
        <v>556.19994499698703</v>
      </c>
      <c r="R61" s="62">
        <f t="shared" si="0"/>
        <v>849.5332783303204</v>
      </c>
      <c r="S61" s="62">
        <f ca="1">AVERAGE(OFFSET($R$3,0,0,'Données projet'!$E$9+1,1))-AVERAGE(OFFSET($H$3,0,0,'Données projet'!$E$9+1,1))</f>
        <v>374.79806286316051</v>
      </c>
      <c r="T61" s="62">
        <f t="shared" si="34"/>
        <v>350.01856672839466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17.7</v>
      </c>
      <c r="AI61" s="14">
        <f>IF('Données projet'!$A$62&gt;35,AI60+AH61-AQ60,IF(A61&lt;'Données projet'!$A$62,$AF$205^A61,IF(A61='Données projet'!$A$62,'Données projet'!$B$62,AI60+AH61-AQ60)))</f>
        <v>323.40000000000015</v>
      </c>
      <c r="AJ61" s="14">
        <f>AI61*VLOOKUP('Données projet'!$B$10,Paramètres!$A$1:$I$89,3,0)*VLOOKUP('Données projet'!$B$10,Paramètres!$A$1:$I$89,5,0)</f>
        <v>151.35120000000006</v>
      </c>
      <c r="AK61" s="14">
        <f t="shared" si="35"/>
        <v>38.885490222897076</v>
      </c>
      <c r="AL61" s="22">
        <f t="shared" si="4"/>
        <v>331.32890213821253</v>
      </c>
      <c r="AM61" s="62">
        <f t="shared" si="5"/>
        <v>624.66223547154584</v>
      </c>
      <c r="AN61" s="62">
        <f ca="1">AVERAGE(OFFSET($AM$3,0,0,'Données projet'!$E$10+1,1))-AVERAGE(OFFSET($H$3,0,0,'Données projet'!$E$10+1,1))</f>
        <v>321.08907037347404</v>
      </c>
      <c r="AO61" s="62">
        <f t="shared" si="36"/>
        <v>129.83874732376847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15.571428571428571</v>
      </c>
      <c r="N62" s="14">
        <f>IF('Données projet'!$A$36&gt;35,N61+M62-V61,IF(A62&lt;'Données projet'!$A$36,$K$205^A62,IF(A62='Données projet'!$A$36,'Données projet'!$B$36,N61+M62-V61)))</f>
        <v>475.71428571428544</v>
      </c>
      <c r="O62" s="14">
        <f>N62*VLOOKUP('Données projet'!$B$9,Paramètres!$A$1:$I$89,3,0)*VLOOKUP('Données projet'!$B$9,Paramètres!$A$1:$I$89,5,0)</f>
        <v>265.92428571428559</v>
      </c>
      <c r="P62" s="14">
        <f t="shared" si="33"/>
        <v>63.983535636381461</v>
      </c>
      <c r="Q62" s="22">
        <f t="shared" si="53"/>
        <v>574.58945551907846</v>
      </c>
      <c r="R62" s="62">
        <f t="shared" si="0"/>
        <v>867.92278885241171</v>
      </c>
      <c r="S62" s="62">
        <f ca="1">AVERAGE(OFFSET($R$3,0,0,'Données projet'!$E$9+1,1))-AVERAGE(OFFSET($H$3,0,0,'Données projet'!$E$9+1,1))</f>
        <v>374.79806286316051</v>
      </c>
      <c r="T62" s="62">
        <f t="shared" si="34"/>
        <v>350.01856672839466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17.7</v>
      </c>
      <c r="AI62" s="14">
        <f>IF('Données projet'!$A$62&gt;35,AI61+AH62-AQ61,IF(A62&lt;'Données projet'!$A$62,$AF$205^A62,IF(A62='Données projet'!$A$62,'Données projet'!$B$62,AI61+AH62-AQ61)))</f>
        <v>341.10000000000014</v>
      </c>
      <c r="AJ62" s="14">
        <f>AI62*VLOOKUP('Données projet'!$B$10,Paramètres!$A$1:$I$89,3,0)*VLOOKUP('Données projet'!$B$10,Paramètres!$A$1:$I$89,5,0)</f>
        <v>159.63480000000007</v>
      </c>
      <c r="AK62" s="14">
        <f t="shared" si="35"/>
        <v>40.760132575591193</v>
      </c>
      <c r="AL62" s="22">
        <f t="shared" si="4"/>
        <v>349.02117423582143</v>
      </c>
      <c r="AM62" s="62">
        <f t="shared" si="5"/>
        <v>642.35450756915475</v>
      </c>
      <c r="AN62" s="62">
        <f ca="1">AVERAGE(OFFSET($AM$3,0,0,'Données projet'!$E$10+1,1))-AVERAGE(OFFSET($H$3,0,0,'Données projet'!$E$10+1,1))</f>
        <v>321.08907037347404</v>
      </c>
      <c r="AO62" s="62">
        <f t="shared" si="36"/>
        <v>129.83874732376847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15.571428571428571</v>
      </c>
      <c r="N63" s="14">
        <f>IF('Données projet'!$A$36&gt;35,N62+M63-V62,IF(A63&lt;'Données projet'!$A$36,$K$205^A63,IF(A63='Données projet'!$A$36,'Données projet'!$B$36,N62+M63-V62)))</f>
        <v>491.28571428571399</v>
      </c>
      <c r="O63" s="14">
        <f>N63*VLOOKUP('Données projet'!$B$9,Paramètres!$A$1:$I$89,3,0)*VLOOKUP('Données projet'!$B$9,Paramètres!$A$1:$I$89,5,0)</f>
        <v>274.62871428571412</v>
      </c>
      <c r="P63" s="14">
        <f t="shared" si="33"/>
        <v>65.830625361909483</v>
      </c>
      <c r="Q63" s="22">
        <f t="shared" si="53"/>
        <v>592.96668321961113</v>
      </c>
      <c r="R63" s="62">
        <f t="shared" si="0"/>
        <v>886.3000165529445</v>
      </c>
      <c r="S63" s="62">
        <f ca="1">AVERAGE(OFFSET($R$3,0,0,'Données projet'!$E$9+1,1))-AVERAGE(OFFSET($H$3,0,0,'Données projet'!$E$9+1,1))</f>
        <v>374.79806286316051</v>
      </c>
      <c r="T63" s="62">
        <f t="shared" si="34"/>
        <v>350.01856672839466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17.7</v>
      </c>
      <c r="AI63" s="14">
        <f>IF('Données projet'!$A$62&gt;35,AI62+AH63-AQ62,IF(A63&lt;'Données projet'!$A$62,$AF$205^A63,IF(A63='Données projet'!$A$62,'Données projet'!$B$62,AI62+AH63-AQ62)))</f>
        <v>358.80000000000013</v>
      </c>
      <c r="AJ63" s="14">
        <f>AI63*VLOOKUP('Données projet'!$B$10,Paramètres!$A$1:$I$89,3,0)*VLOOKUP('Données projet'!$B$10,Paramètres!$A$1:$I$89,5,0)</f>
        <v>167.91840000000005</v>
      </c>
      <c r="AK63" s="14">
        <f t="shared" si="35"/>
        <v>42.623480667123907</v>
      </c>
      <c r="AL63" s="22">
        <f t="shared" si="4"/>
        <v>366.69377549524091</v>
      </c>
      <c r="AM63" s="62">
        <f t="shared" si="5"/>
        <v>660.02710882857423</v>
      </c>
      <c r="AN63" s="62">
        <f ca="1">AVERAGE(OFFSET($AM$3,0,0,'Données projet'!$E$10+1,1))-AVERAGE(OFFSET($H$3,0,0,'Données projet'!$E$10+1,1))</f>
        <v>321.08907037347404</v>
      </c>
      <c r="AO63" s="62">
        <f t="shared" si="36"/>
        <v>129.83874732376847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15.571428571428571</v>
      </c>
      <c r="N64" s="14">
        <f>IF('Données projet'!$A$36&gt;35,N63+M64-V63,IF(A64&lt;'Données projet'!$A$36,$K$205^A64,IF(A64='Données projet'!$A$36,'Données projet'!$B$36,N63+M64-V63)))</f>
        <v>506.85714285714255</v>
      </c>
      <c r="O64" s="14">
        <f>N64*VLOOKUP('Données projet'!$B$9,Paramètres!$A$1:$I$89,3,0)*VLOOKUP('Données projet'!$B$9,Paramètres!$A$1:$I$89,5,0)</f>
        <v>283.33314285714266</v>
      </c>
      <c r="P64" s="14">
        <f t="shared" si="33"/>
        <v>67.670911918680105</v>
      </c>
      <c r="Q64" s="22">
        <f t="shared" si="53"/>
        <v>611.33206206789123</v>
      </c>
      <c r="R64" s="62">
        <f t="shared" si="0"/>
        <v>904.66539540122449</v>
      </c>
      <c r="S64" s="62">
        <f ca="1">AVERAGE(OFFSET($R$3,0,0,'Données projet'!$E$9+1,1))-AVERAGE(OFFSET($H$3,0,0,'Données projet'!$E$9+1,1))</f>
        <v>374.79806286316051</v>
      </c>
      <c r="T64" s="62">
        <f t="shared" si="34"/>
        <v>350.01856672839466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17.7</v>
      </c>
      <c r="AI64" s="14">
        <f>IF('Données projet'!$A$62&gt;35,AI63+AH64-AQ63,IF(A64&lt;'Données projet'!$A$62,$AF$205^A64,IF(A64='Données projet'!$A$62,'Données projet'!$B$62,AI63+AH64-AQ63)))</f>
        <v>376.50000000000011</v>
      </c>
      <c r="AJ64" s="14">
        <f>AI64*VLOOKUP('Données projet'!$B$10,Paramètres!$A$1:$I$89,3,0)*VLOOKUP('Données projet'!$B$10,Paramètres!$A$1:$I$89,5,0)</f>
        <v>176.20200000000008</v>
      </c>
      <c r="AK64" s="14">
        <f t="shared" si="35"/>
        <v>44.47615524216701</v>
      </c>
      <c r="AL64" s="22">
        <f t="shared" si="4"/>
        <v>384.34778704677433</v>
      </c>
      <c r="AM64" s="62">
        <f t="shared" si="5"/>
        <v>677.68112038010759</v>
      </c>
      <c r="AN64" s="62">
        <f ca="1">AVERAGE(OFFSET($AM$3,0,0,'Données projet'!$E$10+1,1))-AVERAGE(OFFSET($H$3,0,0,'Données projet'!$E$10+1,1))</f>
        <v>321.08907037347404</v>
      </c>
      <c r="AO64" s="62">
        <f t="shared" si="36"/>
        <v>129.83874732376847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15.571428571428571</v>
      </c>
      <c r="N65" s="14">
        <f>IF('Données projet'!$A$36&gt;35,N64+M65-V64,IF(A65&lt;'Données projet'!$A$36,$K$205^A65,IF(A65='Données projet'!$A$36,'Données projet'!$B$36,N64+M65-V64)))</f>
        <v>522.4285714285711</v>
      </c>
      <c r="O65" s="14">
        <f>N65*VLOOKUP('Données projet'!$B$9,Paramètres!$A$1:$I$89,3,0)*VLOOKUP('Données projet'!$B$9,Paramètres!$A$1:$I$89,5,0)</f>
        <v>292.03757142857125</v>
      </c>
      <c r="P65" s="14">
        <f t="shared" si="33"/>
        <v>69.504628296156</v>
      </c>
      <c r="Q65" s="22">
        <f t="shared" si="53"/>
        <v>629.68599785389995</v>
      </c>
      <c r="R65" s="62">
        <f t="shared" si="0"/>
        <v>923.01933118723332</v>
      </c>
      <c r="S65" s="62">
        <f ca="1">AVERAGE(OFFSET($R$3,0,0,'Données projet'!$E$9+1,1))-AVERAGE(OFFSET($H$3,0,0,'Données projet'!$E$9+1,1))</f>
        <v>374.79806286316051</v>
      </c>
      <c r="T65" s="62">
        <f t="shared" si="34"/>
        <v>350.01856672839466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17.7</v>
      </c>
      <c r="AI65" s="14">
        <f>IF('Données projet'!$A$62&gt;35,AI64+AH65-AQ64,IF(A65&lt;'Données projet'!$A$62,$AF$205^A65,IF(A65='Données projet'!$A$62,'Données projet'!$B$62,AI64+AH65-AQ64)))</f>
        <v>394.2000000000001</v>
      </c>
      <c r="AJ65" s="14">
        <f>AI65*VLOOKUP('Données projet'!$B$10,Paramètres!$A$1:$I$89,3,0)*VLOOKUP('Données projet'!$B$10,Paramètres!$A$1:$I$89,5,0)</f>
        <v>184.48560000000006</v>
      </c>
      <c r="AK65" s="14">
        <f t="shared" si="35"/>
        <v>46.318715382308234</v>
      </c>
      <c r="AL65" s="22">
        <f t="shared" si="4"/>
        <v>401.98418262418687</v>
      </c>
      <c r="AM65" s="62">
        <f t="shared" si="5"/>
        <v>695.31751595752019</v>
      </c>
      <c r="AN65" s="62">
        <f ca="1">AVERAGE(OFFSET($AM$3,0,0,'Données projet'!$E$10+1,1))-AVERAGE(OFFSET($H$3,0,0,'Données projet'!$E$10+1,1))</f>
        <v>321.08907037347404</v>
      </c>
      <c r="AO65" s="62">
        <f t="shared" si="36"/>
        <v>129.83874732376847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538</v>
      </c>
      <c r="L66" s="13">
        <f>VLOOKUP(A66,'Données projet'!$A$35:$I$55,9,0)</f>
        <v>15.571428571428571</v>
      </c>
      <c r="M66" s="13">
        <f t="array" ref="M66">INDEX(L:L,MIN(IF(ISNUMBER(L66:L262),ROW(L66:L262),"")))</f>
        <v>15.571428571428571</v>
      </c>
      <c r="N66" s="14">
        <f>IF('Données projet'!$A$36&gt;35,N65+M66-V65,IF(A66&lt;'Données projet'!$A$36,$K$205^A66,IF(A66='Données projet'!$A$36,'Données projet'!$B$36,N65+M66-V65)))</f>
        <v>537.99999999999966</v>
      </c>
      <c r="O66" s="14">
        <f>N66*VLOOKUP('Données projet'!$B$9,Paramètres!$A$1:$I$89,3,0)*VLOOKUP('Données projet'!$B$9,Paramètres!$A$1:$I$89,5,0)</f>
        <v>300.74199999999985</v>
      </c>
      <c r="P66" s="14">
        <f t="shared" si="33"/>
        <v>71.331992805448763</v>
      </c>
      <c r="Q66" s="22">
        <f t="shared" si="53"/>
        <v>648.02887080282289</v>
      </c>
      <c r="R66" s="62">
        <f t="shared" si="0"/>
        <v>941.36220413615615</v>
      </c>
      <c r="S66" s="62">
        <f ca="1">AVERAGE(OFFSET($R$3,0,0,'Données projet'!$E$9+1,1))-AVERAGE(OFFSET($H$3,0,0,'Données projet'!$E$9+1,1))</f>
        <v>374.79806286316051</v>
      </c>
      <c r="T66" s="62">
        <f t="shared" si="34"/>
        <v>350.01856672839466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84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17.7</v>
      </c>
      <c r="AI66" s="14">
        <f>IF('Données projet'!$A$62&gt;35,AI65+AH66-AQ65,IF(A66&lt;'Données projet'!$A$62,$AF$205^A66,IF(A66='Données projet'!$A$62,'Données projet'!$B$62,AI65+AH66-AQ65)))</f>
        <v>411.90000000000009</v>
      </c>
      <c r="AJ66" s="14">
        <f>AI66*VLOOKUP('Données projet'!$B$10,Paramètres!$A$1:$I$89,3,0)*VLOOKUP('Données projet'!$B$10,Paramètres!$A$1:$I$89,5,0)</f>
        <v>192.76920000000004</v>
      </c>
      <c r="AK66" s="14">
        <f t="shared" si="35"/>
        <v>48.151667124108045</v>
      </c>
      <c r="AL66" s="22">
        <f t="shared" si="4"/>
        <v>419.60384357448828</v>
      </c>
      <c r="AM66" s="62">
        <f t="shared" si="5"/>
        <v>712.93717690782159</v>
      </c>
      <c r="AN66" s="62">
        <f ca="1">AVERAGE(OFFSET($AM$3,0,0,'Données projet'!$E$10+1,1))-AVERAGE(OFFSET($H$3,0,0,'Données projet'!$E$10+1,1))</f>
        <v>321.08907037347404</v>
      </c>
      <c r="AO66" s="62">
        <f t="shared" si="36"/>
        <v>129.83874732376847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13.857142857142858</v>
      </c>
      <c r="N67" s="14">
        <f>IF('Données projet'!$A$36&gt;35,N66+M67-V66,IF(A67&lt;'Données projet'!$A$36,$K$205^A67,IF(A67='Données projet'!$A$36,'Données projet'!$B$36,N66+M67-V66)))</f>
        <v>467.85714285714255</v>
      </c>
      <c r="O67" s="14">
        <f>N67*VLOOKUP('Données projet'!$B$9,Paramètres!$A$1:$I$89,3,0)*VLOOKUP('Données projet'!$B$9,Paramètres!$A$1:$I$89,5,0)</f>
        <v>261.53214285714273</v>
      </c>
      <c r="P67" s="14">
        <f t="shared" si="33"/>
        <v>63.048857133846255</v>
      </c>
      <c r="Q67" s="22">
        <f t="shared" ref="Q67:Q98" si="54">(O67+P67)*0.475*44/12</f>
        <v>565.31190831763899</v>
      </c>
      <c r="R67" s="62">
        <f t="shared" ref="R67:R130" si="55">Q67+(I67+J67)*44/12</f>
        <v>858.64524165097237</v>
      </c>
      <c r="S67" s="62">
        <f ca="1">AVERAGE(OFFSET($R$3,0,0,'Données projet'!$E$9+1,1))-AVERAGE(OFFSET($H$3,0,0,'Données projet'!$E$9+1,1))</f>
        <v>374.79806286316051</v>
      </c>
      <c r="T67" s="62">
        <f t="shared" si="34"/>
        <v>350.01856672839466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17.7</v>
      </c>
      <c r="AI67" s="14">
        <f>IF('Données projet'!$A$62&gt;35,AI66+AH67-AQ66,IF(A67&lt;'Données projet'!$A$62,$AF$205^A67,IF(A67='Données projet'!$A$62,'Données projet'!$B$62,AI66+AH67-AQ66)))</f>
        <v>429.60000000000008</v>
      </c>
      <c r="AJ67" s="14">
        <f>AI67*VLOOKUP('Données projet'!$B$10,Paramètres!$A$1:$I$89,3,0)*VLOOKUP('Données projet'!$B$10,Paramètres!$A$1:$I$89,5,0)</f>
        <v>201.05280000000005</v>
      </c>
      <c r="AK67" s="14">
        <f t="shared" si="35"/>
        <v>49.975470554049167</v>
      </c>
      <c r="AL67" s="22">
        <f t="shared" si="4"/>
        <v>437.20757121496905</v>
      </c>
      <c r="AM67" s="62">
        <f t="shared" si="5"/>
        <v>730.54090454830236</v>
      </c>
      <c r="AN67" s="62">
        <f ca="1">AVERAGE(OFFSET($AM$3,0,0,'Données projet'!$E$10+1,1))-AVERAGE(OFFSET($H$3,0,0,'Données projet'!$E$10+1,1))</f>
        <v>321.08907037347404</v>
      </c>
      <c r="AO67" s="62">
        <f t="shared" si="36"/>
        <v>129.83874732376847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13.857142857142858</v>
      </c>
      <c r="N68" s="14">
        <f>IF('Données projet'!$A$36&gt;35,N67+M68-V67,IF(A68&lt;'Données projet'!$A$36,$K$205^A68,IF(A68='Données projet'!$A$36,'Données projet'!$B$36,N67+M68-V67)))</f>
        <v>481.71428571428538</v>
      </c>
      <c r="O68" s="14">
        <f>N68*VLOOKUP('Données projet'!$B$9,Paramètres!$A$1:$I$89,3,0)*VLOOKUP('Données projet'!$B$9,Paramètres!$A$1:$I$89,5,0)</f>
        <v>269.27828571428557</v>
      </c>
      <c r="P68" s="14">
        <f t="shared" si="33"/>
        <v>64.696079449868591</v>
      </c>
      <c r="Q68" s="22">
        <f t="shared" si="54"/>
        <v>581.67201932756836</v>
      </c>
      <c r="R68" s="62">
        <f t="shared" si="55"/>
        <v>875.00535266090174</v>
      </c>
      <c r="S68" s="62">
        <f ca="1">AVERAGE(OFFSET($R$3,0,0,'Données projet'!$E$9+1,1))-AVERAGE(OFFSET($H$3,0,0,'Données projet'!$E$9+1,1))</f>
        <v>374.79806286316051</v>
      </c>
      <c r="T68" s="62">
        <f t="shared" si="34"/>
        <v>350.01856672839466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17.7</v>
      </c>
      <c r="AI68" s="14">
        <f>IF('Données projet'!$A$62&gt;35,AI67+AH68-AQ67,IF(A68&lt;'Données projet'!$A$62,$AF$205^A68,IF(A68='Données projet'!$A$62,'Données projet'!$B$62,AI67+AH68-AQ67)))</f>
        <v>447.30000000000007</v>
      </c>
      <c r="AJ68" s="14">
        <f>AI68*VLOOKUP('Données projet'!$B$10,Paramètres!$A$1:$I$89,3,0)*VLOOKUP('Données projet'!$B$10,Paramètres!$A$1:$I$89,5,0)</f>
        <v>209.33640000000003</v>
      </c>
      <c r="AK68" s="14">
        <f t="shared" si="35"/>
        <v>51.790545701268393</v>
      </c>
      <c r="AL68" s="22">
        <f t="shared" ref="AL68:AL131" si="58">(AJ68+AK68)*0.475*44/12</f>
        <v>454.79609709637583</v>
      </c>
      <c r="AM68" s="62">
        <f t="shared" ref="AM68:AM131" si="59">AL68+(AD68+AE68)*44/12</f>
        <v>748.12943042970915</v>
      </c>
      <c r="AN68" s="62">
        <f ca="1">AVERAGE(OFFSET($AM$3,0,0,'Données projet'!$E$10+1,1))-AVERAGE(OFFSET($H$3,0,0,'Données projet'!$E$10+1,1))</f>
        <v>321.08907037347404</v>
      </c>
      <c r="AO68" s="62">
        <f t="shared" si="36"/>
        <v>129.83874732376847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13.857142857142858</v>
      </c>
      <c r="N69" s="14">
        <f>IF('Données projet'!$A$36&gt;35,N68+M69-V68,IF(A69&lt;'Données projet'!$A$36,$K$205^A69,IF(A69='Données projet'!$A$36,'Données projet'!$B$36,N68+M69-V68)))</f>
        <v>495.57142857142821</v>
      </c>
      <c r="O69" s="14">
        <f>N69*VLOOKUP('Données projet'!$B$9,Paramètres!$A$1:$I$89,3,0)*VLOOKUP('Données projet'!$B$9,Paramètres!$A$1:$I$89,5,0)</f>
        <v>277.02442857142842</v>
      </c>
      <c r="P69" s="14">
        <f t="shared" ref="P69:P132" si="87">EXP(-1.0587+0.8836*LN(O69)+0.284)</f>
        <v>66.337794630329327</v>
      </c>
      <c r="Q69" s="22">
        <f t="shared" si="54"/>
        <v>598.02253874306132</v>
      </c>
      <c r="R69" s="62">
        <f t="shared" si="55"/>
        <v>891.35587207639469</v>
      </c>
      <c r="S69" s="62">
        <f ca="1">AVERAGE(OFFSET($R$3,0,0,'Données projet'!$E$9+1,1))-AVERAGE(OFFSET($H$3,0,0,'Données projet'!$E$9+1,1))</f>
        <v>374.79806286316051</v>
      </c>
      <c r="T69" s="62">
        <f t="shared" ref="T69:T132" si="88">$T$3</f>
        <v>350.01856672839466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465</v>
      </c>
      <c r="AG69" s="13">
        <f>VLOOKUP(A69,'Données projet'!$A$61:$I$81,9,0)</f>
        <v>17.7</v>
      </c>
      <c r="AH69" s="13">
        <f t="array" ref="AH69">INDEX(AG:AG,MIN(IF(ISNUMBER(AG69:AG265),ROW(AG69:AG265),"")))</f>
        <v>17.7</v>
      </c>
      <c r="AI69" s="14">
        <f>IF('Données projet'!$A$62&gt;35,AI68+AH69-AQ68,IF(A69&lt;'Données projet'!$A$62,$AF$205^A69,IF(A69='Données projet'!$A$62,'Données projet'!$B$62,AI68+AH69-AQ68)))</f>
        <v>465.00000000000006</v>
      </c>
      <c r="AJ69" s="14">
        <f>AI69*VLOOKUP('Données projet'!$B$10,Paramètres!$A$1:$I$89,3,0)*VLOOKUP('Données projet'!$B$10,Paramètres!$A$1:$I$89,5,0)</f>
        <v>217.62</v>
      </c>
      <c r="AK69" s="14">
        <f t="shared" ref="AK69:AK132" si="89">EXP(-1.0587+0.8836*LN(AJ69)+0.284)</f>
        <v>53.597277471320098</v>
      </c>
      <c r="AL69" s="22">
        <f t="shared" si="58"/>
        <v>472.37009159588257</v>
      </c>
      <c r="AM69" s="62">
        <f t="shared" si="59"/>
        <v>765.70342492921588</v>
      </c>
      <c r="AN69" s="62">
        <f ca="1">AVERAGE(OFFSET($AM$3,0,0,'Données projet'!$E$10+1,1))-AVERAGE(OFFSET($H$3,0,0,'Données projet'!$E$10+1,1))</f>
        <v>321.08907037347404</v>
      </c>
      <c r="AO69" s="62">
        <f t="shared" ref="AO69:AO132" si="90">$AO$3</f>
        <v>129.83874732376847</v>
      </c>
      <c r="AP69" s="16">
        <f>IF(ISNA(VLOOKUP(A69,'Données projet'!$A$61:$I$81,3,0)),0,VLOOKUP(A69,'Données projet'!$A$61:$I$81,3,0))</f>
        <v>3</v>
      </c>
      <c r="AQ69" s="16">
        <f>IF(ISNA(VLOOKUP(A69,'Données projet'!$A$61:$I$81,4,0)),0,VLOOKUP(A69,'Données projet'!$A$61:$I$81,4,0))</f>
        <v>101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13.857142857142858</v>
      </c>
      <c r="N70" s="14">
        <f>IF('Données projet'!$A$36&gt;35,N69+M70-V69,IF(A70&lt;'Données projet'!$A$36,$K$205^A70,IF(A70='Données projet'!$A$36,'Données projet'!$B$36,N69+M70-V69)))</f>
        <v>509.42857142857105</v>
      </c>
      <c r="O70" s="14">
        <f>N70*VLOOKUP('Données projet'!$B$9,Paramètres!$A$1:$I$89,3,0)*VLOOKUP('Données projet'!$B$9,Paramètres!$A$1:$I$89,5,0)</f>
        <v>284.77057142857126</v>
      </c>
      <c r="P70" s="14">
        <f t="shared" si="87"/>
        <v>67.974174355789401</v>
      </c>
      <c r="Q70" s="22">
        <f t="shared" si="54"/>
        <v>614.36376557442816</v>
      </c>
      <c r="R70" s="62">
        <f t="shared" si="55"/>
        <v>907.69709890776153</v>
      </c>
      <c r="S70" s="62">
        <f ca="1">AVERAGE(OFFSET($R$3,0,0,'Données projet'!$E$9+1,1))-AVERAGE(OFFSET($H$3,0,0,'Données projet'!$E$9+1,1))</f>
        <v>374.79806286316051</v>
      </c>
      <c r="T70" s="62">
        <f t="shared" si="88"/>
        <v>350.01856672839466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16.7</v>
      </c>
      <c r="AI70" s="14">
        <f>IF('Données projet'!$A$62&gt;35,AI69+AH70-AQ69,IF(A70&lt;'Données projet'!$A$62,$AF$205^A70,IF(A70='Données projet'!$A$62,'Données projet'!$B$62,AI69+AH70-AQ69)))</f>
        <v>380.70000000000005</v>
      </c>
      <c r="AJ70" s="14">
        <f>AI70*VLOOKUP('Données projet'!$B$10,Paramètres!$A$1:$I$89,3,0)*VLOOKUP('Données projet'!$B$10,Paramètres!$A$1:$I$89,5,0)</f>
        <v>178.16760000000002</v>
      </c>
      <c r="AK70" s="14">
        <f t="shared" si="89"/>
        <v>44.91426846875347</v>
      </c>
      <c r="AL70" s="22">
        <f t="shared" si="58"/>
        <v>388.53425424974563</v>
      </c>
      <c r="AM70" s="62">
        <f t="shared" si="59"/>
        <v>681.86758758307894</v>
      </c>
      <c r="AN70" s="62">
        <f ca="1">AVERAGE(OFFSET($AM$3,0,0,'Données projet'!$E$10+1,1))-AVERAGE(OFFSET($H$3,0,0,'Données projet'!$E$10+1,1))</f>
        <v>321.08907037347404</v>
      </c>
      <c r="AO70" s="62">
        <f t="shared" si="90"/>
        <v>129.83874732376847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13.857142857142858</v>
      </c>
      <c r="N71" s="14">
        <f>IF('Données projet'!$A$36&gt;35,N70+M71-V70,IF(A71&lt;'Données projet'!$A$36,$K$205^A71,IF(A71='Données projet'!$A$36,'Données projet'!$B$36,N70+M71-V70)))</f>
        <v>523.28571428571388</v>
      </c>
      <c r="O71" s="14">
        <f>N71*VLOOKUP('Données projet'!$B$9,Paramètres!$A$1:$I$89,3,0)*VLOOKUP('Données projet'!$B$9,Paramètres!$A$1:$I$89,5,0)</f>
        <v>292.5167142857141</v>
      </c>
      <c r="P71" s="14">
        <f t="shared" si="87"/>
        <v>69.605380435295899</v>
      </c>
      <c r="Q71" s="22">
        <f t="shared" si="54"/>
        <v>630.69598163909245</v>
      </c>
      <c r="R71" s="62">
        <f t="shared" si="55"/>
        <v>924.02931497242571</v>
      </c>
      <c r="S71" s="62">
        <f ca="1">AVERAGE(OFFSET($R$3,0,0,'Données projet'!$E$9+1,1))-AVERAGE(OFFSET($H$3,0,0,'Données projet'!$E$9+1,1))</f>
        <v>374.79806286316051</v>
      </c>
      <c r="T71" s="62">
        <f t="shared" si="88"/>
        <v>350.01856672839466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16.7</v>
      </c>
      <c r="AI71" s="14">
        <f>IF('Données projet'!$A$62&gt;35,AI70+AH71-AQ70,IF(A71&lt;'Données projet'!$A$62,$AF$205^A71,IF(A71='Données projet'!$A$62,'Données projet'!$B$62,AI70+AH71-AQ70)))</f>
        <v>397.40000000000003</v>
      </c>
      <c r="AJ71" s="14">
        <f>AI71*VLOOKUP('Données projet'!$B$10,Paramètres!$A$1:$I$89,3,0)*VLOOKUP('Données projet'!$B$10,Paramètres!$A$1:$I$89,5,0)</f>
        <v>185.98320000000001</v>
      </c>
      <c r="AK71" s="14">
        <f t="shared" si="89"/>
        <v>46.650794034675862</v>
      </c>
      <c r="AL71" s="22">
        <f t="shared" si="58"/>
        <v>405.17087294372715</v>
      </c>
      <c r="AM71" s="62">
        <f t="shared" si="59"/>
        <v>698.50420627706046</v>
      </c>
      <c r="AN71" s="62">
        <f ca="1">AVERAGE(OFFSET($AM$3,0,0,'Données projet'!$E$10+1,1))-AVERAGE(OFFSET($H$3,0,0,'Données projet'!$E$10+1,1))</f>
        <v>321.08907037347404</v>
      </c>
      <c r="AO71" s="62">
        <f t="shared" si="90"/>
        <v>129.83874732376847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13.857142857142858</v>
      </c>
      <c r="N72" s="14">
        <f>IF('Données projet'!$A$36&gt;35,N71+M72-V71,IF(A72&lt;'Données projet'!$A$36,$K$205^A72,IF(A72='Données projet'!$A$36,'Données projet'!$B$36,N71+M72-V71)))</f>
        <v>537.14285714285677</v>
      </c>
      <c r="O72" s="14">
        <f>N72*VLOOKUP('Données projet'!$B$9,Paramètres!$A$1:$I$89,3,0)*VLOOKUP('Données projet'!$B$9,Paramètres!$A$1:$I$89,5,0)</f>
        <v>300.26285714285694</v>
      </c>
      <c r="P72" s="14">
        <f t="shared" si="87"/>
        <v>71.231565620163408</v>
      </c>
      <c r="Q72" s="22">
        <f t="shared" si="54"/>
        <v>647.01945297892712</v>
      </c>
      <c r="R72" s="62">
        <f t="shared" si="55"/>
        <v>940.35278631226038</v>
      </c>
      <c r="S72" s="62">
        <f ca="1">AVERAGE(OFFSET($R$3,0,0,'Données projet'!$E$9+1,1))-AVERAGE(OFFSET($H$3,0,0,'Données projet'!$E$9+1,1))</f>
        <v>374.79806286316051</v>
      </c>
      <c r="T72" s="62">
        <f t="shared" si="88"/>
        <v>350.01856672839466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16.7</v>
      </c>
      <c r="AI72" s="14">
        <f>IF('Données projet'!$A$62&gt;35,AI71+AH72-AQ71,IF(A72&lt;'Données projet'!$A$62,$AF$205^A72,IF(A72='Données projet'!$A$62,'Données projet'!$B$62,AI71+AH72-AQ71)))</f>
        <v>414.1</v>
      </c>
      <c r="AJ72" s="14">
        <f>AI72*VLOOKUP('Données projet'!$B$10,Paramètres!$A$1:$I$89,3,0)*VLOOKUP('Données projet'!$B$10,Paramètres!$A$1:$I$89,5,0)</f>
        <v>193.7988</v>
      </c>
      <c r="AK72" s="14">
        <f t="shared" si="89"/>
        <v>48.378843501227415</v>
      </c>
      <c r="AL72" s="22">
        <f t="shared" si="58"/>
        <v>421.79272909797106</v>
      </c>
      <c r="AM72" s="62">
        <f t="shared" si="59"/>
        <v>715.12606243130438</v>
      </c>
      <c r="AN72" s="62">
        <f ca="1">AVERAGE(OFFSET($AM$3,0,0,'Données projet'!$E$10+1,1))-AVERAGE(OFFSET($H$3,0,0,'Données projet'!$E$10+1,1))</f>
        <v>321.08907037347404</v>
      </c>
      <c r="AO72" s="62">
        <f t="shared" si="90"/>
        <v>129.83874732376847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551</v>
      </c>
      <c r="L73" s="13">
        <f>VLOOKUP(A73,'Données projet'!$A$35:$I$55,9,0)</f>
        <v>13.857142857142858</v>
      </c>
      <c r="M73" s="13">
        <f t="array" ref="M73">INDEX(L:L,MIN(IF(ISNUMBER(L73:L269),ROW(L73:L269),"")))</f>
        <v>13.857142857142858</v>
      </c>
      <c r="N73" s="14">
        <f>IF('Données projet'!$A$36&gt;35,N72+M73-V72,IF(A73&lt;'Données projet'!$A$36,$K$205^A73,IF(A73='Données projet'!$A$36,'Données projet'!$B$36,N72+M73-V72)))</f>
        <v>550.99999999999966</v>
      </c>
      <c r="O73" s="14">
        <f>N73*VLOOKUP('Données projet'!$B$9,Paramètres!$A$1:$I$89,3,0)*VLOOKUP('Données projet'!$B$9,Paramètres!$A$1:$I$89,5,0)</f>
        <v>308.00899999999979</v>
      </c>
      <c r="P73" s="14">
        <f t="shared" si="87"/>
        <v>72.852874331417695</v>
      </c>
      <c r="Q73" s="22">
        <f t="shared" si="54"/>
        <v>663.33443112721886</v>
      </c>
      <c r="R73" s="62">
        <f t="shared" si="55"/>
        <v>956.66776446055223</v>
      </c>
      <c r="S73" s="62">
        <f ca="1">AVERAGE(OFFSET($R$3,0,0,'Données projet'!$E$9+1,1))-AVERAGE(OFFSET($H$3,0,0,'Données projet'!$E$9+1,1))</f>
        <v>374.79806286316051</v>
      </c>
      <c r="T73" s="62">
        <f t="shared" si="88"/>
        <v>350.01856672839466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551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16.7</v>
      </c>
      <c r="AI73" s="14">
        <f>IF('Données projet'!$A$62&gt;35,AI72+AH73-AQ72,IF(A73&lt;'Données projet'!$A$62,$AF$205^A73,IF(A73='Données projet'!$A$62,'Données projet'!$B$62,AI72+AH73-AQ72)))</f>
        <v>430.8</v>
      </c>
      <c r="AJ73" s="14">
        <f>AI73*VLOOKUP('Données projet'!$B$10,Paramètres!$A$1:$I$89,3,0)*VLOOKUP('Données projet'!$B$10,Paramètres!$A$1:$I$89,5,0)</f>
        <v>201.61439999999999</v>
      </c>
      <c r="AK73" s="14">
        <f t="shared" si="89"/>
        <v>50.098797801035609</v>
      </c>
      <c r="AL73" s="22">
        <f t="shared" si="58"/>
        <v>438.40048617013696</v>
      </c>
      <c r="AM73" s="62">
        <f t="shared" si="59"/>
        <v>731.73381950347027</v>
      </c>
      <c r="AN73" s="62">
        <f ca="1">AVERAGE(OFFSET($AM$3,0,0,'Données projet'!$E$10+1,1))-AVERAGE(OFFSET($H$3,0,0,'Données projet'!$E$10+1,1))</f>
        <v>321.08907037347404</v>
      </c>
      <c r="AO73" s="62">
        <f t="shared" si="90"/>
        <v>129.83874732376847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374.79806286316051</v>
      </c>
      <c r="T74" s="62">
        <f t="shared" si="88"/>
        <v>350.01856672839466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16.7</v>
      </c>
      <c r="AI74" s="14">
        <f>IF('Données projet'!$A$62&gt;35,AI73+AH74-AQ73,IF(A74&lt;'Données projet'!$A$62,$AF$205^A74,IF(A74='Données projet'!$A$62,'Données projet'!$B$62,AI73+AH74-AQ73)))</f>
        <v>447.5</v>
      </c>
      <c r="AJ74" s="14">
        <f>AI74*VLOOKUP('Données projet'!$B$10,Paramètres!$A$1:$I$89,3,0)*VLOOKUP('Données projet'!$B$10,Paramètres!$A$1:$I$89,5,0)</f>
        <v>209.43</v>
      </c>
      <c r="AK74" s="14">
        <f t="shared" si="89"/>
        <v>51.811006660589165</v>
      </c>
      <c r="AL74" s="22">
        <f t="shared" si="58"/>
        <v>454.99475326719272</v>
      </c>
      <c r="AM74" s="62">
        <f t="shared" si="59"/>
        <v>748.32808660052603</v>
      </c>
      <c r="AN74" s="62">
        <f ca="1">AVERAGE(OFFSET($AM$3,0,0,'Données projet'!$E$10+1,1))-AVERAGE(OFFSET($H$3,0,0,'Données projet'!$E$10+1,1))</f>
        <v>321.08907037347404</v>
      </c>
      <c r="AO74" s="62">
        <f t="shared" si="90"/>
        <v>129.83874732376847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374.79806286316051</v>
      </c>
      <c r="T75" s="62">
        <f t="shared" si="88"/>
        <v>350.01856672839466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16.7</v>
      </c>
      <c r="AI75" s="14">
        <f>IF('Données projet'!$A$62&gt;35,AI74+AH75-AQ74,IF(A75&lt;'Données projet'!$A$62,$AF$205^A75,IF(A75='Données projet'!$A$62,'Données projet'!$B$62,AI74+AH75-AQ74)))</f>
        <v>464.2</v>
      </c>
      <c r="AJ75" s="14">
        <f>AI75*VLOOKUP('Données projet'!$B$10,Paramètres!$A$1:$I$89,3,0)*VLOOKUP('Données projet'!$B$10,Paramètres!$A$1:$I$89,5,0)</f>
        <v>217.2456</v>
      </c>
      <c r="AK75" s="14">
        <f t="shared" si="89"/>
        <v>53.515792225077334</v>
      </c>
      <c r="AL75" s="22">
        <f t="shared" si="58"/>
        <v>471.57609145867627</v>
      </c>
      <c r="AM75" s="62">
        <f t="shared" si="59"/>
        <v>764.90942479200953</v>
      </c>
      <c r="AN75" s="62">
        <f ca="1">AVERAGE(OFFSET($AM$3,0,0,'Données projet'!$E$10+1,1))-AVERAGE(OFFSET($H$3,0,0,'Données projet'!$E$10+1,1))</f>
        <v>321.08907037347404</v>
      </c>
      <c r="AO75" s="62">
        <f t="shared" si="90"/>
        <v>129.83874732376847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374.79806286316051</v>
      </c>
      <c r="T76" s="62">
        <f t="shared" si="88"/>
        <v>350.01856672839466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16.7</v>
      </c>
      <c r="AI76" s="14">
        <f>IF('Données projet'!$A$62&gt;35,AI75+AH76-AQ75,IF(A76&lt;'Données projet'!$A$62,$AF$205^A76,IF(A76='Données projet'!$A$62,'Données projet'!$B$62,AI75+AH76-AQ75)))</f>
        <v>480.9</v>
      </c>
      <c r="AJ76" s="14">
        <f>AI76*VLOOKUP('Données projet'!$B$10,Paramètres!$A$1:$I$89,3,0)*VLOOKUP('Données projet'!$B$10,Paramètres!$A$1:$I$89,5,0)</f>
        <v>225.06120000000001</v>
      </c>
      <c r="AK76" s="14">
        <f t="shared" si="89"/>
        <v>55.213452146942849</v>
      </c>
      <c r="AL76" s="22">
        <f t="shared" si="58"/>
        <v>488.14501915592547</v>
      </c>
      <c r="AM76" s="62">
        <f t="shared" si="59"/>
        <v>781.47835248925878</v>
      </c>
      <c r="AN76" s="62">
        <f ca="1">AVERAGE(OFFSET($AM$3,0,0,'Données projet'!$E$10+1,1))-AVERAGE(OFFSET($H$3,0,0,'Données projet'!$E$10+1,1))</f>
        <v>321.08907037347404</v>
      </c>
      <c r="AO76" s="62">
        <f t="shared" si="90"/>
        <v>129.83874732376847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374.79806286316051</v>
      </c>
      <c r="T77" s="62">
        <f t="shared" si="88"/>
        <v>350.01856672839466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16.7</v>
      </c>
      <c r="AI77" s="14">
        <f>IF('Données projet'!$A$62&gt;35,AI76+AH77-AQ76,IF(A77&lt;'Données projet'!$A$62,$AF$205^A77,IF(A77='Données projet'!$A$62,'Données projet'!$B$62,AI76+AH77-AQ76)))</f>
        <v>497.59999999999997</v>
      </c>
      <c r="AJ77" s="14">
        <f>AI77*VLOOKUP('Données projet'!$B$10,Paramètres!$A$1:$I$89,3,0)*VLOOKUP('Données projet'!$B$10,Paramètres!$A$1:$I$89,5,0)</f>
        <v>232.87679999999997</v>
      </c>
      <c r="AK77" s="14">
        <f t="shared" si="89"/>
        <v>56.904262233361948</v>
      </c>
      <c r="AL77" s="22">
        <f t="shared" si="58"/>
        <v>504.70201672310532</v>
      </c>
      <c r="AM77" s="62">
        <f t="shared" si="59"/>
        <v>798.03535005643857</v>
      </c>
      <c r="AN77" s="62">
        <f ca="1">AVERAGE(OFFSET($AM$3,0,0,'Données projet'!$E$10+1,1))-AVERAGE(OFFSET($H$3,0,0,'Données projet'!$E$10+1,1))</f>
        <v>321.08907037347404</v>
      </c>
      <c r="AO77" s="62">
        <f t="shared" si="90"/>
        <v>129.83874732376847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374.79806286316051</v>
      </c>
      <c r="T78" s="62">
        <f t="shared" si="88"/>
        <v>350.01856672839466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16.7</v>
      </c>
      <c r="AI78" s="14">
        <f>IF('Données projet'!$A$62&gt;35,AI77+AH78-AQ77,IF(A78&lt;'Données projet'!$A$62,$AF$205^A78,IF(A78='Données projet'!$A$62,'Données projet'!$B$62,AI77+AH78-AQ77)))</f>
        <v>514.29999999999995</v>
      </c>
      <c r="AJ78" s="14">
        <f>AI78*VLOOKUP('Données projet'!$B$10,Paramètres!$A$1:$I$89,3,0)*VLOOKUP('Données projet'!$B$10,Paramètres!$A$1:$I$89,5,0)</f>
        <v>240.69239999999996</v>
      </c>
      <c r="AK78" s="14">
        <f t="shared" si="89"/>
        <v>58.588478728331545</v>
      </c>
      <c r="AL78" s="22">
        <f t="shared" si="58"/>
        <v>521.247530451844</v>
      </c>
      <c r="AM78" s="62">
        <f t="shared" si="59"/>
        <v>814.58086378517737</v>
      </c>
      <c r="AN78" s="62">
        <f ca="1">AVERAGE(OFFSET($AM$3,0,0,'Données projet'!$E$10+1,1))-AVERAGE(OFFSET($H$3,0,0,'Données projet'!$E$10+1,1))</f>
        <v>321.08907037347404</v>
      </c>
      <c r="AO78" s="62">
        <f t="shared" si="90"/>
        <v>129.83874732376847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374.79806286316051</v>
      </c>
      <c r="T79" s="62">
        <f t="shared" si="88"/>
        <v>350.01856672839466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>
        <f>VLOOKUP(A79,'Données projet'!$A$61:$I$81,2,0)</f>
        <v>531</v>
      </c>
      <c r="AG79" s="13">
        <f>VLOOKUP(A79,'Données projet'!$A$61:$I$81,9,0)</f>
        <v>16.7</v>
      </c>
      <c r="AH79" s="13">
        <f t="array" ref="AH79">INDEX(AG:AG,MIN(IF(ISNUMBER(AG79:AG275),ROW(AG79:AG275),"")))</f>
        <v>16.7</v>
      </c>
      <c r="AI79" s="14">
        <f>IF('Données projet'!$A$62&gt;35,AI78+AH79-AQ78,IF(A79&lt;'Données projet'!$A$62,$AF$205^A79,IF(A79='Données projet'!$A$62,'Données projet'!$B$62,AI78+AH79-AQ78)))</f>
        <v>531</v>
      </c>
      <c r="AJ79" s="14">
        <f>AI79*VLOOKUP('Données projet'!$B$10,Paramètres!$A$1:$I$89,3,0)*VLOOKUP('Données projet'!$B$10,Paramètres!$A$1:$I$89,5,0)</f>
        <v>248.50800000000001</v>
      </c>
      <c r="AK79" s="14">
        <f t="shared" si="89"/>
        <v>60.266340290019677</v>
      </c>
      <c r="AL79" s="22">
        <f t="shared" si="58"/>
        <v>537.7819760051176</v>
      </c>
      <c r="AM79" s="62">
        <f t="shared" si="59"/>
        <v>831.11530933845097</v>
      </c>
      <c r="AN79" s="62">
        <f ca="1">AVERAGE(OFFSET($AM$3,0,0,'Données projet'!$E$10+1,1))-AVERAGE(OFFSET($H$3,0,0,'Données projet'!$E$10+1,1))</f>
        <v>321.08907037347404</v>
      </c>
      <c r="AO79" s="62">
        <f t="shared" si="90"/>
        <v>129.83874732376847</v>
      </c>
      <c r="AP79" s="16">
        <f>IF(ISNA(VLOOKUP(A79,'Données projet'!$A$61:$I$81,3,0)),0,VLOOKUP(A79,'Données projet'!$A$61:$I$81,3,0))</f>
        <v>4</v>
      </c>
      <c r="AQ79" s="16">
        <f>IF(ISNA(VLOOKUP(A79,'Données projet'!$A$61:$I$81,4,0)),0,VLOOKUP(A79,'Données projet'!$A$61:$I$81,4,0))</f>
        <v>106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374.79806286316051</v>
      </c>
      <c r="T80" s="62">
        <f t="shared" si="88"/>
        <v>350.01856672839466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14.2</v>
      </c>
      <c r="AI80" s="14">
        <f>IF('Données projet'!$A$62&gt;35,AI79+AH80-AQ79,IF(A80&lt;'Données projet'!$A$62,$AF$205^A80,IF(A80='Données projet'!$A$62,'Données projet'!$B$62,AI79+AH80-AQ79)))</f>
        <v>439.20000000000005</v>
      </c>
      <c r="AJ80" s="14">
        <f>AI80*VLOOKUP('Données projet'!$B$10,Paramètres!$A$1:$I$89,3,0)*VLOOKUP('Données projet'!$B$10,Paramètres!$A$1:$I$89,5,0)</f>
        <v>205.54560000000004</v>
      </c>
      <c r="AK80" s="14">
        <f t="shared" si="89"/>
        <v>50.960975968608146</v>
      </c>
      <c r="AL80" s="22">
        <f t="shared" si="58"/>
        <v>446.74895314532586</v>
      </c>
      <c r="AM80" s="62">
        <f t="shared" si="59"/>
        <v>740.08228647865917</v>
      </c>
      <c r="AN80" s="62">
        <f ca="1">AVERAGE(OFFSET($AM$3,0,0,'Données projet'!$E$10+1,1))-AVERAGE(OFFSET($H$3,0,0,'Données projet'!$E$10+1,1))</f>
        <v>321.08907037347404</v>
      </c>
      <c r="AO80" s="62">
        <f t="shared" si="90"/>
        <v>129.83874732376847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374.79806286316051</v>
      </c>
      <c r="T81" s="62">
        <f t="shared" si="88"/>
        <v>350.01856672839466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14.2</v>
      </c>
      <c r="AI81" s="14">
        <f>IF('Données projet'!$A$62&gt;35,AI80+AH81-AQ80,IF(A81&lt;'Données projet'!$A$62,$AF$205^A81,IF(A81='Données projet'!$A$62,'Données projet'!$B$62,AI80+AH81-AQ80)))</f>
        <v>453.40000000000003</v>
      </c>
      <c r="AJ81" s="14">
        <f>AI81*VLOOKUP('Données projet'!$B$10,Paramètres!$A$1:$I$89,3,0)*VLOOKUP('Données projet'!$B$10,Paramètres!$A$1:$I$89,5,0)</f>
        <v>212.19120000000004</v>
      </c>
      <c r="AK81" s="14">
        <f t="shared" si="89"/>
        <v>52.414128367883173</v>
      </c>
      <c r="AL81" s="22">
        <f t="shared" si="58"/>
        <v>460.85428024072991</v>
      </c>
      <c r="AM81" s="62">
        <f t="shared" si="59"/>
        <v>754.18761357406322</v>
      </c>
      <c r="AN81" s="62">
        <f ca="1">AVERAGE(OFFSET($AM$3,0,0,'Données projet'!$E$10+1,1))-AVERAGE(OFFSET($H$3,0,0,'Données projet'!$E$10+1,1))</f>
        <v>321.08907037347404</v>
      </c>
      <c r="AO81" s="62">
        <f t="shared" si="90"/>
        <v>129.83874732376847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374.79806286316051</v>
      </c>
      <c r="T82" s="62">
        <f t="shared" si="88"/>
        <v>350.01856672839466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14.2</v>
      </c>
      <c r="AI82" s="14">
        <f>IF('Données projet'!$A$62&gt;35,AI81+AH82-AQ81,IF(A82&lt;'Données projet'!$A$62,$AF$205^A82,IF(A82='Données projet'!$A$62,'Données projet'!$B$62,AI81+AH82-AQ81)))</f>
        <v>467.6</v>
      </c>
      <c r="AJ82" s="14">
        <f>AI82*VLOOKUP('Données projet'!$B$10,Paramètres!$A$1:$I$89,3,0)*VLOOKUP('Données projet'!$B$10,Paramètres!$A$1:$I$89,5,0)</f>
        <v>218.83680000000001</v>
      </c>
      <c r="AK82" s="14">
        <f t="shared" si="89"/>
        <v>53.861991997956267</v>
      </c>
      <c r="AL82" s="22">
        <f t="shared" si="58"/>
        <v>474.95039606310712</v>
      </c>
      <c r="AM82" s="62">
        <f t="shared" si="59"/>
        <v>768.28372939644044</v>
      </c>
      <c r="AN82" s="62">
        <f ca="1">AVERAGE(OFFSET($AM$3,0,0,'Données projet'!$E$10+1,1))-AVERAGE(OFFSET($H$3,0,0,'Données projet'!$E$10+1,1))</f>
        <v>321.08907037347404</v>
      </c>
      <c r="AO82" s="62">
        <f t="shared" si="90"/>
        <v>129.83874732376847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374.79806286316051</v>
      </c>
      <c r="T83" s="62">
        <f t="shared" si="88"/>
        <v>350.01856672839466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14.2</v>
      </c>
      <c r="AI83" s="14">
        <f>IF('Données projet'!$A$62&gt;35,AI82+AH83-AQ82,IF(A83&lt;'Données projet'!$A$62,$AF$205^A83,IF(A83='Données projet'!$A$62,'Données projet'!$B$62,AI82+AH83-AQ82)))</f>
        <v>481.8</v>
      </c>
      <c r="AJ83" s="14">
        <f>AI83*VLOOKUP('Données projet'!$B$10,Paramètres!$A$1:$I$89,3,0)*VLOOKUP('Données projet'!$B$10,Paramètres!$A$1:$I$89,5,0)</f>
        <v>225.48240000000001</v>
      </c>
      <c r="AK83" s="14">
        <f t="shared" si="89"/>
        <v>55.304745901414371</v>
      </c>
      <c r="AL83" s="22">
        <f t="shared" si="58"/>
        <v>489.03761244496337</v>
      </c>
      <c r="AM83" s="62">
        <f t="shared" si="59"/>
        <v>782.37094577829669</v>
      </c>
      <c r="AN83" s="62">
        <f ca="1">AVERAGE(OFFSET($AM$3,0,0,'Données projet'!$E$10+1,1))-AVERAGE(OFFSET($H$3,0,0,'Données projet'!$E$10+1,1))</f>
        <v>321.08907037347404</v>
      </c>
      <c r="AO83" s="62">
        <f t="shared" si="90"/>
        <v>129.83874732376847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374.79806286316051</v>
      </c>
      <c r="T84" s="62">
        <f t="shared" si="88"/>
        <v>350.01856672839466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14.2</v>
      </c>
      <c r="AI84" s="14">
        <f>IF('Données projet'!$A$62&gt;35,AI83+AH84-AQ83,IF(A84&lt;'Données projet'!$A$62,$AF$205^A84,IF(A84='Données projet'!$A$62,'Données projet'!$B$62,AI83+AH84-AQ83)))</f>
        <v>496</v>
      </c>
      <c r="AJ84" s="14">
        <f>AI84*VLOOKUP('Données projet'!$B$10,Paramètres!$A$1:$I$89,3,0)*VLOOKUP('Données projet'!$B$10,Paramètres!$A$1:$I$89,5,0)</f>
        <v>232.12800000000001</v>
      </c>
      <c r="AK84" s="14">
        <f t="shared" si="89"/>
        <v>56.742557967082398</v>
      </c>
      <c r="AL84" s="22">
        <f t="shared" si="58"/>
        <v>503.11622179266845</v>
      </c>
      <c r="AM84" s="62">
        <f t="shared" si="59"/>
        <v>796.44955512600177</v>
      </c>
      <c r="AN84" s="62">
        <f ca="1">AVERAGE(OFFSET($AM$3,0,0,'Données projet'!$E$10+1,1))-AVERAGE(OFFSET($H$3,0,0,'Données projet'!$E$10+1,1))</f>
        <v>321.08907037347404</v>
      </c>
      <c r="AO84" s="62">
        <f t="shared" si="90"/>
        <v>129.83874732376847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374.79806286316051</v>
      </c>
      <c r="T85" s="62">
        <f t="shared" si="88"/>
        <v>350.01856672839466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14.2</v>
      </c>
      <c r="AI85" s="14">
        <f>IF('Données projet'!$A$62&gt;35,AI84+AH85-AQ84,IF(A85&lt;'Données projet'!$A$62,$AF$205^A85,IF(A85='Données projet'!$A$62,'Données projet'!$B$62,AI84+AH85-AQ84)))</f>
        <v>510.2</v>
      </c>
      <c r="AJ85" s="14">
        <f>AI85*VLOOKUP('Données projet'!$B$10,Paramètres!$A$1:$I$89,3,0)*VLOOKUP('Données projet'!$B$10,Paramètres!$A$1:$I$89,5,0)</f>
        <v>238.77360000000002</v>
      </c>
      <c r="AK85" s="14">
        <f t="shared" si="89"/>
        <v>58.175585924051269</v>
      </c>
      <c r="AL85" s="22">
        <f t="shared" si="58"/>
        <v>517.18649881772251</v>
      </c>
      <c r="AM85" s="62">
        <f t="shared" si="59"/>
        <v>810.51983215105588</v>
      </c>
      <c r="AN85" s="62">
        <f ca="1">AVERAGE(OFFSET($AM$3,0,0,'Données projet'!$E$10+1,1))-AVERAGE(OFFSET($H$3,0,0,'Données projet'!$E$10+1,1))</f>
        <v>321.08907037347404</v>
      </c>
      <c r="AO85" s="62">
        <f t="shared" si="90"/>
        <v>129.83874732376847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374.79806286316051</v>
      </c>
      <c r="T86" s="62">
        <f t="shared" si="88"/>
        <v>350.01856672839466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14.2</v>
      </c>
      <c r="AI86" s="14">
        <f>IF('Données projet'!$A$62&gt;35,AI85+AH86-AQ85,IF(A86&lt;'Données projet'!$A$62,$AF$205^A86,IF(A86='Données projet'!$A$62,'Données projet'!$B$62,AI85+AH86-AQ85)))</f>
        <v>524.4</v>
      </c>
      <c r="AJ86" s="14">
        <f>AI86*VLOOKUP('Données projet'!$B$10,Paramètres!$A$1:$I$89,3,0)*VLOOKUP('Données projet'!$B$10,Paramètres!$A$1:$I$89,5,0)</f>
        <v>245.41919999999999</v>
      </c>
      <c r="AK86" s="14">
        <f t="shared" si="89"/>
        <v>59.603978221930504</v>
      </c>
      <c r="AL86" s="22">
        <f t="shared" si="58"/>
        <v>531.24870206986225</v>
      </c>
      <c r="AM86" s="62">
        <f t="shared" si="59"/>
        <v>824.5820354031955</v>
      </c>
      <c r="AN86" s="62">
        <f ca="1">AVERAGE(OFFSET($AM$3,0,0,'Données projet'!$E$10+1,1))-AVERAGE(OFFSET($H$3,0,0,'Données projet'!$E$10+1,1))</f>
        <v>321.08907037347404</v>
      </c>
      <c r="AO86" s="62">
        <f t="shared" si="90"/>
        <v>129.83874732376847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374.79806286316051</v>
      </c>
      <c r="T87" s="62">
        <f t="shared" si="88"/>
        <v>350.01856672839466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14.2</v>
      </c>
      <c r="AI87" s="14">
        <f>IF('Données projet'!$A$62&gt;35,AI86+AH87-AQ86,IF(A87&lt;'Données projet'!$A$62,$AF$205^A87,IF(A87='Données projet'!$A$62,'Données projet'!$B$62,AI86+AH87-AQ86)))</f>
        <v>538.6</v>
      </c>
      <c r="AJ87" s="14">
        <f>AI87*VLOOKUP('Données projet'!$B$10,Paramètres!$A$1:$I$89,3,0)*VLOOKUP('Données projet'!$B$10,Paramètres!$A$1:$I$89,5,0)</f>
        <v>252.06480000000002</v>
      </c>
      <c r="AK87" s="14">
        <f t="shared" si="89"/>
        <v>61.027874813075776</v>
      </c>
      <c r="AL87" s="22">
        <f t="shared" si="58"/>
        <v>545.30307529944037</v>
      </c>
      <c r="AM87" s="62">
        <f t="shared" si="59"/>
        <v>838.63640863277374</v>
      </c>
      <c r="AN87" s="62">
        <f ca="1">AVERAGE(OFFSET($AM$3,0,0,'Données projet'!$E$10+1,1))-AVERAGE(OFFSET($H$3,0,0,'Données projet'!$E$10+1,1))</f>
        <v>321.08907037347404</v>
      </c>
      <c r="AO87" s="62">
        <f t="shared" si="90"/>
        <v>129.83874732376847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374.79806286316051</v>
      </c>
      <c r="T88" s="62">
        <f t="shared" si="88"/>
        <v>350.01856672839466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14.2</v>
      </c>
      <c r="AI88" s="14">
        <f>IF('Données projet'!$A$62&gt;35,AI87+AH88-AQ87,IF(A88&lt;'Données projet'!$A$62,$AF$205^A88,IF(A88='Données projet'!$A$62,'Données projet'!$B$62,AI87+AH88-AQ87)))</f>
        <v>552.80000000000007</v>
      </c>
      <c r="AJ88" s="14">
        <f>AI88*VLOOKUP('Données projet'!$B$10,Paramètres!$A$1:$I$89,3,0)*VLOOKUP('Données projet'!$B$10,Paramètres!$A$1:$I$89,5,0)</f>
        <v>258.71040000000005</v>
      </c>
      <c r="AK88" s="14">
        <f t="shared" si="89"/>
        <v>62.447407850003529</v>
      </c>
      <c r="AL88" s="22">
        <f t="shared" si="58"/>
        <v>559.34984867208948</v>
      </c>
      <c r="AM88" s="62">
        <f t="shared" si="59"/>
        <v>852.68318200542285</v>
      </c>
      <c r="AN88" s="62">
        <f ca="1">AVERAGE(OFFSET($AM$3,0,0,'Données projet'!$E$10+1,1))-AVERAGE(OFFSET($H$3,0,0,'Données projet'!$E$10+1,1))</f>
        <v>321.08907037347404</v>
      </c>
      <c r="AO88" s="62">
        <f t="shared" si="90"/>
        <v>129.83874732376847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374.79806286316051</v>
      </c>
      <c r="T89" s="62">
        <f t="shared" si="88"/>
        <v>350.01856672839466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>
        <f>VLOOKUP(A89,'Données projet'!$A$61:$I$81,2,0)</f>
        <v>567</v>
      </c>
      <c r="AG89" s="13">
        <f>VLOOKUP(A89,'Données projet'!$A$61:$I$81,9,0)</f>
        <v>14.2</v>
      </c>
      <c r="AH89" s="13">
        <f t="array" ref="AH89">INDEX(AG:AG,MIN(IF(ISNUMBER(AG89:AG285),ROW(AG89:AG285),"")))</f>
        <v>14.2</v>
      </c>
      <c r="AI89" s="14">
        <f>IF('Données projet'!$A$62&gt;35,AI88+AH89-AQ88,IF(A89&lt;'Données projet'!$A$62,$AF$205^A89,IF(A89='Données projet'!$A$62,'Données projet'!$B$62,AI88+AH89-AQ88)))</f>
        <v>567.00000000000011</v>
      </c>
      <c r="AJ89" s="14">
        <f>AI89*VLOOKUP('Données projet'!$B$10,Paramètres!$A$1:$I$89,3,0)*VLOOKUP('Données projet'!$B$10,Paramètres!$A$1:$I$89,5,0)</f>
        <v>265.35600000000005</v>
      </c>
      <c r="AK89" s="14">
        <f t="shared" si="89"/>
        <v>63.862702309129887</v>
      </c>
      <c r="AL89" s="22">
        <f t="shared" si="58"/>
        <v>573.38923985506801</v>
      </c>
      <c r="AM89" s="62">
        <f t="shared" si="59"/>
        <v>866.72257318840138</v>
      </c>
      <c r="AN89" s="62">
        <f ca="1">AVERAGE(OFFSET($AM$3,0,0,'Données projet'!$E$10+1,1))-AVERAGE(OFFSET($H$3,0,0,'Données projet'!$E$10+1,1))</f>
        <v>321.08907037347404</v>
      </c>
      <c r="AO89" s="62">
        <f t="shared" si="90"/>
        <v>129.83874732376847</v>
      </c>
      <c r="AP89" s="16">
        <f>IF(ISNA(VLOOKUP(A89,'Données projet'!$A$61:$I$81,3,0)),0,VLOOKUP(A89,'Données projet'!$A$61:$I$81,3,0))</f>
        <v>5</v>
      </c>
      <c r="AQ89" s="16">
        <f>IF(ISNA(VLOOKUP(A89,'Données projet'!$A$61:$I$81,4,0)),0,VLOOKUP(A89,'Données projet'!$A$61:$I$81,4,0))</f>
        <v>108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374.79806286316051</v>
      </c>
      <c r="T90" s="62">
        <f t="shared" si="88"/>
        <v>350.01856672839466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13</v>
      </c>
      <c r="AI90" s="14">
        <f>IF('Données projet'!$A$62&gt;35,AI89+AH90-AQ89,IF(A90&lt;'Données projet'!$A$62,$AF$205^A90,IF(A90='Données projet'!$A$62,'Données projet'!$B$62,AI89+AH90-AQ89)))</f>
        <v>472.00000000000011</v>
      </c>
      <c r="AJ90" s="14">
        <f>AI90*VLOOKUP('Données projet'!$B$10,Paramètres!$A$1:$I$89,3,0)*VLOOKUP('Données projet'!$B$10,Paramètres!$A$1:$I$89,5,0)</f>
        <v>220.89600000000007</v>
      </c>
      <c r="AK90" s="14">
        <f t="shared" si="89"/>
        <v>54.309580803412281</v>
      </c>
      <c r="AL90" s="22">
        <f t="shared" si="58"/>
        <v>479.31638656594322</v>
      </c>
      <c r="AM90" s="62">
        <f t="shared" si="59"/>
        <v>772.64971989927653</v>
      </c>
      <c r="AN90" s="62">
        <f ca="1">AVERAGE(OFFSET($AM$3,0,0,'Données projet'!$E$10+1,1))-AVERAGE(OFFSET($H$3,0,0,'Données projet'!$E$10+1,1))</f>
        <v>321.08907037347404</v>
      </c>
      <c r="AO90" s="62">
        <f t="shared" si="90"/>
        <v>129.83874732376847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374.79806286316051</v>
      </c>
      <c r="T91" s="62">
        <f t="shared" si="88"/>
        <v>350.01856672839466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13</v>
      </c>
      <c r="AI91" s="14">
        <f>IF('Données projet'!$A$62&gt;35,AI90+AH91-AQ90,IF(A91&lt;'Données projet'!$A$62,$AF$205^A91,IF(A91='Données projet'!$A$62,'Données projet'!$B$62,AI90+AH91-AQ90)))</f>
        <v>485.00000000000011</v>
      </c>
      <c r="AJ91" s="14">
        <f>AI91*VLOOKUP('Données projet'!$B$10,Paramètres!$A$1:$I$89,3,0)*VLOOKUP('Données projet'!$B$10,Paramètres!$A$1:$I$89,5,0)</f>
        <v>226.98000000000005</v>
      </c>
      <c r="AK91" s="14">
        <f t="shared" si="89"/>
        <v>55.629185455335929</v>
      </c>
      <c r="AL91" s="22">
        <f t="shared" si="58"/>
        <v>492.21099800137682</v>
      </c>
      <c r="AM91" s="62">
        <f t="shared" si="59"/>
        <v>785.54433133471014</v>
      </c>
      <c r="AN91" s="62">
        <f ca="1">AVERAGE(OFFSET($AM$3,0,0,'Données projet'!$E$10+1,1))-AVERAGE(OFFSET($H$3,0,0,'Données projet'!$E$10+1,1))</f>
        <v>321.08907037347404</v>
      </c>
      <c r="AO91" s="62">
        <f t="shared" si="90"/>
        <v>129.83874732376847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374.79806286316051</v>
      </c>
      <c r="T92" s="62">
        <f t="shared" si="88"/>
        <v>350.01856672839466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13</v>
      </c>
      <c r="AI92" s="14">
        <f>IF('Données projet'!$A$62&gt;35,AI91+AH92-AQ91,IF(A92&lt;'Données projet'!$A$62,$AF$205^A92,IF(A92='Données projet'!$A$62,'Données projet'!$B$62,AI91+AH92-AQ91)))</f>
        <v>498.00000000000011</v>
      </c>
      <c r="AJ92" s="14">
        <f>AI92*VLOOKUP('Données projet'!$B$10,Paramètres!$A$1:$I$89,3,0)*VLOOKUP('Données projet'!$B$10,Paramètres!$A$1:$I$89,5,0)</f>
        <v>233.06400000000005</v>
      </c>
      <c r="AK92" s="14">
        <f t="shared" si="89"/>
        <v>56.944678836622806</v>
      </c>
      <c r="AL92" s="22">
        <f t="shared" si="58"/>
        <v>505.0984489737848</v>
      </c>
      <c r="AM92" s="62">
        <f t="shared" si="59"/>
        <v>798.43178230711806</v>
      </c>
      <c r="AN92" s="62">
        <f ca="1">AVERAGE(OFFSET($AM$3,0,0,'Données projet'!$E$10+1,1))-AVERAGE(OFFSET($H$3,0,0,'Données projet'!$E$10+1,1))</f>
        <v>321.08907037347404</v>
      </c>
      <c r="AO92" s="62">
        <f t="shared" si="90"/>
        <v>129.83874732376847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374.79806286316051</v>
      </c>
      <c r="T93" s="62">
        <f t="shared" si="88"/>
        <v>350.01856672839466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13</v>
      </c>
      <c r="AI93" s="14">
        <f>IF('Données projet'!$A$62&gt;35,AI92+AH93-AQ92,IF(A93&lt;'Données projet'!$A$62,$AF$205^A93,IF(A93='Données projet'!$A$62,'Données projet'!$B$62,AI92+AH93-AQ92)))</f>
        <v>511.00000000000011</v>
      </c>
      <c r="AJ93" s="14">
        <f>AI93*VLOOKUP('Données projet'!$B$10,Paramètres!$A$1:$I$89,3,0)*VLOOKUP('Données projet'!$B$10,Paramètres!$A$1:$I$89,5,0)</f>
        <v>239.14800000000005</v>
      </c>
      <c r="AK93" s="14">
        <f t="shared" si="89"/>
        <v>58.256180607577839</v>
      </c>
      <c r="AL93" s="22">
        <f t="shared" si="58"/>
        <v>517.97894789153145</v>
      </c>
      <c r="AM93" s="62">
        <f t="shared" si="59"/>
        <v>811.31228122486482</v>
      </c>
      <c r="AN93" s="62">
        <f ca="1">AVERAGE(OFFSET($AM$3,0,0,'Données projet'!$E$10+1,1))-AVERAGE(OFFSET($H$3,0,0,'Données projet'!$E$10+1,1))</f>
        <v>321.08907037347404</v>
      </c>
      <c r="AO93" s="62">
        <f t="shared" si="90"/>
        <v>129.83874732376847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374.79806286316051</v>
      </c>
      <c r="T94" s="62">
        <f t="shared" si="88"/>
        <v>350.01856672839466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13</v>
      </c>
      <c r="AI94" s="14">
        <f>IF('Données projet'!$A$62&gt;35,AI93+AH94-AQ93,IF(A94&lt;'Données projet'!$A$62,$AF$205^A94,IF(A94='Données projet'!$A$62,'Données projet'!$B$62,AI93+AH94-AQ93)))</f>
        <v>524.00000000000011</v>
      </c>
      <c r="AJ94" s="14">
        <f>AI94*VLOOKUP('Données projet'!$B$10,Paramètres!$A$1:$I$89,3,0)*VLOOKUP('Données projet'!$B$10,Paramètres!$A$1:$I$89,5,0)</f>
        <v>245.23200000000006</v>
      </c>
      <c r="AK94" s="14">
        <f t="shared" si="89"/>
        <v>59.563803993206548</v>
      </c>
      <c r="AL94" s="22">
        <f t="shared" si="58"/>
        <v>530.85269195483488</v>
      </c>
      <c r="AM94" s="62">
        <f t="shared" si="59"/>
        <v>824.18602528816814</v>
      </c>
      <c r="AN94" s="62">
        <f ca="1">AVERAGE(OFFSET($AM$3,0,0,'Données projet'!$E$10+1,1))-AVERAGE(OFFSET($H$3,0,0,'Données projet'!$E$10+1,1))</f>
        <v>321.08907037347404</v>
      </c>
      <c r="AO94" s="62">
        <f t="shared" si="90"/>
        <v>129.83874732376847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374.79806286316051</v>
      </c>
      <c r="T95" s="62">
        <f t="shared" si="88"/>
        <v>350.01856672839466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13</v>
      </c>
      <c r="AI95" s="14">
        <f>IF('Données projet'!$A$62&gt;35,AI94+AH95-AQ94,IF(A95&lt;'Données projet'!$A$62,$AF$205^A95,IF(A95='Données projet'!$A$62,'Données projet'!$B$62,AI94+AH95-AQ94)))</f>
        <v>537.00000000000011</v>
      </c>
      <c r="AJ95" s="14">
        <f>AI95*VLOOKUP('Données projet'!$B$10,Paramètres!$A$1:$I$89,3,0)*VLOOKUP('Données projet'!$B$10,Paramètres!$A$1:$I$89,5,0)</f>
        <v>251.31600000000003</v>
      </c>
      <c r="AK95" s="14">
        <f t="shared" si="89"/>
        <v>60.86765628024984</v>
      </c>
      <c r="AL95" s="22">
        <f t="shared" si="58"/>
        <v>543.7198680214351</v>
      </c>
      <c r="AM95" s="62">
        <f t="shared" si="59"/>
        <v>837.05320135476836</v>
      </c>
      <c r="AN95" s="62">
        <f ca="1">AVERAGE(OFFSET($AM$3,0,0,'Données projet'!$E$10+1,1))-AVERAGE(OFFSET($H$3,0,0,'Données projet'!$E$10+1,1))</f>
        <v>321.08907037347404</v>
      </c>
      <c r="AO95" s="62">
        <f t="shared" si="90"/>
        <v>129.83874732376847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374.79806286316051</v>
      </c>
      <c r="T96" s="62">
        <f t="shared" si="88"/>
        <v>350.01856672839466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13</v>
      </c>
      <c r="AI96" s="14">
        <f>IF('Données projet'!$A$62&gt;35,AI95+AH96-AQ95,IF(A96&lt;'Données projet'!$A$62,$AF$205^A96,IF(A96='Données projet'!$A$62,'Données projet'!$B$62,AI95+AH96-AQ95)))</f>
        <v>550.00000000000011</v>
      </c>
      <c r="AJ96" s="14">
        <f>AI96*VLOOKUP('Données projet'!$B$10,Paramètres!$A$1:$I$89,3,0)*VLOOKUP('Données projet'!$B$10,Paramètres!$A$1:$I$89,5,0)</f>
        <v>257.40000000000003</v>
      </c>
      <c r="AK96" s="14">
        <f t="shared" si="89"/>
        <v>62.167839264733466</v>
      </c>
      <c r="AL96" s="22">
        <f t="shared" si="58"/>
        <v>556.58065338607753</v>
      </c>
      <c r="AM96" s="62">
        <f t="shared" si="59"/>
        <v>849.91398671941079</v>
      </c>
      <c r="AN96" s="62">
        <f ca="1">AVERAGE(OFFSET($AM$3,0,0,'Données projet'!$E$10+1,1))-AVERAGE(OFFSET($H$3,0,0,'Données projet'!$E$10+1,1))</f>
        <v>321.08907037347404</v>
      </c>
      <c r="AO96" s="62">
        <f t="shared" si="90"/>
        <v>129.83874732376847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374.79806286316051</v>
      </c>
      <c r="T97" s="62">
        <f t="shared" si="88"/>
        <v>350.01856672839466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13</v>
      </c>
      <c r="AI97" s="14">
        <f>IF('Données projet'!$A$62&gt;35,AI96+AH97-AQ96,IF(A97&lt;'Données projet'!$A$62,$AF$205^A97,IF(A97='Données projet'!$A$62,'Données projet'!$B$62,AI96+AH97-AQ96)))</f>
        <v>563.00000000000011</v>
      </c>
      <c r="AJ97" s="14">
        <f>AI97*VLOOKUP('Données projet'!$B$10,Paramètres!$A$1:$I$89,3,0)*VLOOKUP('Données projet'!$B$10,Paramètres!$A$1:$I$89,5,0)</f>
        <v>263.48400000000004</v>
      </c>
      <c r="AK97" s="14">
        <f t="shared" si="89"/>
        <v>63.464449656011489</v>
      </c>
      <c r="AL97" s="22">
        <f t="shared" si="58"/>
        <v>569.43521648421995</v>
      </c>
      <c r="AM97" s="62">
        <f t="shared" si="59"/>
        <v>862.76854981755332</v>
      </c>
      <c r="AN97" s="62">
        <f ca="1">AVERAGE(OFFSET($AM$3,0,0,'Données projet'!$E$10+1,1))-AVERAGE(OFFSET($H$3,0,0,'Données projet'!$E$10+1,1))</f>
        <v>321.08907037347404</v>
      </c>
      <c r="AO97" s="62">
        <f t="shared" si="90"/>
        <v>129.83874732376847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374.79806286316051</v>
      </c>
      <c r="T98" s="62">
        <f t="shared" si="88"/>
        <v>350.01856672839466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576</v>
      </c>
      <c r="AG98" s="13">
        <f>VLOOKUP(A98,'Données projet'!$A$61:$I$81,9,0)</f>
        <v>13</v>
      </c>
      <c r="AH98" s="13">
        <f t="array" ref="AH98">INDEX(AG:AG,MIN(IF(ISNUMBER(AG98:AG294),ROW(AG98:AG294),"")))</f>
        <v>13</v>
      </c>
      <c r="AI98" s="14">
        <f>IF('Données projet'!$A$62&gt;35,AI97+AH98-AQ97,IF(A98&lt;'Données projet'!$A$62,$AF$205^A98,IF(A98='Données projet'!$A$62,'Données projet'!$B$62,AI97+AH98-AQ97)))</f>
        <v>576.00000000000011</v>
      </c>
      <c r="AJ98" s="14">
        <f>AI98*VLOOKUP('Données projet'!$B$10,Paramètres!$A$1:$I$89,3,0)*VLOOKUP('Données projet'!$B$10,Paramètres!$A$1:$I$89,5,0)</f>
        <v>269.56800000000004</v>
      </c>
      <c r="AK98" s="14">
        <f t="shared" si="89"/>
        <v>64.757579442439862</v>
      </c>
      <c r="AL98" s="22">
        <f t="shared" si="58"/>
        <v>582.28371752891621</v>
      </c>
      <c r="AM98" s="62">
        <f t="shared" si="59"/>
        <v>875.61705086224947</v>
      </c>
      <c r="AN98" s="62">
        <f ca="1">AVERAGE(OFFSET($AM$3,0,0,'Données projet'!$E$10+1,1))-AVERAGE(OFFSET($H$3,0,0,'Données projet'!$E$10+1,1))</f>
        <v>321.08907037347404</v>
      </c>
      <c r="AO98" s="62">
        <f t="shared" si="90"/>
        <v>129.83874732376847</v>
      </c>
      <c r="AP98" s="16">
        <f>IF(ISNA(VLOOKUP(A98,'Données projet'!$A$61:$I$81,3,0)),0,VLOOKUP(A98,'Données projet'!$A$61:$I$81,3,0))</f>
        <v>6</v>
      </c>
      <c r="AQ98" s="16">
        <f>IF(ISNA(VLOOKUP(A98,'Données projet'!$A$61:$I$81,4,0)),0,VLOOKUP(A98,'Données projet'!$A$61:$I$81,4,0))</f>
        <v>103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374.79806286316051</v>
      </c>
      <c r="T99" s="62">
        <f t="shared" si="88"/>
        <v>350.01856672839466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11.2</v>
      </c>
      <c r="AI99" s="14">
        <f>IF('Données projet'!$A$62&gt;35,AI98+AH99-AQ98,IF(A99&lt;'Données projet'!$A$62,$AF$205^A99,IF(A99='Données projet'!$A$62,'Données projet'!$B$62,AI98+AH99-AQ98)))</f>
        <v>484.20000000000016</v>
      </c>
      <c r="AJ99" s="14">
        <f>AI99*VLOOKUP('Données projet'!$B$10,Paramètres!$A$1:$I$89,3,0)*VLOOKUP('Données projet'!$B$10,Paramètres!$A$1:$I$89,5,0)</f>
        <v>226.60560000000007</v>
      </c>
      <c r="AK99" s="14">
        <f t="shared" si="89"/>
        <v>55.548098989444924</v>
      </c>
      <c r="AL99" s="22">
        <f t="shared" si="58"/>
        <v>491.41769240661665</v>
      </c>
      <c r="AM99" s="62">
        <f t="shared" si="59"/>
        <v>784.75102573994991</v>
      </c>
      <c r="AN99" s="62">
        <f ca="1">AVERAGE(OFFSET($AM$3,0,0,'Données projet'!$E$10+1,1))-AVERAGE(OFFSET($H$3,0,0,'Données projet'!$E$10+1,1))</f>
        <v>321.08907037347404</v>
      </c>
      <c r="AO99" s="62">
        <f t="shared" si="90"/>
        <v>129.83874732376847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374.79806286316051</v>
      </c>
      <c r="T100" s="62">
        <f t="shared" si="88"/>
        <v>350.01856672839466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11.2</v>
      </c>
      <c r="AI100" s="14">
        <f>IF('Données projet'!$A$62&gt;35,AI99+AH100-AQ99,IF(A100&lt;'Données projet'!$A$62,$AF$205^A100,IF(A100='Données projet'!$A$62,'Données projet'!$B$62,AI99+AH100-AQ99)))</f>
        <v>495.40000000000015</v>
      </c>
      <c r="AJ100" s="14">
        <f>AI100*VLOOKUP('Données projet'!$B$10,Paramètres!$A$1:$I$89,3,0)*VLOOKUP('Données projet'!$B$10,Paramètres!$A$1:$I$89,5,0)</f>
        <v>231.84720000000007</v>
      </c>
      <c r="AK100" s="14">
        <f t="shared" si="89"/>
        <v>56.681903222323619</v>
      </c>
      <c r="AL100" s="22">
        <f t="shared" si="58"/>
        <v>502.52152144554702</v>
      </c>
      <c r="AM100" s="62">
        <f t="shared" si="59"/>
        <v>795.85485477888028</v>
      </c>
      <c r="AN100" s="62">
        <f ca="1">AVERAGE(OFFSET($AM$3,0,0,'Données projet'!$E$10+1,1))-AVERAGE(OFFSET($H$3,0,0,'Données projet'!$E$10+1,1))</f>
        <v>321.08907037347404</v>
      </c>
      <c r="AO100" s="62">
        <f t="shared" si="90"/>
        <v>129.83874732376847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374.79806286316051</v>
      </c>
      <c r="T101" s="62">
        <f t="shared" si="88"/>
        <v>350.01856672839466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11.2</v>
      </c>
      <c r="AI101" s="14">
        <f>IF('Données projet'!$A$62&gt;35,AI100+AH101-AQ100,IF(A101&lt;'Données projet'!$A$62,$AF$205^A101,IF(A101='Données projet'!$A$62,'Données projet'!$B$62,AI100+AH101-AQ100)))</f>
        <v>506.60000000000014</v>
      </c>
      <c r="AJ101" s="14">
        <f>AI101*VLOOKUP('Données projet'!$B$10,Paramètres!$A$1:$I$89,3,0)*VLOOKUP('Données projet'!$B$10,Paramètres!$A$1:$I$89,5,0)</f>
        <v>237.08880000000005</v>
      </c>
      <c r="AK101" s="14">
        <f t="shared" si="89"/>
        <v>57.812727423622988</v>
      </c>
      <c r="AL101" s="22">
        <f t="shared" si="58"/>
        <v>513.62016026281015</v>
      </c>
      <c r="AM101" s="62">
        <f t="shared" si="59"/>
        <v>806.95349359614352</v>
      </c>
      <c r="AN101" s="62">
        <f ca="1">AVERAGE(OFFSET($AM$3,0,0,'Données projet'!$E$10+1,1))-AVERAGE(OFFSET($H$3,0,0,'Données projet'!$E$10+1,1))</f>
        <v>321.08907037347404</v>
      </c>
      <c r="AO101" s="62">
        <f t="shared" si="90"/>
        <v>129.83874732376847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374.79806286316051</v>
      </c>
      <c r="T102" s="62">
        <f t="shared" si="88"/>
        <v>350.01856672839466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11.2</v>
      </c>
      <c r="AI102" s="14">
        <f>IF('Données projet'!$A$62&gt;35,AI101+AH102-AQ101,IF(A102&lt;'Données projet'!$A$62,$AF$205^A102,IF(A102='Données projet'!$A$62,'Données projet'!$B$62,AI101+AH102-AQ101)))</f>
        <v>517.80000000000018</v>
      </c>
      <c r="AJ102" s="14">
        <f>AI102*VLOOKUP('Données projet'!$B$10,Paramètres!$A$1:$I$89,3,0)*VLOOKUP('Données projet'!$B$10,Paramètres!$A$1:$I$89,5,0)</f>
        <v>242.33040000000011</v>
      </c>
      <c r="AK102" s="14">
        <f t="shared" si="89"/>
        <v>58.940645062714694</v>
      </c>
      <c r="AL102" s="22">
        <f t="shared" si="58"/>
        <v>524.71373681756154</v>
      </c>
      <c r="AM102" s="62">
        <f t="shared" si="59"/>
        <v>818.0470701508948</v>
      </c>
      <c r="AN102" s="62">
        <f ca="1">AVERAGE(OFFSET($AM$3,0,0,'Données projet'!$E$10+1,1))-AVERAGE(OFFSET($H$3,0,0,'Données projet'!$E$10+1,1))</f>
        <v>321.08907037347404</v>
      </c>
      <c r="AO102" s="62">
        <f t="shared" si="90"/>
        <v>129.83874732376847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374.79806286316051</v>
      </c>
      <c r="T103" s="62">
        <f t="shared" si="88"/>
        <v>350.01856672839466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529</v>
      </c>
      <c r="AG103" s="13">
        <f>VLOOKUP(A103,'Données projet'!$A$61:$I$81,9,0)</f>
        <v>11.2</v>
      </c>
      <c r="AH103" s="13">
        <f t="array" ref="AH103">INDEX(AG:AG,MIN(IF(ISNUMBER(AG103:AG299),ROW(AG103:AG299),"")))</f>
        <v>11.2</v>
      </c>
      <c r="AI103" s="14">
        <f>IF('Données projet'!$A$62&gt;35,AI102+AH103-AQ102,IF(A103&lt;'Données projet'!$A$62,$AF$205^A103,IF(A103='Données projet'!$A$62,'Données projet'!$B$62,AI102+AH103-AQ102)))</f>
        <v>529.00000000000023</v>
      </c>
      <c r="AJ103" s="14">
        <f>AI103*VLOOKUP('Données projet'!$B$10,Paramètres!$A$1:$I$89,3,0)*VLOOKUP('Données projet'!$B$10,Paramètres!$A$1:$I$89,5,0)</f>
        <v>247.57200000000012</v>
      </c>
      <c r="AK103" s="14">
        <f t="shared" si="89"/>
        <v>60.065726249156576</v>
      </c>
      <c r="AL103" s="22">
        <f t="shared" si="58"/>
        <v>535.80237321728123</v>
      </c>
      <c r="AM103" s="62">
        <f t="shared" si="59"/>
        <v>829.13570655061449</v>
      </c>
      <c r="AN103" s="62">
        <f ca="1">AVERAGE(OFFSET($AM$3,0,0,'Données projet'!$E$10+1,1))-AVERAGE(OFFSET($H$3,0,0,'Données projet'!$E$10+1,1))</f>
        <v>321.08907037347404</v>
      </c>
      <c r="AO103" s="62">
        <f t="shared" si="90"/>
        <v>129.83874732376847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374.79806286316051</v>
      </c>
      <c r="T104" s="62">
        <f t="shared" si="88"/>
        <v>350.01856672839466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10.199999999999999</v>
      </c>
      <c r="AI104" s="14">
        <f>IF('Données projet'!$A$62&gt;35,AI103+AH104-AQ103,IF(A104&lt;'Données projet'!$A$62,$AF$205^A104,IF(A104='Données projet'!$A$62,'Données projet'!$B$62,AI103+AH104-AQ103)))</f>
        <v>539.20000000000027</v>
      </c>
      <c r="AJ104" s="14">
        <f>AI104*VLOOKUP('Données projet'!$B$10,Paramètres!$A$1:$I$89,3,0)*VLOOKUP('Données projet'!$B$10,Paramètres!$A$1:$I$89,5,0)</f>
        <v>252.3456000000001</v>
      </c>
      <c r="AK104" s="14">
        <f t="shared" si="89"/>
        <v>61.08794247234318</v>
      </c>
      <c r="AL104" s="22">
        <f t="shared" si="58"/>
        <v>545.89675313933117</v>
      </c>
      <c r="AM104" s="62">
        <f t="shared" si="59"/>
        <v>839.23008647266442</v>
      </c>
      <c r="AN104" s="62">
        <f ca="1">AVERAGE(OFFSET($AM$3,0,0,'Données projet'!$E$10+1,1))-AVERAGE(OFFSET($H$3,0,0,'Données projet'!$E$10+1,1))</f>
        <v>321.08907037347404</v>
      </c>
      <c r="AO104" s="62">
        <f t="shared" si="90"/>
        <v>129.83874732376847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374.79806286316051</v>
      </c>
      <c r="T105" s="62">
        <f t="shared" si="88"/>
        <v>350.01856672839466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10.199999999999999</v>
      </c>
      <c r="AI105" s="14">
        <f>IF('Données projet'!$A$62&gt;35,AI104+AH105-AQ104,IF(A105&lt;'Données projet'!$A$62,$AF$205^A105,IF(A105='Données projet'!$A$62,'Données projet'!$B$62,AI104+AH105-AQ104)))</f>
        <v>549.40000000000032</v>
      </c>
      <c r="AJ105" s="14">
        <f>AI105*VLOOKUP('Données projet'!$B$10,Paramètres!$A$1:$I$89,3,0)*VLOOKUP('Données projet'!$B$10,Paramètres!$A$1:$I$89,5,0)</f>
        <v>257.11920000000015</v>
      </c>
      <c r="AK105" s="14">
        <f t="shared" si="89"/>
        <v>62.107910182723955</v>
      </c>
      <c r="AL105" s="22">
        <f t="shared" si="58"/>
        <v>555.98721690157777</v>
      </c>
      <c r="AM105" s="62">
        <f t="shared" si="59"/>
        <v>849.32055023491102</v>
      </c>
      <c r="AN105" s="62">
        <f ca="1">AVERAGE(OFFSET($AM$3,0,0,'Données projet'!$E$10+1,1))-AVERAGE(OFFSET($H$3,0,0,'Données projet'!$E$10+1,1))</f>
        <v>321.08907037347404</v>
      </c>
      <c r="AO105" s="62">
        <f t="shared" si="90"/>
        <v>129.83874732376847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374.79806286316051</v>
      </c>
      <c r="T106" s="62">
        <f t="shared" si="88"/>
        <v>350.01856672839466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10.199999999999999</v>
      </c>
      <c r="AI106" s="14">
        <f>IF('Données projet'!$A$62&gt;35,AI105+AH106-AQ105,IF(A106&lt;'Données projet'!$A$62,$AF$205^A106,IF(A106='Données projet'!$A$62,'Données projet'!$B$62,AI105+AH106-AQ105)))</f>
        <v>559.60000000000036</v>
      </c>
      <c r="AJ106" s="14">
        <f>AI106*VLOOKUP('Données projet'!$B$10,Paramètres!$A$1:$I$89,3,0)*VLOOKUP('Données projet'!$B$10,Paramètres!$A$1:$I$89,5,0)</f>
        <v>261.89280000000019</v>
      </c>
      <c r="AK106" s="14">
        <f t="shared" si="89"/>
        <v>63.125675939750188</v>
      </c>
      <c r="AL106" s="22">
        <f t="shared" si="58"/>
        <v>566.07384559506522</v>
      </c>
      <c r="AM106" s="62">
        <f t="shared" si="59"/>
        <v>859.40717892839848</v>
      </c>
      <c r="AN106" s="62">
        <f ca="1">AVERAGE(OFFSET($AM$3,0,0,'Données projet'!$E$10+1,1))-AVERAGE(OFFSET($H$3,0,0,'Données projet'!$E$10+1,1))</f>
        <v>321.08907037347404</v>
      </c>
      <c r="AO106" s="62">
        <f t="shared" si="90"/>
        <v>129.83874732376847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374.79806286316051</v>
      </c>
      <c r="T107" s="62">
        <f t="shared" si="88"/>
        <v>350.01856672839466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10.199999999999999</v>
      </c>
      <c r="AI107" s="14">
        <f>IF('Données projet'!$A$62&gt;35,AI106+AH107-AQ106,IF(A107&lt;'Données projet'!$A$62,$AF$205^A107,IF(A107='Données projet'!$A$62,'Données projet'!$B$62,AI106+AH107-AQ106)))</f>
        <v>569.80000000000041</v>
      </c>
      <c r="AJ107" s="14">
        <f>AI107*VLOOKUP('Données projet'!$B$10,Paramètres!$A$1:$I$89,3,0)*VLOOKUP('Données projet'!$B$10,Paramètres!$A$1:$I$89,5,0)</f>
        <v>266.66640000000018</v>
      </c>
      <c r="AK107" s="14">
        <f t="shared" si="89"/>
        <v>64.141284508389418</v>
      </c>
      <c r="AL107" s="22">
        <f t="shared" si="58"/>
        <v>576.15671718544525</v>
      </c>
      <c r="AM107" s="62">
        <f t="shared" si="59"/>
        <v>869.49005051877862</v>
      </c>
      <c r="AN107" s="62">
        <f ca="1">AVERAGE(OFFSET($AM$3,0,0,'Données projet'!$E$10+1,1))-AVERAGE(OFFSET($H$3,0,0,'Données projet'!$E$10+1,1))</f>
        <v>321.08907037347404</v>
      </c>
      <c r="AO107" s="62">
        <f t="shared" si="90"/>
        <v>129.83874732376847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374.79806286316051</v>
      </c>
      <c r="T108" s="62">
        <f t="shared" si="88"/>
        <v>350.01856672839466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580</v>
      </c>
      <c r="AG108" s="13">
        <f>VLOOKUP(A108,'Données projet'!$A$61:$I$81,9,0)</f>
        <v>10.199999999999999</v>
      </c>
      <c r="AH108" s="13">
        <f t="array" ref="AH108">INDEX(AG:AG,MIN(IF(ISNUMBER(AG108:AG304),ROW(AG108:AG304),"")))</f>
        <v>10.199999999999999</v>
      </c>
      <c r="AI108" s="14">
        <f>IF('Données projet'!$A$62&gt;35,AI107+AH108-AQ107,IF(A108&lt;'Données projet'!$A$62,$AF$205^A108,IF(A108='Données projet'!$A$62,'Données projet'!$B$62,AI107+AH108-AQ107)))</f>
        <v>580.00000000000045</v>
      </c>
      <c r="AJ108" s="14">
        <f>AI108*VLOOKUP('Données projet'!$B$10,Paramètres!$A$1:$I$89,3,0)*VLOOKUP('Données projet'!$B$10,Paramètres!$A$1:$I$89,5,0)</f>
        <v>271.44000000000023</v>
      </c>
      <c r="AK108" s="14">
        <f t="shared" si="89"/>
        <v>65.15477895915123</v>
      </c>
      <c r="AL108" s="22">
        <f t="shared" si="58"/>
        <v>586.23590668718873</v>
      </c>
      <c r="AM108" s="62">
        <f t="shared" si="59"/>
        <v>879.5692400205221</v>
      </c>
      <c r="AN108" s="62">
        <f ca="1">AVERAGE(OFFSET($AM$3,0,0,'Données projet'!$E$10+1,1))-AVERAGE(OFFSET($H$3,0,0,'Données projet'!$E$10+1,1))</f>
        <v>321.08907037347404</v>
      </c>
      <c r="AO108" s="62">
        <f t="shared" si="90"/>
        <v>129.83874732376847</v>
      </c>
      <c r="AP108" s="16">
        <f>IF(ISNA(VLOOKUP(A108,'Données projet'!$A$61:$I$81,3,0)),0,VLOOKUP(A108,'Données projet'!$A$61:$I$81,3,0))</f>
        <v>7</v>
      </c>
      <c r="AQ108" s="16">
        <f>IF(ISNA(VLOOKUP(A108,'Données projet'!$A$61:$I$81,4,0)),0,VLOOKUP(A108,'Données projet'!$A$61:$I$81,4,0))</f>
        <v>580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374.79806286316051</v>
      </c>
      <c r="T109" s="62">
        <f t="shared" si="88"/>
        <v>350.01856672839466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4.5474735088646412E-13</v>
      </c>
      <c r="AJ109" s="14">
        <f>AI109*VLOOKUP('Données projet'!$B$10,Paramètres!$A$1:$I$89,3,0)*VLOOKUP('Données projet'!$B$10,Paramètres!$A$1:$I$89,5,0)</f>
        <v>2.1282176021486519E-13</v>
      </c>
      <c r="AK109" s="14">
        <f t="shared" si="89"/>
        <v>2.9281075858910828E-12</v>
      </c>
      <c r="AL109" s="22">
        <f t="shared" si="58"/>
        <v>5.4704519444678596E-12</v>
      </c>
      <c r="AM109" s="62">
        <f t="shared" si="59"/>
        <v>293.33333333333877</v>
      </c>
      <c r="AN109" s="62">
        <f ca="1">AVERAGE(OFFSET($AM$3,0,0,'Données projet'!$E$10+1,1))-AVERAGE(OFFSET($H$3,0,0,'Données projet'!$E$10+1,1))</f>
        <v>321.08907037347404</v>
      </c>
      <c r="AO109" s="62">
        <f t="shared" si="90"/>
        <v>129.83874732376847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374.79806286316051</v>
      </c>
      <c r="T110" s="62">
        <f t="shared" si="88"/>
        <v>350.01856672839466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4.5474735088646412E-13</v>
      </c>
      <c r="AJ110" s="14">
        <f>AI110*VLOOKUP('Données projet'!$B$10,Paramètres!$A$1:$I$89,3,0)*VLOOKUP('Données projet'!$B$10,Paramètres!$A$1:$I$89,5,0)</f>
        <v>2.1282176021486519E-13</v>
      </c>
      <c r="AK110" s="14">
        <f t="shared" si="89"/>
        <v>2.9281075858910828E-12</v>
      </c>
      <c r="AL110" s="22">
        <f t="shared" si="58"/>
        <v>5.4704519444678596E-12</v>
      </c>
      <c r="AM110" s="62">
        <f t="shared" si="59"/>
        <v>293.33333333333877</v>
      </c>
      <c r="AN110" s="62">
        <f ca="1">AVERAGE(OFFSET($AM$3,0,0,'Données projet'!$E$10+1,1))-AVERAGE(OFFSET($H$3,0,0,'Données projet'!$E$10+1,1))</f>
        <v>321.08907037347404</v>
      </c>
      <c r="AO110" s="62">
        <f t="shared" si="90"/>
        <v>129.83874732376847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374.79806286316051</v>
      </c>
      <c r="T111" s="62">
        <f t="shared" si="88"/>
        <v>350.01856672839466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4.5474735088646412E-13</v>
      </c>
      <c r="AJ111" s="14">
        <f>AI111*VLOOKUP('Données projet'!$B$10,Paramètres!$A$1:$I$89,3,0)*VLOOKUP('Données projet'!$B$10,Paramètres!$A$1:$I$89,5,0)</f>
        <v>2.1282176021486519E-13</v>
      </c>
      <c r="AK111" s="14">
        <f t="shared" si="89"/>
        <v>2.9281075858910828E-12</v>
      </c>
      <c r="AL111" s="22">
        <f t="shared" si="58"/>
        <v>5.4704519444678596E-12</v>
      </c>
      <c r="AM111" s="62">
        <f t="shared" si="59"/>
        <v>293.33333333333877</v>
      </c>
      <c r="AN111" s="62">
        <f ca="1">AVERAGE(OFFSET($AM$3,0,0,'Données projet'!$E$10+1,1))-AVERAGE(OFFSET($H$3,0,0,'Données projet'!$E$10+1,1))</f>
        <v>321.08907037347404</v>
      </c>
      <c r="AO111" s="62">
        <f t="shared" si="90"/>
        <v>129.83874732376847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374.79806286316051</v>
      </c>
      <c r="T112" s="62">
        <f t="shared" si="88"/>
        <v>350.01856672839466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4.5474735088646412E-13</v>
      </c>
      <c r="AJ112" s="14">
        <f>AI112*VLOOKUP('Données projet'!$B$10,Paramètres!$A$1:$I$89,3,0)*VLOOKUP('Données projet'!$B$10,Paramètres!$A$1:$I$89,5,0)</f>
        <v>2.1282176021486519E-13</v>
      </c>
      <c r="AK112" s="14">
        <f t="shared" si="89"/>
        <v>2.9281075858910828E-12</v>
      </c>
      <c r="AL112" s="22">
        <f t="shared" si="58"/>
        <v>5.4704519444678596E-12</v>
      </c>
      <c r="AM112" s="62">
        <f t="shared" si="59"/>
        <v>293.33333333333877</v>
      </c>
      <c r="AN112" s="62">
        <f ca="1">AVERAGE(OFFSET($AM$3,0,0,'Données projet'!$E$10+1,1))-AVERAGE(OFFSET($H$3,0,0,'Données projet'!$E$10+1,1))</f>
        <v>321.08907037347404</v>
      </c>
      <c r="AO112" s="62">
        <f t="shared" si="90"/>
        <v>129.83874732376847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374.79806286316051</v>
      </c>
      <c r="T113" s="62">
        <f t="shared" si="88"/>
        <v>350.01856672839466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4.5474735088646412E-13</v>
      </c>
      <c r="AJ113" s="14">
        <f>AI113*VLOOKUP('Données projet'!$B$10,Paramètres!$A$1:$I$89,3,0)*VLOOKUP('Données projet'!$B$10,Paramètres!$A$1:$I$89,5,0)</f>
        <v>2.1282176021486519E-13</v>
      </c>
      <c r="AK113" s="14">
        <f t="shared" si="89"/>
        <v>2.9281075858910828E-12</v>
      </c>
      <c r="AL113" s="22">
        <f t="shared" si="58"/>
        <v>5.4704519444678596E-12</v>
      </c>
      <c r="AM113" s="62">
        <f t="shared" si="59"/>
        <v>293.33333333333877</v>
      </c>
      <c r="AN113" s="62">
        <f ca="1">AVERAGE(OFFSET($AM$3,0,0,'Données projet'!$E$10+1,1))-AVERAGE(OFFSET($H$3,0,0,'Données projet'!$E$10+1,1))</f>
        <v>321.08907037347404</v>
      </c>
      <c r="AO113" s="62">
        <f t="shared" si="90"/>
        <v>129.83874732376847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374.79806286316051</v>
      </c>
      <c r="T114" s="62">
        <f t="shared" si="88"/>
        <v>350.01856672839466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4.5474735088646412E-13</v>
      </c>
      <c r="AJ114" s="14">
        <f>AI114*VLOOKUP('Données projet'!$B$10,Paramètres!$A$1:$I$89,3,0)*VLOOKUP('Données projet'!$B$10,Paramètres!$A$1:$I$89,5,0)</f>
        <v>2.1282176021486519E-13</v>
      </c>
      <c r="AK114" s="14">
        <f t="shared" si="89"/>
        <v>2.9281075858910828E-12</v>
      </c>
      <c r="AL114" s="22">
        <f t="shared" si="58"/>
        <v>5.4704519444678596E-12</v>
      </c>
      <c r="AM114" s="62">
        <f t="shared" si="59"/>
        <v>293.33333333333877</v>
      </c>
      <c r="AN114" s="62">
        <f ca="1">AVERAGE(OFFSET($AM$3,0,0,'Données projet'!$E$10+1,1))-AVERAGE(OFFSET($H$3,0,0,'Données projet'!$E$10+1,1))</f>
        <v>321.08907037347404</v>
      </c>
      <c r="AO114" s="62">
        <f t="shared" si="90"/>
        <v>129.83874732376847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374.79806286316051</v>
      </c>
      <c r="T115" s="62">
        <f t="shared" si="88"/>
        <v>350.01856672839466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4.5474735088646412E-13</v>
      </c>
      <c r="AJ115" s="14">
        <f>AI115*VLOOKUP('Données projet'!$B$10,Paramètres!$A$1:$I$89,3,0)*VLOOKUP('Données projet'!$B$10,Paramètres!$A$1:$I$89,5,0)</f>
        <v>2.1282176021486519E-13</v>
      </c>
      <c r="AK115" s="14">
        <f t="shared" si="89"/>
        <v>2.9281075858910828E-12</v>
      </c>
      <c r="AL115" s="22">
        <f t="shared" si="58"/>
        <v>5.4704519444678596E-12</v>
      </c>
      <c r="AM115" s="62">
        <f t="shared" si="59"/>
        <v>293.33333333333877</v>
      </c>
      <c r="AN115" s="62">
        <f ca="1">AVERAGE(OFFSET($AM$3,0,0,'Données projet'!$E$10+1,1))-AVERAGE(OFFSET($H$3,0,0,'Données projet'!$E$10+1,1))</f>
        <v>321.08907037347404</v>
      </c>
      <c r="AO115" s="62">
        <f t="shared" si="90"/>
        <v>129.83874732376847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374.79806286316051</v>
      </c>
      <c r="T116" s="62">
        <f t="shared" si="88"/>
        <v>350.01856672839466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4.5474735088646412E-13</v>
      </c>
      <c r="AJ116" s="14">
        <f>AI116*VLOOKUP('Données projet'!$B$10,Paramètres!$A$1:$I$89,3,0)*VLOOKUP('Données projet'!$B$10,Paramètres!$A$1:$I$89,5,0)</f>
        <v>2.1282176021486519E-13</v>
      </c>
      <c r="AK116" s="14">
        <f t="shared" si="89"/>
        <v>2.9281075858910828E-12</v>
      </c>
      <c r="AL116" s="22">
        <f t="shared" si="58"/>
        <v>5.4704519444678596E-12</v>
      </c>
      <c r="AM116" s="62">
        <f t="shared" si="59"/>
        <v>293.33333333333877</v>
      </c>
      <c r="AN116" s="62">
        <f ca="1">AVERAGE(OFFSET($AM$3,0,0,'Données projet'!$E$10+1,1))-AVERAGE(OFFSET($H$3,0,0,'Données projet'!$E$10+1,1))</f>
        <v>321.08907037347404</v>
      </c>
      <c r="AO116" s="62">
        <f t="shared" si="90"/>
        <v>129.83874732376847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374.79806286316051</v>
      </c>
      <c r="T117" s="62">
        <f t="shared" si="88"/>
        <v>350.01856672839466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4.5474735088646412E-13</v>
      </c>
      <c r="AJ117" s="14">
        <f>AI117*VLOOKUP('Données projet'!$B$10,Paramètres!$A$1:$I$89,3,0)*VLOOKUP('Données projet'!$B$10,Paramètres!$A$1:$I$89,5,0)</f>
        <v>2.1282176021486519E-13</v>
      </c>
      <c r="AK117" s="14">
        <f t="shared" si="89"/>
        <v>2.9281075858910828E-12</v>
      </c>
      <c r="AL117" s="22">
        <f t="shared" si="58"/>
        <v>5.4704519444678596E-12</v>
      </c>
      <c r="AM117" s="62">
        <f t="shared" si="59"/>
        <v>293.33333333333877</v>
      </c>
      <c r="AN117" s="62">
        <f ca="1">AVERAGE(OFFSET($AM$3,0,0,'Données projet'!$E$10+1,1))-AVERAGE(OFFSET($H$3,0,0,'Données projet'!$E$10+1,1))</f>
        <v>321.08907037347404</v>
      </c>
      <c r="AO117" s="62">
        <f t="shared" si="90"/>
        <v>129.83874732376847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374.79806286316051</v>
      </c>
      <c r="T118" s="62">
        <f t="shared" si="88"/>
        <v>350.01856672839466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4.5474735088646412E-13</v>
      </c>
      <c r="AJ118" s="14">
        <f>AI118*VLOOKUP('Données projet'!$B$10,Paramètres!$A$1:$I$89,3,0)*VLOOKUP('Données projet'!$B$10,Paramètres!$A$1:$I$89,5,0)</f>
        <v>2.1282176021486519E-13</v>
      </c>
      <c r="AK118" s="14">
        <f t="shared" si="89"/>
        <v>2.9281075858910828E-12</v>
      </c>
      <c r="AL118" s="22">
        <f t="shared" si="58"/>
        <v>5.4704519444678596E-12</v>
      </c>
      <c r="AM118" s="62">
        <f t="shared" si="59"/>
        <v>293.33333333333877</v>
      </c>
      <c r="AN118" s="62">
        <f ca="1">AVERAGE(OFFSET($AM$3,0,0,'Données projet'!$E$10+1,1))-AVERAGE(OFFSET($H$3,0,0,'Données projet'!$E$10+1,1))</f>
        <v>321.08907037347404</v>
      </c>
      <c r="AO118" s="62">
        <f t="shared" si="90"/>
        <v>129.83874732376847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374.79806286316051</v>
      </c>
      <c r="T119" s="62">
        <f t="shared" si="88"/>
        <v>350.01856672839466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4.5474735088646412E-13</v>
      </c>
      <c r="AJ119" s="14">
        <f>AI119*VLOOKUP('Données projet'!$B$10,Paramètres!$A$1:$I$89,3,0)*VLOOKUP('Données projet'!$B$10,Paramètres!$A$1:$I$89,5,0)</f>
        <v>2.1282176021486519E-13</v>
      </c>
      <c r="AK119" s="14">
        <f t="shared" si="89"/>
        <v>2.9281075858910828E-12</v>
      </c>
      <c r="AL119" s="22">
        <f t="shared" si="58"/>
        <v>5.4704519444678596E-12</v>
      </c>
      <c r="AM119" s="62">
        <f t="shared" si="59"/>
        <v>293.33333333333877</v>
      </c>
      <c r="AN119" s="62">
        <f ca="1">AVERAGE(OFFSET($AM$3,0,0,'Données projet'!$E$10+1,1))-AVERAGE(OFFSET($H$3,0,0,'Données projet'!$E$10+1,1))</f>
        <v>321.08907037347404</v>
      </c>
      <c r="AO119" s="62">
        <f t="shared" si="90"/>
        <v>129.83874732376847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374.79806286316051</v>
      </c>
      <c r="T120" s="62">
        <f t="shared" si="88"/>
        <v>350.01856672839466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4.5474735088646412E-13</v>
      </c>
      <c r="AJ120" s="14">
        <f>AI120*VLOOKUP('Données projet'!$B$10,Paramètres!$A$1:$I$89,3,0)*VLOOKUP('Données projet'!$B$10,Paramètres!$A$1:$I$89,5,0)</f>
        <v>2.1282176021486519E-13</v>
      </c>
      <c r="AK120" s="14">
        <f t="shared" si="89"/>
        <v>2.9281075858910828E-12</v>
      </c>
      <c r="AL120" s="22">
        <f t="shared" si="58"/>
        <v>5.4704519444678596E-12</v>
      </c>
      <c r="AM120" s="62">
        <f t="shared" si="59"/>
        <v>293.33333333333877</v>
      </c>
      <c r="AN120" s="62">
        <f ca="1">AVERAGE(OFFSET($AM$3,0,0,'Données projet'!$E$10+1,1))-AVERAGE(OFFSET($H$3,0,0,'Données projet'!$E$10+1,1))</f>
        <v>321.08907037347404</v>
      </c>
      <c r="AO120" s="62">
        <f t="shared" si="90"/>
        <v>129.83874732376847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374.79806286316051</v>
      </c>
      <c r="T121" s="62">
        <f t="shared" si="88"/>
        <v>350.01856672839466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4.5474735088646412E-13</v>
      </c>
      <c r="AJ121" s="14">
        <f>AI121*VLOOKUP('Données projet'!$B$10,Paramètres!$A$1:$I$89,3,0)*VLOOKUP('Données projet'!$B$10,Paramètres!$A$1:$I$89,5,0)</f>
        <v>2.1282176021486519E-13</v>
      </c>
      <c r="AK121" s="14">
        <f t="shared" si="89"/>
        <v>2.9281075858910828E-12</v>
      </c>
      <c r="AL121" s="22">
        <f t="shared" si="58"/>
        <v>5.4704519444678596E-12</v>
      </c>
      <c r="AM121" s="62">
        <f t="shared" si="59"/>
        <v>293.33333333333877</v>
      </c>
      <c r="AN121" s="62">
        <f ca="1">AVERAGE(OFFSET($AM$3,0,0,'Données projet'!$E$10+1,1))-AVERAGE(OFFSET($H$3,0,0,'Données projet'!$E$10+1,1))</f>
        <v>321.08907037347404</v>
      </c>
      <c r="AO121" s="62">
        <f t="shared" si="90"/>
        <v>129.83874732376847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374.79806286316051</v>
      </c>
      <c r="T122" s="62">
        <f t="shared" si="88"/>
        <v>350.01856672839466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4.5474735088646412E-13</v>
      </c>
      <c r="AJ122" s="14">
        <f>AI122*VLOOKUP('Données projet'!$B$10,Paramètres!$A$1:$I$89,3,0)*VLOOKUP('Données projet'!$B$10,Paramètres!$A$1:$I$89,5,0)</f>
        <v>2.1282176021486519E-13</v>
      </c>
      <c r="AK122" s="14">
        <f t="shared" si="89"/>
        <v>2.9281075858910828E-12</v>
      </c>
      <c r="AL122" s="22">
        <f t="shared" si="58"/>
        <v>5.4704519444678596E-12</v>
      </c>
      <c r="AM122" s="62">
        <f t="shared" si="59"/>
        <v>293.33333333333877</v>
      </c>
      <c r="AN122" s="62">
        <f ca="1">AVERAGE(OFFSET($AM$3,0,0,'Données projet'!$E$10+1,1))-AVERAGE(OFFSET($H$3,0,0,'Données projet'!$E$10+1,1))</f>
        <v>321.08907037347404</v>
      </c>
      <c r="AO122" s="62">
        <f t="shared" si="90"/>
        <v>129.83874732376847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374.79806286316051</v>
      </c>
      <c r="T123" s="62">
        <f t="shared" si="88"/>
        <v>350.01856672839466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4.5474735088646412E-13</v>
      </c>
      <c r="AJ123" s="14">
        <f>AI123*VLOOKUP('Données projet'!$B$10,Paramètres!$A$1:$I$89,3,0)*VLOOKUP('Données projet'!$B$10,Paramètres!$A$1:$I$89,5,0)</f>
        <v>2.1282176021486519E-13</v>
      </c>
      <c r="AK123" s="14">
        <f t="shared" si="89"/>
        <v>2.9281075858910828E-12</v>
      </c>
      <c r="AL123" s="22">
        <f t="shared" si="58"/>
        <v>5.4704519444678596E-12</v>
      </c>
      <c r="AM123" s="62">
        <f t="shared" si="59"/>
        <v>293.33333333333877</v>
      </c>
      <c r="AN123" s="62">
        <f ca="1">AVERAGE(OFFSET($AM$3,0,0,'Données projet'!$E$10+1,1))-AVERAGE(OFFSET($H$3,0,0,'Données projet'!$E$10+1,1))</f>
        <v>321.08907037347404</v>
      </c>
      <c r="AO123" s="62">
        <f t="shared" si="90"/>
        <v>129.83874732376847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374.79806286316051</v>
      </c>
      <c r="T124" s="62">
        <f t="shared" si="88"/>
        <v>350.01856672839466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4.5474735088646412E-13</v>
      </c>
      <c r="AJ124" s="14">
        <f>AI124*VLOOKUP('Données projet'!$B$10,Paramètres!$A$1:$I$89,3,0)*VLOOKUP('Données projet'!$B$10,Paramètres!$A$1:$I$89,5,0)</f>
        <v>2.1282176021486519E-13</v>
      </c>
      <c r="AK124" s="14">
        <f t="shared" si="89"/>
        <v>2.9281075858910828E-12</v>
      </c>
      <c r="AL124" s="22">
        <f t="shared" si="58"/>
        <v>5.4704519444678596E-12</v>
      </c>
      <c r="AM124" s="62">
        <f t="shared" si="59"/>
        <v>293.33333333333877</v>
      </c>
      <c r="AN124" s="62">
        <f ca="1">AVERAGE(OFFSET($AM$3,0,0,'Données projet'!$E$10+1,1))-AVERAGE(OFFSET($H$3,0,0,'Données projet'!$E$10+1,1))</f>
        <v>321.08907037347404</v>
      </c>
      <c r="AO124" s="62">
        <f t="shared" si="90"/>
        <v>129.83874732376847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374.79806286316051</v>
      </c>
      <c r="T125" s="62">
        <f t="shared" si="88"/>
        <v>350.01856672839466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4.5474735088646412E-13</v>
      </c>
      <c r="AJ125" s="14">
        <f>AI125*VLOOKUP('Données projet'!$B$10,Paramètres!$A$1:$I$89,3,0)*VLOOKUP('Données projet'!$B$10,Paramètres!$A$1:$I$89,5,0)</f>
        <v>2.1282176021486519E-13</v>
      </c>
      <c r="AK125" s="14">
        <f t="shared" si="89"/>
        <v>2.9281075858910828E-12</v>
      </c>
      <c r="AL125" s="22">
        <f t="shared" si="58"/>
        <v>5.4704519444678596E-12</v>
      </c>
      <c r="AM125" s="62">
        <f t="shared" si="59"/>
        <v>293.33333333333877</v>
      </c>
      <c r="AN125" s="62">
        <f ca="1">AVERAGE(OFFSET($AM$3,0,0,'Données projet'!$E$10+1,1))-AVERAGE(OFFSET($H$3,0,0,'Données projet'!$E$10+1,1))</f>
        <v>321.08907037347404</v>
      </c>
      <c r="AO125" s="62">
        <f t="shared" si="90"/>
        <v>129.83874732376847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374.79806286316051</v>
      </c>
      <c r="T126" s="62">
        <f t="shared" si="88"/>
        <v>350.01856672839466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4.5474735088646412E-13</v>
      </c>
      <c r="AJ126" s="14">
        <f>AI126*VLOOKUP('Données projet'!$B$10,Paramètres!$A$1:$I$89,3,0)*VLOOKUP('Données projet'!$B$10,Paramètres!$A$1:$I$89,5,0)</f>
        <v>2.1282176021486519E-13</v>
      </c>
      <c r="AK126" s="14">
        <f t="shared" si="89"/>
        <v>2.9281075858910828E-12</v>
      </c>
      <c r="AL126" s="22">
        <f t="shared" si="58"/>
        <v>5.4704519444678596E-12</v>
      </c>
      <c r="AM126" s="62">
        <f t="shared" si="59"/>
        <v>293.33333333333877</v>
      </c>
      <c r="AN126" s="62">
        <f ca="1">AVERAGE(OFFSET($AM$3,0,0,'Données projet'!$E$10+1,1))-AVERAGE(OFFSET($H$3,0,0,'Données projet'!$E$10+1,1))</f>
        <v>321.08907037347404</v>
      </c>
      <c r="AO126" s="62">
        <f t="shared" si="90"/>
        <v>129.83874732376847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374.79806286316051</v>
      </c>
      <c r="T127" s="62">
        <f t="shared" si="88"/>
        <v>350.01856672839466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4.5474735088646412E-13</v>
      </c>
      <c r="AJ127" s="14">
        <f>AI127*VLOOKUP('Données projet'!$B$10,Paramètres!$A$1:$I$89,3,0)*VLOOKUP('Données projet'!$B$10,Paramètres!$A$1:$I$89,5,0)</f>
        <v>2.1282176021486519E-13</v>
      </c>
      <c r="AK127" s="14">
        <f t="shared" si="89"/>
        <v>2.9281075858910828E-12</v>
      </c>
      <c r="AL127" s="22">
        <f t="shared" si="58"/>
        <v>5.4704519444678596E-12</v>
      </c>
      <c r="AM127" s="62">
        <f t="shared" si="59"/>
        <v>293.33333333333877</v>
      </c>
      <c r="AN127" s="62">
        <f ca="1">AVERAGE(OFFSET($AM$3,0,0,'Données projet'!$E$10+1,1))-AVERAGE(OFFSET($H$3,0,0,'Données projet'!$E$10+1,1))</f>
        <v>321.08907037347404</v>
      </c>
      <c r="AO127" s="62">
        <f t="shared" si="90"/>
        <v>129.83874732376847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374.79806286316051</v>
      </c>
      <c r="T128" s="62">
        <f t="shared" si="88"/>
        <v>350.01856672839466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4.5474735088646412E-13</v>
      </c>
      <c r="AJ128" s="14">
        <f>AI128*VLOOKUP('Données projet'!$B$10,Paramètres!$A$1:$I$89,3,0)*VLOOKUP('Données projet'!$B$10,Paramètres!$A$1:$I$89,5,0)</f>
        <v>2.1282176021486519E-13</v>
      </c>
      <c r="AK128" s="14">
        <f t="shared" si="89"/>
        <v>2.9281075858910828E-12</v>
      </c>
      <c r="AL128" s="22">
        <f t="shared" si="58"/>
        <v>5.4704519444678596E-12</v>
      </c>
      <c r="AM128" s="62">
        <f t="shared" si="59"/>
        <v>293.33333333333877</v>
      </c>
      <c r="AN128" s="62">
        <f ca="1">AVERAGE(OFFSET($AM$3,0,0,'Données projet'!$E$10+1,1))-AVERAGE(OFFSET($H$3,0,0,'Données projet'!$E$10+1,1))</f>
        <v>321.08907037347404</v>
      </c>
      <c r="AO128" s="62">
        <f t="shared" si="90"/>
        <v>129.83874732376847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374.79806286316051</v>
      </c>
      <c r="T129" s="62">
        <f t="shared" si="88"/>
        <v>350.01856672839466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4.5474735088646412E-13</v>
      </c>
      <c r="AJ129" s="14">
        <f>AI129*VLOOKUP('Données projet'!$B$10,Paramètres!$A$1:$I$89,3,0)*VLOOKUP('Données projet'!$B$10,Paramètres!$A$1:$I$89,5,0)</f>
        <v>2.1282176021486519E-13</v>
      </c>
      <c r="AK129" s="14">
        <f t="shared" si="89"/>
        <v>2.9281075858910828E-12</v>
      </c>
      <c r="AL129" s="22">
        <f t="shared" si="58"/>
        <v>5.4704519444678596E-12</v>
      </c>
      <c r="AM129" s="62">
        <f t="shared" si="59"/>
        <v>293.33333333333877</v>
      </c>
      <c r="AN129" s="62">
        <f ca="1">AVERAGE(OFFSET($AM$3,0,0,'Données projet'!$E$10+1,1))-AVERAGE(OFFSET($H$3,0,0,'Données projet'!$E$10+1,1))</f>
        <v>321.08907037347404</v>
      </c>
      <c r="AO129" s="62">
        <f t="shared" si="90"/>
        <v>129.83874732376847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374.79806286316051</v>
      </c>
      <c r="T130" s="62">
        <f t="shared" si="88"/>
        <v>350.01856672839466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4.5474735088646412E-13</v>
      </c>
      <c r="AJ130" s="14">
        <f>AI130*VLOOKUP('Données projet'!$B$10,Paramètres!$A$1:$I$89,3,0)*VLOOKUP('Données projet'!$B$10,Paramètres!$A$1:$I$89,5,0)</f>
        <v>2.1282176021486519E-13</v>
      </c>
      <c r="AK130" s="14">
        <f t="shared" si="89"/>
        <v>2.9281075858910828E-12</v>
      </c>
      <c r="AL130" s="22">
        <f t="shared" si="58"/>
        <v>5.4704519444678596E-12</v>
      </c>
      <c r="AM130" s="62">
        <f t="shared" si="59"/>
        <v>293.33333333333877</v>
      </c>
      <c r="AN130" s="62">
        <f ca="1">AVERAGE(OFFSET($AM$3,0,0,'Données projet'!$E$10+1,1))-AVERAGE(OFFSET($H$3,0,0,'Données projet'!$E$10+1,1))</f>
        <v>321.08907037347404</v>
      </c>
      <c r="AO130" s="62">
        <f t="shared" si="90"/>
        <v>129.83874732376847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374.79806286316051</v>
      </c>
      <c r="T131" s="62">
        <f t="shared" si="88"/>
        <v>350.01856672839466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4.5474735088646412E-13</v>
      </c>
      <c r="AJ131" s="14">
        <f>AI131*VLOOKUP('Données projet'!$B$10,Paramètres!$A$1:$I$89,3,0)*VLOOKUP('Données projet'!$B$10,Paramètres!$A$1:$I$89,5,0)</f>
        <v>2.1282176021486519E-13</v>
      </c>
      <c r="AK131" s="14">
        <f t="shared" si="89"/>
        <v>2.9281075858910828E-12</v>
      </c>
      <c r="AL131" s="22">
        <f t="shared" si="58"/>
        <v>5.4704519444678596E-12</v>
      </c>
      <c r="AM131" s="62">
        <f t="shared" si="59"/>
        <v>293.33333333333877</v>
      </c>
      <c r="AN131" s="62">
        <f ca="1">AVERAGE(OFFSET($AM$3,0,0,'Données projet'!$E$10+1,1))-AVERAGE(OFFSET($H$3,0,0,'Données projet'!$E$10+1,1))</f>
        <v>321.08907037347404</v>
      </c>
      <c r="AO131" s="62">
        <f t="shared" si="90"/>
        <v>129.83874732376847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374.79806286316051</v>
      </c>
      <c r="T132" s="62">
        <f t="shared" si="88"/>
        <v>350.01856672839466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4.5474735088646412E-13</v>
      </c>
      <c r="AJ132" s="14">
        <f>AI132*VLOOKUP('Données projet'!$B$10,Paramètres!$A$1:$I$89,3,0)*VLOOKUP('Données projet'!$B$10,Paramètres!$A$1:$I$89,5,0)</f>
        <v>2.1282176021486519E-13</v>
      </c>
      <c r="AK132" s="14">
        <f t="shared" si="89"/>
        <v>2.9281075858910828E-12</v>
      </c>
      <c r="AL132" s="22">
        <f t="shared" ref="AL132:AL153" si="112">(AJ132+AK132)*0.475*44/12</f>
        <v>5.4704519444678596E-12</v>
      </c>
      <c r="AM132" s="62">
        <f t="shared" ref="AM132:AM195" si="113">AL132+(AD132+AE132)*44/12</f>
        <v>293.33333333333877</v>
      </c>
      <c r="AN132" s="62">
        <f ca="1">AVERAGE(OFFSET($AM$3,0,0,'Données projet'!$E$10+1,1))-AVERAGE(OFFSET($H$3,0,0,'Données projet'!$E$10+1,1))</f>
        <v>321.08907037347404</v>
      </c>
      <c r="AO132" s="62">
        <f t="shared" si="90"/>
        <v>129.83874732376847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374.79806286316051</v>
      </c>
      <c r="T133" s="62">
        <f t="shared" ref="T133:T196" si="142">$T$3</f>
        <v>350.01856672839466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4.5474735088646412E-13</v>
      </c>
      <c r="AJ133" s="14">
        <f>AI133*VLOOKUP('Données projet'!$B$10,Paramètres!$A$1:$I$89,3,0)*VLOOKUP('Données projet'!$B$10,Paramètres!$A$1:$I$89,5,0)</f>
        <v>2.1282176021486519E-13</v>
      </c>
      <c r="AK133" s="14">
        <f t="shared" ref="AK133:AK153" si="143">EXP(-1.0587+0.8836*LN(AJ133)+0.284)</f>
        <v>2.9281075858910828E-12</v>
      </c>
      <c r="AL133" s="22">
        <f t="shared" si="112"/>
        <v>5.4704519444678596E-12</v>
      </c>
      <c r="AM133" s="62">
        <f t="shared" si="113"/>
        <v>293.33333333333877</v>
      </c>
      <c r="AN133" s="62">
        <f ca="1">AVERAGE(OFFSET($AM$3,0,0,'Données projet'!$E$10+1,1))-AVERAGE(OFFSET($H$3,0,0,'Données projet'!$E$10+1,1))</f>
        <v>321.08907037347404</v>
      </c>
      <c r="AO133" s="62">
        <f t="shared" ref="AO133:AO196" si="144">$AO$3</f>
        <v>129.83874732376847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374.79806286316051</v>
      </c>
      <c r="T134" s="62">
        <f t="shared" si="142"/>
        <v>350.01856672839466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4.5474735088646412E-13</v>
      </c>
      <c r="AJ134" s="14">
        <f>AI134*VLOOKUP('Données projet'!$B$10,Paramètres!$A$1:$I$89,3,0)*VLOOKUP('Données projet'!$B$10,Paramètres!$A$1:$I$89,5,0)</f>
        <v>2.1282176021486519E-13</v>
      </c>
      <c r="AK134" s="14">
        <f t="shared" si="143"/>
        <v>2.9281075858910828E-12</v>
      </c>
      <c r="AL134" s="22">
        <f t="shared" si="112"/>
        <v>5.4704519444678596E-12</v>
      </c>
      <c r="AM134" s="62">
        <f t="shared" si="113"/>
        <v>293.33333333333877</v>
      </c>
      <c r="AN134" s="62">
        <f ca="1">AVERAGE(OFFSET($AM$3,0,0,'Données projet'!$E$10+1,1))-AVERAGE(OFFSET($H$3,0,0,'Données projet'!$E$10+1,1))</f>
        <v>321.08907037347404</v>
      </c>
      <c r="AO134" s="62">
        <f t="shared" si="144"/>
        <v>129.83874732376847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374.79806286316051</v>
      </c>
      <c r="T135" s="62">
        <f t="shared" si="142"/>
        <v>350.01856672839466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4.5474735088646412E-13</v>
      </c>
      <c r="AJ135" s="14">
        <f>AI135*VLOOKUP('Données projet'!$B$10,Paramètres!$A$1:$I$89,3,0)*VLOOKUP('Données projet'!$B$10,Paramètres!$A$1:$I$89,5,0)</f>
        <v>2.1282176021486519E-13</v>
      </c>
      <c r="AK135" s="14">
        <f t="shared" si="143"/>
        <v>2.9281075858910828E-12</v>
      </c>
      <c r="AL135" s="22">
        <f t="shared" si="112"/>
        <v>5.4704519444678596E-12</v>
      </c>
      <c r="AM135" s="62">
        <f t="shared" si="113"/>
        <v>293.33333333333877</v>
      </c>
      <c r="AN135" s="62">
        <f ca="1">AVERAGE(OFFSET($AM$3,0,0,'Données projet'!$E$10+1,1))-AVERAGE(OFFSET($H$3,0,0,'Données projet'!$E$10+1,1))</f>
        <v>321.08907037347404</v>
      </c>
      <c r="AO135" s="62">
        <f t="shared" si="144"/>
        <v>129.83874732376847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374.79806286316051</v>
      </c>
      <c r="T136" s="62">
        <f t="shared" si="142"/>
        <v>350.01856672839466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4.5474735088646412E-13</v>
      </c>
      <c r="AJ136" s="14">
        <f>AI136*VLOOKUP('Données projet'!$B$10,Paramètres!$A$1:$I$89,3,0)*VLOOKUP('Données projet'!$B$10,Paramètres!$A$1:$I$89,5,0)</f>
        <v>2.1282176021486519E-13</v>
      </c>
      <c r="AK136" s="14">
        <f t="shared" si="143"/>
        <v>2.9281075858910828E-12</v>
      </c>
      <c r="AL136" s="22">
        <f t="shared" si="112"/>
        <v>5.4704519444678596E-12</v>
      </c>
      <c r="AM136" s="62">
        <f t="shared" si="113"/>
        <v>293.33333333333877</v>
      </c>
      <c r="AN136" s="62">
        <f ca="1">AVERAGE(OFFSET($AM$3,0,0,'Données projet'!$E$10+1,1))-AVERAGE(OFFSET($H$3,0,0,'Données projet'!$E$10+1,1))</f>
        <v>321.08907037347404</v>
      </c>
      <c r="AO136" s="62">
        <f t="shared" si="144"/>
        <v>129.83874732376847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374.79806286316051</v>
      </c>
      <c r="T137" s="62">
        <f t="shared" si="142"/>
        <v>350.01856672839466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4.5474735088646412E-13</v>
      </c>
      <c r="AJ137" s="14">
        <f>AI137*VLOOKUP('Données projet'!$B$10,Paramètres!$A$1:$I$89,3,0)*VLOOKUP('Données projet'!$B$10,Paramètres!$A$1:$I$89,5,0)</f>
        <v>2.1282176021486519E-13</v>
      </c>
      <c r="AK137" s="14">
        <f t="shared" si="143"/>
        <v>2.9281075858910828E-12</v>
      </c>
      <c r="AL137" s="22">
        <f t="shared" si="112"/>
        <v>5.4704519444678596E-12</v>
      </c>
      <c r="AM137" s="62">
        <f t="shared" si="113"/>
        <v>293.33333333333877</v>
      </c>
      <c r="AN137" s="62">
        <f ca="1">AVERAGE(OFFSET($AM$3,0,0,'Données projet'!$E$10+1,1))-AVERAGE(OFFSET($H$3,0,0,'Données projet'!$E$10+1,1))</f>
        <v>321.08907037347404</v>
      </c>
      <c r="AO137" s="62">
        <f t="shared" si="144"/>
        <v>129.83874732376847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374.79806286316051</v>
      </c>
      <c r="T138" s="62">
        <f t="shared" si="142"/>
        <v>350.01856672839466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4.5474735088646412E-13</v>
      </c>
      <c r="AJ138" s="14">
        <f>AI138*VLOOKUP('Données projet'!$B$10,Paramètres!$A$1:$I$89,3,0)*VLOOKUP('Données projet'!$B$10,Paramètres!$A$1:$I$89,5,0)</f>
        <v>2.1282176021486519E-13</v>
      </c>
      <c r="AK138" s="14">
        <f t="shared" si="143"/>
        <v>2.9281075858910828E-12</v>
      </c>
      <c r="AL138" s="22">
        <f t="shared" si="112"/>
        <v>5.4704519444678596E-12</v>
      </c>
      <c r="AM138" s="62">
        <f t="shared" si="113"/>
        <v>293.33333333333877</v>
      </c>
      <c r="AN138" s="62">
        <f ca="1">AVERAGE(OFFSET($AM$3,0,0,'Données projet'!$E$10+1,1))-AVERAGE(OFFSET($H$3,0,0,'Données projet'!$E$10+1,1))</f>
        <v>321.08907037347404</v>
      </c>
      <c r="AO138" s="62">
        <f t="shared" si="144"/>
        <v>129.83874732376847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374.79806286316051</v>
      </c>
      <c r="T139" s="62">
        <f t="shared" si="142"/>
        <v>350.01856672839466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4.5474735088646412E-13</v>
      </c>
      <c r="AJ139" s="14">
        <f>AI139*VLOOKUP('Données projet'!$B$10,Paramètres!$A$1:$I$89,3,0)*VLOOKUP('Données projet'!$B$10,Paramètres!$A$1:$I$89,5,0)</f>
        <v>2.1282176021486519E-13</v>
      </c>
      <c r="AK139" s="14">
        <f t="shared" si="143"/>
        <v>2.9281075858910828E-12</v>
      </c>
      <c r="AL139" s="22">
        <f t="shared" si="112"/>
        <v>5.4704519444678596E-12</v>
      </c>
      <c r="AM139" s="62">
        <f t="shared" si="113"/>
        <v>293.33333333333877</v>
      </c>
      <c r="AN139" s="62">
        <f ca="1">AVERAGE(OFFSET($AM$3,0,0,'Données projet'!$E$10+1,1))-AVERAGE(OFFSET($H$3,0,0,'Données projet'!$E$10+1,1))</f>
        <v>321.08907037347404</v>
      </c>
      <c r="AO139" s="62">
        <f t="shared" si="144"/>
        <v>129.83874732376847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374.79806286316051</v>
      </c>
      <c r="T140" s="62">
        <f t="shared" si="142"/>
        <v>350.01856672839466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4.5474735088646412E-13</v>
      </c>
      <c r="AJ140" s="14">
        <f>AI140*VLOOKUP('Données projet'!$B$10,Paramètres!$A$1:$I$89,3,0)*VLOOKUP('Données projet'!$B$10,Paramètres!$A$1:$I$89,5,0)</f>
        <v>2.1282176021486519E-13</v>
      </c>
      <c r="AK140" s="14">
        <f t="shared" si="143"/>
        <v>2.9281075858910828E-12</v>
      </c>
      <c r="AL140" s="22">
        <f t="shared" si="112"/>
        <v>5.4704519444678596E-12</v>
      </c>
      <c r="AM140" s="62">
        <f t="shared" si="113"/>
        <v>293.33333333333877</v>
      </c>
      <c r="AN140" s="62">
        <f ca="1">AVERAGE(OFFSET($AM$3,0,0,'Données projet'!$E$10+1,1))-AVERAGE(OFFSET($H$3,0,0,'Données projet'!$E$10+1,1))</f>
        <v>321.08907037347404</v>
      </c>
      <c r="AO140" s="62">
        <f t="shared" si="144"/>
        <v>129.83874732376847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374.79806286316051</v>
      </c>
      <c r="T141" s="62">
        <f t="shared" si="142"/>
        <v>350.01856672839466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4.5474735088646412E-13</v>
      </c>
      <c r="AJ141" s="14">
        <f>AI141*VLOOKUP('Données projet'!$B$10,Paramètres!$A$1:$I$89,3,0)*VLOOKUP('Données projet'!$B$10,Paramètres!$A$1:$I$89,5,0)</f>
        <v>2.1282176021486519E-13</v>
      </c>
      <c r="AK141" s="14">
        <f t="shared" si="143"/>
        <v>2.9281075858910828E-12</v>
      </c>
      <c r="AL141" s="22">
        <f t="shared" si="112"/>
        <v>5.4704519444678596E-12</v>
      </c>
      <c r="AM141" s="62">
        <f t="shared" si="113"/>
        <v>293.33333333333877</v>
      </c>
      <c r="AN141" s="62">
        <f ca="1">AVERAGE(OFFSET($AM$3,0,0,'Données projet'!$E$10+1,1))-AVERAGE(OFFSET($H$3,0,0,'Données projet'!$E$10+1,1))</f>
        <v>321.08907037347404</v>
      </c>
      <c r="AO141" s="62">
        <f t="shared" si="144"/>
        <v>129.83874732376847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374.79806286316051</v>
      </c>
      <c r="T142" s="62">
        <f t="shared" si="142"/>
        <v>350.01856672839466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4.5474735088646412E-13</v>
      </c>
      <c r="AJ142" s="14">
        <f>AI142*VLOOKUP('Données projet'!$B$10,Paramètres!$A$1:$I$89,3,0)*VLOOKUP('Données projet'!$B$10,Paramètres!$A$1:$I$89,5,0)</f>
        <v>2.1282176021486519E-13</v>
      </c>
      <c r="AK142" s="14">
        <f t="shared" si="143"/>
        <v>2.9281075858910828E-12</v>
      </c>
      <c r="AL142" s="22">
        <f t="shared" si="112"/>
        <v>5.4704519444678596E-12</v>
      </c>
      <c r="AM142" s="62">
        <f t="shared" si="113"/>
        <v>293.33333333333877</v>
      </c>
      <c r="AN142" s="62">
        <f ca="1">AVERAGE(OFFSET($AM$3,0,0,'Données projet'!$E$10+1,1))-AVERAGE(OFFSET($H$3,0,0,'Données projet'!$E$10+1,1))</f>
        <v>321.08907037347404</v>
      </c>
      <c r="AO142" s="62">
        <f t="shared" si="144"/>
        <v>129.83874732376847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374.79806286316051</v>
      </c>
      <c r="T143" s="62">
        <f t="shared" si="142"/>
        <v>350.01856672839466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4.5474735088646412E-13</v>
      </c>
      <c r="AJ143" s="14">
        <f>AI143*VLOOKUP('Données projet'!$B$10,Paramètres!$A$1:$I$89,3,0)*VLOOKUP('Données projet'!$B$10,Paramètres!$A$1:$I$89,5,0)</f>
        <v>2.1282176021486519E-13</v>
      </c>
      <c r="AK143" s="14">
        <f t="shared" si="143"/>
        <v>2.9281075858910828E-12</v>
      </c>
      <c r="AL143" s="22">
        <f t="shared" si="112"/>
        <v>5.4704519444678596E-12</v>
      </c>
      <c r="AM143" s="62">
        <f t="shared" si="113"/>
        <v>293.33333333333877</v>
      </c>
      <c r="AN143" s="62">
        <f ca="1">AVERAGE(OFFSET($AM$3,0,0,'Données projet'!$E$10+1,1))-AVERAGE(OFFSET($H$3,0,0,'Données projet'!$E$10+1,1))</f>
        <v>321.08907037347404</v>
      </c>
      <c r="AO143" s="62">
        <f t="shared" si="144"/>
        <v>129.83874732376847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374.79806286316051</v>
      </c>
      <c r="T144" s="62">
        <f t="shared" si="142"/>
        <v>350.01856672839466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4.5474735088646412E-13</v>
      </c>
      <c r="AJ144" s="14">
        <f>AI144*VLOOKUP('Données projet'!$B$10,Paramètres!$A$1:$I$89,3,0)*VLOOKUP('Données projet'!$B$10,Paramètres!$A$1:$I$89,5,0)</f>
        <v>2.1282176021486519E-13</v>
      </c>
      <c r="AK144" s="14">
        <f t="shared" si="143"/>
        <v>2.9281075858910828E-12</v>
      </c>
      <c r="AL144" s="22">
        <f t="shared" si="112"/>
        <v>5.4704519444678596E-12</v>
      </c>
      <c r="AM144" s="62">
        <f t="shared" si="113"/>
        <v>293.33333333333877</v>
      </c>
      <c r="AN144" s="62">
        <f ca="1">AVERAGE(OFFSET($AM$3,0,0,'Données projet'!$E$10+1,1))-AVERAGE(OFFSET($H$3,0,0,'Données projet'!$E$10+1,1))</f>
        <v>321.08907037347404</v>
      </c>
      <c r="AO144" s="62">
        <f t="shared" si="144"/>
        <v>129.83874732376847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374.79806286316051</v>
      </c>
      <c r="T145" s="62">
        <f t="shared" si="142"/>
        <v>350.01856672839466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4.5474735088646412E-13</v>
      </c>
      <c r="AJ145" s="14">
        <f>AI145*VLOOKUP('Données projet'!$B$10,Paramètres!$A$1:$I$89,3,0)*VLOOKUP('Données projet'!$B$10,Paramètres!$A$1:$I$89,5,0)</f>
        <v>2.1282176021486519E-13</v>
      </c>
      <c r="AK145" s="14">
        <f t="shared" si="143"/>
        <v>2.9281075858910828E-12</v>
      </c>
      <c r="AL145" s="22">
        <f t="shared" si="112"/>
        <v>5.4704519444678596E-12</v>
      </c>
      <c r="AM145" s="62">
        <f t="shared" si="113"/>
        <v>293.33333333333877</v>
      </c>
      <c r="AN145" s="62">
        <f ca="1">AVERAGE(OFFSET($AM$3,0,0,'Données projet'!$E$10+1,1))-AVERAGE(OFFSET($H$3,0,0,'Données projet'!$E$10+1,1))</f>
        <v>321.08907037347404</v>
      </c>
      <c r="AO145" s="62">
        <f t="shared" si="144"/>
        <v>129.83874732376847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374.79806286316051</v>
      </c>
      <c r="T146" s="62">
        <f t="shared" si="142"/>
        <v>350.01856672839466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4.5474735088646412E-13</v>
      </c>
      <c r="AJ146" s="14">
        <f>AI146*VLOOKUP('Données projet'!$B$10,Paramètres!$A$1:$I$89,3,0)*VLOOKUP('Données projet'!$B$10,Paramètres!$A$1:$I$89,5,0)</f>
        <v>2.1282176021486519E-13</v>
      </c>
      <c r="AK146" s="14">
        <f t="shared" si="143"/>
        <v>2.9281075858910828E-12</v>
      </c>
      <c r="AL146" s="22">
        <f t="shared" si="112"/>
        <v>5.4704519444678596E-12</v>
      </c>
      <c r="AM146" s="62">
        <f t="shared" si="113"/>
        <v>293.33333333333877</v>
      </c>
      <c r="AN146" s="62">
        <f ca="1">AVERAGE(OFFSET($AM$3,0,0,'Données projet'!$E$10+1,1))-AVERAGE(OFFSET($H$3,0,0,'Données projet'!$E$10+1,1))</f>
        <v>321.08907037347404</v>
      </c>
      <c r="AO146" s="62">
        <f t="shared" si="144"/>
        <v>129.83874732376847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374.79806286316051</v>
      </c>
      <c r="T147" s="62">
        <f t="shared" si="142"/>
        <v>350.01856672839466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4.5474735088646412E-13</v>
      </c>
      <c r="AJ147" s="14">
        <f>AI147*VLOOKUP('Données projet'!$B$10,Paramètres!$A$1:$I$89,3,0)*VLOOKUP('Données projet'!$B$10,Paramètres!$A$1:$I$89,5,0)</f>
        <v>2.1282176021486519E-13</v>
      </c>
      <c r="AK147" s="14">
        <f t="shared" si="143"/>
        <v>2.9281075858910828E-12</v>
      </c>
      <c r="AL147" s="22">
        <f t="shared" si="112"/>
        <v>5.4704519444678596E-12</v>
      </c>
      <c r="AM147" s="62">
        <f t="shared" si="113"/>
        <v>293.33333333333877</v>
      </c>
      <c r="AN147" s="62">
        <f ca="1">AVERAGE(OFFSET($AM$3,0,0,'Données projet'!$E$10+1,1))-AVERAGE(OFFSET($H$3,0,0,'Données projet'!$E$10+1,1))</f>
        <v>321.08907037347404</v>
      </c>
      <c r="AO147" s="62">
        <f t="shared" si="144"/>
        <v>129.83874732376847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374.79806286316051</v>
      </c>
      <c r="T148" s="62">
        <f t="shared" si="142"/>
        <v>350.01856672839466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4.5474735088646412E-13</v>
      </c>
      <c r="AJ148" s="14">
        <f>AI148*VLOOKUP('Données projet'!$B$10,Paramètres!$A$1:$I$89,3,0)*VLOOKUP('Données projet'!$B$10,Paramètres!$A$1:$I$89,5,0)</f>
        <v>2.1282176021486519E-13</v>
      </c>
      <c r="AK148" s="14">
        <f t="shared" si="143"/>
        <v>2.9281075858910828E-12</v>
      </c>
      <c r="AL148" s="22">
        <f t="shared" si="112"/>
        <v>5.4704519444678596E-12</v>
      </c>
      <c r="AM148" s="62">
        <f t="shared" si="113"/>
        <v>293.33333333333877</v>
      </c>
      <c r="AN148" s="62">
        <f ca="1">AVERAGE(OFFSET($AM$3,0,0,'Données projet'!$E$10+1,1))-AVERAGE(OFFSET($H$3,0,0,'Données projet'!$E$10+1,1))</f>
        <v>321.08907037347404</v>
      </c>
      <c r="AO148" s="62">
        <f t="shared" si="144"/>
        <v>129.83874732376847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374.79806286316051</v>
      </c>
      <c r="T149" s="62">
        <f t="shared" si="142"/>
        <v>350.01856672839466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4.5474735088646412E-13</v>
      </c>
      <c r="AJ149" s="14">
        <f>AI149*VLOOKUP('Données projet'!$B$10,Paramètres!$A$1:$I$89,3,0)*VLOOKUP('Données projet'!$B$10,Paramètres!$A$1:$I$89,5,0)</f>
        <v>2.1282176021486519E-13</v>
      </c>
      <c r="AK149" s="14">
        <f t="shared" si="143"/>
        <v>2.9281075858910828E-12</v>
      </c>
      <c r="AL149" s="22">
        <f t="shared" si="112"/>
        <v>5.4704519444678596E-12</v>
      </c>
      <c r="AM149" s="62">
        <f t="shared" si="113"/>
        <v>293.33333333333877</v>
      </c>
      <c r="AN149" s="62">
        <f ca="1">AVERAGE(OFFSET($AM$3,0,0,'Données projet'!$E$10+1,1))-AVERAGE(OFFSET($H$3,0,0,'Données projet'!$E$10+1,1))</f>
        <v>321.08907037347404</v>
      </c>
      <c r="AO149" s="62">
        <f t="shared" si="144"/>
        <v>129.83874732376847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374.79806286316051</v>
      </c>
      <c r="T150" s="62">
        <f t="shared" si="142"/>
        <v>350.01856672839466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4.5474735088646412E-13</v>
      </c>
      <c r="AJ150" s="14">
        <f>AI150*VLOOKUP('Données projet'!$B$10,Paramètres!$A$1:$I$89,3,0)*VLOOKUP('Données projet'!$B$10,Paramètres!$A$1:$I$89,5,0)</f>
        <v>2.1282176021486519E-13</v>
      </c>
      <c r="AK150" s="14">
        <f t="shared" si="143"/>
        <v>2.9281075858910828E-12</v>
      </c>
      <c r="AL150" s="22">
        <f t="shared" si="112"/>
        <v>5.4704519444678596E-12</v>
      </c>
      <c r="AM150" s="62">
        <f t="shared" si="113"/>
        <v>293.33333333333877</v>
      </c>
      <c r="AN150" s="62">
        <f ca="1">AVERAGE(OFFSET($AM$3,0,0,'Données projet'!$E$10+1,1))-AVERAGE(OFFSET($H$3,0,0,'Données projet'!$E$10+1,1))</f>
        <v>321.08907037347404</v>
      </c>
      <c r="AO150" s="62">
        <f t="shared" si="144"/>
        <v>129.83874732376847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374.79806286316051</v>
      </c>
      <c r="T151" s="62">
        <f t="shared" si="142"/>
        <v>350.01856672839466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4.5474735088646412E-13</v>
      </c>
      <c r="AJ151" s="14">
        <f>AI151*VLOOKUP('Données projet'!$B$10,Paramètres!$A$1:$I$89,3,0)*VLOOKUP('Données projet'!$B$10,Paramètres!$A$1:$I$89,5,0)</f>
        <v>2.1282176021486519E-13</v>
      </c>
      <c r="AK151" s="14">
        <f t="shared" si="143"/>
        <v>2.9281075858910828E-12</v>
      </c>
      <c r="AL151" s="22">
        <f t="shared" si="112"/>
        <v>5.4704519444678596E-12</v>
      </c>
      <c r="AM151" s="62">
        <f t="shared" si="113"/>
        <v>293.33333333333877</v>
      </c>
      <c r="AN151" s="62">
        <f ca="1">AVERAGE(OFFSET($AM$3,0,0,'Données projet'!$E$10+1,1))-AVERAGE(OFFSET($H$3,0,0,'Données projet'!$E$10+1,1))</f>
        <v>321.08907037347404</v>
      </c>
      <c r="AO151" s="62">
        <f t="shared" si="144"/>
        <v>129.83874732376847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374.79806286316051</v>
      </c>
      <c r="T152" s="62">
        <f t="shared" si="142"/>
        <v>350.01856672839466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4.5474735088646412E-13</v>
      </c>
      <c r="AJ152" s="14">
        <f>AI152*VLOOKUP('Données projet'!$B$10,Paramètres!$A$1:$I$89,3,0)*VLOOKUP('Données projet'!$B$10,Paramètres!$A$1:$I$89,5,0)</f>
        <v>2.1282176021486519E-13</v>
      </c>
      <c r="AK152" s="14">
        <f t="shared" si="143"/>
        <v>2.9281075858910828E-12</v>
      </c>
      <c r="AL152" s="22">
        <f t="shared" si="112"/>
        <v>5.4704519444678596E-12</v>
      </c>
      <c r="AM152" s="62">
        <f t="shared" si="113"/>
        <v>293.33333333333877</v>
      </c>
      <c r="AN152" s="62">
        <f ca="1">AVERAGE(OFFSET($AM$3,0,0,'Données projet'!$E$10+1,1))-AVERAGE(OFFSET($H$3,0,0,'Données projet'!$E$10+1,1))</f>
        <v>321.08907037347404</v>
      </c>
      <c r="AO152" s="62">
        <f t="shared" si="144"/>
        <v>129.83874732376847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374.79806286316051</v>
      </c>
      <c r="T153" s="62">
        <f t="shared" si="142"/>
        <v>350.01856672839466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4.5474735088646412E-13</v>
      </c>
      <c r="AJ153" s="14">
        <f>AI153*VLOOKUP('Données projet'!$B$10,Paramètres!$A$1:$I$89,3,0)*VLOOKUP('Données projet'!$B$10,Paramètres!$A$1:$I$89,5,0)</f>
        <v>2.1282176021486519E-13</v>
      </c>
      <c r="AK153" s="14">
        <f t="shared" si="143"/>
        <v>2.9281075858910828E-12</v>
      </c>
      <c r="AL153" s="22">
        <f t="shared" si="112"/>
        <v>5.4704519444678596E-12</v>
      </c>
      <c r="AM153" s="62">
        <f t="shared" si="113"/>
        <v>293.33333333333877</v>
      </c>
      <c r="AN153" s="62">
        <f ca="1">AVERAGE(OFFSET($AM$3,0,0,'Données projet'!$E$10+1,1))-AVERAGE(OFFSET($H$3,0,0,'Données projet'!$E$10+1,1))</f>
        <v>321.08907037347404</v>
      </c>
      <c r="AO153" s="62">
        <f t="shared" si="144"/>
        <v>129.83874732376847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374.79806286316051</v>
      </c>
      <c r="T154" s="62">
        <f t="shared" si="142"/>
        <v>350.01856672839466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4.5474735088646412E-13</v>
      </c>
      <c r="AJ154" s="14">
        <f>AI154*VLOOKUP('Données projet'!$B$10,Paramètres!$A$1:$I$89,3,0)*VLOOKUP('Données projet'!$B$10,Paramètres!$A$1:$I$89,5,0)</f>
        <v>2.1282176021486519E-13</v>
      </c>
      <c r="AK154" s="14">
        <f t="shared" ref="AK154:AK203" si="164">EXP(-1.0587+0.8836*LN(AJ154)+0.284)</f>
        <v>2.9281075858910828E-12</v>
      </c>
      <c r="AL154" s="22">
        <f t="shared" ref="AL154:AL203" si="165">(AJ154+AK154)*0.475*44/12</f>
        <v>5.4704519444678596E-12</v>
      </c>
      <c r="AM154" s="62">
        <f t="shared" si="113"/>
        <v>293.33333333333877</v>
      </c>
      <c r="AN154" s="62">
        <f ca="1">AVERAGE(OFFSET($AM$3,0,0,'Données projet'!$E$10+1,1))-AVERAGE(OFFSET($H$3,0,0,'Données projet'!$E$10+1,1))</f>
        <v>321.08907037347404</v>
      </c>
      <c r="AO154" s="62">
        <f t="shared" si="144"/>
        <v>129.83874732376847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374.79806286316051</v>
      </c>
      <c r="T155" s="62">
        <f t="shared" si="142"/>
        <v>350.01856672839466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4.5474735088646412E-13</v>
      </c>
      <c r="AJ155" s="14">
        <f>AI155*VLOOKUP('Données projet'!$B$10,Paramètres!$A$1:$I$89,3,0)*VLOOKUP('Données projet'!$B$10,Paramètres!$A$1:$I$89,5,0)</f>
        <v>2.1282176021486519E-13</v>
      </c>
      <c r="AK155" s="14">
        <f t="shared" si="164"/>
        <v>2.9281075858910828E-12</v>
      </c>
      <c r="AL155" s="22">
        <f t="shared" si="165"/>
        <v>5.4704519444678596E-12</v>
      </c>
      <c r="AM155" s="62">
        <f t="shared" si="113"/>
        <v>293.33333333333877</v>
      </c>
      <c r="AN155" s="62">
        <f ca="1">AVERAGE(OFFSET($AM$3,0,0,'Données projet'!$E$10+1,1))-AVERAGE(OFFSET($H$3,0,0,'Données projet'!$E$10+1,1))</f>
        <v>321.08907037347404</v>
      </c>
      <c r="AO155" s="62">
        <f t="shared" si="144"/>
        <v>129.83874732376847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374.79806286316051</v>
      </c>
      <c r="T156" s="62">
        <f t="shared" si="142"/>
        <v>350.01856672839466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4.5474735088646412E-13</v>
      </c>
      <c r="AJ156" s="14">
        <f>AI156*VLOOKUP('Données projet'!$B$10,Paramètres!$A$1:$I$89,3,0)*VLOOKUP('Données projet'!$B$10,Paramètres!$A$1:$I$89,5,0)</f>
        <v>2.1282176021486519E-13</v>
      </c>
      <c r="AK156" s="14">
        <f t="shared" si="164"/>
        <v>2.9281075858910828E-12</v>
      </c>
      <c r="AL156" s="22">
        <f t="shared" si="165"/>
        <v>5.4704519444678596E-12</v>
      </c>
      <c r="AM156" s="62">
        <f t="shared" si="113"/>
        <v>293.33333333333877</v>
      </c>
      <c r="AN156" s="62">
        <f ca="1">AVERAGE(OFFSET($AM$3,0,0,'Données projet'!$E$10+1,1))-AVERAGE(OFFSET($H$3,0,0,'Données projet'!$E$10+1,1))</f>
        <v>321.08907037347404</v>
      </c>
      <c r="AO156" s="62">
        <f t="shared" si="144"/>
        <v>129.83874732376847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374.79806286316051</v>
      </c>
      <c r="T157" s="62">
        <f t="shared" si="142"/>
        <v>350.01856672839466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4.5474735088646412E-13</v>
      </c>
      <c r="AJ157" s="14">
        <f>AI157*VLOOKUP('Données projet'!$B$10,Paramètres!$A$1:$I$89,3,0)*VLOOKUP('Données projet'!$B$10,Paramètres!$A$1:$I$89,5,0)</f>
        <v>2.1282176021486519E-13</v>
      </c>
      <c r="AK157" s="14">
        <f t="shared" si="164"/>
        <v>2.9281075858910828E-12</v>
      </c>
      <c r="AL157" s="22">
        <f t="shared" si="165"/>
        <v>5.4704519444678596E-12</v>
      </c>
      <c r="AM157" s="62">
        <f t="shared" si="113"/>
        <v>293.33333333333877</v>
      </c>
      <c r="AN157" s="62">
        <f ca="1">AVERAGE(OFFSET($AM$3,0,0,'Données projet'!$E$10+1,1))-AVERAGE(OFFSET($H$3,0,0,'Données projet'!$E$10+1,1))</f>
        <v>321.08907037347404</v>
      </c>
      <c r="AO157" s="62">
        <f t="shared" si="144"/>
        <v>129.83874732376847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374.79806286316051</v>
      </c>
      <c r="T158" s="62">
        <f t="shared" si="142"/>
        <v>350.01856672839466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4.5474735088646412E-13</v>
      </c>
      <c r="AJ158" s="14">
        <f>AI158*VLOOKUP('Données projet'!$B$10,Paramètres!$A$1:$I$89,3,0)*VLOOKUP('Données projet'!$B$10,Paramètres!$A$1:$I$89,5,0)</f>
        <v>2.1282176021486519E-13</v>
      </c>
      <c r="AK158" s="14">
        <f t="shared" si="164"/>
        <v>2.9281075858910828E-12</v>
      </c>
      <c r="AL158" s="22">
        <f t="shared" si="165"/>
        <v>5.4704519444678596E-12</v>
      </c>
      <c r="AM158" s="62">
        <f t="shared" si="113"/>
        <v>293.33333333333877</v>
      </c>
      <c r="AN158" s="62">
        <f ca="1">AVERAGE(OFFSET($AM$3,0,0,'Données projet'!$E$10+1,1))-AVERAGE(OFFSET($H$3,0,0,'Données projet'!$E$10+1,1))</f>
        <v>321.08907037347404</v>
      </c>
      <c r="AO158" s="62">
        <f t="shared" si="144"/>
        <v>129.83874732376847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374.79806286316051</v>
      </c>
      <c r="T159" s="62">
        <f t="shared" si="142"/>
        <v>350.01856672839466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4.5474735088646412E-13</v>
      </c>
      <c r="AJ159" s="14">
        <f>AI159*VLOOKUP('Données projet'!$B$10,Paramètres!$A$1:$I$89,3,0)*VLOOKUP('Données projet'!$B$10,Paramètres!$A$1:$I$89,5,0)</f>
        <v>2.1282176021486519E-13</v>
      </c>
      <c r="AK159" s="14">
        <f t="shared" si="164"/>
        <v>2.9281075858910828E-12</v>
      </c>
      <c r="AL159" s="22">
        <f t="shared" si="165"/>
        <v>5.4704519444678596E-12</v>
      </c>
      <c r="AM159" s="62">
        <f t="shared" si="113"/>
        <v>293.33333333333877</v>
      </c>
      <c r="AN159" s="62">
        <f ca="1">AVERAGE(OFFSET($AM$3,0,0,'Données projet'!$E$10+1,1))-AVERAGE(OFFSET($H$3,0,0,'Données projet'!$E$10+1,1))</f>
        <v>321.08907037347404</v>
      </c>
      <c r="AO159" s="62">
        <f t="shared" si="144"/>
        <v>129.83874732376847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374.79806286316051</v>
      </c>
      <c r="T160" s="62">
        <f t="shared" si="142"/>
        <v>350.01856672839466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4.5474735088646412E-13</v>
      </c>
      <c r="AJ160" s="14">
        <f>AI160*VLOOKUP('Données projet'!$B$10,Paramètres!$A$1:$I$89,3,0)*VLOOKUP('Données projet'!$B$10,Paramètres!$A$1:$I$89,5,0)</f>
        <v>2.1282176021486519E-13</v>
      </c>
      <c r="AK160" s="14">
        <f t="shared" si="164"/>
        <v>2.9281075858910828E-12</v>
      </c>
      <c r="AL160" s="22">
        <f t="shared" si="165"/>
        <v>5.4704519444678596E-12</v>
      </c>
      <c r="AM160" s="62">
        <f t="shared" si="113"/>
        <v>293.33333333333877</v>
      </c>
      <c r="AN160" s="62">
        <f ca="1">AVERAGE(OFFSET($AM$3,0,0,'Données projet'!$E$10+1,1))-AVERAGE(OFFSET($H$3,0,0,'Données projet'!$E$10+1,1))</f>
        <v>321.08907037347404</v>
      </c>
      <c r="AO160" s="62">
        <f t="shared" si="144"/>
        <v>129.83874732376847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374.79806286316051</v>
      </c>
      <c r="T161" s="62">
        <f t="shared" si="142"/>
        <v>350.01856672839466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4.5474735088646412E-13</v>
      </c>
      <c r="AJ161" s="14">
        <f>AI161*VLOOKUP('Données projet'!$B$10,Paramètres!$A$1:$I$89,3,0)*VLOOKUP('Données projet'!$B$10,Paramètres!$A$1:$I$89,5,0)</f>
        <v>2.1282176021486519E-13</v>
      </c>
      <c r="AK161" s="14">
        <f t="shared" si="164"/>
        <v>2.9281075858910828E-12</v>
      </c>
      <c r="AL161" s="22">
        <f t="shared" si="165"/>
        <v>5.4704519444678596E-12</v>
      </c>
      <c r="AM161" s="62">
        <f t="shared" si="113"/>
        <v>293.33333333333877</v>
      </c>
      <c r="AN161" s="62">
        <f ca="1">AVERAGE(OFFSET($AM$3,0,0,'Données projet'!$E$10+1,1))-AVERAGE(OFFSET($H$3,0,0,'Données projet'!$E$10+1,1))</f>
        <v>321.08907037347404</v>
      </c>
      <c r="AO161" s="62">
        <f t="shared" si="144"/>
        <v>129.83874732376847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374.79806286316051</v>
      </c>
      <c r="T162" s="62">
        <f t="shared" si="142"/>
        <v>350.01856672839466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4.5474735088646412E-13</v>
      </c>
      <c r="AJ162" s="14">
        <f>AI162*VLOOKUP('Données projet'!$B$10,Paramètres!$A$1:$I$89,3,0)*VLOOKUP('Données projet'!$B$10,Paramètres!$A$1:$I$89,5,0)</f>
        <v>2.1282176021486519E-13</v>
      </c>
      <c r="AK162" s="14">
        <f t="shared" si="164"/>
        <v>2.9281075858910828E-12</v>
      </c>
      <c r="AL162" s="22">
        <f t="shared" si="165"/>
        <v>5.4704519444678596E-12</v>
      </c>
      <c r="AM162" s="62">
        <f t="shared" si="113"/>
        <v>293.33333333333877</v>
      </c>
      <c r="AN162" s="62">
        <f ca="1">AVERAGE(OFFSET($AM$3,0,0,'Données projet'!$E$10+1,1))-AVERAGE(OFFSET($H$3,0,0,'Données projet'!$E$10+1,1))</f>
        <v>321.08907037347404</v>
      </c>
      <c r="AO162" s="62">
        <f t="shared" si="144"/>
        <v>129.83874732376847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374.79806286316051</v>
      </c>
      <c r="T163" s="62">
        <f t="shared" si="142"/>
        <v>350.01856672839466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4.5474735088646412E-13</v>
      </c>
      <c r="AJ163" s="14">
        <f>AI163*VLOOKUP('Données projet'!$B$10,Paramètres!$A$1:$I$89,3,0)*VLOOKUP('Données projet'!$B$10,Paramètres!$A$1:$I$89,5,0)</f>
        <v>2.1282176021486519E-13</v>
      </c>
      <c r="AK163" s="14">
        <f t="shared" si="164"/>
        <v>2.9281075858910828E-12</v>
      </c>
      <c r="AL163" s="22">
        <f t="shared" si="165"/>
        <v>5.4704519444678596E-12</v>
      </c>
      <c r="AM163" s="62">
        <f t="shared" si="113"/>
        <v>293.33333333333877</v>
      </c>
      <c r="AN163" s="62">
        <f ca="1">AVERAGE(OFFSET($AM$3,0,0,'Données projet'!$E$10+1,1))-AVERAGE(OFFSET($H$3,0,0,'Données projet'!$E$10+1,1))</f>
        <v>321.08907037347404</v>
      </c>
      <c r="AO163" s="62">
        <f t="shared" si="144"/>
        <v>129.83874732376847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374.79806286316051</v>
      </c>
      <c r="T164" s="62">
        <f t="shared" si="142"/>
        <v>350.01856672839466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4.5474735088646412E-13</v>
      </c>
      <c r="AJ164" s="14">
        <f>AI164*VLOOKUP('Données projet'!$B$10,Paramètres!$A$1:$I$89,3,0)*VLOOKUP('Données projet'!$B$10,Paramètres!$A$1:$I$89,5,0)</f>
        <v>2.1282176021486519E-13</v>
      </c>
      <c r="AK164" s="14">
        <f t="shared" si="164"/>
        <v>2.9281075858910828E-12</v>
      </c>
      <c r="AL164" s="22">
        <f t="shared" si="165"/>
        <v>5.4704519444678596E-12</v>
      </c>
      <c r="AM164" s="62">
        <f t="shared" si="113"/>
        <v>293.33333333333877</v>
      </c>
      <c r="AN164" s="62">
        <f ca="1">AVERAGE(OFFSET($AM$3,0,0,'Données projet'!$E$10+1,1))-AVERAGE(OFFSET($H$3,0,0,'Données projet'!$E$10+1,1))</f>
        <v>321.08907037347404</v>
      </c>
      <c r="AO164" s="62">
        <f t="shared" si="144"/>
        <v>129.83874732376847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374.79806286316051</v>
      </c>
      <c r="T165" s="62">
        <f t="shared" si="142"/>
        <v>350.01856672839466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4.5474735088646412E-13</v>
      </c>
      <c r="AJ165" s="14">
        <f>AI165*VLOOKUP('Données projet'!$B$10,Paramètres!$A$1:$I$89,3,0)*VLOOKUP('Données projet'!$B$10,Paramètres!$A$1:$I$89,5,0)</f>
        <v>2.1282176021486519E-13</v>
      </c>
      <c r="AK165" s="14">
        <f t="shared" si="164"/>
        <v>2.9281075858910828E-12</v>
      </c>
      <c r="AL165" s="22">
        <f t="shared" si="165"/>
        <v>5.4704519444678596E-12</v>
      </c>
      <c r="AM165" s="62">
        <f t="shared" si="113"/>
        <v>293.33333333333877</v>
      </c>
      <c r="AN165" s="62">
        <f ca="1">AVERAGE(OFFSET($AM$3,0,0,'Données projet'!$E$10+1,1))-AVERAGE(OFFSET($H$3,0,0,'Données projet'!$E$10+1,1))</f>
        <v>321.08907037347404</v>
      </c>
      <c r="AO165" s="62">
        <f t="shared" si="144"/>
        <v>129.83874732376847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374.79806286316051</v>
      </c>
      <c r="T166" s="62">
        <f t="shared" si="142"/>
        <v>350.01856672839466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4.5474735088646412E-13</v>
      </c>
      <c r="AJ166" s="14">
        <f>AI166*VLOOKUP('Données projet'!$B$10,Paramètres!$A$1:$I$89,3,0)*VLOOKUP('Données projet'!$B$10,Paramètres!$A$1:$I$89,5,0)</f>
        <v>2.1282176021486519E-13</v>
      </c>
      <c r="AK166" s="14">
        <f t="shared" si="164"/>
        <v>2.9281075858910828E-12</v>
      </c>
      <c r="AL166" s="22">
        <f t="shared" si="165"/>
        <v>5.4704519444678596E-12</v>
      </c>
      <c r="AM166" s="62">
        <f t="shared" si="113"/>
        <v>293.33333333333877</v>
      </c>
      <c r="AN166" s="62">
        <f ca="1">AVERAGE(OFFSET($AM$3,0,0,'Données projet'!$E$10+1,1))-AVERAGE(OFFSET($H$3,0,0,'Données projet'!$E$10+1,1))</f>
        <v>321.08907037347404</v>
      </c>
      <c r="AO166" s="62">
        <f t="shared" si="144"/>
        <v>129.83874732376847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374.79806286316051</v>
      </c>
      <c r="T167" s="62">
        <f t="shared" si="142"/>
        <v>350.01856672839466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4.5474735088646412E-13</v>
      </c>
      <c r="AJ167" s="14">
        <f>AI167*VLOOKUP('Données projet'!$B$10,Paramètres!$A$1:$I$89,3,0)*VLOOKUP('Données projet'!$B$10,Paramètres!$A$1:$I$89,5,0)</f>
        <v>2.1282176021486519E-13</v>
      </c>
      <c r="AK167" s="14">
        <f t="shared" si="164"/>
        <v>2.9281075858910828E-12</v>
      </c>
      <c r="AL167" s="22">
        <f t="shared" si="165"/>
        <v>5.4704519444678596E-12</v>
      </c>
      <c r="AM167" s="62">
        <f t="shared" si="113"/>
        <v>293.33333333333877</v>
      </c>
      <c r="AN167" s="62">
        <f ca="1">AVERAGE(OFFSET($AM$3,0,0,'Données projet'!$E$10+1,1))-AVERAGE(OFFSET($H$3,0,0,'Données projet'!$E$10+1,1))</f>
        <v>321.08907037347404</v>
      </c>
      <c r="AO167" s="62">
        <f t="shared" si="144"/>
        <v>129.83874732376847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374.79806286316051</v>
      </c>
      <c r="T168" s="62">
        <f t="shared" si="142"/>
        <v>350.01856672839466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4.5474735088646412E-13</v>
      </c>
      <c r="AJ168" s="14">
        <f>AI168*VLOOKUP('Données projet'!$B$10,Paramètres!$A$1:$I$89,3,0)*VLOOKUP('Données projet'!$B$10,Paramètres!$A$1:$I$89,5,0)</f>
        <v>2.1282176021486519E-13</v>
      </c>
      <c r="AK168" s="14">
        <f t="shared" si="164"/>
        <v>2.9281075858910828E-12</v>
      </c>
      <c r="AL168" s="22">
        <f t="shared" si="165"/>
        <v>5.4704519444678596E-12</v>
      </c>
      <c r="AM168" s="62">
        <f t="shared" si="113"/>
        <v>293.33333333333877</v>
      </c>
      <c r="AN168" s="62">
        <f ca="1">AVERAGE(OFFSET($AM$3,0,0,'Données projet'!$E$10+1,1))-AVERAGE(OFFSET($H$3,0,0,'Données projet'!$E$10+1,1))</f>
        <v>321.08907037347404</v>
      </c>
      <c r="AO168" s="62">
        <f t="shared" si="144"/>
        <v>129.83874732376847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374.79806286316051</v>
      </c>
      <c r="T169" s="62">
        <f t="shared" si="142"/>
        <v>350.01856672839466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4.5474735088646412E-13</v>
      </c>
      <c r="AJ169" s="14">
        <f>AI169*VLOOKUP('Données projet'!$B$10,Paramètres!$A$1:$I$89,3,0)*VLOOKUP('Données projet'!$B$10,Paramètres!$A$1:$I$89,5,0)</f>
        <v>2.1282176021486519E-13</v>
      </c>
      <c r="AK169" s="14">
        <f t="shared" si="164"/>
        <v>2.9281075858910828E-12</v>
      </c>
      <c r="AL169" s="22">
        <f t="shared" si="165"/>
        <v>5.4704519444678596E-12</v>
      </c>
      <c r="AM169" s="62">
        <f t="shared" si="113"/>
        <v>293.33333333333877</v>
      </c>
      <c r="AN169" s="62">
        <f ca="1">AVERAGE(OFFSET($AM$3,0,0,'Données projet'!$E$10+1,1))-AVERAGE(OFFSET($H$3,0,0,'Données projet'!$E$10+1,1))</f>
        <v>321.08907037347404</v>
      </c>
      <c r="AO169" s="62">
        <f t="shared" si="144"/>
        <v>129.83874732376847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374.79806286316051</v>
      </c>
      <c r="T170" s="62">
        <f t="shared" si="142"/>
        <v>350.01856672839466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4.5474735088646412E-13</v>
      </c>
      <c r="AJ170" s="14">
        <f>AI170*VLOOKUP('Données projet'!$B$10,Paramètres!$A$1:$I$89,3,0)*VLOOKUP('Données projet'!$B$10,Paramètres!$A$1:$I$89,5,0)</f>
        <v>2.1282176021486519E-13</v>
      </c>
      <c r="AK170" s="14">
        <f t="shared" si="164"/>
        <v>2.9281075858910828E-12</v>
      </c>
      <c r="AL170" s="22">
        <f t="shared" si="165"/>
        <v>5.4704519444678596E-12</v>
      </c>
      <c r="AM170" s="62">
        <f t="shared" si="113"/>
        <v>293.33333333333877</v>
      </c>
      <c r="AN170" s="62">
        <f ca="1">AVERAGE(OFFSET($AM$3,0,0,'Données projet'!$E$10+1,1))-AVERAGE(OFFSET($H$3,0,0,'Données projet'!$E$10+1,1))</f>
        <v>321.08907037347404</v>
      </c>
      <c r="AO170" s="62">
        <f t="shared" si="144"/>
        <v>129.83874732376847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374.79806286316051</v>
      </c>
      <c r="T171" s="62">
        <f t="shared" si="142"/>
        <v>350.01856672839466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4.5474735088646412E-13</v>
      </c>
      <c r="AJ171" s="14">
        <f>AI171*VLOOKUP('Données projet'!$B$10,Paramètres!$A$1:$I$89,3,0)*VLOOKUP('Données projet'!$B$10,Paramètres!$A$1:$I$89,5,0)</f>
        <v>2.1282176021486519E-13</v>
      </c>
      <c r="AK171" s="14">
        <f t="shared" si="164"/>
        <v>2.9281075858910828E-12</v>
      </c>
      <c r="AL171" s="22">
        <f t="shared" si="165"/>
        <v>5.4704519444678596E-12</v>
      </c>
      <c r="AM171" s="62">
        <f t="shared" si="113"/>
        <v>293.33333333333877</v>
      </c>
      <c r="AN171" s="62">
        <f ca="1">AVERAGE(OFFSET($AM$3,0,0,'Données projet'!$E$10+1,1))-AVERAGE(OFFSET($H$3,0,0,'Données projet'!$E$10+1,1))</f>
        <v>321.08907037347404</v>
      </c>
      <c r="AO171" s="62">
        <f t="shared" si="144"/>
        <v>129.83874732376847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374.79806286316051</v>
      </c>
      <c r="T172" s="62">
        <f t="shared" si="142"/>
        <v>350.01856672839466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4.5474735088646412E-13</v>
      </c>
      <c r="AJ172" s="14">
        <f>AI172*VLOOKUP('Données projet'!$B$10,Paramètres!$A$1:$I$89,3,0)*VLOOKUP('Données projet'!$B$10,Paramètres!$A$1:$I$89,5,0)</f>
        <v>2.1282176021486519E-13</v>
      </c>
      <c r="AK172" s="14">
        <f t="shared" si="164"/>
        <v>2.9281075858910828E-12</v>
      </c>
      <c r="AL172" s="22">
        <f t="shared" si="165"/>
        <v>5.4704519444678596E-12</v>
      </c>
      <c r="AM172" s="62">
        <f t="shared" si="113"/>
        <v>293.33333333333877</v>
      </c>
      <c r="AN172" s="62">
        <f ca="1">AVERAGE(OFFSET($AM$3,0,0,'Données projet'!$E$10+1,1))-AVERAGE(OFFSET($H$3,0,0,'Données projet'!$E$10+1,1))</f>
        <v>321.08907037347404</v>
      </c>
      <c r="AO172" s="62">
        <f t="shared" si="144"/>
        <v>129.83874732376847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374.79806286316051</v>
      </c>
      <c r="T173" s="62">
        <f t="shared" si="142"/>
        <v>350.01856672839466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4.5474735088646412E-13</v>
      </c>
      <c r="AJ173" s="14">
        <f>AI173*VLOOKUP('Données projet'!$B$10,Paramètres!$A$1:$I$89,3,0)*VLOOKUP('Données projet'!$B$10,Paramètres!$A$1:$I$89,5,0)</f>
        <v>2.1282176021486519E-13</v>
      </c>
      <c r="AK173" s="14">
        <f t="shared" si="164"/>
        <v>2.9281075858910828E-12</v>
      </c>
      <c r="AL173" s="22">
        <f t="shared" si="165"/>
        <v>5.4704519444678596E-12</v>
      </c>
      <c r="AM173" s="62">
        <f t="shared" si="113"/>
        <v>293.33333333333877</v>
      </c>
      <c r="AN173" s="62">
        <f ca="1">AVERAGE(OFFSET($AM$3,0,0,'Données projet'!$E$10+1,1))-AVERAGE(OFFSET($H$3,0,0,'Données projet'!$E$10+1,1))</f>
        <v>321.08907037347404</v>
      </c>
      <c r="AO173" s="62">
        <f t="shared" si="144"/>
        <v>129.83874732376847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374.79806286316051</v>
      </c>
      <c r="T174" s="62">
        <f t="shared" si="142"/>
        <v>350.01856672839466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4.5474735088646412E-13</v>
      </c>
      <c r="AJ174" s="14">
        <f>AI174*VLOOKUP('Données projet'!$B$10,Paramètres!$A$1:$I$89,3,0)*VLOOKUP('Données projet'!$B$10,Paramètres!$A$1:$I$89,5,0)</f>
        <v>2.1282176021486519E-13</v>
      </c>
      <c r="AK174" s="14">
        <f t="shared" si="164"/>
        <v>2.9281075858910828E-12</v>
      </c>
      <c r="AL174" s="22">
        <f t="shared" si="165"/>
        <v>5.4704519444678596E-12</v>
      </c>
      <c r="AM174" s="62">
        <f t="shared" si="113"/>
        <v>293.33333333333877</v>
      </c>
      <c r="AN174" s="62">
        <f ca="1">AVERAGE(OFFSET($AM$3,0,0,'Données projet'!$E$10+1,1))-AVERAGE(OFFSET($H$3,0,0,'Données projet'!$E$10+1,1))</f>
        <v>321.08907037347404</v>
      </c>
      <c r="AO174" s="62">
        <f t="shared" si="144"/>
        <v>129.83874732376847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374.79806286316051</v>
      </c>
      <c r="T175" s="62">
        <f t="shared" si="142"/>
        <v>350.01856672839466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4.5474735088646412E-13</v>
      </c>
      <c r="AJ175" s="14">
        <f>AI175*VLOOKUP('Données projet'!$B$10,Paramètres!$A$1:$I$89,3,0)*VLOOKUP('Données projet'!$B$10,Paramètres!$A$1:$I$89,5,0)</f>
        <v>2.1282176021486519E-13</v>
      </c>
      <c r="AK175" s="14">
        <f t="shared" si="164"/>
        <v>2.9281075858910828E-12</v>
      </c>
      <c r="AL175" s="22">
        <f t="shared" si="165"/>
        <v>5.4704519444678596E-12</v>
      </c>
      <c r="AM175" s="62">
        <f t="shared" si="113"/>
        <v>293.33333333333877</v>
      </c>
      <c r="AN175" s="62">
        <f ca="1">AVERAGE(OFFSET($AM$3,0,0,'Données projet'!$E$10+1,1))-AVERAGE(OFFSET($H$3,0,0,'Données projet'!$E$10+1,1))</f>
        <v>321.08907037347404</v>
      </c>
      <c r="AO175" s="62">
        <f t="shared" si="144"/>
        <v>129.83874732376847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374.79806286316051</v>
      </c>
      <c r="T176" s="62">
        <f t="shared" si="142"/>
        <v>350.01856672839466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4.5474735088646412E-13</v>
      </c>
      <c r="AJ176" s="14">
        <f>AI176*VLOOKUP('Données projet'!$B$10,Paramètres!$A$1:$I$89,3,0)*VLOOKUP('Données projet'!$B$10,Paramètres!$A$1:$I$89,5,0)</f>
        <v>2.1282176021486519E-13</v>
      </c>
      <c r="AK176" s="14">
        <f t="shared" si="164"/>
        <v>2.9281075858910828E-12</v>
      </c>
      <c r="AL176" s="22">
        <f t="shared" si="165"/>
        <v>5.4704519444678596E-12</v>
      </c>
      <c r="AM176" s="62">
        <f t="shared" si="113"/>
        <v>293.33333333333877</v>
      </c>
      <c r="AN176" s="62">
        <f ca="1">AVERAGE(OFFSET($AM$3,0,0,'Données projet'!$E$10+1,1))-AVERAGE(OFFSET($H$3,0,0,'Données projet'!$E$10+1,1))</f>
        <v>321.08907037347404</v>
      </c>
      <c r="AO176" s="62">
        <f t="shared" si="144"/>
        <v>129.83874732376847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374.79806286316051</v>
      </c>
      <c r="T177" s="62">
        <f t="shared" si="142"/>
        <v>350.01856672839466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4.5474735088646412E-13</v>
      </c>
      <c r="AJ177" s="14">
        <f>AI177*VLOOKUP('Données projet'!$B$10,Paramètres!$A$1:$I$89,3,0)*VLOOKUP('Données projet'!$B$10,Paramètres!$A$1:$I$89,5,0)</f>
        <v>2.1282176021486519E-13</v>
      </c>
      <c r="AK177" s="14">
        <f t="shared" si="164"/>
        <v>2.9281075858910828E-12</v>
      </c>
      <c r="AL177" s="22">
        <f t="shared" si="165"/>
        <v>5.4704519444678596E-12</v>
      </c>
      <c r="AM177" s="62">
        <f t="shared" si="113"/>
        <v>293.33333333333877</v>
      </c>
      <c r="AN177" s="62">
        <f ca="1">AVERAGE(OFFSET($AM$3,0,0,'Données projet'!$E$10+1,1))-AVERAGE(OFFSET($H$3,0,0,'Données projet'!$E$10+1,1))</f>
        <v>321.08907037347404</v>
      </c>
      <c r="AO177" s="62">
        <f t="shared" si="144"/>
        <v>129.83874732376847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374.79806286316051</v>
      </c>
      <c r="T178" s="62">
        <f t="shared" si="142"/>
        <v>350.01856672839466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4.5474735088646412E-13</v>
      </c>
      <c r="AJ178" s="14">
        <f>AI178*VLOOKUP('Données projet'!$B$10,Paramètres!$A$1:$I$89,3,0)*VLOOKUP('Données projet'!$B$10,Paramètres!$A$1:$I$89,5,0)</f>
        <v>2.1282176021486519E-13</v>
      </c>
      <c r="AK178" s="14">
        <f t="shared" si="164"/>
        <v>2.9281075858910828E-12</v>
      </c>
      <c r="AL178" s="22">
        <f t="shared" si="165"/>
        <v>5.4704519444678596E-12</v>
      </c>
      <c r="AM178" s="62">
        <f t="shared" si="113"/>
        <v>293.33333333333877</v>
      </c>
      <c r="AN178" s="62">
        <f ca="1">AVERAGE(OFFSET($AM$3,0,0,'Données projet'!$E$10+1,1))-AVERAGE(OFFSET($H$3,0,0,'Données projet'!$E$10+1,1))</f>
        <v>321.08907037347404</v>
      </c>
      <c r="AO178" s="62">
        <f t="shared" si="144"/>
        <v>129.83874732376847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374.79806286316051</v>
      </c>
      <c r="T179" s="62">
        <f t="shared" si="142"/>
        <v>350.01856672839466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4.5474735088646412E-13</v>
      </c>
      <c r="AJ179" s="14">
        <f>AI179*VLOOKUP('Données projet'!$B$10,Paramètres!$A$1:$I$89,3,0)*VLOOKUP('Données projet'!$B$10,Paramètres!$A$1:$I$89,5,0)</f>
        <v>2.1282176021486519E-13</v>
      </c>
      <c r="AK179" s="14">
        <f t="shared" si="164"/>
        <v>2.9281075858910828E-12</v>
      </c>
      <c r="AL179" s="22">
        <f t="shared" si="165"/>
        <v>5.4704519444678596E-12</v>
      </c>
      <c r="AM179" s="62">
        <f t="shared" si="113"/>
        <v>293.33333333333877</v>
      </c>
      <c r="AN179" s="62">
        <f ca="1">AVERAGE(OFFSET($AM$3,0,0,'Données projet'!$E$10+1,1))-AVERAGE(OFFSET($H$3,0,0,'Données projet'!$E$10+1,1))</f>
        <v>321.08907037347404</v>
      </c>
      <c r="AO179" s="62">
        <f t="shared" si="144"/>
        <v>129.83874732376847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374.79806286316051</v>
      </c>
      <c r="T180" s="62">
        <f t="shared" si="142"/>
        <v>350.01856672839466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4.5474735088646412E-13</v>
      </c>
      <c r="AJ180" s="14">
        <f>AI180*VLOOKUP('Données projet'!$B$10,Paramètres!$A$1:$I$89,3,0)*VLOOKUP('Données projet'!$B$10,Paramètres!$A$1:$I$89,5,0)</f>
        <v>2.1282176021486519E-13</v>
      </c>
      <c r="AK180" s="14">
        <f t="shared" si="164"/>
        <v>2.9281075858910828E-12</v>
      </c>
      <c r="AL180" s="22">
        <f t="shared" si="165"/>
        <v>5.4704519444678596E-12</v>
      </c>
      <c r="AM180" s="62">
        <f t="shared" si="113"/>
        <v>293.33333333333877</v>
      </c>
      <c r="AN180" s="62">
        <f ca="1">AVERAGE(OFFSET($AM$3,0,0,'Données projet'!$E$10+1,1))-AVERAGE(OFFSET($H$3,0,0,'Données projet'!$E$10+1,1))</f>
        <v>321.08907037347404</v>
      </c>
      <c r="AO180" s="62">
        <f t="shared" si="144"/>
        <v>129.83874732376847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374.79806286316051</v>
      </c>
      <c r="T181" s="62">
        <f t="shared" si="142"/>
        <v>350.01856672839466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4.5474735088646412E-13</v>
      </c>
      <c r="AJ181" s="14">
        <f>AI181*VLOOKUP('Données projet'!$B$10,Paramètres!$A$1:$I$89,3,0)*VLOOKUP('Données projet'!$B$10,Paramètres!$A$1:$I$89,5,0)</f>
        <v>2.1282176021486519E-13</v>
      </c>
      <c r="AK181" s="14">
        <f t="shared" si="164"/>
        <v>2.9281075858910828E-12</v>
      </c>
      <c r="AL181" s="22">
        <f t="shared" si="165"/>
        <v>5.4704519444678596E-12</v>
      </c>
      <c r="AM181" s="62">
        <f t="shared" si="113"/>
        <v>293.33333333333877</v>
      </c>
      <c r="AN181" s="62">
        <f ca="1">AVERAGE(OFFSET($AM$3,0,0,'Données projet'!$E$10+1,1))-AVERAGE(OFFSET($H$3,0,0,'Données projet'!$E$10+1,1))</f>
        <v>321.08907037347404</v>
      </c>
      <c r="AO181" s="62">
        <f t="shared" si="144"/>
        <v>129.83874732376847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374.79806286316051</v>
      </c>
      <c r="T182" s="62">
        <f t="shared" si="142"/>
        <v>350.01856672839466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4.5474735088646412E-13</v>
      </c>
      <c r="AJ182" s="14">
        <f>AI182*VLOOKUP('Données projet'!$B$10,Paramètres!$A$1:$I$89,3,0)*VLOOKUP('Données projet'!$B$10,Paramètres!$A$1:$I$89,5,0)</f>
        <v>2.1282176021486519E-13</v>
      </c>
      <c r="AK182" s="14">
        <f t="shared" si="164"/>
        <v>2.9281075858910828E-12</v>
      </c>
      <c r="AL182" s="22">
        <f t="shared" si="165"/>
        <v>5.4704519444678596E-12</v>
      </c>
      <c r="AM182" s="62">
        <f t="shared" si="113"/>
        <v>293.33333333333877</v>
      </c>
      <c r="AN182" s="62">
        <f ca="1">AVERAGE(OFFSET($AM$3,0,0,'Données projet'!$E$10+1,1))-AVERAGE(OFFSET($H$3,0,0,'Données projet'!$E$10+1,1))</f>
        <v>321.08907037347404</v>
      </c>
      <c r="AO182" s="62">
        <f t="shared" si="144"/>
        <v>129.83874732376847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374.79806286316051</v>
      </c>
      <c r="T183" s="62">
        <f t="shared" si="142"/>
        <v>350.01856672839466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4.5474735088646412E-13</v>
      </c>
      <c r="AJ183" s="14">
        <f>AI183*VLOOKUP('Données projet'!$B$10,Paramètres!$A$1:$I$89,3,0)*VLOOKUP('Données projet'!$B$10,Paramètres!$A$1:$I$89,5,0)</f>
        <v>2.1282176021486519E-13</v>
      </c>
      <c r="AK183" s="14">
        <f t="shared" si="164"/>
        <v>2.9281075858910828E-12</v>
      </c>
      <c r="AL183" s="22">
        <f t="shared" si="165"/>
        <v>5.4704519444678596E-12</v>
      </c>
      <c r="AM183" s="62">
        <f t="shared" si="113"/>
        <v>293.33333333333877</v>
      </c>
      <c r="AN183" s="62">
        <f ca="1">AVERAGE(OFFSET($AM$3,0,0,'Données projet'!$E$10+1,1))-AVERAGE(OFFSET($H$3,0,0,'Données projet'!$E$10+1,1))</f>
        <v>321.08907037347404</v>
      </c>
      <c r="AO183" s="62">
        <f t="shared" si="144"/>
        <v>129.83874732376847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374.79806286316051</v>
      </c>
      <c r="T184" s="62">
        <f t="shared" si="142"/>
        <v>350.01856672839466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4.5474735088646412E-13</v>
      </c>
      <c r="AJ184" s="14">
        <f>AI184*VLOOKUP('Données projet'!$B$10,Paramètres!$A$1:$I$89,3,0)*VLOOKUP('Données projet'!$B$10,Paramètres!$A$1:$I$89,5,0)</f>
        <v>2.1282176021486519E-13</v>
      </c>
      <c r="AK184" s="14">
        <f t="shared" si="164"/>
        <v>2.9281075858910828E-12</v>
      </c>
      <c r="AL184" s="22">
        <f t="shared" si="165"/>
        <v>5.4704519444678596E-12</v>
      </c>
      <c r="AM184" s="62">
        <f t="shared" si="113"/>
        <v>293.33333333333877</v>
      </c>
      <c r="AN184" s="62">
        <f ca="1">AVERAGE(OFFSET($AM$3,0,0,'Données projet'!$E$10+1,1))-AVERAGE(OFFSET($H$3,0,0,'Données projet'!$E$10+1,1))</f>
        <v>321.08907037347404</v>
      </c>
      <c r="AO184" s="62">
        <f t="shared" si="144"/>
        <v>129.83874732376847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374.79806286316051</v>
      </c>
      <c r="T185" s="62">
        <f t="shared" si="142"/>
        <v>350.01856672839466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4.5474735088646412E-13</v>
      </c>
      <c r="AJ185" s="14">
        <f>AI185*VLOOKUP('Données projet'!$B$10,Paramètres!$A$1:$I$89,3,0)*VLOOKUP('Données projet'!$B$10,Paramètres!$A$1:$I$89,5,0)</f>
        <v>2.1282176021486519E-13</v>
      </c>
      <c r="AK185" s="14">
        <f t="shared" si="164"/>
        <v>2.9281075858910828E-12</v>
      </c>
      <c r="AL185" s="22">
        <f t="shared" si="165"/>
        <v>5.4704519444678596E-12</v>
      </c>
      <c r="AM185" s="62">
        <f t="shared" si="113"/>
        <v>293.33333333333877</v>
      </c>
      <c r="AN185" s="62">
        <f ca="1">AVERAGE(OFFSET($AM$3,0,0,'Données projet'!$E$10+1,1))-AVERAGE(OFFSET($H$3,0,0,'Données projet'!$E$10+1,1))</f>
        <v>321.08907037347404</v>
      </c>
      <c r="AO185" s="62">
        <f t="shared" si="144"/>
        <v>129.83874732376847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374.79806286316051</v>
      </c>
      <c r="T186" s="62">
        <f t="shared" si="142"/>
        <v>350.01856672839466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4.5474735088646412E-13</v>
      </c>
      <c r="AJ186" s="14">
        <f>AI186*VLOOKUP('Données projet'!$B$10,Paramètres!$A$1:$I$89,3,0)*VLOOKUP('Données projet'!$B$10,Paramètres!$A$1:$I$89,5,0)</f>
        <v>2.1282176021486519E-13</v>
      </c>
      <c r="AK186" s="14">
        <f t="shared" si="164"/>
        <v>2.9281075858910828E-12</v>
      </c>
      <c r="AL186" s="22">
        <f t="shared" si="165"/>
        <v>5.4704519444678596E-12</v>
      </c>
      <c r="AM186" s="62">
        <f t="shared" si="113"/>
        <v>293.33333333333877</v>
      </c>
      <c r="AN186" s="62">
        <f ca="1">AVERAGE(OFFSET($AM$3,0,0,'Données projet'!$E$10+1,1))-AVERAGE(OFFSET($H$3,0,0,'Données projet'!$E$10+1,1))</f>
        <v>321.08907037347404</v>
      </c>
      <c r="AO186" s="62">
        <f t="shared" si="144"/>
        <v>129.83874732376847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374.79806286316051</v>
      </c>
      <c r="T187" s="62">
        <f t="shared" si="142"/>
        <v>350.01856672839466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4.5474735088646412E-13</v>
      </c>
      <c r="AJ187" s="14">
        <f>AI187*VLOOKUP('Données projet'!$B$10,Paramètres!$A$1:$I$89,3,0)*VLOOKUP('Données projet'!$B$10,Paramètres!$A$1:$I$89,5,0)</f>
        <v>2.1282176021486519E-13</v>
      </c>
      <c r="AK187" s="14">
        <f t="shared" si="164"/>
        <v>2.9281075858910828E-12</v>
      </c>
      <c r="AL187" s="22">
        <f t="shared" si="165"/>
        <v>5.4704519444678596E-12</v>
      </c>
      <c r="AM187" s="62">
        <f t="shared" si="113"/>
        <v>293.33333333333877</v>
      </c>
      <c r="AN187" s="62">
        <f ca="1">AVERAGE(OFFSET($AM$3,0,0,'Données projet'!$E$10+1,1))-AVERAGE(OFFSET($H$3,0,0,'Données projet'!$E$10+1,1))</f>
        <v>321.08907037347404</v>
      </c>
      <c r="AO187" s="62">
        <f t="shared" si="144"/>
        <v>129.83874732376847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374.79806286316051</v>
      </c>
      <c r="T188" s="62">
        <f t="shared" si="142"/>
        <v>350.01856672839466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4.5474735088646412E-13</v>
      </c>
      <c r="AJ188" s="14">
        <f>AI188*VLOOKUP('Données projet'!$B$10,Paramètres!$A$1:$I$89,3,0)*VLOOKUP('Données projet'!$B$10,Paramètres!$A$1:$I$89,5,0)</f>
        <v>2.1282176021486519E-13</v>
      </c>
      <c r="AK188" s="14">
        <f t="shared" si="164"/>
        <v>2.9281075858910828E-12</v>
      </c>
      <c r="AL188" s="22">
        <f t="shared" si="165"/>
        <v>5.4704519444678596E-12</v>
      </c>
      <c r="AM188" s="62">
        <f t="shared" si="113"/>
        <v>293.33333333333877</v>
      </c>
      <c r="AN188" s="62">
        <f ca="1">AVERAGE(OFFSET($AM$3,0,0,'Données projet'!$E$10+1,1))-AVERAGE(OFFSET($H$3,0,0,'Données projet'!$E$10+1,1))</f>
        <v>321.08907037347404</v>
      </c>
      <c r="AO188" s="62">
        <f t="shared" si="144"/>
        <v>129.83874732376847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374.79806286316051</v>
      </c>
      <c r="T189" s="62">
        <f t="shared" si="142"/>
        <v>350.01856672839466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4.5474735088646412E-13</v>
      </c>
      <c r="AJ189" s="14">
        <f>AI189*VLOOKUP('Données projet'!$B$10,Paramètres!$A$1:$I$89,3,0)*VLOOKUP('Données projet'!$B$10,Paramètres!$A$1:$I$89,5,0)</f>
        <v>2.1282176021486519E-13</v>
      </c>
      <c r="AK189" s="14">
        <f t="shared" si="164"/>
        <v>2.9281075858910828E-12</v>
      </c>
      <c r="AL189" s="22">
        <f t="shared" si="165"/>
        <v>5.4704519444678596E-12</v>
      </c>
      <c r="AM189" s="62">
        <f t="shared" si="113"/>
        <v>293.33333333333877</v>
      </c>
      <c r="AN189" s="62">
        <f ca="1">AVERAGE(OFFSET($AM$3,0,0,'Données projet'!$E$10+1,1))-AVERAGE(OFFSET($H$3,0,0,'Données projet'!$E$10+1,1))</f>
        <v>321.08907037347404</v>
      </c>
      <c r="AO189" s="62">
        <f t="shared" si="144"/>
        <v>129.83874732376847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374.79806286316051</v>
      </c>
      <c r="T190" s="62">
        <f t="shared" si="142"/>
        <v>350.01856672839466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4.5474735088646412E-13</v>
      </c>
      <c r="AJ190" s="14">
        <f>AI190*VLOOKUP('Données projet'!$B$10,Paramètres!$A$1:$I$89,3,0)*VLOOKUP('Données projet'!$B$10,Paramètres!$A$1:$I$89,5,0)</f>
        <v>2.1282176021486519E-13</v>
      </c>
      <c r="AK190" s="14">
        <f t="shared" si="164"/>
        <v>2.9281075858910828E-12</v>
      </c>
      <c r="AL190" s="22">
        <f t="shared" si="165"/>
        <v>5.4704519444678596E-12</v>
      </c>
      <c r="AM190" s="62">
        <f t="shared" si="113"/>
        <v>293.33333333333877</v>
      </c>
      <c r="AN190" s="62">
        <f ca="1">AVERAGE(OFFSET($AM$3,0,0,'Données projet'!$E$10+1,1))-AVERAGE(OFFSET($H$3,0,0,'Données projet'!$E$10+1,1))</f>
        <v>321.08907037347404</v>
      </c>
      <c r="AO190" s="62">
        <f t="shared" si="144"/>
        <v>129.83874732376847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374.79806286316051</v>
      </c>
      <c r="T191" s="62">
        <f t="shared" si="142"/>
        <v>350.01856672839466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4.5474735088646412E-13</v>
      </c>
      <c r="AJ191" s="14">
        <f>AI191*VLOOKUP('Données projet'!$B$10,Paramètres!$A$1:$I$89,3,0)*VLOOKUP('Données projet'!$B$10,Paramètres!$A$1:$I$89,5,0)</f>
        <v>2.1282176021486519E-13</v>
      </c>
      <c r="AK191" s="14">
        <f t="shared" si="164"/>
        <v>2.9281075858910828E-12</v>
      </c>
      <c r="AL191" s="22">
        <f t="shared" si="165"/>
        <v>5.4704519444678596E-12</v>
      </c>
      <c r="AM191" s="62">
        <f t="shared" si="113"/>
        <v>293.33333333333877</v>
      </c>
      <c r="AN191" s="62">
        <f ca="1">AVERAGE(OFFSET($AM$3,0,0,'Données projet'!$E$10+1,1))-AVERAGE(OFFSET($H$3,0,0,'Données projet'!$E$10+1,1))</f>
        <v>321.08907037347404</v>
      </c>
      <c r="AO191" s="62">
        <f t="shared" si="144"/>
        <v>129.83874732376847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374.79806286316051</v>
      </c>
      <c r="T192" s="62">
        <f t="shared" si="142"/>
        <v>350.01856672839466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4.5474735088646412E-13</v>
      </c>
      <c r="AJ192" s="14">
        <f>AI192*VLOOKUP('Données projet'!$B$10,Paramètres!$A$1:$I$89,3,0)*VLOOKUP('Données projet'!$B$10,Paramètres!$A$1:$I$89,5,0)</f>
        <v>2.1282176021486519E-13</v>
      </c>
      <c r="AK192" s="14">
        <f t="shared" si="164"/>
        <v>2.9281075858910828E-12</v>
      </c>
      <c r="AL192" s="22">
        <f t="shared" si="165"/>
        <v>5.4704519444678596E-12</v>
      </c>
      <c r="AM192" s="62">
        <f t="shared" si="113"/>
        <v>293.33333333333877</v>
      </c>
      <c r="AN192" s="62">
        <f ca="1">AVERAGE(OFFSET($AM$3,0,0,'Données projet'!$E$10+1,1))-AVERAGE(OFFSET($H$3,0,0,'Données projet'!$E$10+1,1))</f>
        <v>321.08907037347404</v>
      </c>
      <c r="AO192" s="62">
        <f t="shared" si="144"/>
        <v>129.83874732376847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374.79806286316051</v>
      </c>
      <c r="T193" s="62">
        <f t="shared" si="142"/>
        <v>350.01856672839466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4.5474735088646412E-13</v>
      </c>
      <c r="AJ193" s="14">
        <f>AI193*VLOOKUP('Données projet'!$B$10,Paramètres!$A$1:$I$89,3,0)*VLOOKUP('Données projet'!$B$10,Paramètres!$A$1:$I$89,5,0)</f>
        <v>2.1282176021486519E-13</v>
      </c>
      <c r="AK193" s="14">
        <f t="shared" si="164"/>
        <v>2.9281075858910828E-12</v>
      </c>
      <c r="AL193" s="22">
        <f t="shared" si="165"/>
        <v>5.4704519444678596E-12</v>
      </c>
      <c r="AM193" s="62">
        <f t="shared" si="113"/>
        <v>293.33333333333877</v>
      </c>
      <c r="AN193" s="62">
        <f ca="1">AVERAGE(OFFSET($AM$3,0,0,'Données projet'!$E$10+1,1))-AVERAGE(OFFSET($H$3,0,0,'Données projet'!$E$10+1,1))</f>
        <v>321.08907037347404</v>
      </c>
      <c r="AO193" s="62">
        <f t="shared" si="144"/>
        <v>129.83874732376847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374.79806286316051</v>
      </c>
      <c r="T194" s="62">
        <f t="shared" si="142"/>
        <v>350.01856672839466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4.5474735088646412E-13</v>
      </c>
      <c r="AJ194" s="14">
        <f>AI194*VLOOKUP('Données projet'!$B$10,Paramètres!$A$1:$I$89,3,0)*VLOOKUP('Données projet'!$B$10,Paramètres!$A$1:$I$89,5,0)</f>
        <v>2.1282176021486519E-13</v>
      </c>
      <c r="AK194" s="14">
        <f t="shared" si="164"/>
        <v>2.9281075858910828E-12</v>
      </c>
      <c r="AL194" s="22">
        <f t="shared" si="165"/>
        <v>5.4704519444678596E-12</v>
      </c>
      <c r="AM194" s="62">
        <f t="shared" si="113"/>
        <v>293.33333333333877</v>
      </c>
      <c r="AN194" s="62">
        <f ca="1">AVERAGE(OFFSET($AM$3,0,0,'Données projet'!$E$10+1,1))-AVERAGE(OFFSET($H$3,0,0,'Données projet'!$E$10+1,1))</f>
        <v>321.08907037347404</v>
      </c>
      <c r="AO194" s="62">
        <f t="shared" si="144"/>
        <v>129.83874732376847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374.79806286316051</v>
      </c>
      <c r="T195" s="62">
        <f t="shared" si="142"/>
        <v>350.01856672839466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4.5474735088646412E-13</v>
      </c>
      <c r="AJ195" s="14">
        <f>AI195*VLOOKUP('Données projet'!$B$10,Paramètres!$A$1:$I$89,3,0)*VLOOKUP('Données projet'!$B$10,Paramètres!$A$1:$I$89,5,0)</f>
        <v>2.1282176021486519E-13</v>
      </c>
      <c r="AK195" s="14">
        <f t="shared" si="164"/>
        <v>2.9281075858910828E-12</v>
      </c>
      <c r="AL195" s="22">
        <f t="shared" si="165"/>
        <v>5.4704519444678596E-12</v>
      </c>
      <c r="AM195" s="62">
        <f t="shared" si="113"/>
        <v>293.33333333333877</v>
      </c>
      <c r="AN195" s="62">
        <f ca="1">AVERAGE(OFFSET($AM$3,0,0,'Données projet'!$E$10+1,1))-AVERAGE(OFFSET($H$3,0,0,'Données projet'!$E$10+1,1))</f>
        <v>321.08907037347404</v>
      </c>
      <c r="AO195" s="62">
        <f t="shared" si="144"/>
        <v>129.83874732376847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374.79806286316051</v>
      </c>
      <c r="T196" s="62">
        <f t="shared" si="142"/>
        <v>350.01856672839466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4.5474735088646412E-13</v>
      </c>
      <c r="AJ196" s="14">
        <f>AI196*VLOOKUP('Données projet'!$B$10,Paramètres!$A$1:$I$89,3,0)*VLOOKUP('Données projet'!$B$10,Paramètres!$A$1:$I$89,5,0)</f>
        <v>2.1282176021486519E-13</v>
      </c>
      <c r="AK196" s="14">
        <f t="shared" si="164"/>
        <v>2.9281075858910828E-12</v>
      </c>
      <c r="AL196" s="22">
        <f t="shared" si="165"/>
        <v>5.4704519444678596E-12</v>
      </c>
      <c r="AM196" s="62">
        <f t="shared" ref="AM196:AM203" si="193">AL196+(AD196+AE196)*44/12</f>
        <v>293.33333333333877</v>
      </c>
      <c r="AN196" s="62">
        <f ca="1">AVERAGE(OFFSET($AM$3,0,0,'Données projet'!$E$10+1,1))-AVERAGE(OFFSET($H$3,0,0,'Données projet'!$E$10+1,1))</f>
        <v>321.08907037347404</v>
      </c>
      <c r="AO196" s="62">
        <f t="shared" si="144"/>
        <v>129.83874732376847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374.79806286316051</v>
      </c>
      <c r="T197" s="62">
        <f t="shared" ref="T197:T203" si="204">$T$3</f>
        <v>350.01856672839466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4.5474735088646412E-13</v>
      </c>
      <c r="AJ197" s="14">
        <f>AI197*VLOOKUP('Données projet'!$B$10,Paramètres!$A$1:$I$89,3,0)*VLOOKUP('Données projet'!$B$10,Paramètres!$A$1:$I$89,5,0)</f>
        <v>2.1282176021486519E-13</v>
      </c>
      <c r="AK197" s="14">
        <f t="shared" si="164"/>
        <v>2.9281075858910828E-12</v>
      </c>
      <c r="AL197" s="22">
        <f t="shared" si="165"/>
        <v>5.4704519444678596E-12</v>
      </c>
      <c r="AM197" s="62">
        <f t="shared" si="193"/>
        <v>293.33333333333877</v>
      </c>
      <c r="AN197" s="62">
        <f ca="1">AVERAGE(OFFSET($AM$3,0,0,'Données projet'!$E$10+1,1))-AVERAGE(OFFSET($H$3,0,0,'Données projet'!$E$10+1,1))</f>
        <v>321.08907037347404</v>
      </c>
      <c r="AO197" s="62">
        <f t="shared" ref="AO197:AO203" si="205">$AO$3</f>
        <v>129.83874732376847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374.79806286316051</v>
      </c>
      <c r="T198" s="62">
        <f t="shared" si="204"/>
        <v>350.01856672839466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4.5474735088646412E-13</v>
      </c>
      <c r="AJ198" s="14">
        <f>AI198*VLOOKUP('Données projet'!$B$10,Paramètres!$A$1:$I$89,3,0)*VLOOKUP('Données projet'!$B$10,Paramètres!$A$1:$I$89,5,0)</f>
        <v>2.1282176021486519E-13</v>
      </c>
      <c r="AK198" s="14">
        <f t="shared" si="164"/>
        <v>2.9281075858910828E-12</v>
      </c>
      <c r="AL198" s="22">
        <f t="shared" si="165"/>
        <v>5.4704519444678596E-12</v>
      </c>
      <c r="AM198" s="62">
        <f t="shared" si="193"/>
        <v>293.33333333333877</v>
      </c>
      <c r="AN198" s="62">
        <f ca="1">AVERAGE(OFFSET($AM$3,0,0,'Données projet'!$E$10+1,1))-AVERAGE(OFFSET($H$3,0,0,'Données projet'!$E$10+1,1))</f>
        <v>321.08907037347404</v>
      </c>
      <c r="AO198" s="62">
        <f t="shared" si="205"/>
        <v>129.83874732376847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374.79806286316051</v>
      </c>
      <c r="T199" s="62">
        <f t="shared" si="204"/>
        <v>350.01856672839466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4.5474735088646412E-13</v>
      </c>
      <c r="AJ199" s="14">
        <f>AI199*VLOOKUP('Données projet'!$B$10,Paramètres!$A$1:$I$89,3,0)*VLOOKUP('Données projet'!$B$10,Paramètres!$A$1:$I$89,5,0)</f>
        <v>2.1282176021486519E-13</v>
      </c>
      <c r="AK199" s="14">
        <f t="shared" si="164"/>
        <v>2.9281075858910828E-12</v>
      </c>
      <c r="AL199" s="22">
        <f t="shared" si="165"/>
        <v>5.4704519444678596E-12</v>
      </c>
      <c r="AM199" s="62">
        <f t="shared" si="193"/>
        <v>293.33333333333877</v>
      </c>
      <c r="AN199" s="62">
        <f ca="1">AVERAGE(OFFSET($AM$3,0,0,'Données projet'!$E$10+1,1))-AVERAGE(OFFSET($H$3,0,0,'Données projet'!$E$10+1,1))</f>
        <v>321.08907037347404</v>
      </c>
      <c r="AO199" s="62">
        <f t="shared" si="205"/>
        <v>129.83874732376847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374.79806286316051</v>
      </c>
      <c r="T200" s="62">
        <f t="shared" si="204"/>
        <v>350.01856672839466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4.5474735088646412E-13</v>
      </c>
      <c r="AJ200" s="14">
        <f>AI200*VLOOKUP('Données projet'!$B$10,Paramètres!$A$1:$I$89,3,0)*VLOOKUP('Données projet'!$B$10,Paramètres!$A$1:$I$89,5,0)</f>
        <v>2.1282176021486519E-13</v>
      </c>
      <c r="AK200" s="14">
        <f t="shared" si="164"/>
        <v>2.9281075858910828E-12</v>
      </c>
      <c r="AL200" s="22">
        <f t="shared" si="165"/>
        <v>5.4704519444678596E-12</v>
      </c>
      <c r="AM200" s="62">
        <f t="shared" si="193"/>
        <v>293.33333333333877</v>
      </c>
      <c r="AN200" s="62">
        <f ca="1">AVERAGE(OFFSET($AM$3,0,0,'Données projet'!$E$10+1,1))-AVERAGE(OFFSET($H$3,0,0,'Données projet'!$E$10+1,1))</f>
        <v>321.08907037347404</v>
      </c>
      <c r="AO200" s="62">
        <f t="shared" si="205"/>
        <v>129.83874732376847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374.79806286316051</v>
      </c>
      <c r="T201" s="62">
        <f t="shared" si="204"/>
        <v>350.01856672839466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4.5474735088646412E-13</v>
      </c>
      <c r="AJ201" s="14">
        <f>AI201*VLOOKUP('Données projet'!$B$10,Paramètres!$A$1:$I$89,3,0)*VLOOKUP('Données projet'!$B$10,Paramètres!$A$1:$I$89,5,0)</f>
        <v>2.1282176021486519E-13</v>
      </c>
      <c r="AK201" s="14">
        <f t="shared" si="164"/>
        <v>2.9281075858910828E-12</v>
      </c>
      <c r="AL201" s="22">
        <f t="shared" si="165"/>
        <v>5.4704519444678596E-12</v>
      </c>
      <c r="AM201" s="62">
        <f t="shared" si="193"/>
        <v>293.33333333333877</v>
      </c>
      <c r="AN201" s="62">
        <f ca="1">AVERAGE(OFFSET($AM$3,0,0,'Données projet'!$E$10+1,1))-AVERAGE(OFFSET($H$3,0,0,'Données projet'!$E$10+1,1))</f>
        <v>321.08907037347404</v>
      </c>
      <c r="AO201" s="62">
        <f t="shared" si="205"/>
        <v>129.83874732376847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374.79806286316051</v>
      </c>
      <c r="T202" s="62">
        <f t="shared" si="204"/>
        <v>350.01856672839466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4.5474735088646412E-13</v>
      </c>
      <c r="AJ202" s="14">
        <f>AI202*VLOOKUP('Données projet'!$B$10,Paramètres!$A$1:$I$89,3,0)*VLOOKUP('Données projet'!$B$10,Paramètres!$A$1:$I$89,5,0)</f>
        <v>2.1282176021486519E-13</v>
      </c>
      <c r="AK202" s="14">
        <f t="shared" si="164"/>
        <v>2.9281075858910828E-12</v>
      </c>
      <c r="AL202" s="22">
        <f t="shared" si="165"/>
        <v>5.4704519444678596E-12</v>
      </c>
      <c r="AM202" s="62">
        <f t="shared" si="193"/>
        <v>293.33333333333877</v>
      </c>
      <c r="AN202" s="62">
        <f ca="1">AVERAGE(OFFSET($AM$3,0,0,'Données projet'!$E$10+1,1))-AVERAGE(OFFSET($H$3,0,0,'Données projet'!$E$10+1,1))</f>
        <v>321.08907037347404</v>
      </c>
      <c r="AO202" s="62">
        <f t="shared" si="205"/>
        <v>129.83874732376847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374.79806286316051</v>
      </c>
      <c r="T203" s="62">
        <f t="shared" si="204"/>
        <v>350.01856672839466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4.5474735088646412E-13</v>
      </c>
      <c r="AJ203" s="14">
        <f>AI203*VLOOKUP('Données projet'!$B$10,Paramètres!$A$1:$I$89,3,0)*VLOOKUP('Données projet'!$B$10,Paramètres!$A$1:$I$89,5,0)</f>
        <v>2.1282176021486519E-13</v>
      </c>
      <c r="AK203" s="14">
        <f t="shared" si="164"/>
        <v>2.9281075858910828E-12</v>
      </c>
      <c r="AL203" s="22">
        <f t="shared" si="165"/>
        <v>5.4704519444678596E-12</v>
      </c>
      <c r="AM203" s="62">
        <f t="shared" si="193"/>
        <v>293.33333333333877</v>
      </c>
      <c r="AN203" s="62">
        <f ca="1">AVERAGE(OFFSET($AM$3,0,0,'Données projet'!$E$10+1,1))-AVERAGE(OFFSET($H$3,0,0,'Données projet'!$E$10+1,1))</f>
        <v>321.08907037347404</v>
      </c>
      <c r="AO203" s="62">
        <f t="shared" si="205"/>
        <v>129.83874732376847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1.289976715395158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1.1609568786681319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F1" workbookViewId="0">
      <selection activeCell="G16" sqref="G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0.9</v>
      </c>
      <c r="C6" s="156">
        <f ca="1">IF(OR('Données projet'!B9="",'Données projet'!C9="",'Données projet'!C9=0%),0,Calculateur!S3)</f>
        <v>374.79806286316051</v>
      </c>
      <c r="D6" s="156">
        <f>IF(OR('Données projet'!B9="",'Données projet'!C9="",'Données projet'!C9=0%),0,Calculateur!T3)</f>
        <v>350.01856672839466</v>
      </c>
      <c r="E6" s="156">
        <f ca="1">MIN(C6,D6)</f>
        <v>350.01856672839466</v>
      </c>
      <c r="F6" s="156">
        <f ca="1">E6*B6</f>
        <v>315.01671005555522</v>
      </c>
      <c r="G6" s="156">
        <f ca="1">F6*(100%-'Données projet'!$C$24)*(100%-'Données projet'!$C$25)*(100%-'Données projet'!$C$26)*(100%-'Données projet'!$C$27)</f>
        <v>229.64718163049977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49.149000000000001</v>
      </c>
      <c r="K6" s="160">
        <f>J6*(100%-'Données projet'!$C$24)*(100%-'Données projet'!$C$25)*(100%-'Données projet'!$C$26)*(100%-'Données projet'!$C$27)</f>
        <v>35.82962100000001</v>
      </c>
      <c r="L6" s="161">
        <f ca="1">G6+I6+K6</f>
        <v>265.47680263049978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2.7</v>
      </c>
      <c r="C7" s="156">
        <f ca="1">IF(OR('Données projet'!B10="",'Données projet'!C10="",'Données projet'!C10=0%),0,Calculateur!AN3)</f>
        <v>321.08907037347404</v>
      </c>
      <c r="D7" s="156">
        <f>IF(OR('Données projet'!B10="",'Données projet'!C10="",'Données projet'!C10=0%),0,Calculateur!AO3)</f>
        <v>129.83874732376847</v>
      </c>
      <c r="E7" s="156">
        <f t="shared" ref="E7:E15" ca="1" si="0">MIN(C7,D7)</f>
        <v>129.83874732376847</v>
      </c>
      <c r="F7" s="156">
        <f t="shared" ref="F7:F15" ca="1" si="1">E7*B7</f>
        <v>350.56461777417491</v>
      </c>
      <c r="G7" s="156">
        <f ca="1">F7*(100%-'Données projet'!$C$24)*(100%-'Données projet'!$C$25)*(100%-'Données projet'!$C$26)*(100%-'Données projet'!$C$27)</f>
        <v>255.56160635737351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255.56160635737351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665.58132782973007</v>
      </c>
      <c r="G16" s="175">
        <f t="shared" ca="1" si="3"/>
        <v>485.20878798787328</v>
      </c>
      <c r="H16" s="176">
        <f t="shared" si="3"/>
        <v>0</v>
      </c>
      <c r="I16" s="176">
        <f t="shared" si="3"/>
        <v>0</v>
      </c>
      <c r="J16" s="177">
        <f t="shared" si="3"/>
        <v>49.149000000000001</v>
      </c>
      <c r="K16" s="177">
        <f t="shared" si="3"/>
        <v>35.82962100000001</v>
      </c>
      <c r="L16" s="178">
        <f t="shared" ca="1" si="3"/>
        <v>521.03840898787325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Q7" zoomScale="90" zoomScaleNormal="9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3656.7975949756683</v>
      </c>
      <c r="U10" s="190">
        <f>'Données projet'!D9</f>
        <v>0.9</v>
      </c>
      <c r="V10" s="189">
        <f>U10*T10</f>
        <v>3291.1178354781014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1012.4727597260289</v>
      </c>
      <c r="U11" s="190">
        <f>'Données projet'!D10</f>
        <v>2.7</v>
      </c>
      <c r="V11" s="189">
        <f t="shared" ref="V11" si="0">U11*T11</f>
        <v>2733.6764512602781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f>14681/3.6</f>
        <v>4078.0555555555557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21</v>
      </c>
      <c r="B23" s="193">
        <f>'Données projet'!D36</f>
        <v>63</v>
      </c>
      <c r="C23" s="206">
        <v>10</v>
      </c>
      <c r="D23" s="194">
        <f>B23*C23</f>
        <v>630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-8024.0095410128179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28</v>
      </c>
      <c r="B24" s="193">
        <f>'Données projet'!D37</f>
        <v>64</v>
      </c>
      <c r="C24" s="206">
        <v>15</v>
      </c>
      <c r="D24" s="194">
        <f t="shared" ref="D24:D42" si="2">B24*C24</f>
        <v>960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23978.280819445568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35</v>
      </c>
      <c r="B25" s="193">
        <f>'Données projet'!D38</f>
        <v>73</v>
      </c>
      <c r="C25" s="206">
        <v>20</v>
      </c>
      <c r="D25" s="194">
        <f t="shared" si="2"/>
        <v>1460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41">
        <f ca="1">T23-T24</f>
        <v>-32002.290360458384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42</v>
      </c>
      <c r="B26" s="193">
        <f>'Données projet'!D39</f>
        <v>77</v>
      </c>
      <c r="C26" s="206">
        <v>25</v>
      </c>
      <c r="D26" s="194">
        <f t="shared" si="2"/>
        <v>1925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49</v>
      </c>
      <c r="B27" s="193">
        <f>'Données projet'!D40</f>
        <v>80</v>
      </c>
      <c r="C27" s="206">
        <v>30</v>
      </c>
      <c r="D27" s="194">
        <f t="shared" si="2"/>
        <v>2400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56</v>
      </c>
      <c r="B28" s="193">
        <f>'Données projet'!D41</f>
        <v>85</v>
      </c>
      <c r="C28" s="206">
        <v>35</v>
      </c>
      <c r="D28" s="194">
        <f t="shared" si="2"/>
        <v>2975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63</v>
      </c>
      <c r="B29" s="193">
        <f>'Données projet'!D42</f>
        <v>84</v>
      </c>
      <c r="C29" s="206">
        <v>40</v>
      </c>
      <c r="D29" s="194">
        <f t="shared" si="2"/>
        <v>3360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70</v>
      </c>
      <c r="B30" s="193">
        <f>'Données projet'!D43</f>
        <v>551</v>
      </c>
      <c r="C30" s="206">
        <v>70</v>
      </c>
      <c r="D30" s="194">
        <f t="shared" si="2"/>
        <v>38570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6660.6335609571024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30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119.03622766064626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40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113.91026570396777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46</v>
      </c>
      <c r="B56" s="193">
        <f>'Données projet'!D64</f>
        <v>102</v>
      </c>
      <c r="C56" s="204">
        <v>15</v>
      </c>
      <c r="D56" s="191">
        <f t="shared" si="4"/>
        <v>1530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109.00503895116532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56</v>
      </c>
      <c r="B57" s="193">
        <f>'Données projet'!D65</f>
        <v>91</v>
      </c>
      <c r="C57" s="204">
        <v>20</v>
      </c>
      <c r="D57" s="191">
        <f t="shared" si="4"/>
        <v>1820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104.31104205853143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66</v>
      </c>
      <c r="B58" s="193">
        <f>'Données projet'!D66</f>
        <v>101</v>
      </c>
      <c r="C58" s="204">
        <v>25</v>
      </c>
      <c r="D58" s="191">
        <f t="shared" si="4"/>
        <v>2525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99.819179003379361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76</v>
      </c>
      <c r="B59" s="193">
        <f>'Données projet'!D67</f>
        <v>106</v>
      </c>
      <c r="C59" s="204">
        <v>30</v>
      </c>
      <c r="D59" s="191">
        <f t="shared" si="4"/>
        <v>3180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95.520745457779313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86</v>
      </c>
      <c r="B60" s="193">
        <f>'Données projet'!D68</f>
        <v>108</v>
      </c>
      <c r="C60" s="204">
        <v>35</v>
      </c>
      <c r="D60" s="191">
        <f t="shared" si="4"/>
        <v>3780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91.40741192131992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95</v>
      </c>
      <c r="B61" s="193">
        <f>'Données projet'!D69</f>
        <v>103</v>
      </c>
      <c r="C61" s="204">
        <v>40</v>
      </c>
      <c r="D61" s="191">
        <f t="shared" si="4"/>
        <v>4120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87.471207580210475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100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83.704504861445415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105</v>
      </c>
      <c r="B63" s="193">
        <f>'Données projet'!D71</f>
        <v>580</v>
      </c>
      <c r="C63" s="204">
        <v>45</v>
      </c>
      <c r="D63" s="191">
        <f t="shared" si="4"/>
        <v>26100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80.100004652100907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76.650722155120462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73.349973354182296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70.191362061418488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67.168767522888501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64.276332557788038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61.508452208409622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58.859762878860884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56.32513194149368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53.899647790903046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51.578610326223021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49.357521843275627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47.232078318924053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45.198161070740717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43.251828775828443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41.389309833328653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39.606995055816903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37.901430675422873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36.269311651122379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34.707475264231938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33.212894989695648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31.782674631287698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30.414042709366225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29.104347090302607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27.851049847179539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26.6517223417986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25.504040518467566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24.405780400447433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23.354813780332478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22.349104096011942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21.386702484221956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20.465744004040147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19.584444023004931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18.741094758856391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17.934061970197515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17.16178178966269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16.422757693457125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15.715557601394378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15.038811101812804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14.391206795993115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13.771489756931214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2022-01-24T09:07:42Z</dcterms:modified>
</cp:coreProperties>
</file>