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ucie RUPIL\Documents\LABEL BAS CARBONE\1-PROJETS CARBONE EN COURS\ENTREPRISES\Aquitanis\Dossier LBC\"/>
    </mc:Choice>
  </mc:AlternateContent>
  <bookViews>
    <workbookView xWindow="0" yWindow="0" windowWidth="23040" windowHeight="9384" tabRatio="732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EC4" i="2"/>
  <c r="GL4" i="2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G43" i="2"/>
  <c r="EA43" i="2"/>
  <c r="HI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A77" i="2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HI113" i="2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X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C122" i="2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G145" i="2"/>
  <c r="EB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W155" i="2" l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G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EA164" i="2"/>
  <c r="EV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B167" i="2"/>
  <c r="FR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DG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W175" i="2" l="1"/>
  <c r="A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G179" i="2" l="1"/>
  <c r="EB179" i="2"/>
  <c r="HH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EB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H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161" i="2" a="1"/>
  <c r="CS161" i="2" s="1"/>
  <c r="CS105" i="2" a="1"/>
  <c r="CS10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HG203" i="2" l="1"/>
  <c r="FR203" i="2"/>
  <c r="CS129" i="2" a="1"/>
  <c r="CS129" i="2" s="1"/>
  <c r="CS52" i="2" a="1"/>
  <c r="CS52" i="2" s="1"/>
  <c r="CS38" i="2" a="1"/>
  <c r="CS38" i="2" s="1"/>
  <c r="CS66" i="2" a="1"/>
  <c r="CS66" i="2" s="1"/>
  <c r="CS77" i="2" a="1"/>
  <c r="CS77" i="2" s="1"/>
  <c r="AH151" i="2" a="1"/>
  <c r="AH151" i="2" s="1"/>
  <c r="AH62" i="2" a="1"/>
  <c r="AH62" i="2" s="1"/>
  <c r="AH166" i="2" a="1"/>
  <c r="AH166" i="2" s="1"/>
  <c r="AH199" i="2" a="1"/>
  <c r="AH199" i="2" s="1"/>
  <c r="AH19" i="2" a="1"/>
  <c r="AH19" i="2" s="1"/>
  <c r="AH90" i="2" a="1"/>
  <c r="AH90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<sst xmlns="http://schemas.openxmlformats.org/spreadsheetml/2006/main" count="1174" uniqueCount="324">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</sst>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2.4588818814673044</c:v>
                </c:pt>
                <c:pt idx="2">
                  <c:v>2.803228802291704</c:v>
                </c:pt>
                <c:pt idx="3">
                  <c:v>3.1959710997528603</c:v>
                </c:pt>
                <c:pt idx="4">
                  <c:v>3.6439332874270431</c:v>
                </c:pt>
                <c:pt idx="5">
                  <c:v>4.1549052773589841</c:v>
                </c:pt>
                <c:pt idx="6">
                  <c:v>4.7377793462617648</c:v>
                </c:pt>
                <c:pt idx="7">
                  <c:v>5.4027065865476773</c:v>
                </c:pt>
                <c:pt idx="8">
                  <c:v>6.1612756210210895</c:v>
                </c:pt>
                <c:pt idx="9">
                  <c:v>7.0267167572725642</c:v>
                </c:pt>
                <c:pt idx="10">
                  <c:v>8.0141352119172691</c:v>
                </c:pt>
                <c:pt idx="11">
                  <c:v>9.1407775539846572</c:v>
                </c:pt>
                <c:pt idx="12">
                  <c:v>10.426336110329641</c:v>
                </c:pt>
                <c:pt idx="13">
                  <c:v>11.893296754579206</c:v>
                </c:pt>
                <c:pt idx="14">
                  <c:v>13.567336277070206</c:v>
                </c:pt>
                <c:pt idx="15">
                  <c:v>15.477776420448906</c:v>
                </c:pt>
                <c:pt idx="16">
                  <c:v>17.658102680075974</c:v>
                </c:pt>
                <c:pt idx="17">
                  <c:v>20.146557128397426</c:v>
                </c:pt>
                <c:pt idx="18">
                  <c:v>22.986815848919587</c:v>
                </c:pt>
                <c:pt idx="19">
                  <c:v>26.228763082292243</c:v>
                </c:pt>
                <c:pt idx="20">
                  <c:v>29.929375921631351</c:v>
                </c:pt>
                <c:pt idx="21">
                  <c:v>34.153735377915019</c:v>
                </c:pt>
                <c:pt idx="22">
                  <c:v>38.976181904887525</c:v>
                </c:pt>
                <c:pt idx="23">
                  <c:v>44.481636067390205</c:v>
                </c:pt>
                <c:pt idx="24">
                  <c:v>50.767108004292602</c:v>
                </c:pt>
                <c:pt idx="25">
                  <c:v>57.94342273086675</c:v>
                </c:pt>
                <c:pt idx="26">
                  <c:v>66.937646369182985</c:v>
                </c:pt>
                <c:pt idx="27">
                  <c:v>75.900680081276448</c:v>
                </c:pt>
                <c:pt idx="28">
                  <c:v>84.836736904624345</c:v>
                </c:pt>
                <c:pt idx="29">
                  <c:v>93.749065724160445</c:v>
                </c:pt>
                <c:pt idx="30">
                  <c:v>102.64024490689751</c:v>
                </c:pt>
                <c:pt idx="31">
                  <c:v>111.88165312292686</c:v>
                </c:pt>
                <c:pt idx="32">
                  <c:v>121.10433338993421</c:v>
                </c:pt>
                <c:pt idx="33">
                  <c:v>130.30991517841122</c:v>
                </c:pt>
                <c:pt idx="34">
                  <c:v>139.49977841647276</c:v>
                </c:pt>
                <c:pt idx="35">
                  <c:v>148.67510600285962</c:v>
                </c:pt>
                <c:pt idx="36">
                  <c:v>134.72293427467449</c:v>
                </c:pt>
                <c:pt idx="37">
                  <c:v>144.63968374624491</c:v>
                </c:pt>
                <c:pt idx="38">
                  <c:v>154.54016621622662</c:v>
                </c:pt>
                <c:pt idx="39">
                  <c:v>164.42557192716174</c:v>
                </c:pt>
                <c:pt idx="40">
                  <c:v>174.29693608669695</c:v>
                </c:pt>
                <c:pt idx="41">
                  <c:v>184.52004510097299</c:v>
                </c:pt>
                <c:pt idx="42">
                  <c:v>194.72992283695328</c:v>
                </c:pt>
                <c:pt idx="43">
                  <c:v>204.92736145569242</c:v>
                </c:pt>
                <c:pt idx="44">
                  <c:v>215.11306775077466</c:v>
                </c:pt>
                <c:pt idx="45">
                  <c:v>225.28767604319728</c:v>
                </c:pt>
                <c:pt idx="46">
                  <c:v>185.97938964956359</c:v>
                </c:pt>
                <c:pt idx="47">
                  <c:v>195.82308739005566</c:v>
                </c:pt>
                <c:pt idx="48">
                  <c:v>205.65529308794456</c:v>
                </c:pt>
                <c:pt idx="49">
                  <c:v>215.47663414709203</c:v>
                </c:pt>
                <c:pt idx="50">
                  <c:v>225.28767604319731</c:v>
                </c:pt>
                <c:pt idx="51">
                  <c:v>235.45175862156557</c:v>
                </c:pt>
                <c:pt idx="52">
                  <c:v>245.60583428289272</c:v>
                </c:pt>
                <c:pt idx="53">
                  <c:v>255.75037538544552</c:v>
                </c:pt>
                <c:pt idx="54">
                  <c:v>265.88581372283562</c:v>
                </c:pt>
                <c:pt idx="55">
                  <c:v>276.01254545472335</c:v>
                </c:pt>
                <c:pt idx="56">
                  <c:v>235.08893092626957</c:v>
                </c:pt>
                <c:pt idx="57">
                  <c:v>244.88086471160253</c:v>
                </c:pt>
                <c:pt idx="58">
                  <c:v>254.66390297591647</c:v>
                </c:pt>
                <c:pt idx="59">
                  <c:v>264.43843589912387</c:v>
                </c:pt>
                <c:pt idx="60">
                  <c:v>274.20482243650343</c:v>
                </c:pt>
                <c:pt idx="61">
                  <c:v>283.96339386484851</c:v>
                </c:pt>
                <c:pt idx="62">
                  <c:v>293.71445681525722</c:v>
                </c:pt>
                <c:pt idx="63">
                  <c:v>303.45829588181317</c:v>
                </c:pt>
                <c:pt idx="64">
                  <c:v>313.1951758774631</c:v>
                </c:pt>
                <c:pt idx="65">
                  <c:v>322.92534379451837</c:v>
                </c:pt>
                <c:pt idx="66">
                  <c:v>281.43412679667938</c:v>
                </c:pt>
                <c:pt idx="67">
                  <c:v>290.46491877892998</c:v>
                </c:pt>
                <c:pt idx="68">
                  <c:v>299.48943829674124</c:v>
                </c:pt>
                <c:pt idx="69">
                  <c:v>308.50790116084818</c:v>
                </c:pt>
                <c:pt idx="70">
                  <c:v>317.52050952469813</c:v>
                </c:pt>
                <c:pt idx="71">
                  <c:v>321.48425180635394</c:v>
                </c:pt>
                <c:pt idx="72">
                  <c:v>325.44691298603851</c:v>
                </c:pt>
                <c:pt idx="73">
                  <c:v>329.40850810618292</c:v>
                </c:pt>
                <c:pt idx="74">
                  <c:v>333.36905181731584</c:v>
                </c:pt>
                <c:pt idx="75">
                  <c:v>337.32855839291483</c:v>
                </c:pt>
                <c:pt idx="76">
                  <c:v>297.50457097262114</c:v>
                </c:pt>
                <c:pt idx="77">
                  <c:v>308.14727635616634</c:v>
                </c:pt>
                <c:pt idx="78">
                  <c:v>318.781818450137</c:v>
                </c:pt>
                <c:pt idx="79">
                  <c:v>329.40850810618292</c:v>
                </c:pt>
                <c:pt idx="80">
                  <c:v>340.02763447259474</c:v>
                </c:pt>
                <c:pt idx="81">
                  <c:v>350.63946715468205</c:v>
                </c:pt>
                <c:pt idx="82">
                  <c:v>361.24425809985104</c:v>
                </c:pt>
                <c:pt idx="83">
                  <c:v>371.8422432496821</c:v>
                </c:pt>
                <c:pt idx="84">
                  <c:v>382.43364399376543</c:v>
                </c:pt>
                <c:pt idx="85">
                  <c:v>393.01866845402566</c:v>
                </c:pt>
                <c:pt idx="86">
                  <c:v>349.9202461341838</c:v>
                </c:pt>
                <c:pt idx="87">
                  <c:v>357.11100913841534</c:v>
                </c:pt>
                <c:pt idx="88">
                  <c:v>364.29860280650684</c:v>
                </c:pt>
                <c:pt idx="89">
                  <c:v>371.48309854401987</c:v>
                </c:pt>
                <c:pt idx="90">
                  <c:v>378.66456476684635</c:v>
                </c:pt>
                <c:pt idx="91">
                  <c:v>385.8430670819634</c:v>
                </c:pt>
                <c:pt idx="92">
                  <c:v>393.01866845402566</c:v>
                </c:pt>
                <c:pt idx="93">
                  <c:v>400.19142935914965</c:v>
                </c:pt>
                <c:pt idx="94">
                  <c:v>407.36140792709381</c:v>
                </c:pt>
                <c:pt idx="95">
                  <c:v>414.52866007289913</c:v>
                </c:pt>
                <c:pt idx="96">
                  <c:v>370.40561895427601</c:v>
                </c:pt>
                <c:pt idx="97">
                  <c:v>376.51043904290128</c:v>
                </c:pt>
                <c:pt idx="98">
                  <c:v>382.61310373857185</c:v>
                </c:pt>
                <c:pt idx="99">
                  <c:v>388.71365230312944</c:v>
                </c:pt>
                <c:pt idx="100">
                  <c:v>394.81212266433744</c:v>
                </c:pt>
                <c:pt idx="101">
                  <c:v>400.90855148157766</c:v>
                </c:pt>
                <c:pt idx="102">
                  <c:v>407.00297420734074</c:v>
                </c:pt>
                <c:pt idx="103">
                  <c:v>413.09542514483906</c:v>
                </c:pt>
                <c:pt idx="104">
                  <c:v>419.18593750204087</c:v>
                </c:pt>
                <c:pt idx="105">
                  <c:v>425.27454344239999</c:v>
                </c:pt>
                <c:pt idx="106">
                  <c:v>380.27998392118815</c:v>
                </c:pt>
                <c:pt idx="107">
                  <c:v>385.48421137666901</c:v>
                </c:pt>
                <c:pt idx="108">
                  <c:v>390.68691245271287</c:v>
                </c:pt>
                <c:pt idx="109">
                  <c:v>395.88811036574526</c:v>
                </c:pt>
                <c:pt idx="110">
                  <c:v>401.08782767173875</c:v>
                </c:pt>
                <c:pt idx="111">
                  <c:v>406.28608629351356</c:v>
                </c:pt>
                <c:pt idx="112">
                  <c:v>411.48290754656563</c:v>
                </c:pt>
                <c:pt idx="113">
                  <c:v>416.67831216352187</c:v>
                </c:pt>
                <c:pt idx="114">
                  <c:v>421.8723203173102</c:v>
                </c:pt>
                <c:pt idx="115">
                  <c:v>427.0649516431294</c:v>
                </c:pt>
                <c:pt idx="116">
                  <c:v>384.94591420463763</c:v>
                </c:pt>
                <c:pt idx="117">
                  <c:v>389.43122654951429</c:v>
                </c:pt>
                <c:pt idx="118">
                  <c:v>393.91541769108971</c:v>
                </c:pt>
                <c:pt idx="119">
                  <c:v>398.39850220884699</c:v>
                </c:pt>
                <c:pt idx="120">
                  <c:v>402.88049432699927</c:v>
                </c:pt>
                <c:pt idx="121">
                  <c:v>407.36140792709415</c:v>
                </c:pt>
                <c:pt idx="122">
                  <c:v>411.84125656003101</c:v>
                </c:pt>
                <c:pt idx="123">
                  <c:v>416.32005345753009</c:v>
                </c:pt>
                <c:pt idx="124">
                  <c:v>420.79781154308102</c:v>
                </c:pt>
                <c:pt idx="125">
                  <c:v>425.27454344240005</c:v>
                </c:pt>
                <c:pt idx="126">
                  <c:v>387.63723698464611</c:v>
                </c:pt>
                <c:pt idx="127">
                  <c:v>391.22503672598037</c:v>
                </c:pt>
                <c:pt idx="128">
                  <c:v>394.81212266433749</c:v>
                </c:pt>
                <c:pt idx="129">
                  <c:v>398.39850220884699</c:v>
                </c:pt>
                <c:pt idx="130">
                  <c:v>401.9841826241871</c:v>
                </c:pt>
                <c:pt idx="131">
                  <c:v>405.56917103469505</c:v>
                </c:pt>
                <c:pt idx="132">
                  <c:v>409.15347442832194</c:v>
                </c:pt>
                <c:pt idx="133">
                  <c:v>412.73709966044333</c:v>
                </c:pt>
                <c:pt idx="134">
                  <c:v>416.32005345753009</c:v>
                </c:pt>
                <c:pt idx="135">
                  <c:v>419.90234242068618</c:v>
                </c:pt>
                <c:pt idx="136">
                  <c:v>388.71365230312955</c:v>
                </c:pt>
                <c:pt idx="137">
                  <c:v>391.58377731754825</c:v>
                </c:pt>
                <c:pt idx="138">
                  <c:v>394.45344597932962</c:v>
                </c:pt>
                <c:pt idx="139">
                  <c:v>397.32266208184984</c:v>
                </c:pt>
                <c:pt idx="140">
                  <c:v>400.19142935914994</c:v>
                </c:pt>
                <c:pt idx="141">
                  <c:v>403.0597514872922</c:v>
                </c:pt>
                <c:pt idx="142">
                  <c:v>405.92763208567686</c:v>
                </c:pt>
                <c:pt idx="143">
                  <c:v>408.79507471831852</c:v>
                </c:pt>
                <c:pt idx="144">
                  <c:v>411.66208289508467</c:v>
                </c:pt>
                <c:pt idx="145">
                  <c:v>414.5286600728993</c:v>
                </c:pt>
                <c:pt idx="146">
                  <c:v>389.79000290566523</c:v>
                </c:pt>
                <c:pt idx="147">
                  <c:v>391.94251077868375</c:v>
                </c:pt>
                <c:pt idx="148">
                  <c:v>394.09476222315931</c:v>
                </c:pt>
                <c:pt idx="149">
                  <c:v>396.24675883939011</c:v>
                </c:pt>
                <c:pt idx="150">
                  <c:v>398.39850220884659</c:v>
                </c:pt>
                <c:pt idx="151">
                  <c:v>1.4484243304663672E-12</c:v>
                </c:pt>
                <c:pt idx="152">
                  <c:v>1.4484243304663672E-12</c:v>
                </c:pt>
                <c:pt idx="153">
                  <c:v>1.4484243304663672E-12</c:v>
                </c:pt>
                <c:pt idx="154">
                  <c:v>1.4484243304663672E-12</c:v>
                </c:pt>
                <c:pt idx="155">
                  <c:v>1.4484243304663672E-12</c:v>
                </c:pt>
                <c:pt idx="156">
                  <c:v>1.4484243304663672E-12</c:v>
                </c:pt>
                <c:pt idx="157">
                  <c:v>1.4484243304663672E-12</c:v>
                </c:pt>
                <c:pt idx="158">
                  <c:v>1.4484243304663672E-12</c:v>
                </c:pt>
                <c:pt idx="159">
                  <c:v>1.4484243304663672E-12</c:v>
                </c:pt>
                <c:pt idx="160">
                  <c:v>1.4484243304663672E-12</c:v>
                </c:pt>
                <c:pt idx="161">
                  <c:v>1.4484243304663672E-12</c:v>
                </c:pt>
                <c:pt idx="162">
                  <c:v>1.4484243304663672E-12</c:v>
                </c:pt>
                <c:pt idx="163">
                  <c:v>1.4484243304663672E-12</c:v>
                </c:pt>
                <c:pt idx="164">
                  <c:v>1.4484243304663672E-12</c:v>
                </c:pt>
                <c:pt idx="165">
                  <c:v>1.4484243304663672E-12</c:v>
                </c:pt>
                <c:pt idx="166">
                  <c:v>1.4484243304663672E-12</c:v>
                </c:pt>
                <c:pt idx="167">
                  <c:v>1.4484243304663672E-12</c:v>
                </c:pt>
                <c:pt idx="168">
                  <c:v>1.4484243304663672E-12</c:v>
                </c:pt>
                <c:pt idx="169">
                  <c:v>1.4484243304663672E-12</c:v>
                </c:pt>
                <c:pt idx="170">
                  <c:v>1.4484243304663672E-12</c:v>
                </c:pt>
                <c:pt idx="171">
                  <c:v>1.4484243304663672E-12</c:v>
                </c:pt>
                <c:pt idx="172">
                  <c:v>1.4484243304663672E-12</c:v>
                </c:pt>
                <c:pt idx="173">
                  <c:v>1.4484243304663672E-12</c:v>
                </c:pt>
                <c:pt idx="174">
                  <c:v>1.4484243304663672E-12</c:v>
                </c:pt>
                <c:pt idx="175">
                  <c:v>1.4484243304663672E-12</c:v>
                </c:pt>
                <c:pt idx="176">
                  <c:v>1.4484243304663672E-12</c:v>
                </c:pt>
                <c:pt idx="177">
                  <c:v>1.4484243304663672E-12</c:v>
                </c:pt>
                <c:pt idx="178">
                  <c:v>1.4484243304663672E-12</c:v>
                </c:pt>
                <c:pt idx="179">
                  <c:v>1.4484243304663672E-12</c:v>
                </c:pt>
                <c:pt idx="180">
                  <c:v>1.4484243304663672E-12</c:v>
                </c:pt>
                <c:pt idx="181">
                  <c:v>1.4484243304663672E-12</c:v>
                </c:pt>
                <c:pt idx="182">
                  <c:v>1.4484243304663672E-12</c:v>
                </c:pt>
                <c:pt idx="183">
                  <c:v>1.4484243304663672E-12</c:v>
                </c:pt>
                <c:pt idx="184">
                  <c:v>1.4484243304663672E-12</c:v>
                </c:pt>
                <c:pt idx="185">
                  <c:v>1.4484243304663672E-12</c:v>
                </c:pt>
                <c:pt idx="186">
                  <c:v>1.4484243304663672E-12</c:v>
                </c:pt>
                <c:pt idx="187">
                  <c:v>1.4484243304663672E-12</c:v>
                </c:pt>
                <c:pt idx="188">
                  <c:v>1.4484243304663672E-12</c:v>
                </c:pt>
                <c:pt idx="189">
                  <c:v>1.4484243304663672E-12</c:v>
                </c:pt>
                <c:pt idx="190">
                  <c:v>1.4484243304663672E-12</c:v>
                </c:pt>
                <c:pt idx="191">
                  <c:v>1.4484243304663672E-12</c:v>
                </c:pt>
                <c:pt idx="192">
                  <c:v>1.4484243304663672E-12</c:v>
                </c:pt>
                <c:pt idx="193">
                  <c:v>1.4484243304663672E-12</c:v>
                </c:pt>
                <c:pt idx="194">
                  <c:v>1.4484243304663672E-12</c:v>
                </c:pt>
                <c:pt idx="195">
                  <c:v>1.4484243304663672E-12</c:v>
                </c:pt>
                <c:pt idx="196">
                  <c:v>1.4484243304663672E-12</c:v>
                </c:pt>
                <c:pt idx="197">
                  <c:v>1.4484243304663672E-12</c:v>
                </c:pt>
                <c:pt idx="198">
                  <c:v>1.4484243304663672E-12</c:v>
                </c:pt>
                <c:pt idx="199">
                  <c:v>1.4484243304663672E-12</c:v>
                </c:pt>
                <c:pt idx="200">
                  <c:v>1.4484243304663672E-12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19557296"/>
        <c:axId val="-1919549680"/>
      </c:scatterChart>
      <c:valAx>
        <c:axId val="-19195572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19549680"/>
        <c:crosses val="autoZero"/>
        <c:crossBetween val="midCat"/>
      </c:valAx>
      <c:valAx>
        <c:axId val="-1919549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19557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19558928"/>
        <c:axId val="-1919558384"/>
      </c:scatterChart>
      <c:valAx>
        <c:axId val="-19195589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19558384"/>
        <c:crosses val="autoZero"/>
        <c:crossBetween val="midCat"/>
      </c:valAx>
      <c:valAx>
        <c:axId val="-191955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1955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109.17970384782107</c:v>
                </c:pt>
                <c:pt idx="22">
                  <c:v>122.05975555117305</c:v>
                </c:pt>
                <c:pt idx="23">
                  <c:v>134.90673357696349</c:v>
                </c:pt>
                <c:pt idx="24">
                  <c:v>147.72423485433478</c:v>
                </c:pt>
                <c:pt idx="25">
                  <c:v>160.51517972277688</c:v>
                </c:pt>
                <c:pt idx="26">
                  <c:v>157.87083132669099</c:v>
                </c:pt>
                <c:pt idx="27">
                  <c:v>172.84212836462703</c:v>
                </c:pt>
                <c:pt idx="28">
                  <c:v>187.78293231583086</c:v>
                </c:pt>
                <c:pt idx="29">
                  <c:v>202.69601208813609</c:v>
                </c:pt>
                <c:pt idx="30">
                  <c:v>217.58369540679919</c:v>
                </c:pt>
                <c:pt idx="31">
                  <c:v>235.06877345752699</c:v>
                </c:pt>
                <c:pt idx="32">
                  <c:v>252.52418390174861</c:v>
                </c:pt>
                <c:pt idx="33">
                  <c:v>269.95226599479992</c:v>
                </c:pt>
                <c:pt idx="34">
                  <c:v>287.35503217179325</c:v>
                </c:pt>
                <c:pt idx="35">
                  <c:v>304.73423115701871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322.95870071836066</c:v>
                </c:pt>
                <c:pt idx="42">
                  <c:v>341.16043929184929</c:v>
                </c:pt>
                <c:pt idx="43">
                  <c:v>359.34082988600284</c:v>
                </c:pt>
                <c:pt idx="44">
                  <c:v>377.50110417225505</c:v>
                </c:pt>
                <c:pt idx="45">
                  <c:v>395.64236567985586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393.48365507240254</c:v>
                </c:pt>
                <c:pt idx="51">
                  <c:v>410.74628007457636</c:v>
                </c:pt>
                <c:pt idx="52">
                  <c:v>427.99324784652975</c:v>
                </c:pt>
                <c:pt idx="53">
                  <c:v>445.2252778905704</c:v>
                </c:pt>
                <c:pt idx="54">
                  <c:v>462.44302949249573</c:v>
                </c:pt>
                <c:pt idx="55">
                  <c:v>479.64710886178574</c:v>
                </c:pt>
                <c:pt idx="56">
                  <c:v>405.56917103469465</c:v>
                </c:pt>
                <c:pt idx="57">
                  <c:v>421.95854377334382</c:v>
                </c:pt>
                <c:pt idx="58">
                  <c:v>438.33421494585303</c:v>
                </c:pt>
                <c:pt idx="59">
                  <c:v>454.69676831549208</c:v>
                </c:pt>
                <c:pt idx="60">
                  <c:v>471.04674221919873</c:v>
                </c:pt>
                <c:pt idx="61">
                  <c:v>486.52503910078349</c:v>
                </c:pt>
                <c:pt idx="62">
                  <c:v>501.99288641186786</c:v>
                </c:pt>
                <c:pt idx="63">
                  <c:v>517.45065135367156</c:v>
                </c:pt>
                <c:pt idx="64">
                  <c:v>532.89867740865918</c:v>
                </c:pt>
                <c:pt idx="65">
                  <c:v>548.33728653000776</c:v>
                </c:pt>
                <c:pt idx="66">
                  <c:v>472.76708100439259</c:v>
                </c:pt>
                <c:pt idx="67">
                  <c:v>487.38463458913111</c:v>
                </c:pt>
                <c:pt idx="68">
                  <c:v>501.99288641186786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544.47850023404101</c:v>
                </c:pt>
                <c:pt idx="72">
                  <c:v>557.76748661196802</c:v>
                </c:pt>
                <c:pt idx="73">
                  <c:v>571.04984509200233</c:v>
                </c:pt>
                <c:pt idx="74">
                  <c:v>584.32575150478135</c:v>
                </c:pt>
                <c:pt idx="75">
                  <c:v>597.59537304263756</c:v>
                </c:pt>
                <c:pt idx="76">
                  <c:v>520.24058909412281</c:v>
                </c:pt>
                <c:pt idx="77">
                  <c:v>532.89867740865918</c:v>
                </c:pt>
                <c:pt idx="78">
                  <c:v>545.55044271381507</c:v>
                </c:pt>
                <c:pt idx="79">
                  <c:v>558.19605227369811</c:v>
                </c:pt>
                <c:pt idx="80">
                  <c:v>570.83566515785787</c:v>
                </c:pt>
                <c:pt idx="81">
                  <c:v>583.46943281911661</c:v>
                </c:pt>
                <c:pt idx="82">
                  <c:v>596.09749961876616</c:v>
                </c:pt>
                <c:pt idx="83">
                  <c:v>608.72000330496201</c:v>
                </c:pt>
                <c:pt idx="84">
                  <c:v>621.33707544939125</c:v>
                </c:pt>
                <c:pt idx="85">
                  <c:v>633.94884184663977</c:v>
                </c:pt>
                <c:pt idx="86">
                  <c:v>555.19594761174415</c:v>
                </c:pt>
                <c:pt idx="87">
                  <c:v>566.33749757672797</c:v>
                </c:pt>
                <c:pt idx="88">
                  <c:v>577.47446592353469</c:v>
                </c:pt>
                <c:pt idx="89">
                  <c:v>588.6069534508764</c:v>
                </c:pt>
                <c:pt idx="90">
                  <c:v>599.73505683441056</c:v>
                </c:pt>
                <c:pt idx="91">
                  <c:v>610.85886887037998</c:v>
                </c:pt>
                <c:pt idx="92">
                  <c:v>621.97847870058888</c:v>
                </c:pt>
                <c:pt idx="93">
                  <c:v>633.09397202046136</c:v>
                </c:pt>
                <c:pt idx="94">
                  <c:v>644.20543127172925</c:v>
                </c:pt>
                <c:pt idx="95">
                  <c:v>655.31293582114552</c:v>
                </c:pt>
                <c:pt idx="96">
                  <c:v>575.54723712647092</c:v>
                </c:pt>
                <c:pt idx="97">
                  <c:v>585.61018050264533</c:v>
                </c:pt>
                <c:pt idx="98">
                  <c:v>595.66952141128684</c:v>
                </c:pt>
                <c:pt idx="99">
                  <c:v>605.72532925827045</c:v>
                </c:pt>
                <c:pt idx="100">
                  <c:v>615.77767095740739</c:v>
                </c:pt>
                <c:pt idx="101">
                  <c:v>625.82661106001206</c:v>
                </c:pt>
                <c:pt idx="102">
                  <c:v>635.87221187571447</c:v>
                </c:pt>
                <c:pt idx="103">
                  <c:v>645.91453358524438</c:v>
                </c:pt>
                <c:pt idx="104">
                  <c:v>655.95363434584067</c:v>
                </c:pt>
                <c:pt idx="105">
                  <c:v>665.98957038987078</c:v>
                </c:pt>
                <c:pt idx="106">
                  <c:v>586.89455079472839</c:v>
                </c:pt>
                <c:pt idx="107">
                  <c:v>595.45552990892475</c:v>
                </c:pt>
                <c:pt idx="108">
                  <c:v>604.01394898352987</c:v>
                </c:pt>
                <c:pt idx="109">
                  <c:v>612.56984940724078</c:v>
                </c:pt>
                <c:pt idx="110">
                  <c:v>621.12327131831069</c:v>
                </c:pt>
                <c:pt idx="111">
                  <c:v>629.67425365939516</c:v>
                </c:pt>
                <c:pt idx="112">
                  <c:v>638.22283422926796</c:v>
                </c:pt>
                <c:pt idx="113">
                  <c:v>646.76904973161959</c:v>
                </c:pt>
                <c:pt idx="114">
                  <c:v>655.31293582114529</c:v>
                </c:pt>
                <c:pt idx="115">
                  <c:v>663.85452714710391</c:v>
                </c:pt>
                <c:pt idx="116">
                  <c:v>592.03144782908782</c:v>
                </c:pt>
                <c:pt idx="117">
                  <c:v>599.30713279218173</c:v>
                </c:pt>
                <c:pt idx="118">
                  <c:v>606.5809817190169</c:v>
                </c:pt>
                <c:pt idx="119">
                  <c:v>613.85301973416608</c:v>
                </c:pt>
                <c:pt idx="120">
                  <c:v>621.12327131831046</c:v>
                </c:pt>
                <c:pt idx="121">
                  <c:v>628.39176033224692</c:v>
                </c:pt>
                <c:pt idx="122">
                  <c:v>635.65851003972909</c:v>
                </c:pt>
                <c:pt idx="123">
                  <c:v>642.92354312920827</c:v>
                </c:pt>
                <c:pt idx="124">
                  <c:v>650.18688173454188</c:v>
                </c:pt>
                <c:pt idx="125">
                  <c:v>657.44854745472628</c:v>
                </c:pt>
                <c:pt idx="126">
                  <c:v>593.31552677912521</c:v>
                </c:pt>
                <c:pt idx="127">
                  <c:v>599.73505683440965</c:v>
                </c:pt>
                <c:pt idx="128">
                  <c:v>606.15315862414116</c:v>
                </c:pt>
                <c:pt idx="129">
                  <c:v>612.56984940724044</c:v>
                </c:pt>
                <c:pt idx="130">
                  <c:v>618.98514605149035</c:v>
                </c:pt>
                <c:pt idx="131">
                  <c:v>625.39906504645319</c:v>
                </c:pt>
                <c:pt idx="132">
                  <c:v>631.81162251582498</c:v>
                </c:pt>
                <c:pt idx="133">
                  <c:v>638.22283422926751</c:v>
                </c:pt>
                <c:pt idx="134">
                  <c:v>644.63271561373597</c:v>
                </c:pt>
                <c:pt idx="135">
                  <c:v>651.04128176433551</c:v>
                </c:pt>
                <c:pt idx="136">
                  <c:v>594.59954789333835</c:v>
                </c:pt>
                <c:pt idx="137">
                  <c:v>600.16297452894037</c:v>
                </c:pt>
                <c:pt idx="138">
                  <c:v>605.72532925826988</c:v>
                </c:pt>
                <c:pt idx="139">
                  <c:v>611.28662331597127</c:v>
                </c:pt>
                <c:pt idx="140">
                  <c:v>616.84686771553879</c:v>
                </c:pt>
                <c:pt idx="141">
                  <c:v>622.40607325566725</c:v>
                </c:pt>
                <c:pt idx="142">
                  <c:v>627.96425052636596</c:v>
                </c:pt>
                <c:pt idx="143">
                  <c:v>633.52140991484077</c:v>
                </c:pt>
                <c:pt idx="144">
                  <c:v>639.07756161116481</c:v>
                </c:pt>
                <c:pt idx="145">
                  <c:v>644.63271561373642</c:v>
                </c:pt>
                <c:pt idx="146">
                  <c:v>598.87920239707898</c:v>
                </c:pt>
                <c:pt idx="147">
                  <c:v>608.72000330496166</c:v>
                </c:pt>
                <c:pt idx="148">
                  <c:v>618.55750264916139</c:v>
                </c:pt>
                <c:pt idx="149">
                  <c:v>628.39176033224737</c:v>
                </c:pt>
                <c:pt idx="150">
                  <c:v>638.22283422926819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19562192"/>
        <c:axId val="-1919555120"/>
      </c:scatterChart>
      <c:valAx>
        <c:axId val="-19195621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19555120"/>
        <c:crosses val="autoZero"/>
        <c:crossBetween val="midCat"/>
      </c:valAx>
      <c:valAx>
        <c:axId val="-191955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19562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2.1350786004664535</c:v>
                </c:pt>
                <c:pt idx="2">
                  <c:v>2.6921717481430694</c:v>
                </c:pt>
                <c:pt idx="3">
                  <c:v>3.3951979925602132</c:v>
                </c:pt>
                <c:pt idx="4">
                  <c:v>4.2825271299889929</c:v>
                </c:pt>
                <c:pt idx="5">
                  <c:v>5.4026523830368793</c:v>
                </c:pt>
                <c:pt idx="6">
                  <c:v>6.8168699269517186</c:v>
                </c:pt>
                <c:pt idx="7">
                  <c:v>8.6026697455530794</c:v>
                </c:pt>
                <c:pt idx="8">
                  <c:v>10.858027163519033</c:v>
                </c:pt>
                <c:pt idx="9">
                  <c:v>13.706834927621495</c:v>
                </c:pt>
                <c:pt idx="10">
                  <c:v>17.305779747951522</c:v>
                </c:pt>
                <c:pt idx="11">
                  <c:v>21.853048382275563</c:v>
                </c:pt>
                <c:pt idx="12">
                  <c:v>27.599351245605177</c:v>
                </c:pt>
                <c:pt idx="13">
                  <c:v>34.861881979556053</c:v>
                </c:pt>
                <c:pt idx="14">
                  <c:v>44.041996814142045</c:v>
                </c:pt>
                <c:pt idx="15">
                  <c:v>55.647607276796499</c:v>
                </c:pt>
                <c:pt idx="16">
                  <c:v>72.542905122967582</c:v>
                </c:pt>
                <c:pt idx="17">
                  <c:v>89.336953064344058</c:v>
                </c:pt>
                <c:pt idx="18">
                  <c:v>106.05159327760617</c:v>
                </c:pt>
                <c:pt idx="19">
                  <c:v>122.70115105309355</c:v>
                </c:pt>
                <c:pt idx="20">
                  <c:v>139.29572121624975</c:v>
                </c:pt>
                <c:pt idx="21">
                  <c:v>95.685441973812658</c:v>
                </c:pt>
                <c:pt idx="22">
                  <c:v>113.80965748960364</c:v>
                </c:pt>
                <c:pt idx="23">
                  <c:v>131.86304956724535</c:v>
                </c:pt>
                <c:pt idx="24">
                  <c:v>149.85670075971805</c:v>
                </c:pt>
                <c:pt idx="25">
                  <c:v>167.79880331835713</c:v>
                </c:pt>
                <c:pt idx="26">
                  <c:v>184.84436712462625</c:v>
                </c:pt>
                <c:pt idx="27">
                  <c:v>201.85320984852044</c:v>
                </c:pt>
                <c:pt idx="28">
                  <c:v>218.82886210158492</c:v>
                </c:pt>
                <c:pt idx="29">
                  <c:v>235.77426141652714</c:v>
                </c:pt>
                <c:pt idx="30">
                  <c:v>252.69188827494608</c:v>
                </c:pt>
                <c:pt idx="31">
                  <c:v>188.53260053056843</c:v>
                </c:pt>
                <c:pt idx="32">
                  <c:v>203.55221605106576</c:v>
                </c:pt>
                <c:pt idx="33">
                  <c:v>218.54618993520364</c:v>
                </c:pt>
                <c:pt idx="34">
                  <c:v>233.516529591107</c:v>
                </c:pt>
                <c:pt idx="35">
                  <c:v>248.46496383915073</c:v>
                </c:pt>
                <c:pt idx="36">
                  <c:v>261.98552595095441</c:v>
                </c:pt>
                <c:pt idx="37">
                  <c:v>275.49034176419684</c:v>
                </c:pt>
                <c:pt idx="38">
                  <c:v>288.9802920988015</c:v>
                </c:pt>
                <c:pt idx="39">
                  <c:v>302.45616879398858</c:v>
                </c:pt>
                <c:pt idx="40">
                  <c:v>315.91868734548342</c:v>
                </c:pt>
                <c:pt idx="41">
                  <c:v>248.74680925585417</c:v>
                </c:pt>
                <c:pt idx="42">
                  <c:v>260.29633594452849</c:v>
                </c:pt>
                <c:pt idx="43">
                  <c:v>271.83429043682298</c:v>
                </c:pt>
                <c:pt idx="44">
                  <c:v>283.36123337871334</c:v>
                </c:pt>
                <c:pt idx="45">
                  <c:v>294.87767605242135</c:v>
                </c:pt>
                <c:pt idx="46">
                  <c:v>304.70083122716051</c:v>
                </c:pt>
                <c:pt idx="47">
                  <c:v>314.51694528188875</c:v>
                </c:pt>
                <c:pt idx="48">
                  <c:v>324.32626909194659</c:v>
                </c:pt>
                <c:pt idx="49">
                  <c:v>334.12903710888418</c:v>
                </c:pt>
                <c:pt idx="50">
                  <c:v>343.92546889640693</c:v>
                </c:pt>
                <c:pt idx="51">
                  <c:v>298.24642451478036</c:v>
                </c:pt>
                <c:pt idx="52">
                  <c:v>307.22563699685162</c:v>
                </c:pt>
                <c:pt idx="53">
                  <c:v>316.19901919428293</c:v>
                </c:pt>
                <c:pt idx="54">
                  <c:v>325.16676002004425</c:v>
                </c:pt>
                <c:pt idx="55">
                  <c:v>334.12903710888418</c:v>
                </c:pt>
                <c:pt idx="56">
                  <c:v>341.12712268545334</c:v>
                </c:pt>
                <c:pt idx="57">
                  <c:v>348.12205150612658</c:v>
                </c:pt>
                <c:pt idx="58">
                  <c:v>355.11389600890419</c:v>
                </c:pt>
                <c:pt idx="59">
                  <c:v>362.10272554389985</c:v>
                </c:pt>
                <c:pt idx="60">
                  <c:v>369.0886065633519</c:v>
                </c:pt>
                <c:pt idx="61">
                  <c:v>340.28752055444625</c:v>
                </c:pt>
                <c:pt idx="62">
                  <c:v>346.44355255688691</c:v>
                </c:pt>
                <c:pt idx="63">
                  <c:v>352.59718287003449</c:v>
                </c:pt>
                <c:pt idx="64">
                  <c:v>358.748459367507</c:v>
                </c:pt>
                <c:pt idx="65">
                  <c:v>364.89742814550755</c:v>
                </c:pt>
                <c:pt idx="66">
                  <c:v>370.20607819909691</c:v>
                </c:pt>
                <c:pt idx="67">
                  <c:v>375.51306780163486</c:v>
                </c:pt>
                <c:pt idx="68">
                  <c:v>380.81842375711989</c:v>
                </c:pt>
                <c:pt idx="69">
                  <c:v>386.1221720609571</c:v>
                </c:pt>
                <c:pt idx="70">
                  <c:v>391.4243379353731</c:v>
                </c:pt>
                <c:pt idx="71">
                  <c:v>366.85344149976572</c:v>
                </c:pt>
                <c:pt idx="72">
                  <c:v>371.60281428696072</c:v>
                </c:pt>
                <c:pt idx="73">
                  <c:v>376.35086351579002</c:v>
                </c:pt>
                <c:pt idx="74">
                  <c:v>381.09760826078076</c:v>
                </c:pt>
                <c:pt idx="75">
                  <c:v>385.84306708196306</c:v>
                </c:pt>
                <c:pt idx="76">
                  <c:v>392.26137898634892</c:v>
                </c:pt>
                <c:pt idx="77">
                  <c:v>398.67741344442697</c:v>
                </c:pt>
                <c:pt idx="78">
                  <c:v>405.09121230987381</c:v>
                </c:pt>
                <c:pt idx="79">
                  <c:v>411.50281600178829</c:v>
                </c:pt>
                <c:pt idx="80">
                  <c:v>417.91226357594616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19561104"/>
        <c:axId val="-1919560560"/>
      </c:scatterChart>
      <c:valAx>
        <c:axId val="-19195611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19560560"/>
        <c:crosses val="autoZero"/>
        <c:crossBetween val="midCat"/>
      </c:valAx>
      <c:valAx>
        <c:axId val="-191956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19561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2.680283121218034</c:v>
                </c:pt>
                <c:pt idx="2">
                  <c:v>3.4545244686296885</c:v>
                </c:pt>
                <c:pt idx="3">
                  <c:v>4.4533080625071086</c:v>
                </c:pt>
                <c:pt idx="4">
                  <c:v>5.7419979511284467</c:v>
                </c:pt>
                <c:pt idx="5">
                  <c:v>7.4050517685460058</c:v>
                </c:pt>
                <c:pt idx="6">
                  <c:v>9.5516161224208727</c:v>
                </c:pt>
                <c:pt idx="7">
                  <c:v>12.322766557302819</c:v>
                </c:pt>
                <c:pt idx="8">
                  <c:v>15.900876764715198</c:v>
                </c:pt>
                <c:pt idx="9">
                  <c:v>20.521744898462206</c:v>
                </c:pt>
                <c:pt idx="10">
                  <c:v>26.490290436255407</c:v>
                </c:pt>
                <c:pt idx="11">
                  <c:v>34.200875584810518</c:v>
                </c:pt>
                <c:pt idx="12">
                  <c:v>44.163617070926499</c:v>
                </c:pt>
                <c:pt idx="13">
                  <c:v>57.038458462622685</c:v>
                </c:pt>
                <c:pt idx="14">
                  <c:v>73.67929738453806</c:v>
                </c:pt>
                <c:pt idx="15">
                  <c:v>95.191141763562555</c:v>
                </c:pt>
                <c:pt idx="16">
                  <c:v>108.52141191624349</c:v>
                </c:pt>
                <c:pt idx="17">
                  <c:v>121.81136336551678</c:v>
                </c:pt>
                <c:pt idx="18">
                  <c:v>135.06602142262543</c:v>
                </c:pt>
                <c:pt idx="19">
                  <c:v>148.28934155754467</c:v>
                </c:pt>
                <c:pt idx="20">
                  <c:v>161.48451452071879</c:v>
                </c:pt>
                <c:pt idx="21">
                  <c:v>140.47915335942608</c:v>
                </c:pt>
                <c:pt idx="22">
                  <c:v>154.07875910100151</c:v>
                </c:pt>
                <c:pt idx="23">
                  <c:v>167.64981910306696</c:v>
                </c:pt>
                <c:pt idx="24">
                  <c:v>181.19497120663223</c:v>
                </c:pt>
                <c:pt idx="25">
                  <c:v>194.71642608832357</c:v>
                </c:pt>
                <c:pt idx="26">
                  <c:v>207.7255291875002</c:v>
                </c:pt>
                <c:pt idx="27">
                  <c:v>220.71582086117152</c:v>
                </c:pt>
                <c:pt idx="28">
                  <c:v>233.68856473413157</c:v>
                </c:pt>
                <c:pt idx="29">
                  <c:v>246.64487257347926</c:v>
                </c:pt>
                <c:pt idx="30">
                  <c:v>259.58572972888351</c:v>
                </c:pt>
                <c:pt idx="31">
                  <c:v>236.16931362469481</c:v>
                </c:pt>
                <c:pt idx="32">
                  <c:v>248.00594290788953</c:v>
                </c:pt>
                <c:pt idx="33">
                  <c:v>259.82975417178051</c:v>
                </c:pt>
                <c:pt idx="34">
                  <c:v>271.64141319607967</c:v>
                </c:pt>
                <c:pt idx="35">
                  <c:v>283.44152309866439</c:v>
                </c:pt>
                <c:pt idx="36">
                  <c:v>293.90967089162689</c:v>
                </c:pt>
                <c:pt idx="37">
                  <c:v>304.36949951011036</c:v>
                </c:pt>
                <c:pt idx="38">
                  <c:v>314.82133531032133</c:v>
                </c:pt>
                <c:pt idx="39">
                  <c:v>325.26548119747213</c:v>
                </c:pt>
                <c:pt idx="40">
                  <c:v>335.70221902604538</c:v>
                </c:pt>
                <c:pt idx="41">
                  <c:v>316.07086817578272</c:v>
                </c:pt>
                <c:pt idx="42">
                  <c:v>325.05736550915185</c:v>
                </c:pt>
                <c:pt idx="43">
                  <c:v>334.0383742003807</c:v>
                </c:pt>
                <c:pt idx="44">
                  <c:v>343.01406272963686</c:v>
                </c:pt>
                <c:pt idx="45">
                  <c:v>351.98459003420879</c:v>
                </c:pt>
                <c:pt idx="46">
                  <c:v>359.56579196528884</c:v>
                </c:pt>
                <c:pt idx="47">
                  <c:v>367.14349752591556</c:v>
                </c:pt>
                <c:pt idx="48">
                  <c:v>374.7177891160722</c:v>
                </c:pt>
                <c:pt idx="49">
                  <c:v>382.28874553019364</c:v>
                </c:pt>
                <c:pt idx="50">
                  <c:v>389.85644218478745</c:v>
                </c:pt>
                <c:pt idx="51">
                  <c:v>375.20187616915774</c:v>
                </c:pt>
                <c:pt idx="52">
                  <c:v>381.45921205227029</c:v>
                </c:pt>
                <c:pt idx="53">
                  <c:v>387.71431579254653</c:v>
                </c:pt>
                <c:pt idx="54">
                  <c:v>393.9672285155109</c:v>
                </c:pt>
                <c:pt idx="55">
                  <c:v>400.21798993353877</c:v>
                </c:pt>
                <c:pt idx="56">
                  <c:v>405.36205708340884</c:v>
                </c:pt>
                <c:pt idx="57">
                  <c:v>410.50471314563441</c:v>
                </c:pt>
                <c:pt idx="58">
                  <c:v>415.64597830985366</c:v>
                </c:pt>
                <c:pt idx="59">
                  <c:v>420.78587222499897</c:v>
                </c:pt>
                <c:pt idx="60">
                  <c:v>425.92441402035325</c:v>
                </c:pt>
                <c:pt idx="61">
                  <c:v>415.78397986436988</c:v>
                </c:pt>
                <c:pt idx="62">
                  <c:v>419.95806169884145</c:v>
                </c:pt>
                <c:pt idx="63">
                  <c:v>424.13124984440248</c:v>
                </c:pt>
                <c:pt idx="64">
                  <c:v>428.30355434490451</c:v>
                </c:pt>
                <c:pt idx="65">
                  <c:v>432.47498503233874</c:v>
                </c:pt>
                <c:pt idx="66">
                  <c:v>435.78393460506112</c:v>
                </c:pt>
                <c:pt idx="67">
                  <c:v>439.09234492458501</c:v>
                </c:pt>
                <c:pt idx="68">
                  <c:v>442.4002206321374</c:v>
                </c:pt>
                <c:pt idx="69">
                  <c:v>445.70756629379702</c:v>
                </c:pt>
                <c:pt idx="70">
                  <c:v>449.01438640227207</c:v>
                </c:pt>
                <c:pt idx="71">
                  <c:v>2.5964574826517121E-12</c:v>
                </c:pt>
                <c:pt idx="72">
                  <c:v>2.5964574826517121E-12</c:v>
                </c:pt>
                <c:pt idx="73">
                  <c:v>2.5964574826517121E-12</c:v>
                </c:pt>
                <c:pt idx="74">
                  <c:v>2.5964574826517121E-12</c:v>
                </c:pt>
                <c:pt idx="75">
                  <c:v>2.5964574826517121E-12</c:v>
                </c:pt>
                <c:pt idx="76">
                  <c:v>2.5964574826517121E-12</c:v>
                </c:pt>
                <c:pt idx="77">
                  <c:v>2.5964574826517121E-12</c:v>
                </c:pt>
                <c:pt idx="78">
                  <c:v>2.5964574826517121E-12</c:v>
                </c:pt>
                <c:pt idx="79">
                  <c:v>2.5964574826517121E-12</c:v>
                </c:pt>
                <c:pt idx="80">
                  <c:v>2.5964574826517121E-12</c:v>
                </c:pt>
                <c:pt idx="81">
                  <c:v>2.5964574826517121E-12</c:v>
                </c:pt>
                <c:pt idx="82">
                  <c:v>2.5964574826517121E-12</c:v>
                </c:pt>
                <c:pt idx="83">
                  <c:v>2.5964574826517121E-12</c:v>
                </c:pt>
                <c:pt idx="84">
                  <c:v>2.5964574826517121E-12</c:v>
                </c:pt>
                <c:pt idx="85">
                  <c:v>2.5964574826517121E-12</c:v>
                </c:pt>
                <c:pt idx="86">
                  <c:v>2.5964574826517121E-12</c:v>
                </c:pt>
                <c:pt idx="87">
                  <c:v>2.5964574826517121E-12</c:v>
                </c:pt>
                <c:pt idx="88">
                  <c:v>2.5964574826517121E-12</c:v>
                </c:pt>
                <c:pt idx="89">
                  <c:v>2.5964574826517121E-12</c:v>
                </c:pt>
                <c:pt idx="90">
                  <c:v>2.5964574826517121E-12</c:v>
                </c:pt>
                <c:pt idx="91">
                  <c:v>2.5964574826517121E-12</c:v>
                </c:pt>
                <c:pt idx="92">
                  <c:v>2.5964574826517121E-12</c:v>
                </c:pt>
                <c:pt idx="93">
                  <c:v>2.5964574826517121E-12</c:v>
                </c:pt>
                <c:pt idx="94">
                  <c:v>2.5964574826517121E-12</c:v>
                </c:pt>
                <c:pt idx="95">
                  <c:v>2.5964574826517121E-12</c:v>
                </c:pt>
                <c:pt idx="96">
                  <c:v>2.5964574826517121E-12</c:v>
                </c:pt>
                <c:pt idx="97">
                  <c:v>2.5964574826517121E-12</c:v>
                </c:pt>
                <c:pt idx="98">
                  <c:v>2.5964574826517121E-12</c:v>
                </c:pt>
                <c:pt idx="99">
                  <c:v>2.5964574826517121E-12</c:v>
                </c:pt>
                <c:pt idx="100">
                  <c:v>2.5964574826517121E-12</c:v>
                </c:pt>
                <c:pt idx="101">
                  <c:v>2.5964574826517121E-12</c:v>
                </c:pt>
                <c:pt idx="102">
                  <c:v>2.5964574826517121E-12</c:v>
                </c:pt>
                <c:pt idx="103">
                  <c:v>2.5964574826517121E-12</c:v>
                </c:pt>
                <c:pt idx="104">
                  <c:v>2.5964574826517121E-12</c:v>
                </c:pt>
                <c:pt idx="105">
                  <c:v>2.5964574826517121E-12</c:v>
                </c:pt>
                <c:pt idx="106">
                  <c:v>2.5964574826517121E-12</c:v>
                </c:pt>
                <c:pt idx="107">
                  <c:v>2.5964574826517121E-12</c:v>
                </c:pt>
                <c:pt idx="108">
                  <c:v>2.5964574826517121E-12</c:v>
                </c:pt>
                <c:pt idx="109">
                  <c:v>2.5964574826517121E-12</c:v>
                </c:pt>
                <c:pt idx="110">
                  <c:v>2.5964574826517121E-12</c:v>
                </c:pt>
                <c:pt idx="111">
                  <c:v>2.5964574826517121E-12</c:v>
                </c:pt>
                <c:pt idx="112">
                  <c:v>2.5964574826517121E-12</c:v>
                </c:pt>
                <c:pt idx="113">
                  <c:v>2.5964574826517121E-12</c:v>
                </c:pt>
                <c:pt idx="114">
                  <c:v>2.5964574826517121E-12</c:v>
                </c:pt>
                <c:pt idx="115">
                  <c:v>2.5964574826517121E-12</c:v>
                </c:pt>
                <c:pt idx="116">
                  <c:v>2.5964574826517121E-12</c:v>
                </c:pt>
                <c:pt idx="117">
                  <c:v>2.5964574826517121E-12</c:v>
                </c:pt>
                <c:pt idx="118">
                  <c:v>2.5964574826517121E-12</c:v>
                </c:pt>
                <c:pt idx="119">
                  <c:v>2.5964574826517121E-12</c:v>
                </c:pt>
                <c:pt idx="120">
                  <c:v>2.5964574826517121E-12</c:v>
                </c:pt>
                <c:pt idx="121">
                  <c:v>2.5964574826517121E-12</c:v>
                </c:pt>
                <c:pt idx="122">
                  <c:v>2.5964574826517121E-12</c:v>
                </c:pt>
                <c:pt idx="123">
                  <c:v>2.5964574826517121E-12</c:v>
                </c:pt>
                <c:pt idx="124">
                  <c:v>2.5964574826517121E-12</c:v>
                </c:pt>
                <c:pt idx="125">
                  <c:v>2.5964574826517121E-12</c:v>
                </c:pt>
                <c:pt idx="126">
                  <c:v>2.5964574826517121E-12</c:v>
                </c:pt>
                <c:pt idx="127">
                  <c:v>2.5964574826517121E-12</c:v>
                </c:pt>
                <c:pt idx="128">
                  <c:v>2.5964574826517121E-12</c:v>
                </c:pt>
                <c:pt idx="129">
                  <c:v>2.5964574826517121E-12</c:v>
                </c:pt>
                <c:pt idx="130">
                  <c:v>2.5964574826517121E-12</c:v>
                </c:pt>
                <c:pt idx="131">
                  <c:v>2.5964574826517121E-12</c:v>
                </c:pt>
                <c:pt idx="132">
                  <c:v>2.5964574826517121E-12</c:v>
                </c:pt>
                <c:pt idx="133">
                  <c:v>2.5964574826517121E-12</c:v>
                </c:pt>
                <c:pt idx="134">
                  <c:v>2.5964574826517121E-12</c:v>
                </c:pt>
                <c:pt idx="135">
                  <c:v>2.5964574826517121E-12</c:v>
                </c:pt>
                <c:pt idx="136">
                  <c:v>2.5964574826517121E-12</c:v>
                </c:pt>
                <c:pt idx="137">
                  <c:v>2.5964574826517121E-12</c:v>
                </c:pt>
                <c:pt idx="138">
                  <c:v>2.5964574826517121E-12</c:v>
                </c:pt>
                <c:pt idx="139">
                  <c:v>2.5964574826517121E-12</c:v>
                </c:pt>
                <c:pt idx="140">
                  <c:v>2.5964574826517121E-12</c:v>
                </c:pt>
                <c:pt idx="141">
                  <c:v>2.5964574826517121E-12</c:v>
                </c:pt>
                <c:pt idx="142">
                  <c:v>2.5964574826517121E-12</c:v>
                </c:pt>
                <c:pt idx="143">
                  <c:v>2.5964574826517121E-12</c:v>
                </c:pt>
                <c:pt idx="144">
                  <c:v>2.5964574826517121E-12</c:v>
                </c:pt>
                <c:pt idx="145">
                  <c:v>2.5964574826517121E-12</c:v>
                </c:pt>
                <c:pt idx="146">
                  <c:v>2.5964574826517121E-12</c:v>
                </c:pt>
                <c:pt idx="147">
                  <c:v>2.5964574826517121E-12</c:v>
                </c:pt>
                <c:pt idx="148">
                  <c:v>2.5964574826517121E-12</c:v>
                </c:pt>
                <c:pt idx="149">
                  <c:v>2.5964574826517121E-12</c:v>
                </c:pt>
                <c:pt idx="150">
                  <c:v>2.5964574826517121E-12</c:v>
                </c:pt>
                <c:pt idx="151">
                  <c:v>2.5964574826517121E-12</c:v>
                </c:pt>
                <c:pt idx="152">
                  <c:v>2.5964574826517121E-12</c:v>
                </c:pt>
                <c:pt idx="153">
                  <c:v>2.5964574826517121E-12</c:v>
                </c:pt>
                <c:pt idx="154">
                  <c:v>2.5964574826517121E-12</c:v>
                </c:pt>
                <c:pt idx="155">
                  <c:v>2.5964574826517121E-12</c:v>
                </c:pt>
                <c:pt idx="156">
                  <c:v>2.5964574826517121E-12</c:v>
                </c:pt>
                <c:pt idx="157">
                  <c:v>2.5964574826517121E-12</c:v>
                </c:pt>
                <c:pt idx="158">
                  <c:v>2.5964574826517121E-12</c:v>
                </c:pt>
                <c:pt idx="159">
                  <c:v>2.5964574826517121E-12</c:v>
                </c:pt>
                <c:pt idx="160">
                  <c:v>2.5964574826517121E-12</c:v>
                </c:pt>
                <c:pt idx="161">
                  <c:v>2.5964574826517121E-12</c:v>
                </c:pt>
                <c:pt idx="162">
                  <c:v>2.5964574826517121E-12</c:v>
                </c:pt>
                <c:pt idx="163">
                  <c:v>2.5964574826517121E-12</c:v>
                </c:pt>
                <c:pt idx="164">
                  <c:v>2.5964574826517121E-12</c:v>
                </c:pt>
                <c:pt idx="165">
                  <c:v>2.5964574826517121E-12</c:v>
                </c:pt>
                <c:pt idx="166">
                  <c:v>2.5964574826517121E-12</c:v>
                </c:pt>
                <c:pt idx="167">
                  <c:v>2.5964574826517121E-12</c:v>
                </c:pt>
                <c:pt idx="168">
                  <c:v>2.5964574826517121E-12</c:v>
                </c:pt>
                <c:pt idx="169">
                  <c:v>2.5964574826517121E-12</c:v>
                </c:pt>
                <c:pt idx="170">
                  <c:v>2.5964574826517121E-12</c:v>
                </c:pt>
                <c:pt idx="171">
                  <c:v>2.5964574826517121E-12</c:v>
                </c:pt>
                <c:pt idx="172">
                  <c:v>2.5964574826517121E-12</c:v>
                </c:pt>
                <c:pt idx="173">
                  <c:v>2.5964574826517121E-12</c:v>
                </c:pt>
                <c:pt idx="174">
                  <c:v>2.5964574826517121E-12</c:v>
                </c:pt>
                <c:pt idx="175">
                  <c:v>2.5964574826517121E-12</c:v>
                </c:pt>
                <c:pt idx="176">
                  <c:v>2.5964574826517121E-12</c:v>
                </c:pt>
                <c:pt idx="177">
                  <c:v>2.5964574826517121E-12</c:v>
                </c:pt>
                <c:pt idx="178">
                  <c:v>2.5964574826517121E-12</c:v>
                </c:pt>
                <c:pt idx="179">
                  <c:v>2.5964574826517121E-12</c:v>
                </c:pt>
                <c:pt idx="180">
                  <c:v>2.5964574826517121E-12</c:v>
                </c:pt>
                <c:pt idx="181">
                  <c:v>2.5964574826517121E-12</c:v>
                </c:pt>
                <c:pt idx="182">
                  <c:v>2.5964574826517121E-12</c:v>
                </c:pt>
                <c:pt idx="183">
                  <c:v>2.5964574826517121E-12</c:v>
                </c:pt>
                <c:pt idx="184">
                  <c:v>2.5964574826517121E-12</c:v>
                </c:pt>
                <c:pt idx="185">
                  <c:v>2.5964574826517121E-12</c:v>
                </c:pt>
                <c:pt idx="186">
                  <c:v>2.5964574826517121E-12</c:v>
                </c:pt>
                <c:pt idx="187">
                  <c:v>2.5964574826517121E-12</c:v>
                </c:pt>
                <c:pt idx="188">
                  <c:v>2.5964574826517121E-12</c:v>
                </c:pt>
                <c:pt idx="189">
                  <c:v>2.5964574826517121E-12</c:v>
                </c:pt>
                <c:pt idx="190">
                  <c:v>2.5964574826517121E-12</c:v>
                </c:pt>
                <c:pt idx="191">
                  <c:v>2.5964574826517121E-12</c:v>
                </c:pt>
                <c:pt idx="192">
                  <c:v>2.5964574826517121E-12</c:v>
                </c:pt>
                <c:pt idx="193">
                  <c:v>2.5964574826517121E-12</c:v>
                </c:pt>
                <c:pt idx="194">
                  <c:v>2.5964574826517121E-12</c:v>
                </c:pt>
                <c:pt idx="195">
                  <c:v>2.5964574826517121E-12</c:v>
                </c:pt>
                <c:pt idx="196">
                  <c:v>2.5964574826517121E-12</c:v>
                </c:pt>
                <c:pt idx="197">
                  <c:v>2.5964574826517121E-12</c:v>
                </c:pt>
                <c:pt idx="198">
                  <c:v>2.5964574826517121E-12</c:v>
                </c:pt>
                <c:pt idx="199">
                  <c:v>2.5964574826517121E-12</c:v>
                </c:pt>
                <c:pt idx="200">
                  <c:v>2.5964574826517121E-12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19556752"/>
        <c:axId val="-1919552400"/>
      </c:scatterChart>
      <c:valAx>
        <c:axId val="-19195567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19552400"/>
        <c:crosses val="autoZero"/>
        <c:crossBetween val="midCat"/>
      </c:valAx>
      <c:valAx>
        <c:axId val="-191955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19556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1.4382972706916652</c:v>
                </c:pt>
                <c:pt idx="2">
                  <c:v>1.6882648262872328</c:v>
                </c:pt>
                <c:pt idx="3">
                  <c:v>1.9818391033704412</c:v>
                </c:pt>
                <c:pt idx="4">
                  <c:v>2.3266543809231437</c:v>
                </c:pt>
                <c:pt idx="5">
                  <c:v>2.7316859479479461</c:v>
                </c:pt>
                <c:pt idx="6">
                  <c:v>3.2074863943065974</c:v>
                </c:pt>
                <c:pt idx="7">
                  <c:v>3.7664636569880714</c:v>
                </c:pt>
                <c:pt idx="8">
                  <c:v>4.42320822009526</c:v>
                </c:pt>
                <c:pt idx="9">
                  <c:v>5.1948781808686864</c:v>
                </c:pt>
                <c:pt idx="10">
                  <c:v>6.1016524420011136</c:v>
                </c:pt>
                <c:pt idx="11">
                  <c:v>7.1672641140587361</c:v>
                </c:pt>
                <c:pt idx="12">
                  <c:v>8.4196283601886481</c:v>
                </c:pt>
                <c:pt idx="13">
                  <c:v>9.891581446423201</c:v>
                </c:pt>
                <c:pt idx="14">
                  <c:v>11.621750743117751</c:v>
                </c:pt>
                <c:pt idx="15">
                  <c:v>13.655578936924925</c:v>
                </c:pt>
                <c:pt idx="16">
                  <c:v>16.04652985316924</c:v>
                </c:pt>
                <c:pt idx="17">
                  <c:v>18.857508167480809</c:v>
                </c:pt>
                <c:pt idx="18">
                  <c:v>22.162531035047731</c:v>
                </c:pt>
                <c:pt idx="19">
                  <c:v>26.048696441446314</c:v>
                </c:pt>
                <c:pt idx="20">
                  <c:v>30.618501064154817</c:v>
                </c:pt>
                <c:pt idx="21">
                  <c:v>40.447266088954116</c:v>
                </c:pt>
                <c:pt idx="22">
                  <c:v>50.211004169569357</c:v>
                </c:pt>
                <c:pt idx="23">
                  <c:v>59.924254475172233</c:v>
                </c:pt>
                <c:pt idx="24">
                  <c:v>69.596399363316863</c:v>
                </c:pt>
                <c:pt idx="25">
                  <c:v>79.233978464328899</c:v>
                </c:pt>
                <c:pt idx="26">
                  <c:v>88.841800844341421</c:v>
                </c:pt>
                <c:pt idx="27">
                  <c:v>98.42354555529333</c:v>
                </c:pt>
                <c:pt idx="28">
                  <c:v>107.98211410040659</c:v>
                </c:pt>
                <c:pt idx="29">
                  <c:v>117.51985072559563</c:v>
                </c:pt>
                <c:pt idx="30">
                  <c:v>127.03868706017147</c:v>
                </c:pt>
                <c:pt idx="31">
                  <c:v>141.94790883673241</c:v>
                </c:pt>
                <c:pt idx="32">
                  <c:v>156.8195813749679</c:v>
                </c:pt>
                <c:pt idx="33">
                  <c:v>171.65776994616806</c:v>
                </c:pt>
                <c:pt idx="34">
                  <c:v>186.46577828407843</c:v>
                </c:pt>
                <c:pt idx="35">
                  <c:v>201.24634176616681</c:v>
                </c:pt>
                <c:pt idx="36">
                  <c:v>216.00176068460644</c:v>
                </c:pt>
                <c:pt idx="37">
                  <c:v>230.73399509870103</c:v>
                </c:pt>
                <c:pt idx="38">
                  <c:v>245.44473414197418</c:v>
                </c:pt>
                <c:pt idx="39">
                  <c:v>260.13544781463958</c:v>
                </c:pt>
                <c:pt idx="40">
                  <c:v>274.80742644732908</c:v>
                </c:pt>
                <c:pt idx="41">
                  <c:v>203.67356103899616</c:v>
                </c:pt>
                <c:pt idx="42">
                  <c:v>224.27876954008505</c:v>
                </c:pt>
                <c:pt idx="43">
                  <c:v>244.8405871951642</c:v>
                </c:pt>
                <c:pt idx="44">
                  <c:v>265.36317005758775</c:v>
                </c:pt>
                <c:pt idx="45">
                  <c:v>285.84997848413349</c:v>
                </c:pt>
                <c:pt idx="46">
                  <c:v>306.30393618022629</c:v>
                </c:pt>
                <c:pt idx="47">
                  <c:v>326.72754446781386</c:v>
                </c:pt>
                <c:pt idx="48">
                  <c:v>347.12296645126258</c:v>
                </c:pt>
                <c:pt idx="49">
                  <c:v>367.49209034996011</c:v>
                </c:pt>
                <c:pt idx="50">
                  <c:v>387.83657804664404</c:v>
                </c:pt>
                <c:pt idx="51">
                  <c:v>319.62262964231468</c:v>
                </c:pt>
                <c:pt idx="52">
                  <c:v>342.32647548509999</c:v>
                </c:pt>
                <c:pt idx="53">
                  <c:v>364.99723028009589</c:v>
                </c:pt>
                <c:pt idx="54">
                  <c:v>387.63723698464543</c:v>
                </c:pt>
                <c:pt idx="55">
                  <c:v>410.24854266397205</c:v>
                </c:pt>
                <c:pt idx="56">
                  <c:v>432.83295044318953</c:v>
                </c:pt>
                <c:pt idx="57">
                  <c:v>455.39206004826383</c:v>
                </c:pt>
                <c:pt idx="58">
                  <c:v>477.92729989457803</c:v>
                </c:pt>
                <c:pt idx="59">
                  <c:v>500.43995280861185</c:v>
                </c:pt>
                <c:pt idx="60">
                  <c:v>522.93117688121481</c:v>
                </c:pt>
                <c:pt idx="61">
                  <c:v>434.32440460746255</c:v>
                </c:pt>
                <c:pt idx="62">
                  <c:v>456.88189456064629</c:v>
                </c:pt>
                <c:pt idx="63">
                  <c:v>479.41560376398479</c:v>
                </c:pt>
                <c:pt idx="64">
                  <c:v>501.92680620451353</c:v>
                </c:pt>
                <c:pt idx="65">
                  <c:v>524.41665236850577</c:v>
                </c:pt>
                <c:pt idx="66">
                  <c:v>546.88618610350966</c:v>
                </c:pt>
                <c:pt idx="67">
                  <c:v>569.33635856622493</c:v>
                </c:pt>
                <c:pt idx="68">
                  <c:v>591.76803985714275</c:v>
                </c:pt>
                <c:pt idx="69">
                  <c:v>614.18202880042918</c:v>
                </c:pt>
                <c:pt idx="70">
                  <c:v>636.57906122293889</c:v>
                </c:pt>
                <c:pt idx="71">
                  <c:v>549.85425994262152</c:v>
                </c:pt>
                <c:pt idx="72">
                  <c:v>570.81918970877302</c:v>
                </c:pt>
                <c:pt idx="73">
                  <c:v>591.76803985714309</c:v>
                </c:pt>
                <c:pt idx="74">
                  <c:v>612.70145918441006</c:v>
                </c:pt>
                <c:pt idx="75">
                  <c:v>633.62004858200532</c:v>
                </c:pt>
                <c:pt idx="76">
                  <c:v>654.52436606992637</c:v>
                </c:pt>
                <c:pt idx="77">
                  <c:v>675.41493115455148</c:v>
                </c:pt>
                <c:pt idx="78">
                  <c:v>696.29222861974176</c:v>
                </c:pt>
                <c:pt idx="79">
                  <c:v>717.15671184004043</c:v>
                </c:pt>
                <c:pt idx="80">
                  <c:v>738.00880568863431</c:v>
                </c:pt>
                <c:pt idx="81">
                  <c:v>647.22916416008775</c:v>
                </c:pt>
                <c:pt idx="82">
                  <c:v>664.77425537759143</c:v>
                </c:pt>
                <c:pt idx="83">
                  <c:v>682.30982274817052</c:v>
                </c:pt>
                <c:pt idx="84">
                  <c:v>699.83614529753402</c:v>
                </c:pt>
                <c:pt idx="85">
                  <c:v>717.35348694890661</c:v>
                </c:pt>
                <c:pt idx="86">
                  <c:v>734.8620976968009</c:v>
                </c:pt>
                <c:pt idx="87">
                  <c:v>752.36221466320842</c:v>
                </c:pt>
                <c:pt idx="88">
                  <c:v>769.85406305050913</c:v>
                </c:pt>
                <c:pt idx="89">
                  <c:v>787.33785700335545</c:v>
                </c:pt>
                <c:pt idx="90">
                  <c:v>804.81380039010207</c:v>
                </c:pt>
                <c:pt idx="91">
                  <c:v>724.23992387996202</c:v>
                </c:pt>
                <c:pt idx="92">
                  <c:v>738.9920958575475</c:v>
                </c:pt>
                <c:pt idx="93">
                  <c:v>753.73827475643691</c:v>
                </c:pt>
                <c:pt idx="94">
                  <c:v>768.47859425243985</c:v>
                </c:pt>
                <c:pt idx="95">
                  <c:v>783.21318247934221</c:v>
                </c:pt>
                <c:pt idx="96">
                  <c:v>797.94216236075465</c:v>
                </c:pt>
                <c:pt idx="97">
                  <c:v>812.66565191620805</c:v>
                </c:pt>
                <c:pt idx="98">
                  <c:v>827.38376454393153</c:v>
                </c:pt>
                <c:pt idx="99">
                  <c:v>842.09660928248638</c:v>
                </c:pt>
                <c:pt idx="100">
                  <c:v>856.80429105317944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19550768"/>
        <c:axId val="-1919561648"/>
      </c:scatterChart>
      <c:valAx>
        <c:axId val="-19195507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19561648"/>
        <c:crosses val="autoZero"/>
        <c:crossBetween val="midCat"/>
      </c:valAx>
      <c:valAx>
        <c:axId val="-191956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19550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19564368"/>
        <c:axId val="-1919563280"/>
      </c:scatterChart>
      <c:valAx>
        <c:axId val="-19195643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19563280"/>
        <c:crosses val="autoZero"/>
        <c:crossBetween val="midCat"/>
      </c:valAx>
      <c:valAx>
        <c:axId val="-191956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19564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19562736"/>
        <c:axId val="-1919556208"/>
      </c:scatterChart>
      <c:valAx>
        <c:axId val="-19195627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19556208"/>
        <c:crosses val="autoZero"/>
        <c:crossBetween val="midCat"/>
      </c:valAx>
      <c:valAx>
        <c:axId val="-191955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19562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19554576"/>
        <c:axId val="-1919560016"/>
      </c:scatterChart>
      <c:valAx>
        <c:axId val="-1919554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19560016"/>
        <c:crosses val="autoZero"/>
        <c:crossBetween val="midCat"/>
      </c:valAx>
      <c:valAx>
        <c:axId val="-1919560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19554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19552944"/>
        <c:axId val="-1919559472"/>
      </c:scatterChart>
      <c:valAx>
        <c:axId val="-1919552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19559472"/>
        <c:crosses val="autoZero"/>
        <c:crossBetween val="midCat"/>
      </c:valAx>
      <c:valAx>
        <c:axId val="-191955947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19552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zoomScale="90" zoomScaleNormal="90" workbookViewId="0">
      <selection activeCell="G141" sqref="G141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1.6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</v>
      </c>
      <c r="C9" s="35">
        <v>0.18</v>
      </c>
      <c r="D9" s="36">
        <f t="shared" ref="D9:D18" si="0">C9*$C$5</f>
        <v>0.28799999999999998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</v>
      </c>
      <c r="C10" s="35">
        <v>0.36599999999999999</v>
      </c>
      <c r="D10" s="36">
        <f t="shared" si="0"/>
        <v>0.58560000000000001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4</v>
      </c>
      <c r="C11" s="35">
        <v>9.1999999999999998E-2</v>
      </c>
      <c r="D11" s="36">
        <f t="shared" si="0"/>
        <v>0.1472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5</v>
      </c>
      <c r="C12" s="35">
        <v>9.1999999999999998E-2</v>
      </c>
      <c r="D12" s="36">
        <f t="shared" si="0"/>
        <v>0.1472</v>
      </c>
      <c r="E12" s="37">
        <v>70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164</v>
      </c>
      <c r="C13" s="35">
        <v>0.214</v>
      </c>
      <c r="D13" s="36">
        <f t="shared" si="0"/>
        <v>0.34240000000000004</v>
      </c>
      <c r="E13" s="37">
        <v>100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0.94399999999999995</v>
      </c>
      <c r="D19" s="41">
        <f>SUM(D9:D18)</f>
        <v>1.5104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pédonculé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25</v>
      </c>
      <c r="B36" s="63">
        <v>30</v>
      </c>
      <c r="C36" s="63"/>
      <c r="D36" s="63"/>
      <c r="E36" s="54"/>
      <c r="F36" s="54"/>
      <c r="G36" s="54"/>
      <c r="H36" s="54"/>
      <c r="I36" s="52">
        <f>IFERROR(B36/A36,"")</f>
        <v>1.2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30</v>
      </c>
      <c r="B37" s="63">
        <v>54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4.8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35</v>
      </c>
      <c r="B38" s="63">
        <v>79</v>
      </c>
      <c r="C38" s="63">
        <v>1</v>
      </c>
      <c r="D38" s="63">
        <v>13</v>
      </c>
      <c r="E38" s="54"/>
      <c r="F38" s="54"/>
      <c r="G38" s="54"/>
      <c r="H38" s="54"/>
      <c r="I38" s="56">
        <f t="shared" si="1"/>
        <v>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40</v>
      </c>
      <c r="B39" s="63">
        <v>93</v>
      </c>
      <c r="C39" s="63"/>
      <c r="D39" s="63"/>
      <c r="E39" s="54"/>
      <c r="F39" s="54"/>
      <c r="G39" s="54"/>
      <c r="H39" s="54"/>
      <c r="I39" s="52">
        <f t="shared" si="1"/>
        <v>5.4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45</v>
      </c>
      <c r="B40" s="63">
        <v>121</v>
      </c>
      <c r="C40" s="63">
        <v>2</v>
      </c>
      <c r="D40" s="63">
        <v>27</v>
      </c>
      <c r="E40" s="54"/>
      <c r="F40" s="54"/>
      <c r="G40" s="54"/>
      <c r="H40" s="54"/>
      <c r="I40" s="52">
        <f t="shared" si="1"/>
        <v>5.6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50</v>
      </c>
      <c r="B41" s="63">
        <v>121</v>
      </c>
      <c r="C41" s="63"/>
      <c r="D41" s="63"/>
      <c r="E41" s="54"/>
      <c r="F41" s="54"/>
      <c r="G41" s="54"/>
      <c r="H41" s="54"/>
      <c r="I41" s="56">
        <f t="shared" si="1"/>
        <v>5.4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55</v>
      </c>
      <c r="B42" s="63">
        <v>149</v>
      </c>
      <c r="C42" s="63">
        <v>3</v>
      </c>
      <c r="D42" s="63">
        <v>28</v>
      </c>
      <c r="E42" s="54"/>
      <c r="F42" s="54"/>
      <c r="G42" s="54"/>
      <c r="H42" s="54"/>
      <c r="I42" s="56">
        <f t="shared" si="1"/>
        <v>5.6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60</v>
      </c>
      <c r="B43" s="63">
        <v>148</v>
      </c>
      <c r="C43" s="63"/>
      <c r="D43" s="63"/>
      <c r="E43" s="54"/>
      <c r="F43" s="54"/>
      <c r="G43" s="54"/>
      <c r="H43" s="54"/>
      <c r="I43" s="52">
        <f t="shared" si="1"/>
        <v>5.4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65</v>
      </c>
      <c r="B44" s="63">
        <v>175</v>
      </c>
      <c r="C44" s="63">
        <v>4</v>
      </c>
      <c r="D44" s="63">
        <v>28</v>
      </c>
      <c r="E44" s="54"/>
      <c r="F44" s="54"/>
      <c r="G44" s="54"/>
      <c r="H44" s="54"/>
      <c r="I44" s="52">
        <f t="shared" si="1"/>
        <v>5.4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70</v>
      </c>
      <c r="B45" s="63">
        <v>172</v>
      </c>
      <c r="C45" s="63"/>
      <c r="D45" s="63"/>
      <c r="E45" s="54"/>
      <c r="F45" s="54"/>
      <c r="G45" s="54"/>
      <c r="H45" s="54"/>
      <c r="I45" s="52">
        <f t="shared" si="1"/>
        <v>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75</v>
      </c>
      <c r="B46" s="63">
        <v>183</v>
      </c>
      <c r="C46" s="63">
        <v>5</v>
      </c>
      <c r="D46" s="63">
        <v>28</v>
      </c>
      <c r="E46" s="54"/>
      <c r="F46" s="54"/>
      <c r="G46" s="54"/>
      <c r="H46" s="54"/>
      <c r="I46" s="52">
        <f t="shared" si="1"/>
        <v>2.2000000000000002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85</v>
      </c>
      <c r="B47" s="63">
        <v>214</v>
      </c>
      <c r="C47" s="63">
        <v>6</v>
      </c>
      <c r="D47" s="63">
        <v>28</v>
      </c>
      <c r="E47" s="54"/>
      <c r="F47" s="54"/>
      <c r="G47" s="54"/>
      <c r="H47" s="54"/>
      <c r="I47" s="52">
        <f t="shared" si="1"/>
        <v>5.9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95</v>
      </c>
      <c r="B48" s="63">
        <v>226</v>
      </c>
      <c r="C48" s="63">
        <v>7</v>
      </c>
      <c r="D48" s="63">
        <v>28</v>
      </c>
      <c r="E48" s="54"/>
      <c r="F48" s="54"/>
      <c r="G48" s="54"/>
      <c r="H48" s="54"/>
      <c r="I48" s="52">
        <f t="shared" si="1"/>
        <v>4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105</v>
      </c>
      <c r="B49" s="63">
        <v>232</v>
      </c>
      <c r="C49" s="63">
        <v>8</v>
      </c>
      <c r="D49" s="63">
        <v>28</v>
      </c>
      <c r="E49" s="54"/>
      <c r="F49" s="54"/>
      <c r="G49" s="54"/>
      <c r="H49" s="54"/>
      <c r="I49" s="52">
        <f t="shared" si="1"/>
        <v>3.4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115</v>
      </c>
      <c r="B50" s="53">
        <v>233</v>
      </c>
      <c r="C50" s="53">
        <v>9</v>
      </c>
      <c r="D50" s="53">
        <v>26</v>
      </c>
      <c r="E50" s="54"/>
      <c r="F50" s="54"/>
      <c r="G50" s="54"/>
      <c r="H50" s="54"/>
      <c r="I50" s="52">
        <f t="shared" si="1"/>
        <v>2.9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>
        <v>125</v>
      </c>
      <c r="B51" s="53">
        <v>232</v>
      </c>
      <c r="C51" s="53">
        <v>10</v>
      </c>
      <c r="D51" s="53">
        <v>23</v>
      </c>
      <c r="E51" s="54"/>
      <c r="F51" s="54"/>
      <c r="G51" s="54"/>
      <c r="H51" s="54"/>
      <c r="I51" s="52">
        <f t="shared" si="1"/>
        <v>2.5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>
        <v>135</v>
      </c>
      <c r="B52" s="53">
        <v>229</v>
      </c>
      <c r="C52" s="53">
        <v>11</v>
      </c>
      <c r="D52" s="53">
        <v>19</v>
      </c>
      <c r="E52" s="54"/>
      <c r="F52" s="54"/>
      <c r="G52" s="54"/>
      <c r="H52" s="54"/>
      <c r="I52" s="52">
        <f t="shared" si="1"/>
        <v>2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>
        <v>145</v>
      </c>
      <c r="B53" s="53">
        <v>226</v>
      </c>
      <c r="C53" s="53">
        <v>12</v>
      </c>
      <c r="D53" s="53">
        <v>15</v>
      </c>
      <c r="E53" s="54"/>
      <c r="F53" s="54"/>
      <c r="G53" s="54"/>
      <c r="H53" s="54"/>
      <c r="I53" s="52">
        <f t="shared" si="1"/>
        <v>1.6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>
        <v>150</v>
      </c>
      <c r="B54" s="53">
        <v>217</v>
      </c>
      <c r="C54" s="53">
        <v>13</v>
      </c>
      <c r="D54" s="53">
        <v>217</v>
      </c>
      <c r="E54" s="54"/>
      <c r="F54" s="54"/>
      <c r="G54" s="54"/>
      <c r="H54" s="54"/>
      <c r="I54" s="52">
        <f t="shared" si="1"/>
        <v>1.2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42</v>
      </c>
      <c r="C62" s="63"/>
      <c r="D62" s="63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v>71</v>
      </c>
      <c r="C63" s="63">
        <v>1</v>
      </c>
      <c r="D63" s="63">
        <v>8</v>
      </c>
      <c r="E63" s="54"/>
      <c r="F63" s="54"/>
      <c r="G63" s="54"/>
      <c r="H63" s="54">
        <v>1</v>
      </c>
      <c r="I63" s="52">
        <f>IF(A63&lt;&gt;0,(B63-(B62-D62))/(A63-A62),"")</f>
        <v>5.8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v>97</v>
      </c>
      <c r="C64" s="63"/>
      <c r="D64" s="63"/>
      <c r="E64" s="54"/>
      <c r="F64" s="54"/>
      <c r="G64" s="54"/>
      <c r="H64" s="54"/>
      <c r="I64" s="52">
        <f>IF(A64&lt;&gt;0,(B64-(B63-D63))/(A64-A63),"")</f>
        <v>6.8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v>137</v>
      </c>
      <c r="C65" s="63">
        <v>2</v>
      </c>
      <c r="D65" s="63">
        <v>42</v>
      </c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v>137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v>179</v>
      </c>
      <c r="C67" s="63">
        <v>3</v>
      </c>
      <c r="D67" s="63">
        <v>42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v>178</v>
      </c>
      <c r="C68" s="63"/>
      <c r="D68" s="63"/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218</v>
      </c>
      <c r="C69" s="53">
        <v>4</v>
      </c>
      <c r="D69" s="53">
        <v>42</v>
      </c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214</v>
      </c>
      <c r="C70" s="53"/>
      <c r="D70" s="53"/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250</v>
      </c>
      <c r="C71" s="53">
        <v>5</v>
      </c>
      <c r="D71" s="53">
        <v>42</v>
      </c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242</v>
      </c>
      <c r="C72" s="53"/>
      <c r="D72" s="53"/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273</v>
      </c>
      <c r="C73" s="53">
        <v>6</v>
      </c>
      <c r="D73" s="53">
        <v>42</v>
      </c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85</v>
      </c>
      <c r="B74" s="53">
        <v>290</v>
      </c>
      <c r="C74" s="53">
        <v>7</v>
      </c>
      <c r="D74" s="53">
        <v>42</v>
      </c>
      <c r="E74" s="54"/>
      <c r="F74" s="54"/>
      <c r="G74" s="54"/>
      <c r="H74" s="54"/>
      <c r="I74" s="52">
        <f t="shared" si="2"/>
        <v>5.9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95</v>
      </c>
      <c r="B75" s="53">
        <v>300</v>
      </c>
      <c r="C75" s="53">
        <v>8</v>
      </c>
      <c r="D75" s="53">
        <v>42</v>
      </c>
      <c r="E75" s="54"/>
      <c r="F75" s="54"/>
      <c r="G75" s="54"/>
      <c r="H75" s="54"/>
      <c r="I75" s="52">
        <f t="shared" si="2"/>
        <v>5.2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105</v>
      </c>
      <c r="B76" s="53">
        <v>305</v>
      </c>
      <c r="C76" s="53">
        <v>9</v>
      </c>
      <c r="D76" s="53">
        <v>41</v>
      </c>
      <c r="E76" s="54"/>
      <c r="F76" s="54"/>
      <c r="G76" s="54"/>
      <c r="H76" s="54"/>
      <c r="I76" s="52">
        <f t="shared" si="2"/>
        <v>4.7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115</v>
      </c>
      <c r="B77" s="53">
        <v>304</v>
      </c>
      <c r="C77" s="53">
        <v>10</v>
      </c>
      <c r="D77" s="53">
        <v>37</v>
      </c>
      <c r="E77" s="54"/>
      <c r="F77" s="54"/>
      <c r="G77" s="54"/>
      <c r="H77" s="54"/>
      <c r="I77" s="52">
        <f t="shared" si="2"/>
        <v>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125</v>
      </c>
      <c r="B78" s="53">
        <v>301</v>
      </c>
      <c r="C78" s="53">
        <v>11</v>
      </c>
      <c r="D78" s="53">
        <v>33</v>
      </c>
      <c r="E78" s="54"/>
      <c r="F78" s="54"/>
      <c r="G78" s="54"/>
      <c r="H78" s="54"/>
      <c r="I78" s="52">
        <f t="shared" si="2"/>
        <v>3.4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135</v>
      </c>
      <c r="B79" s="53">
        <v>298</v>
      </c>
      <c r="C79" s="53">
        <v>12</v>
      </c>
      <c r="D79" s="53">
        <v>29</v>
      </c>
      <c r="E79" s="54"/>
      <c r="F79" s="54"/>
      <c r="G79" s="54"/>
      <c r="H79" s="54"/>
      <c r="I79" s="52">
        <f t="shared" si="2"/>
        <v>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145</v>
      </c>
      <c r="B80" s="53">
        <v>295</v>
      </c>
      <c r="C80" s="53">
        <v>13</v>
      </c>
      <c r="D80" s="53">
        <v>26</v>
      </c>
      <c r="E80" s="54"/>
      <c r="F80" s="54"/>
      <c r="G80" s="54"/>
      <c r="H80" s="54"/>
      <c r="I80" s="52">
        <f t="shared" si="2"/>
        <v>2.6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292</v>
      </c>
      <c r="C81" s="53">
        <v>14</v>
      </c>
      <c r="D81" s="53">
        <v>292</v>
      </c>
      <c r="E81" s="54"/>
      <c r="F81" s="54"/>
      <c r="G81" s="54"/>
      <c r="H81" s="54"/>
      <c r="I81" s="52">
        <f t="shared" si="2"/>
        <v>4.5999999999999996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Aulne glutineux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3">
        <v>37</v>
      </c>
      <c r="C88" s="63"/>
      <c r="D88" s="63"/>
      <c r="E88" s="54"/>
      <c r="F88" s="54"/>
      <c r="G88" s="54"/>
      <c r="H88" s="93"/>
      <c r="I88" s="56">
        <f>IFERROR(B88/A88,"")</f>
        <v>2.4666666666666668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v>95</v>
      </c>
      <c r="C89" s="63">
        <v>1</v>
      </c>
      <c r="D89" s="63">
        <v>43</v>
      </c>
      <c r="E89" s="54"/>
      <c r="F89" s="54"/>
      <c r="G89" s="54"/>
      <c r="H89" s="93">
        <v>1</v>
      </c>
      <c r="I89" s="56">
        <f t="shared" ref="I89:I107" si="3">IF(A89&lt;&gt;0,(B89-(B88-D88))/(A89-A88),"")</f>
        <v>11.6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3">
        <v>115</v>
      </c>
      <c r="C90" s="63"/>
      <c r="D90" s="63"/>
      <c r="E90" s="93"/>
      <c r="F90" s="93"/>
      <c r="G90" s="93"/>
      <c r="H90" s="93"/>
      <c r="I90" s="56">
        <f t="shared" si="3"/>
        <v>12.6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3">
        <v>175</v>
      </c>
      <c r="C91" s="63">
        <v>2</v>
      </c>
      <c r="D91" s="63">
        <v>56</v>
      </c>
      <c r="E91" s="93"/>
      <c r="F91" s="93"/>
      <c r="G91" s="93"/>
      <c r="H91" s="93">
        <v>1</v>
      </c>
      <c r="I91" s="56">
        <f t="shared" si="3"/>
        <v>12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3">
        <v>172</v>
      </c>
      <c r="C92" s="63"/>
      <c r="D92" s="63"/>
      <c r="E92" s="93"/>
      <c r="F92" s="93"/>
      <c r="G92" s="93"/>
      <c r="H92" s="93"/>
      <c r="I92" s="56">
        <f t="shared" si="3"/>
        <v>10.6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3">
        <v>220</v>
      </c>
      <c r="C93" s="63">
        <v>3</v>
      </c>
      <c r="D93" s="63">
        <v>56</v>
      </c>
      <c r="E93" s="93"/>
      <c r="F93" s="93"/>
      <c r="G93" s="93"/>
      <c r="H93" s="93"/>
      <c r="I93" s="56">
        <f t="shared" si="3"/>
        <v>9.6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3">
        <v>205</v>
      </c>
      <c r="C94" s="63"/>
      <c r="D94" s="63"/>
      <c r="E94" s="93"/>
      <c r="F94" s="93"/>
      <c r="G94" s="93"/>
      <c r="H94" s="93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50</v>
      </c>
      <c r="B95" s="63">
        <v>240</v>
      </c>
      <c r="C95" s="63">
        <v>4</v>
      </c>
      <c r="D95" s="63">
        <v>39</v>
      </c>
      <c r="E95" s="93"/>
      <c r="F95" s="93"/>
      <c r="G95" s="93"/>
      <c r="H95" s="93"/>
      <c r="I95" s="56">
        <f t="shared" si="3"/>
        <v>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55</v>
      </c>
      <c r="B96" s="63">
        <v>233</v>
      </c>
      <c r="C96" s="63"/>
      <c r="D96" s="63"/>
      <c r="E96" s="93"/>
      <c r="F96" s="93"/>
      <c r="G96" s="93"/>
      <c r="H96" s="93"/>
      <c r="I96" s="56">
        <f t="shared" si="3"/>
        <v>6.4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60</v>
      </c>
      <c r="B97" s="63">
        <v>258</v>
      </c>
      <c r="C97" s="63">
        <v>5</v>
      </c>
      <c r="D97" s="63">
        <v>25</v>
      </c>
      <c r="E97" s="93"/>
      <c r="F97" s="93"/>
      <c r="G97" s="93"/>
      <c r="H97" s="93"/>
      <c r="I97" s="56">
        <f t="shared" si="3"/>
        <v>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65</v>
      </c>
      <c r="B98" s="63">
        <v>255</v>
      </c>
      <c r="C98" s="63"/>
      <c r="D98" s="63"/>
      <c r="E98" s="93"/>
      <c r="F98" s="93"/>
      <c r="G98" s="93"/>
      <c r="H98" s="93"/>
      <c r="I98" s="56">
        <f t="shared" si="3"/>
        <v>4.4000000000000004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70</v>
      </c>
      <c r="B99" s="63">
        <v>274</v>
      </c>
      <c r="C99" s="63">
        <v>6</v>
      </c>
      <c r="D99" s="63">
        <v>21</v>
      </c>
      <c r="E99" s="93"/>
      <c r="F99" s="93"/>
      <c r="G99" s="93"/>
      <c r="H99" s="93"/>
      <c r="I99" s="56">
        <f t="shared" si="3"/>
        <v>3.8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75</v>
      </c>
      <c r="B100" s="63">
        <v>270</v>
      </c>
      <c r="C100" s="63"/>
      <c r="D100" s="63"/>
      <c r="E100" s="68"/>
      <c r="F100" s="68"/>
      <c r="G100" s="68"/>
      <c r="H100" s="68"/>
      <c r="I100" s="56">
        <f t="shared" si="3"/>
        <v>3.4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>
        <v>80</v>
      </c>
      <c r="B101" s="63">
        <v>293</v>
      </c>
      <c r="C101" s="63">
        <v>7</v>
      </c>
      <c r="D101" s="63">
        <v>293</v>
      </c>
      <c r="E101" s="68"/>
      <c r="F101" s="68"/>
      <c r="G101" s="68"/>
      <c r="H101" s="68"/>
      <c r="I101" s="56">
        <f t="shared" si="3"/>
        <v>4.5999999999999996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Bouleau verruqueux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63">
        <v>51.9</v>
      </c>
      <c r="C114" s="53"/>
      <c r="D114" s="63"/>
      <c r="E114" s="54"/>
      <c r="F114" s="54"/>
      <c r="G114" s="54"/>
      <c r="H114" s="54"/>
      <c r="I114" s="56">
        <f>IFERROR(B114/A114,"")</f>
        <v>3.46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3">
        <v>89.3</v>
      </c>
      <c r="C115" s="53">
        <v>1</v>
      </c>
      <c r="D115" s="63">
        <v>19.600000000000001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7.4799999999999995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3">
        <v>108.2</v>
      </c>
      <c r="C116" s="53"/>
      <c r="D116" s="63"/>
      <c r="E116" s="54"/>
      <c r="F116" s="54"/>
      <c r="G116" s="54"/>
      <c r="H116" s="54"/>
      <c r="I116" s="56">
        <f t="shared" si="4"/>
        <v>7.7000000000000028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63">
        <v>145.30000000000001</v>
      </c>
      <c r="C117" s="53">
        <v>2</v>
      </c>
      <c r="D117" s="63">
        <v>20.200000000000003</v>
      </c>
      <c r="E117" s="54"/>
      <c r="F117" s="54"/>
      <c r="G117" s="54"/>
      <c r="H117" s="54">
        <v>1</v>
      </c>
      <c r="I117" s="56">
        <f t="shared" si="4"/>
        <v>7.4200000000000017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35</v>
      </c>
      <c r="B118" s="63">
        <v>159</v>
      </c>
      <c r="C118" s="53"/>
      <c r="D118" s="63"/>
      <c r="E118" s="54"/>
      <c r="F118" s="54"/>
      <c r="G118" s="54"/>
      <c r="H118" s="54"/>
      <c r="I118" s="56">
        <f t="shared" si="4"/>
        <v>6.7799999999999985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40</v>
      </c>
      <c r="B119" s="63">
        <v>189.10000000000002</v>
      </c>
      <c r="C119" s="53">
        <v>3</v>
      </c>
      <c r="D119" s="63">
        <v>16.5</v>
      </c>
      <c r="E119" s="54"/>
      <c r="F119" s="54"/>
      <c r="G119" s="54"/>
      <c r="H119" s="54"/>
      <c r="I119" s="56">
        <f t="shared" si="4"/>
        <v>6.0200000000000049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45</v>
      </c>
      <c r="B120" s="63">
        <v>198.5</v>
      </c>
      <c r="C120" s="63"/>
      <c r="D120" s="63"/>
      <c r="E120" s="93"/>
      <c r="F120" s="93"/>
      <c r="G120" s="93"/>
      <c r="H120" s="93"/>
      <c r="I120" s="56">
        <f t="shared" si="4"/>
        <v>5.1799999999999953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50</v>
      </c>
      <c r="B121" s="63">
        <v>220.4</v>
      </c>
      <c r="C121" s="63">
        <v>4</v>
      </c>
      <c r="D121" s="63">
        <v>12.1</v>
      </c>
      <c r="E121" s="93"/>
      <c r="F121" s="93"/>
      <c r="G121" s="93"/>
      <c r="H121" s="93"/>
      <c r="I121" s="56">
        <f t="shared" si="4"/>
        <v>4.3800000000000008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55</v>
      </c>
      <c r="B122" s="63">
        <v>226.4</v>
      </c>
      <c r="C122" s="63"/>
      <c r="D122" s="63"/>
      <c r="E122" s="93"/>
      <c r="F122" s="93"/>
      <c r="G122" s="93"/>
      <c r="H122" s="93"/>
      <c r="I122" s="56">
        <f t="shared" si="4"/>
        <v>3.6199999999999988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60</v>
      </c>
      <c r="B123" s="63">
        <v>241.29999999999998</v>
      </c>
      <c r="C123" s="63">
        <v>5</v>
      </c>
      <c r="D123" s="63">
        <v>8.3000000000000007</v>
      </c>
      <c r="E123" s="93"/>
      <c r="F123" s="93"/>
      <c r="G123" s="93"/>
      <c r="H123" s="93"/>
      <c r="I123" s="56">
        <f t="shared" si="4"/>
        <v>2.9799999999999955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65</v>
      </c>
      <c r="B124" s="63">
        <v>245.1</v>
      </c>
      <c r="C124" s="63"/>
      <c r="D124" s="63"/>
      <c r="E124" s="93"/>
      <c r="F124" s="93"/>
      <c r="G124" s="93"/>
      <c r="H124" s="93"/>
      <c r="I124" s="56">
        <f t="shared" si="4"/>
        <v>2.4200000000000044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70</v>
      </c>
      <c r="B125" s="63">
        <v>254.7</v>
      </c>
      <c r="C125" s="63">
        <v>6</v>
      </c>
      <c r="D125" s="63">
        <v>254.7</v>
      </c>
      <c r="E125" s="93"/>
      <c r="F125" s="93"/>
      <c r="G125" s="93"/>
      <c r="H125" s="93"/>
      <c r="I125" s="56">
        <f t="shared" si="4"/>
        <v>1.9199999999999988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Cèdre de l'Atlas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63">
        <v>28</v>
      </c>
      <c r="C140" s="53"/>
      <c r="D140" s="63"/>
      <c r="E140" s="54"/>
      <c r="F140" s="54"/>
      <c r="G140" s="54">
        <v>1</v>
      </c>
      <c r="H140" s="54"/>
      <c r="I140" s="60">
        <f>IFERROR(B140/A140,"")</f>
        <v>1.4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30</v>
      </c>
      <c r="B141" s="63">
        <v>121</v>
      </c>
      <c r="C141" s="53"/>
      <c r="D141" s="63"/>
      <c r="E141" s="54"/>
      <c r="F141" s="54"/>
      <c r="G141" s="54">
        <v>1</v>
      </c>
      <c r="H141" s="54"/>
      <c r="I141" s="60">
        <f t="shared" ref="I141:I159" si="5">IF(A141&lt;&gt;0,(B141-(B140-D140))/(A141-A140),"")</f>
        <v>9.3000000000000007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40</v>
      </c>
      <c r="B142" s="63">
        <v>267</v>
      </c>
      <c r="C142" s="53">
        <v>1</v>
      </c>
      <c r="D142" s="63">
        <v>91</v>
      </c>
      <c r="E142" s="54"/>
      <c r="F142" s="54"/>
      <c r="G142" s="54"/>
      <c r="H142" s="54"/>
      <c r="I142" s="60">
        <f t="shared" si="5"/>
        <v>14.6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50</v>
      </c>
      <c r="B143" s="63">
        <v>380</v>
      </c>
      <c r="C143" s="53">
        <v>2</v>
      </c>
      <c r="D143" s="63">
        <v>91</v>
      </c>
      <c r="E143" s="54"/>
      <c r="F143" s="54"/>
      <c r="G143" s="54"/>
      <c r="H143" s="54"/>
      <c r="I143" s="60">
        <f t="shared" si="5"/>
        <v>20.399999999999999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60</v>
      </c>
      <c r="B144" s="63">
        <v>516</v>
      </c>
      <c r="C144" s="53">
        <v>3</v>
      </c>
      <c r="D144" s="63">
        <v>112</v>
      </c>
      <c r="E144" s="54"/>
      <c r="F144" s="54"/>
      <c r="G144" s="54"/>
      <c r="H144" s="54"/>
      <c r="I144" s="60">
        <f t="shared" si="5"/>
        <v>22.7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70</v>
      </c>
      <c r="B145" s="63">
        <v>631</v>
      </c>
      <c r="C145" s="53">
        <v>4</v>
      </c>
      <c r="D145" s="63">
        <v>109</v>
      </c>
      <c r="E145" s="54"/>
      <c r="F145" s="54"/>
      <c r="G145" s="54"/>
      <c r="H145" s="54"/>
      <c r="I145" s="60">
        <f t="shared" si="5"/>
        <v>22.7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80</v>
      </c>
      <c r="B146" s="63">
        <v>734</v>
      </c>
      <c r="C146" s="53">
        <v>5</v>
      </c>
      <c r="D146" s="63">
        <v>110</v>
      </c>
      <c r="E146" s="54"/>
      <c r="F146" s="54"/>
      <c r="G146" s="54"/>
      <c r="H146" s="54"/>
      <c r="I146" s="60">
        <f t="shared" si="5"/>
        <v>21.2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90</v>
      </c>
      <c r="B147" s="63">
        <v>802</v>
      </c>
      <c r="C147" s="53">
        <v>6</v>
      </c>
      <c r="D147" s="63">
        <v>97</v>
      </c>
      <c r="E147" s="54"/>
      <c r="F147" s="54"/>
      <c r="G147" s="54"/>
      <c r="H147" s="54"/>
      <c r="I147" s="60">
        <f>IF(A147&lt;&gt;0,(B147-(B146-D146))/(A147-A146),"")</f>
        <v>17.8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100</v>
      </c>
      <c r="B148" s="63">
        <v>855</v>
      </c>
      <c r="C148" s="53">
        <v>7</v>
      </c>
      <c r="D148" s="63">
        <v>855</v>
      </c>
      <c r="E148" s="54"/>
      <c r="F148" s="54"/>
      <c r="G148" s="54"/>
      <c r="H148" s="54"/>
      <c r="I148" s="60">
        <f t="shared" si="5"/>
        <v>15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pédonculé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pubescent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Aulne glutineux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Bouleau verruqueux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Cèdre de l'Atlas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303.97870340691151</v>
      </c>
      <c r="T3" s="62">
        <f>IF('Données projet'!E9&gt;30,$R$33-$H$33,LOOKUP('Données projet'!$E$9,$A$3:$A$203,R3:R203)-LOOKUP('Données projet'!$E$9,$A$3:$A$203,$H$3:$H$203))</f>
        <v>139.30691157356415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475.74538416323395</v>
      </c>
      <c r="AO3" s="62">
        <f>IF('Données projet'!E10&gt;30,$AM$33-$H$33,LOOKUP('Données projet'!$E$10,$A$3:$A$203,AM3:AM203)-LOOKUP('Données projet'!$E$10,$A$3:$A$203,$H$3:$H$203))</f>
        <v>254.25036207346585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264.10782373172799</v>
      </c>
      <c r="BJ3" s="62">
        <f>IF('Données projet'!E11&gt;30,$BH$33-$H$33,LOOKUP('Données projet'!$E$11,$A$3:$A$203,BH3:BH203)-LOOKUP('Données projet'!$E$11,$A$3:$A$203,$H$3:$H$203))</f>
        <v>289.35855494161268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280.22219394281689</v>
      </c>
      <c r="CE3" s="62">
        <f>IF('Données projet'!E12&gt;30,$CC$33-$H$33,LOOKUP('Données projet'!$E$12,$A$3:$A$203,CC3:CC203)-LOOKUP('Données projet'!$E$12,$A$3:$A$203,$H$3:$H$203))</f>
        <v>296.25239639555008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399.92909819003523</v>
      </c>
      <c r="CZ3" s="62">
        <f>IF('Données projet'!E13&gt;30,$CX$33-$H$33,LOOKUP('Données projet'!$E$13,$A$3:$A$203,CX3:CX203)-LOOKUP('Données projet'!$E$13,$A$3:$A$203,$H$3:$H$203))</f>
        <v>163.7053537268381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1.2</v>
      </c>
      <c r="N4" s="14">
        <f>IF('Données projet'!$A$36&gt;35,N3+M4-V3,IF(A4&lt;'Données projet'!$A$36,$K$205^A4,IF(A4='Données projet'!$A$36,'Données projet'!$B$36,N3+M4-V3)))</f>
        <v>1.1457367676485573</v>
      </c>
      <c r="O4" s="14">
        <f>N4*VLOOKUP('Données projet'!$B$9,Paramètres!$A$1:$I$89,3,0)*VLOOKUP('Données projet'!$B$9,Paramètres!$A$1:$I$89,5,0)</f>
        <v>0.96516865306714472</v>
      </c>
      <c r="P4" s="14">
        <f>EXP(-1.0587+0.8836*LN(O4)+0.284)</f>
        <v>0.44662955638776708</v>
      </c>
      <c r="Q4" s="22">
        <f t="shared" ref="Q4:Q34" si="2">(O4+P4)*0.475*44/12</f>
        <v>2.4588818814673044</v>
      </c>
      <c r="R4" s="62">
        <f t="shared" si="0"/>
        <v>260.34777077035614</v>
      </c>
      <c r="S4" s="62">
        <f ca="1">AVERAGE(OFFSET($R$3,0,0,'Données projet'!$E$9+1,1))-AVERAGE(OFFSET($H$3,0,0,'Données projet'!$E$9+1,1))</f>
        <v>303.97870340691151</v>
      </c>
      <c r="T4" s="62">
        <f>$T$3</f>
        <v>139.30691157356415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1.2223636300497438</v>
      </c>
      <c r="AK4" s="14">
        <f>EXP(-1.0587+0.8836*LN(AJ4)+0.284)</f>
        <v>0.55030360208821416</v>
      </c>
      <c r="AL4" s="22">
        <f t="shared" ref="AL4:AL67" si="4">(AJ4+AK4)*0.475*44/12</f>
        <v>3.0873954293069432</v>
      </c>
      <c r="AM4" s="62">
        <f t="shared" ref="AM4:AM67" si="5">AL4+(AD4+AE4)*44/12</f>
        <v>260.97628431819578</v>
      </c>
      <c r="AN4" s="62">
        <f ca="1">AVERAGE(OFFSET($AM$3,0,0,'Données projet'!$E$10+1,1))-AVERAGE(OFFSET($H$3,0,0,'Données projet'!$E$10+1,1))</f>
        <v>475.74538416323395</v>
      </c>
      <c r="AO4" s="62">
        <f>$AO$3</f>
        <v>254.25036207346585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2.4666666666666668</v>
      </c>
      <c r="BD4" s="13">
        <f>IF('Données projet'!$A$88&gt;35,BD3+BC4-BL3,IF(A4&lt;'Données projet'!$A$88,$BA$205^A4,IF(A4='Données projet'!$A$88,'Données projet'!$B$88,BD3+BC4-BL3)))</f>
        <v>1.2721747796233518</v>
      </c>
      <c r="BE4" s="14">
        <f>BD4*VLOOKUP('Données projet'!$B$11,Paramètres!$A$1:$I$89,3,0)*VLOOKUP('Données projet'!$B$11,Paramètres!$A$1:$I$89,5,0)</f>
        <v>0.83352891560922016</v>
      </c>
      <c r="BF4" s="14">
        <f>EXP(-1.0587+0.8836*LN(BE4)+0.284)</f>
        <v>0.39235353441936577</v>
      </c>
      <c r="BG4" s="22">
        <f t="shared" ref="BG4:BG67" si="7">(BE4+BF4)*0.475*44/12</f>
        <v>2.1350786004664535</v>
      </c>
      <c r="BH4" s="62">
        <f t="shared" ref="BH4:BH67" si="8">BG4+(AY4+AZ4)*44/12</f>
        <v>260.0239674893553</v>
      </c>
      <c r="BI4" s="62">
        <f ca="1">AVERAGE(OFFSET($BH$3,0,0,'Données projet'!$E$11+1,1))-AVERAGE(OFFSET($H$3,0,0,'Données projet'!$E$11+1,1))</f>
        <v>264.10782373172799</v>
      </c>
      <c r="BJ4" s="62">
        <f>$BJ$3</f>
        <v>289.35855494161268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3.46</v>
      </c>
      <c r="BY4" s="13">
        <f>IF('Données projet'!$A$114&gt;35,BY3+BX4-CG3,IF(A4&lt;'Données projet'!$A$114,$BV$205^A4,IF(A4='Données projet'!$A$114,'Données projet'!$B$114,BY3+BX4-CG3)))</f>
        <v>1.301201306051178</v>
      </c>
      <c r="BZ4" s="14">
        <f>BY4*VLOOKUP('Données projet'!$B$12,Paramètres!$A$1:$I$89,3,0)*VLOOKUP('Données projet'!$B$12,Paramètres!$A$1:$I$89,5,0)</f>
        <v>1.0555344994687157</v>
      </c>
      <c r="CA4" s="14">
        <f>EXP(-1.0587+0.8836*LN(BZ4)+0.284)</f>
        <v>0.48338403902967697</v>
      </c>
      <c r="CB4" s="22">
        <f t="shared" ref="CB4:CB67" si="10">(BZ4+CA4)*0.475*44/12</f>
        <v>2.680283121218034</v>
      </c>
      <c r="CC4" s="62">
        <f t="shared" ref="CC4:CC67" si="11">CB4+(BT4+BU4)*44/12</f>
        <v>260.56917201010691</v>
      </c>
      <c r="CD4" s="62">
        <f ca="1">AVERAGE(OFFSET($CC$3,0,0,'Données projet'!$E$12+1,1))-AVERAGE(OFFSET($H$3,0,0,'Données projet'!$E$12+1,1))</f>
        <v>280.22219394281689</v>
      </c>
      <c r="CE4" s="62">
        <f>$CE$3</f>
        <v>296.25239639555008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1.4</v>
      </c>
      <c r="CT4" s="13">
        <f>IF('Données projet'!$A$140&gt;35,CT3+CS4-DB3,IF(A4&lt;'Données projet'!$A$140,$CQ$205^A4,IF(A4='Données projet'!$A$140,'Données projet'!$B$140,CT3+CS4-DB3)))</f>
        <v>1.1812937373976771</v>
      </c>
      <c r="CU4" s="18">
        <f>CT4*VLOOKUP('Données projet'!$B$13,Paramètres!$A$1:$I$89,3,0)*VLOOKUP('Données projet'!$B$13,Paramètres!$A$1:$I$89,5,0)</f>
        <v>0.55284546910211285</v>
      </c>
      <c r="CV4" s="14">
        <f>EXP(-1.0587+0.8836*LN(CU4)+0.284)</f>
        <v>0.27297114564908254</v>
      </c>
      <c r="CW4" s="22">
        <f t="shared" ref="CW4:CW67" si="13">(CU4+CV4)*0.475*44/12</f>
        <v>1.4382972706916652</v>
      </c>
      <c r="CX4" s="62">
        <f t="shared" ref="CX4:CX67" si="14">CW4+(CO4+CP4)*44/12</f>
        <v>259.32718615958055</v>
      </c>
      <c r="CY4" s="62">
        <f ca="1">AVERAGE(OFFSET($CX$3,0,0,'Données projet'!$E$13+1,1))-AVERAGE(OFFSET($H$3,0,0,'Données projet'!$E$13+1,1))</f>
        <v>399.92909819003523</v>
      </c>
      <c r="CZ4" s="62">
        <f>$CZ$3</f>
        <v>163.7053537268381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1.2</v>
      </c>
      <c r="N5" s="14">
        <f>IF('Données projet'!$A$36&gt;35,N4+M5-V4,IF(A5&lt;'Données projet'!$A$36,$K$205^A5,IF(A5='Données projet'!$A$36,'Données projet'!$B$36,N4+M5-V4)))</f>
        <v>1.312712740741764</v>
      </c>
      <c r="O5" s="14">
        <f>N5*VLOOKUP('Données projet'!$B$9,Paramètres!$A$1:$I$89,3,0)*VLOOKUP('Données projet'!$B$9,Paramètres!$A$1:$I$89,5,0)</f>
        <v>1.105829212800862</v>
      </c>
      <c r="P5" s="14">
        <f t="shared" ref="P5:P68" si="33">EXP(-1.0587+0.8836*LN(O5)+0.284)</f>
        <v>0.50368014736662359</v>
      </c>
      <c r="Q5" s="22">
        <f t="shared" si="2"/>
        <v>2.803228802291704</v>
      </c>
      <c r="R5" s="62">
        <f t="shared" si="0"/>
        <v>261.91433991340284</v>
      </c>
      <c r="S5" s="62">
        <f ca="1">AVERAGE(OFFSET($R$3,0,0,'Données projet'!$E$9+1,1))-AVERAGE(OFFSET($H$3,0,0,'Données projet'!$E$9+1,1))</f>
        <v>303.97870340691151</v>
      </c>
      <c r="T5" s="62">
        <f t="shared" ref="T5:T68" si="34">$T$3</f>
        <v>139.30691157356415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1.47354323872622</v>
      </c>
      <c r="AK5" s="14">
        <f t="shared" ref="AK5:AK68" si="35">EXP(-1.0587+0.8836*LN(AJ5)+0.284)</f>
        <v>0.64910881835703094</v>
      </c>
      <c r="AL5" s="22">
        <f t="shared" si="4"/>
        <v>3.6969523327533285</v>
      </c>
      <c r="AM5" s="62">
        <f t="shared" si="5"/>
        <v>262.80806344386446</v>
      </c>
      <c r="AN5" s="62">
        <f ca="1">AVERAGE(OFFSET($AM$3,0,0,'Données projet'!$E$10+1,1))-AVERAGE(OFFSET($H$3,0,0,'Données projet'!$E$10+1,1))</f>
        <v>475.74538416323395</v>
      </c>
      <c r="AO5" s="62">
        <f t="shared" ref="AO5:AO68" si="36">$AO$3</f>
        <v>254.25036207346585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2.4666666666666668</v>
      </c>
      <c r="BD5" s="13">
        <f>IF('Données projet'!$A$88&gt;35,BD4+BC5-BL4,IF(A5&lt;'Données projet'!$A$88,$BA$205^A5,IF(A5='Données projet'!$A$88,'Données projet'!$B$88,BD4+BC5-BL4)))</f>
        <v>1.6184286699097237</v>
      </c>
      <c r="BE5" s="14">
        <f>BD5*VLOOKUP('Données projet'!$B$11,Paramètres!$A$1:$I$89,3,0)*VLOOKUP('Données projet'!$B$11,Paramètres!$A$1:$I$89,5,0)</f>
        <v>1.0603944645248509</v>
      </c>
      <c r="BF5" s="14">
        <f t="shared" ref="BF5:BF68" si="37">EXP(-1.0587+0.8836*LN(BE5)+0.284)</f>
        <v>0.48535007986351425</v>
      </c>
      <c r="BG5" s="22">
        <f t="shared" si="7"/>
        <v>2.6921717481430694</v>
      </c>
      <c r="BH5" s="62">
        <f t="shared" si="8"/>
        <v>261.80328285925424</v>
      </c>
      <c r="BI5" s="62">
        <f ca="1">AVERAGE(OFFSET($BH$3,0,0,'Données projet'!$E$11+1,1))-AVERAGE(OFFSET($H$3,0,0,'Données projet'!$E$11+1,1))</f>
        <v>264.10782373172799</v>
      </c>
      <c r="BJ5" s="62">
        <f t="shared" ref="BJ5:BJ68" si="38">$BJ$3</f>
        <v>289.35855494161268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3.46</v>
      </c>
      <c r="BY5" s="13">
        <f>IF('Données projet'!$A$114&gt;35,BY4+BX5-CG4,IF(A5&lt;'Données projet'!$A$114,$BV$205^A5,IF(A5='Données projet'!$A$114,'Données projet'!$B$114,BY4+BX5-CG4)))</f>
        <v>1.6931248388692914</v>
      </c>
      <c r="BZ5" s="14">
        <f>BY5*VLOOKUP('Données projet'!$B$12,Paramètres!$A$1:$I$89,3,0)*VLOOKUP('Données projet'!$B$12,Paramètres!$A$1:$I$89,5,0)</f>
        <v>1.3734628692907693</v>
      </c>
      <c r="CA5" s="14">
        <f t="shared" ref="CA5:CA68" si="39">EXP(-1.0587+0.8836*LN(BZ5)+0.284)</f>
        <v>0.60999615575976951</v>
      </c>
      <c r="CB5" s="22">
        <f t="shared" si="10"/>
        <v>3.4545244686296885</v>
      </c>
      <c r="CC5" s="62">
        <f t="shared" si="11"/>
        <v>262.56563557974084</v>
      </c>
      <c r="CD5" s="62">
        <f ca="1">AVERAGE(OFFSET($CC$3,0,0,'Données projet'!$E$12+1,1))-AVERAGE(OFFSET($H$3,0,0,'Données projet'!$E$12+1,1))</f>
        <v>280.22219394281689</v>
      </c>
      <c r="CE5" s="62">
        <f t="shared" ref="CE5:CE68" si="40">$CE$3</f>
        <v>296.25239639555008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1.4</v>
      </c>
      <c r="CT5" s="13">
        <f>IF('Données projet'!$A$140&gt;35,CT4+CS5-DB4,IF(A5&lt;'Données projet'!$A$140,$CQ$205^A5,IF(A5='Données projet'!$A$140,'Données projet'!$B$140,CT4+CS5-DB4)))</f>
        <v>1.395454894014972</v>
      </c>
      <c r="CU5" s="18">
        <f>CT5*VLOOKUP('Données projet'!$B$13,Paramètres!$A$1:$I$89,3,0)*VLOOKUP('Données projet'!$B$13,Paramètres!$A$1:$I$89,5,0)</f>
        <v>0.65307289039900684</v>
      </c>
      <c r="CV5" s="14">
        <f t="shared" ref="CV5:CV68" si="41">EXP(-1.0587+0.8836*LN(CU5)+0.284)</f>
        <v>0.31626576584246652</v>
      </c>
      <c r="CW5" s="22">
        <f t="shared" si="13"/>
        <v>1.6882648262872328</v>
      </c>
      <c r="CX5" s="62">
        <f t="shared" si="14"/>
        <v>260.79937593739839</v>
      </c>
      <c r="CY5" s="62">
        <f ca="1">AVERAGE(OFFSET($CX$3,0,0,'Données projet'!$E$13+1,1))-AVERAGE(OFFSET($H$3,0,0,'Données projet'!$E$13+1,1))</f>
        <v>399.92909819003523</v>
      </c>
      <c r="CZ5" s="62">
        <f t="shared" ref="CZ5:CZ68" si="42">$CZ$3</f>
        <v>163.7053537268381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1.2</v>
      </c>
      <c r="N6" s="14">
        <f>IF('Données projet'!$A$36&gt;35,N5+M6-V5,IF(A6&lt;'Données projet'!$A$36,$K$205^A6,IF(A6='Données projet'!$A$36,'Données projet'!$B$36,N5+M6-V5)))</f>
        <v>1.5040232524285473</v>
      </c>
      <c r="O6" s="14">
        <f>N6*VLOOKUP('Données projet'!$B$9,Paramètres!$A$1:$I$89,3,0)*VLOOKUP('Données projet'!$B$9,Paramètres!$A$1:$I$89,5,0)</f>
        <v>1.2669891878458084</v>
      </c>
      <c r="P6" s="14">
        <f t="shared" si="33"/>
        <v>0.5680181421558339</v>
      </c>
      <c r="Q6" s="22">
        <f t="shared" si="2"/>
        <v>3.1959710997528603</v>
      </c>
      <c r="R6" s="62">
        <f t="shared" si="0"/>
        <v>263.52930443308617</v>
      </c>
      <c r="S6" s="62">
        <f ca="1">AVERAGE(OFFSET($R$3,0,0,'Données projet'!$E$9+1,1))-AVERAGE(OFFSET($H$3,0,0,'Données projet'!$E$9+1,1))</f>
        <v>303.97870340691151</v>
      </c>
      <c r="T6" s="62">
        <f t="shared" si="34"/>
        <v>139.30691157356415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1.7763369450933317</v>
      </c>
      <c r="AK6" s="14">
        <f t="shared" si="35"/>
        <v>0.76565418883323866</v>
      </c>
      <c r="AL6" s="22">
        <f t="shared" si="4"/>
        <v>4.4273012249221102</v>
      </c>
      <c r="AM6" s="62">
        <f t="shared" si="5"/>
        <v>264.76063455825545</v>
      </c>
      <c r="AN6" s="62">
        <f ca="1">AVERAGE(OFFSET($AM$3,0,0,'Données projet'!$E$10+1,1))-AVERAGE(OFFSET($H$3,0,0,'Données projet'!$E$10+1,1))</f>
        <v>475.74538416323395</v>
      </c>
      <c r="AO6" s="62">
        <f t="shared" si="36"/>
        <v>254.25036207346585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2.4666666666666668</v>
      </c>
      <c r="BD6" s="13">
        <f>IF('Données projet'!$A$88&gt;35,BD5+BC6-BL5,IF(A6&lt;'Données projet'!$A$88,$BA$205^A6,IF(A6='Données projet'!$A$88,'Données projet'!$B$88,BD5+BC6-BL5)))</f>
        <v>2.0589241364785171</v>
      </c>
      <c r="BE6" s="14">
        <f>BD6*VLOOKUP('Données projet'!$B$11,Paramètres!$A$1:$I$89,3,0)*VLOOKUP('Données projet'!$B$11,Paramètres!$A$1:$I$89,5,0)</f>
        <v>1.3490070942207244</v>
      </c>
      <c r="BF6" s="14">
        <f t="shared" si="37"/>
        <v>0.60038888236887178</v>
      </c>
      <c r="BG6" s="22">
        <f t="shared" si="7"/>
        <v>3.3951979925602132</v>
      </c>
      <c r="BH6" s="62">
        <f t="shared" si="8"/>
        <v>263.72853132589353</v>
      </c>
      <c r="BI6" s="62">
        <f ca="1">AVERAGE(OFFSET($BH$3,0,0,'Données projet'!$E$11+1,1))-AVERAGE(OFFSET($H$3,0,0,'Données projet'!$E$11+1,1))</f>
        <v>264.10782373172799</v>
      </c>
      <c r="BJ6" s="62">
        <f t="shared" si="38"/>
        <v>289.35855494161268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3.46</v>
      </c>
      <c r="BY6" s="13">
        <f>IF('Données projet'!$A$114&gt;35,BY5+BX6-CG5,IF(A6&lt;'Données projet'!$A$114,$BV$205^A6,IF(A6='Données projet'!$A$114,'Données projet'!$B$114,BY5+BX6-CG5)))</f>
        <v>2.2030962516444124</v>
      </c>
      <c r="BZ6" s="14">
        <f>BY6*VLOOKUP('Données projet'!$B$12,Paramètres!$A$1:$I$89,3,0)*VLOOKUP('Données projet'!$B$12,Paramètres!$A$1:$I$89,5,0)</f>
        <v>1.7871516793339473</v>
      </c>
      <c r="CA6" s="14">
        <f t="shared" si="39"/>
        <v>0.76977161014381879</v>
      </c>
      <c r="CB6" s="22">
        <f t="shared" si="10"/>
        <v>4.4533080625071086</v>
      </c>
      <c r="CC6" s="62">
        <f t="shared" si="11"/>
        <v>264.78664139584043</v>
      </c>
      <c r="CD6" s="62">
        <f ca="1">AVERAGE(OFFSET($CC$3,0,0,'Données projet'!$E$12+1,1))-AVERAGE(OFFSET($H$3,0,0,'Données projet'!$E$12+1,1))</f>
        <v>280.22219394281689</v>
      </c>
      <c r="CE6" s="62">
        <f t="shared" si="40"/>
        <v>296.25239639555008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1.4</v>
      </c>
      <c r="CT6" s="13">
        <f>IF('Données projet'!$A$140&gt;35,CT5+CS6-DB5,IF(A6&lt;'Données projet'!$A$140,$CQ$205^A6,IF(A6='Données projet'!$A$140,'Données projet'!$B$140,CT5+CS6-DB5)))</f>
        <v>1.6484421271208256</v>
      </c>
      <c r="CU6" s="18">
        <f>CT6*VLOOKUP('Données projet'!$B$13,Paramètres!$A$1:$I$89,3,0)*VLOOKUP('Données projet'!$B$13,Paramètres!$A$1:$I$89,5,0)</f>
        <v>0.77147091549254643</v>
      </c>
      <c r="CV6" s="14">
        <f t="shared" si="41"/>
        <v>0.36642713428952517</v>
      </c>
      <c r="CW6" s="22">
        <f t="shared" si="13"/>
        <v>1.9818391033704412</v>
      </c>
      <c r="CX6" s="62">
        <f t="shared" si="14"/>
        <v>262.31517243670373</v>
      </c>
      <c r="CY6" s="62">
        <f ca="1">AVERAGE(OFFSET($CX$3,0,0,'Données projet'!$E$13+1,1))-AVERAGE(OFFSET($H$3,0,0,'Données projet'!$E$13+1,1))</f>
        <v>399.92909819003523</v>
      </c>
      <c r="CZ6" s="62">
        <f t="shared" si="42"/>
        <v>163.7053537268381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1.2</v>
      </c>
      <c r="N7" s="14">
        <f>IF('Données projet'!$A$36&gt;35,N6+M7-V6,IF(A7&lt;'Données projet'!$A$36,$K$205^A7,IF(A7='Données projet'!$A$36,'Données projet'!$B$36,N6+M7-V6)))</f>
        <v>1.7232147397057538</v>
      </c>
      <c r="O7" s="14">
        <f>N7*VLOOKUP('Données projet'!$B$9,Paramètres!$A$1:$I$89,3,0)*VLOOKUP('Données projet'!$B$9,Paramètres!$A$1:$I$89,5,0)</f>
        <v>1.4516360967281272</v>
      </c>
      <c r="P7" s="14">
        <f t="shared" si="33"/>
        <v>0.6405744032299836</v>
      </c>
      <c r="Q7" s="22">
        <f t="shared" si="2"/>
        <v>3.6439332874270431</v>
      </c>
      <c r="R7" s="62">
        <f t="shared" si="0"/>
        <v>265.19948884298259</v>
      </c>
      <c r="S7" s="62">
        <f ca="1">AVERAGE(OFFSET($R$3,0,0,'Données projet'!$E$9+1,1))-AVERAGE(OFFSET($H$3,0,0,'Données projet'!$E$9+1,1))</f>
        <v>303.97870340691151</v>
      </c>
      <c r="T7" s="62">
        <f t="shared" si="34"/>
        <v>139.30691157356415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2.1413507656762891</v>
      </c>
      <c r="AK7" s="14">
        <f t="shared" si="35"/>
        <v>0.9031249003236328</v>
      </c>
      <c r="AL7" s="22">
        <f t="shared" si="4"/>
        <v>5.3024617849498643</v>
      </c>
      <c r="AM7" s="62">
        <f t="shared" si="5"/>
        <v>266.8580173405054</v>
      </c>
      <c r="AN7" s="62">
        <f ca="1">AVERAGE(OFFSET($AM$3,0,0,'Données projet'!$E$10+1,1))-AVERAGE(OFFSET($H$3,0,0,'Données projet'!$E$10+1,1))</f>
        <v>475.74538416323395</v>
      </c>
      <c r="AO7" s="62">
        <f t="shared" si="36"/>
        <v>254.25036207346585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2.4666666666666668</v>
      </c>
      <c r="BD7" s="13">
        <f>IF('Données projet'!$A$88&gt;35,BD6+BC7-BL6,IF(A7&lt;'Données projet'!$A$88,$BA$205^A7,IF(A7='Données projet'!$A$88,'Données projet'!$B$88,BD6+BC7-BL6)))</f>
        <v>2.6193113595857573</v>
      </c>
      <c r="BE7" s="14">
        <f>BD7*VLOOKUP('Données projet'!$B$11,Paramètres!$A$1:$I$89,3,0)*VLOOKUP('Données projet'!$B$11,Paramètres!$A$1:$I$89,5,0)</f>
        <v>1.7161728028005883</v>
      </c>
      <c r="BF7" s="14">
        <f t="shared" si="37"/>
        <v>0.74269444886773317</v>
      </c>
      <c r="BG7" s="22">
        <f t="shared" si="7"/>
        <v>4.2825271299889929</v>
      </c>
      <c r="BH7" s="62">
        <f t="shared" si="8"/>
        <v>265.83808268554452</v>
      </c>
      <c r="BI7" s="62">
        <f ca="1">AVERAGE(OFFSET($BH$3,0,0,'Données projet'!$E$11+1,1))-AVERAGE(OFFSET($H$3,0,0,'Données projet'!$E$11+1,1))</f>
        <v>264.10782373172799</v>
      </c>
      <c r="BJ7" s="62">
        <f t="shared" si="38"/>
        <v>289.35855494161268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3.46</v>
      </c>
      <c r="BY7" s="13">
        <f>IF('Données projet'!$A$114&gt;35,BY6+BX7-CG6,IF(A7&lt;'Données projet'!$A$114,$BV$205^A7,IF(A7='Données projet'!$A$114,'Données projet'!$B$114,BY6+BX7-CG6)))</f>
        <v>2.8666717199961642</v>
      </c>
      <c r="BZ7" s="14">
        <f>BY7*VLOOKUP('Données projet'!$B$12,Paramètres!$A$1:$I$89,3,0)*VLOOKUP('Données projet'!$B$12,Paramètres!$A$1:$I$89,5,0)</f>
        <v>2.3254440992608889</v>
      </c>
      <c r="CA7" s="14">
        <f t="shared" si="39"/>
        <v>0.97139682961668816</v>
      </c>
      <c r="CB7" s="22">
        <f t="shared" si="10"/>
        <v>5.7419979511284467</v>
      </c>
      <c r="CC7" s="62">
        <f t="shared" si="11"/>
        <v>267.29755350668398</v>
      </c>
      <c r="CD7" s="62">
        <f ca="1">AVERAGE(OFFSET($CC$3,0,0,'Données projet'!$E$12+1,1))-AVERAGE(OFFSET($H$3,0,0,'Données projet'!$E$12+1,1))</f>
        <v>280.22219394281689</v>
      </c>
      <c r="CE7" s="62">
        <f t="shared" si="40"/>
        <v>296.25239639555008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1.4</v>
      </c>
      <c r="CT7" s="13">
        <f>IF('Données projet'!$A$140&gt;35,CT6+CS7-DB6,IF(A7&lt;'Données projet'!$A$140,$CQ$205^A7,IF(A7='Données projet'!$A$140,'Données projet'!$B$140,CT6+CS7-DB6)))</f>
        <v>1.9472943612303368</v>
      </c>
      <c r="CU7" s="18">
        <f>CT7*VLOOKUP('Données projet'!$B$13,Paramètres!$A$1:$I$89,3,0)*VLOOKUP('Données projet'!$B$13,Paramètres!$A$1:$I$89,5,0)</f>
        <v>0.91133376105579766</v>
      </c>
      <c r="CV7" s="14">
        <f t="shared" si="41"/>
        <v>0.42454435239289751</v>
      </c>
      <c r="CW7" s="22">
        <f t="shared" si="13"/>
        <v>2.3266543809231437</v>
      </c>
      <c r="CX7" s="62">
        <f t="shared" si="14"/>
        <v>263.88220993647866</v>
      </c>
      <c r="CY7" s="62">
        <f ca="1">AVERAGE(OFFSET($CX$3,0,0,'Données projet'!$E$13+1,1))-AVERAGE(OFFSET($H$3,0,0,'Données projet'!$E$13+1,1))</f>
        <v>399.92909819003523</v>
      </c>
      <c r="CZ7" s="62">
        <f t="shared" si="42"/>
        <v>163.7053537268381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1.2</v>
      </c>
      <c r="N8" s="14">
        <f>IF('Données projet'!$A$36&gt;35,N7+M8-V7,IF(A8&lt;'Données projet'!$A$36,$K$205^A8,IF(A8='Données projet'!$A$36,'Données projet'!$B$36,N7+M8-V7)))</f>
        <v>1.9743504858348202</v>
      </c>
      <c r="O8" s="14">
        <f>N8*VLOOKUP('Données projet'!$B$9,Paramètres!$A$1:$I$89,3,0)*VLOOKUP('Données projet'!$B$9,Paramètres!$A$1:$I$89,5,0)</f>
        <v>1.6631928492672525</v>
      </c>
      <c r="P8" s="14">
        <f t="shared" si="33"/>
        <v>0.72239869754173336</v>
      </c>
      <c r="Q8" s="22">
        <f t="shared" si="2"/>
        <v>4.1549052773589841</v>
      </c>
      <c r="R8" s="62">
        <f t="shared" si="0"/>
        <v>266.93268305513675</v>
      </c>
      <c r="S8" s="62">
        <f ca="1">AVERAGE(OFFSET($R$3,0,0,'Données projet'!$E$9+1,1))-AVERAGE(OFFSET($H$3,0,0,'Données projet'!$E$9+1,1))</f>
        <v>303.97870340691151</v>
      </c>
      <c r="T8" s="62">
        <f t="shared" si="34"/>
        <v>139.30691157356415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2.5813701135521372</v>
      </c>
      <c r="AK8" s="14">
        <f t="shared" si="35"/>
        <v>1.0652780295337991</v>
      </c>
      <c r="AL8" s="22">
        <f t="shared" si="4"/>
        <v>6.3512455158746723</v>
      </c>
      <c r="AM8" s="62">
        <f t="shared" si="5"/>
        <v>269.12902329365244</v>
      </c>
      <c r="AN8" s="62">
        <f ca="1">AVERAGE(OFFSET($AM$3,0,0,'Données projet'!$E$10+1,1))-AVERAGE(OFFSET($H$3,0,0,'Données projet'!$E$10+1,1))</f>
        <v>475.74538416323395</v>
      </c>
      <c r="AO8" s="62">
        <f t="shared" si="36"/>
        <v>254.25036207346585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2.4666666666666668</v>
      </c>
      <c r="BD8" s="13">
        <f>IF('Données projet'!$A$88&gt;35,BD7+BC8-BL7,IF(A8&lt;'Données projet'!$A$88,$BA$205^A8,IF(A8='Données projet'!$A$88,'Données projet'!$B$88,BD7+BC8-BL7)))</f>
        <v>3.332221851645953</v>
      </c>
      <c r="BE8" s="14">
        <f>BD8*VLOOKUP('Données projet'!$B$11,Paramètres!$A$1:$I$89,3,0)*VLOOKUP('Données projet'!$B$11,Paramètres!$A$1:$I$89,5,0)</f>
        <v>2.1832717571984284</v>
      </c>
      <c r="BF8" s="14">
        <f t="shared" si="37"/>
        <v>0.91872961105241191</v>
      </c>
      <c r="BG8" s="22">
        <f t="shared" si="7"/>
        <v>5.4026523830368793</v>
      </c>
      <c r="BH8" s="62">
        <f t="shared" si="8"/>
        <v>268.18043016081464</v>
      </c>
      <c r="BI8" s="62">
        <f ca="1">AVERAGE(OFFSET($BH$3,0,0,'Données projet'!$E$11+1,1))-AVERAGE(OFFSET($H$3,0,0,'Données projet'!$E$11+1,1))</f>
        <v>264.10782373172799</v>
      </c>
      <c r="BJ8" s="62">
        <f t="shared" si="38"/>
        <v>289.35855494161268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3.46</v>
      </c>
      <c r="BY8" s="13">
        <f>IF('Données projet'!$A$114&gt;35,BY7+BX8-CG7,IF(A8&lt;'Données projet'!$A$114,$BV$205^A8,IF(A8='Données projet'!$A$114,'Données projet'!$B$114,BY7+BX8-CG7)))</f>
        <v>3.7301169860789858</v>
      </c>
      <c r="BZ8" s="14">
        <f>BY8*VLOOKUP('Données projet'!$B$12,Paramètres!$A$1:$I$89,3,0)*VLOOKUP('Données projet'!$B$12,Paramètres!$A$1:$I$89,5,0)</f>
        <v>3.0258708991072734</v>
      </c>
      <c r="CA8" s="14">
        <f t="shared" si="39"/>
        <v>1.2258334656081362</v>
      </c>
      <c r="CB8" s="22">
        <f t="shared" si="10"/>
        <v>7.4050517685460058</v>
      </c>
      <c r="CC8" s="62">
        <f t="shared" si="11"/>
        <v>270.18282954632377</v>
      </c>
      <c r="CD8" s="62">
        <f ca="1">AVERAGE(OFFSET($CC$3,0,0,'Données projet'!$E$12+1,1))-AVERAGE(OFFSET($H$3,0,0,'Données projet'!$E$12+1,1))</f>
        <v>280.22219394281689</v>
      </c>
      <c r="CE8" s="62">
        <f t="shared" si="40"/>
        <v>296.25239639555008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1.4</v>
      </c>
      <c r="CT8" s="13">
        <f>IF('Données projet'!$A$140&gt;35,CT7+CS8-DB7,IF(A8&lt;'Données projet'!$A$140,$CQ$205^A8,IF(A8='Données projet'!$A$140,'Données projet'!$B$140,CT7+CS8-DB7)))</f>
        <v>2.3003266337912067</v>
      </c>
      <c r="CU8" s="18">
        <f>CT8*VLOOKUP('Données projet'!$B$13,Paramètres!$A$1:$I$89,3,0)*VLOOKUP('Données projet'!$B$13,Paramètres!$A$1:$I$89,5,0)</f>
        <v>1.0765528646142848</v>
      </c>
      <c r="CV8" s="14">
        <f t="shared" si="41"/>
        <v>0.49187925860941634</v>
      </c>
      <c r="CW8" s="22">
        <f t="shared" si="13"/>
        <v>2.7316859479479461</v>
      </c>
      <c r="CX8" s="62">
        <f t="shared" si="14"/>
        <v>265.50946372572571</v>
      </c>
      <c r="CY8" s="62">
        <f ca="1">AVERAGE(OFFSET($CX$3,0,0,'Données projet'!$E$13+1,1))-AVERAGE(OFFSET($H$3,0,0,'Données projet'!$E$13+1,1))</f>
        <v>399.92909819003523</v>
      </c>
      <c r="CZ8" s="62">
        <f t="shared" si="42"/>
        <v>163.7053537268381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1.2</v>
      </c>
      <c r="N9" s="14">
        <f>IF('Données projet'!$A$36&gt;35,N8+M9-V8,IF(A9&lt;'Données projet'!$A$36,$K$205^A9,IF(A9='Données projet'!$A$36,'Données projet'!$B$36,N8+M9-V8)))</f>
        <v>2.2620859438457455</v>
      </c>
      <c r="O9" s="14">
        <f>N9*VLOOKUP('Données projet'!$B$9,Paramètres!$A$1:$I$89,3,0)*VLOOKUP('Données projet'!$B$9,Paramètres!$A$1:$I$89,5,0)</f>
        <v>1.9055811990956562</v>
      </c>
      <c r="P9" s="14">
        <f t="shared" si="33"/>
        <v>0.81467488488239048</v>
      </c>
      <c r="Q9" s="22">
        <f t="shared" si="2"/>
        <v>4.7377793462617648</v>
      </c>
      <c r="R9" s="62">
        <f t="shared" si="0"/>
        <v>268.73777934626179</v>
      </c>
      <c r="S9" s="62">
        <f ca="1">AVERAGE(OFFSET($R$3,0,0,'Données projet'!$E$9+1,1))-AVERAGE(OFFSET($H$3,0,0,'Données projet'!$E$9+1,1))</f>
        <v>303.97870340691151</v>
      </c>
      <c r="T9" s="62">
        <f t="shared" si="34"/>
        <v>139.30691157356415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3.111807635605039</v>
      </c>
      <c r="AK9" s="14">
        <f t="shared" si="35"/>
        <v>1.2565452240335246</v>
      </c>
      <c r="AL9" s="22">
        <f t="shared" si="4"/>
        <v>7.6082145638704972</v>
      </c>
      <c r="AM9" s="62">
        <f t="shared" si="5"/>
        <v>271.60821456387049</v>
      </c>
      <c r="AN9" s="62">
        <f ca="1">AVERAGE(OFFSET($AM$3,0,0,'Données projet'!$E$10+1,1))-AVERAGE(OFFSET($H$3,0,0,'Données projet'!$E$10+1,1))</f>
        <v>475.74538416323395</v>
      </c>
      <c r="AO9" s="62">
        <f t="shared" si="36"/>
        <v>254.25036207346585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2.4666666666666668</v>
      </c>
      <c r="BD9" s="13">
        <f>IF('Données projet'!$A$88&gt;35,BD8+BC9-BL8,IF(A9&lt;'Données projet'!$A$88,$BA$205^A9,IF(A9='Données projet'!$A$88,'Données projet'!$B$88,BD8+BC9-BL8)))</f>
        <v>4.2391685997738069</v>
      </c>
      <c r="BE9" s="14">
        <f>BD9*VLOOKUP('Données projet'!$B$11,Paramètres!$A$1:$I$89,3,0)*VLOOKUP('Données projet'!$B$11,Paramètres!$A$1:$I$89,5,0)</f>
        <v>2.7775032665717982</v>
      </c>
      <c r="BF9" s="14">
        <f t="shared" si="37"/>
        <v>1.1364890359842124</v>
      </c>
      <c r="BG9" s="22">
        <f t="shared" si="7"/>
        <v>6.8168699269517186</v>
      </c>
      <c r="BH9" s="62">
        <f t="shared" si="8"/>
        <v>270.81686992695171</v>
      </c>
      <c r="BI9" s="62">
        <f ca="1">AVERAGE(OFFSET($BH$3,0,0,'Données projet'!$E$11+1,1))-AVERAGE(OFFSET($H$3,0,0,'Données projet'!$E$11+1,1))</f>
        <v>264.10782373172799</v>
      </c>
      <c r="BJ9" s="62">
        <f t="shared" si="38"/>
        <v>289.35855494161268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3.46</v>
      </c>
      <c r="BY9" s="13">
        <f>IF('Données projet'!$A$114&gt;35,BY8+BX9-CG8,IF(A9&lt;'Données projet'!$A$114,$BV$205^A9,IF(A9='Données projet'!$A$114,'Données projet'!$B$114,BY8+BX9-CG8)))</f>
        <v>4.8536330940096599</v>
      </c>
      <c r="BZ9" s="14">
        <f>BY9*VLOOKUP('Données projet'!$B$12,Paramètres!$A$1:$I$89,3,0)*VLOOKUP('Données projet'!$B$12,Paramètres!$A$1:$I$89,5,0)</f>
        <v>3.9372671658606362</v>
      </c>
      <c r="CA9" s="14">
        <f t="shared" si="39"/>
        <v>1.5469143398355589</v>
      </c>
      <c r="CB9" s="22">
        <f t="shared" si="10"/>
        <v>9.5516161224208727</v>
      </c>
      <c r="CC9" s="62">
        <f t="shared" si="11"/>
        <v>273.55161612242085</v>
      </c>
      <c r="CD9" s="62">
        <f ca="1">AVERAGE(OFFSET($CC$3,0,0,'Données projet'!$E$12+1,1))-AVERAGE(OFFSET($H$3,0,0,'Données projet'!$E$12+1,1))</f>
        <v>280.22219394281689</v>
      </c>
      <c r="CE9" s="62">
        <f t="shared" si="40"/>
        <v>296.25239639555008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1.4</v>
      </c>
      <c r="CT9" s="13">
        <f>IF('Données projet'!$A$140&gt;35,CT8+CS9-DB8,IF(A9&lt;'Données projet'!$A$140,$CQ$205^A9,IF(A9='Données projet'!$A$140,'Données projet'!$B$140,CT8+CS9-DB8)))</f>
        <v>2.7173614464666325</v>
      </c>
      <c r="CU9" s="18">
        <f>CT9*VLOOKUP('Données projet'!$B$13,Paramètres!$A$1:$I$89,3,0)*VLOOKUP('Données projet'!$B$13,Paramètres!$A$1:$I$89,5,0)</f>
        <v>1.2717251569463841</v>
      </c>
      <c r="CV9" s="14">
        <f t="shared" si="41"/>
        <v>0.56989382543060962</v>
      </c>
      <c r="CW9" s="22">
        <f t="shared" si="13"/>
        <v>3.2074863943065974</v>
      </c>
      <c r="CX9" s="62">
        <f t="shared" si="14"/>
        <v>267.20748639430661</v>
      </c>
      <c r="CY9" s="62">
        <f ca="1">AVERAGE(OFFSET($CX$3,0,0,'Données projet'!$E$13+1,1))-AVERAGE(OFFSET($H$3,0,0,'Données projet'!$E$13+1,1))</f>
        <v>399.92909819003523</v>
      </c>
      <c r="CZ9" s="62">
        <f t="shared" si="42"/>
        <v>163.7053537268381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1.2</v>
      </c>
      <c r="N10" s="14">
        <f>IF('Données projet'!$A$36&gt;35,N9+M10-V9,IF(A10&lt;'Données projet'!$A$36,$K$205^A10,IF(A10='Données projet'!$A$36,'Données projet'!$B$36,N9+M10-V9)))</f>
        <v>2.5917550374450604</v>
      </c>
      <c r="O10" s="14">
        <f>N10*VLOOKUP('Données projet'!$B$9,Paramètres!$A$1:$I$89,3,0)*VLOOKUP('Données projet'!$B$9,Paramètres!$A$1:$I$89,5,0)</f>
        <v>2.1832944435437192</v>
      </c>
      <c r="P10" s="14">
        <f t="shared" si="33"/>
        <v>0.91873804634011569</v>
      </c>
      <c r="Q10" s="22">
        <f t="shared" si="2"/>
        <v>5.4027065865476773</v>
      </c>
      <c r="R10" s="62">
        <f t="shared" si="0"/>
        <v>270.62492880876988</v>
      </c>
      <c r="S10" s="62">
        <f ca="1">AVERAGE(OFFSET($R$3,0,0,'Données projet'!$E$9+1,1))-AVERAGE(OFFSET($H$3,0,0,'Données projet'!$E$9+1,1))</f>
        <v>303.97870340691151</v>
      </c>
      <c r="T10" s="62">
        <f t="shared" si="34"/>
        <v>139.30691157356415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3.7512430744326299</v>
      </c>
      <c r="AK10" s="14">
        <f t="shared" si="35"/>
        <v>1.4821538192545303</v>
      </c>
      <c r="AL10" s="22">
        <f t="shared" si="4"/>
        <v>9.1148329231718037</v>
      </c>
      <c r="AM10" s="62">
        <f t="shared" si="5"/>
        <v>274.33705514539406</v>
      </c>
      <c r="AN10" s="62">
        <f ca="1">AVERAGE(OFFSET($AM$3,0,0,'Données projet'!$E$10+1,1))-AVERAGE(OFFSET($H$3,0,0,'Données projet'!$E$10+1,1))</f>
        <v>475.74538416323395</v>
      </c>
      <c r="AO10" s="62">
        <f t="shared" si="36"/>
        <v>254.25036207346585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2.4666666666666668</v>
      </c>
      <c r="BD10" s="13">
        <f>IF('Données projet'!$A$88&gt;35,BD9+BC10-BL9,IF(A10&lt;'Données projet'!$A$88,$BA$205^A10,IF(A10='Données projet'!$A$88,'Données projet'!$B$88,BD9+BC10-BL9)))</f>
        <v>5.3929633792034757</v>
      </c>
      <c r="BE10" s="14">
        <f>BD10*VLOOKUP('Données projet'!$B$11,Paramètres!$A$1:$I$89,3,0)*VLOOKUP('Données projet'!$B$11,Paramètres!$A$1:$I$89,5,0)</f>
        <v>3.5334696060541173</v>
      </c>
      <c r="BF10" s="14">
        <f t="shared" si="37"/>
        <v>1.4058623052682262</v>
      </c>
      <c r="BG10" s="22">
        <f t="shared" si="7"/>
        <v>8.6026697455530794</v>
      </c>
      <c r="BH10" s="62">
        <f t="shared" si="8"/>
        <v>273.82489196777533</v>
      </c>
      <c r="BI10" s="62">
        <f ca="1">AVERAGE(OFFSET($BH$3,0,0,'Données projet'!$E$11+1,1))-AVERAGE(OFFSET($H$3,0,0,'Données projet'!$E$11+1,1))</f>
        <v>264.10782373172799</v>
      </c>
      <c r="BJ10" s="62">
        <f t="shared" si="38"/>
        <v>289.35855494161268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3.46</v>
      </c>
      <c r="BY10" s="13">
        <f>IF('Données projet'!$A$114&gt;35,BY9+BX10-CG9,IF(A10&lt;'Données projet'!$A$114,$BV$205^A10,IF(A10='Données projet'!$A$114,'Données projet'!$B$114,BY9+BX10-CG9)))</f>
        <v>6.3155537210185901</v>
      </c>
      <c r="BZ10" s="14">
        <f>BY10*VLOOKUP('Données projet'!$B$12,Paramètres!$A$1:$I$89,3,0)*VLOOKUP('Données projet'!$B$12,Paramètres!$A$1:$I$89,5,0)</f>
        <v>5.1231771784902804</v>
      </c>
      <c r="CA10" s="14">
        <f t="shared" si="39"/>
        <v>1.9520954859898063</v>
      </c>
      <c r="CB10" s="22">
        <f t="shared" si="10"/>
        <v>12.322766557302819</v>
      </c>
      <c r="CC10" s="62">
        <f t="shared" si="11"/>
        <v>277.54498877952506</v>
      </c>
      <c r="CD10" s="62">
        <f ca="1">AVERAGE(OFFSET($CC$3,0,0,'Données projet'!$E$12+1,1))-AVERAGE(OFFSET($H$3,0,0,'Données projet'!$E$12+1,1))</f>
        <v>280.22219394281689</v>
      </c>
      <c r="CE10" s="62">
        <f t="shared" si="40"/>
        <v>296.25239639555008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1.4</v>
      </c>
      <c r="CT10" s="13">
        <f>IF('Données projet'!$A$140&gt;35,CT9+CS10-DB9,IF(A10&lt;'Données projet'!$A$140,$CQ$205^A10,IF(A10='Données projet'!$A$140,'Données projet'!$B$140,CT9+CS10-DB9)))</f>
        <v>3.2100020589569258</v>
      </c>
      <c r="CU10" s="18">
        <f>CT10*VLOOKUP('Données projet'!$B$13,Paramètres!$A$1:$I$89,3,0)*VLOOKUP('Données projet'!$B$13,Paramètres!$A$1:$I$89,5,0)</f>
        <v>1.5022809635918413</v>
      </c>
      <c r="CV10" s="14">
        <f t="shared" si="41"/>
        <v>0.66028190166446799</v>
      </c>
      <c r="CW10" s="22">
        <f t="shared" si="13"/>
        <v>3.7664636569880714</v>
      </c>
      <c r="CX10" s="62">
        <f t="shared" si="14"/>
        <v>268.98868587921032</v>
      </c>
      <c r="CY10" s="62">
        <f ca="1">AVERAGE(OFFSET($CX$3,0,0,'Données projet'!$E$13+1,1))-AVERAGE(OFFSET($H$3,0,0,'Données projet'!$E$13+1,1))</f>
        <v>399.92909819003523</v>
      </c>
      <c r="CZ10" s="62">
        <f t="shared" si="42"/>
        <v>163.7053537268381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1.2</v>
      </c>
      <c r="N11" s="14">
        <f>IF('Données projet'!$A$36&gt;35,N10+M11-V10,IF(A11&lt;'Données projet'!$A$36,$K$205^A11,IF(A11='Données projet'!$A$36,'Données projet'!$B$36,N10+M11-V10)))</f>
        <v>2.9694690391391689</v>
      </c>
      <c r="O11" s="14">
        <f>N11*VLOOKUP('Données projet'!$B$9,Paramètres!$A$1:$I$89,3,0)*VLOOKUP('Données projet'!$B$9,Paramètres!$A$1:$I$89,5,0)</f>
        <v>2.5014807185708361</v>
      </c>
      <c r="P11" s="14">
        <f t="shared" si="33"/>
        <v>1.0360938006757223</v>
      </c>
      <c r="Q11" s="22">
        <f t="shared" si="2"/>
        <v>6.1612756210210895</v>
      </c>
      <c r="R11" s="62">
        <f t="shared" si="0"/>
        <v>272.60572006546556</v>
      </c>
      <c r="S11" s="62">
        <f ca="1">AVERAGE(OFFSET($R$3,0,0,'Données projet'!$E$9+1,1))-AVERAGE(OFFSET($H$3,0,0,'Données projet'!$E$9+1,1))</f>
        <v>303.97870340691151</v>
      </c>
      <c r="T11" s="62">
        <f t="shared" si="34"/>
        <v>139.30691157356415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4.5220740647558486</v>
      </c>
      <c r="AK11" s="14">
        <f t="shared" si="35"/>
        <v>1.7482697016499746</v>
      </c>
      <c r="AL11" s="22">
        <f t="shared" si="4"/>
        <v>10.92084872649014</v>
      </c>
      <c r="AM11" s="62">
        <f t="shared" si="5"/>
        <v>277.36529317093459</v>
      </c>
      <c r="AN11" s="62">
        <f ca="1">AVERAGE(OFFSET($AM$3,0,0,'Données projet'!$E$10+1,1))-AVERAGE(OFFSET($H$3,0,0,'Données projet'!$E$10+1,1))</f>
        <v>475.74538416323395</v>
      </c>
      <c r="AO11" s="62">
        <f t="shared" si="36"/>
        <v>254.25036207346585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2.4666666666666668</v>
      </c>
      <c r="BD11" s="13">
        <f>IF('Données projet'!$A$88&gt;35,BD10+BC11-BL10,IF(A11&lt;'Données projet'!$A$88,$BA$205^A11,IF(A11='Données projet'!$A$88,'Données projet'!$B$88,BD10+BC11-BL10)))</f>
        <v>6.8607919984549888</v>
      </c>
      <c r="BE11" s="14">
        <f>BD11*VLOOKUP('Données projet'!$B$11,Paramètres!$A$1:$I$89,3,0)*VLOOKUP('Données projet'!$B$11,Paramètres!$A$1:$I$89,5,0)</f>
        <v>4.4951909173877089</v>
      </c>
      <c r="BF11" s="14">
        <f t="shared" si="37"/>
        <v>1.7390830520969034</v>
      </c>
      <c r="BG11" s="22">
        <f t="shared" si="7"/>
        <v>10.858027163519033</v>
      </c>
      <c r="BH11" s="62">
        <f t="shared" si="8"/>
        <v>277.30247160796347</v>
      </c>
      <c r="BI11" s="62">
        <f ca="1">AVERAGE(OFFSET($BH$3,0,0,'Données projet'!$E$11+1,1))-AVERAGE(OFFSET($H$3,0,0,'Données projet'!$E$11+1,1))</f>
        <v>264.10782373172799</v>
      </c>
      <c r="BJ11" s="62">
        <f t="shared" si="38"/>
        <v>289.35855494161268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3.46</v>
      </c>
      <c r="BY11" s="13">
        <f>IF('Données projet'!$A$114&gt;35,BY10+BX11-CG10,IF(A11&lt;'Données projet'!$A$114,$BV$205^A11,IF(A11='Données projet'!$A$114,'Données projet'!$B$114,BY10+BX11-CG10)))</f>
        <v>8.2178067502257672</v>
      </c>
      <c r="BZ11" s="14">
        <f>BY11*VLOOKUP('Données projet'!$B$12,Paramètres!$A$1:$I$89,3,0)*VLOOKUP('Données projet'!$B$12,Paramètres!$A$1:$I$89,5,0)</f>
        <v>6.6662848357831432</v>
      </c>
      <c r="CA11" s="14">
        <f t="shared" si="39"/>
        <v>2.4634051726657749</v>
      </c>
      <c r="CB11" s="22">
        <f t="shared" si="10"/>
        <v>15.900876764715198</v>
      </c>
      <c r="CC11" s="62">
        <f t="shared" si="11"/>
        <v>282.34532120915964</v>
      </c>
      <c r="CD11" s="62">
        <f ca="1">AVERAGE(OFFSET($CC$3,0,0,'Données projet'!$E$12+1,1))-AVERAGE(OFFSET($H$3,0,0,'Données projet'!$E$12+1,1))</f>
        <v>280.22219394281689</v>
      </c>
      <c r="CE11" s="62">
        <f t="shared" si="40"/>
        <v>296.25239639555008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1.4</v>
      </c>
      <c r="CT11" s="13">
        <f>IF('Données projet'!$A$140&gt;35,CT10+CS11-DB10,IF(A11&lt;'Données projet'!$A$140,$CQ$205^A11,IF(A11='Données projet'!$A$140,'Données projet'!$B$140,CT10+CS11-DB10)))</f>
        <v>3.7919553292794657</v>
      </c>
      <c r="CU11" s="18">
        <f>CT11*VLOOKUP('Données projet'!$B$13,Paramètres!$A$1:$I$89,3,0)*VLOOKUP('Données projet'!$B$13,Paramètres!$A$1:$I$89,5,0)</f>
        <v>1.7746350941027897</v>
      </c>
      <c r="CV11" s="14">
        <f t="shared" si="41"/>
        <v>0.76500598920549345</v>
      </c>
      <c r="CW11" s="22">
        <f t="shared" si="13"/>
        <v>4.42320822009526</v>
      </c>
      <c r="CX11" s="62">
        <f t="shared" si="14"/>
        <v>270.86765266453972</v>
      </c>
      <c r="CY11" s="62">
        <f ca="1">AVERAGE(OFFSET($CX$3,0,0,'Données projet'!$E$13+1,1))-AVERAGE(OFFSET($H$3,0,0,'Données projet'!$E$13+1,1))</f>
        <v>399.92909819003523</v>
      </c>
      <c r="CZ11" s="62">
        <f t="shared" si="42"/>
        <v>163.7053537268381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1.2</v>
      </c>
      <c r="N12" s="14">
        <f>IF('Données projet'!$A$36&gt;35,N11+M12-V11,IF(A12&lt;'Données projet'!$A$36,$K$205^A12,IF(A12='Données projet'!$A$36,'Données projet'!$B$36,N11+M12-V11)))</f>
        <v>3.4022298585357786</v>
      </c>
      <c r="O12" s="14">
        <f>N12*VLOOKUP('Données projet'!$B$9,Paramètres!$A$1:$I$89,3,0)*VLOOKUP('Données projet'!$B$9,Paramètres!$A$1:$I$89,5,0)</f>
        <v>2.8660384328305404</v>
      </c>
      <c r="P12" s="14">
        <f t="shared" si="33"/>
        <v>1.1684400880915065</v>
      </c>
      <c r="Q12" s="22">
        <f t="shared" si="2"/>
        <v>7.0267167572725642</v>
      </c>
      <c r="R12" s="62">
        <f t="shared" si="0"/>
        <v>274.69338342393922</v>
      </c>
      <c r="S12" s="62">
        <f ca="1">AVERAGE(OFFSET($R$3,0,0,'Données projet'!$E$9+1,1))-AVERAGE(OFFSET($H$3,0,0,'Données projet'!$E$9+1,1))</f>
        <v>303.97870340691151</v>
      </c>
      <c r="T12" s="62">
        <f t="shared" si="34"/>
        <v>139.30691157356415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5.4513006599100189</v>
      </c>
      <c r="AK12" s="14">
        <f t="shared" si="35"/>
        <v>2.062165822468125</v>
      </c>
      <c r="AL12" s="22">
        <f t="shared" si="4"/>
        <v>13.085954123475267</v>
      </c>
      <c r="AM12" s="62">
        <f t="shared" si="5"/>
        <v>280.75262079014198</v>
      </c>
      <c r="AN12" s="62">
        <f ca="1">AVERAGE(OFFSET($AM$3,0,0,'Données projet'!$E$10+1,1))-AVERAGE(OFFSET($H$3,0,0,'Données projet'!$E$10+1,1))</f>
        <v>475.74538416323395</v>
      </c>
      <c r="AO12" s="62">
        <f t="shared" si="36"/>
        <v>254.25036207346585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2.4666666666666668</v>
      </c>
      <c r="BD12" s="13">
        <f>IF('Données projet'!$A$88&gt;35,BD11+BC12-BL11,IF(A12&lt;'Données projet'!$A$88,$BA$205^A12,IF(A12='Données projet'!$A$88,'Données projet'!$B$88,BD11+BC12-BL11)))</f>
        <v>8.7281265486761299</v>
      </c>
      <c r="BE12" s="14">
        <f>BD12*VLOOKUP('Données projet'!$B$11,Paramètres!$A$1:$I$89,3,0)*VLOOKUP('Données projet'!$B$11,Paramètres!$A$1:$I$89,5,0)</f>
        <v>5.7186685146926006</v>
      </c>
      <c r="BF12" s="14">
        <f t="shared" si="37"/>
        <v>2.1512845537982104</v>
      </c>
      <c r="BG12" s="22">
        <f t="shared" si="7"/>
        <v>13.706834927621495</v>
      </c>
      <c r="BH12" s="62">
        <f t="shared" si="8"/>
        <v>281.3735015942882</v>
      </c>
      <c r="BI12" s="62">
        <f ca="1">AVERAGE(OFFSET($BH$3,0,0,'Données projet'!$E$11+1,1))-AVERAGE(OFFSET($H$3,0,0,'Données projet'!$E$11+1,1))</f>
        <v>264.10782373172799</v>
      </c>
      <c r="BJ12" s="62">
        <f t="shared" si="38"/>
        <v>289.35855494161268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3.46</v>
      </c>
      <c r="BY12" s="13">
        <f>IF('Données projet'!$A$114&gt;35,BY11+BX12-CG11,IF(A12&lt;'Données projet'!$A$114,$BV$205^A12,IF(A12='Données projet'!$A$114,'Données projet'!$B$114,BY11+BX12-CG11)))</f>
        <v>10.693020876269955</v>
      </c>
      <c r="BZ12" s="14">
        <f>BY12*VLOOKUP('Données projet'!$B$12,Paramètres!$A$1:$I$89,3,0)*VLOOKUP('Données projet'!$B$12,Paramètres!$A$1:$I$89,5,0)</f>
        <v>8.6741785348301885</v>
      </c>
      <c r="CA12" s="14">
        <f t="shared" si="39"/>
        <v>3.1086415025643808</v>
      </c>
      <c r="CB12" s="22">
        <f t="shared" si="10"/>
        <v>20.521744898462206</v>
      </c>
      <c r="CC12" s="62">
        <f t="shared" si="11"/>
        <v>288.18841156512889</v>
      </c>
      <c r="CD12" s="62">
        <f ca="1">AVERAGE(OFFSET($CC$3,0,0,'Données projet'!$E$12+1,1))-AVERAGE(OFFSET($H$3,0,0,'Données projet'!$E$12+1,1))</f>
        <v>280.22219394281689</v>
      </c>
      <c r="CE12" s="62">
        <f t="shared" si="40"/>
        <v>296.25239639555008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1.4</v>
      </c>
      <c r="CT12" s="13">
        <f>IF('Données projet'!$A$140&gt;35,CT11+CS12-DB11,IF(A12&lt;'Données projet'!$A$140,$CQ$205^A12,IF(A12='Données projet'!$A$140,'Données projet'!$B$140,CT11+CS12-DB11)))</f>
        <v>4.4794130829695789</v>
      </c>
      <c r="CU12" s="18">
        <f>CT12*VLOOKUP('Données projet'!$B$13,Paramètres!$A$1:$I$89,3,0)*VLOOKUP('Données projet'!$B$13,Paramètres!$A$1:$I$89,5,0)</f>
        <v>2.096365322829763</v>
      </c>
      <c r="CV12" s="14">
        <f t="shared" si="41"/>
        <v>0.88633985278862137</v>
      </c>
      <c r="CW12" s="22">
        <f t="shared" si="13"/>
        <v>5.1948781808686864</v>
      </c>
      <c r="CX12" s="62">
        <f t="shared" si="14"/>
        <v>272.86154484753536</v>
      </c>
      <c r="CY12" s="62">
        <f ca="1">AVERAGE(OFFSET($CX$3,0,0,'Données projet'!$E$13+1,1))-AVERAGE(OFFSET($H$3,0,0,'Données projet'!$E$13+1,1))</f>
        <v>399.92909819003523</v>
      </c>
      <c r="CZ12" s="62">
        <f t="shared" si="42"/>
        <v>163.7053537268381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1.2</v>
      </c>
      <c r="N13" s="14">
        <f>IF('Données projet'!$A$36&gt;35,N12+M13-V12,IF(A13&lt;'Données projet'!$A$36,$K$205^A13,IF(A13='Données projet'!$A$36,'Données projet'!$B$36,N12+M13-V12)))</f>
        <v>3.8980598409161908</v>
      </c>
      <c r="O13" s="14">
        <f>N13*VLOOKUP('Données projet'!$B$9,Paramètres!$A$1:$I$89,3,0)*VLOOKUP('Données projet'!$B$9,Paramètres!$A$1:$I$89,5,0)</f>
        <v>3.2837256099877994</v>
      </c>
      <c r="P13" s="14">
        <f t="shared" si="33"/>
        <v>1.3176917365675709</v>
      </c>
      <c r="Q13" s="22">
        <f t="shared" si="2"/>
        <v>8.0141352119172691</v>
      </c>
      <c r="R13" s="62">
        <f t="shared" si="0"/>
        <v>276.90302410080614</v>
      </c>
      <c r="S13" s="62">
        <f ca="1">AVERAGE(OFFSET($R$3,0,0,'Données projet'!$E$9+1,1))-AVERAGE(OFFSET($H$3,0,0,'Données projet'!$E$9+1,1))</f>
        <v>303.97870340691151</v>
      </c>
      <c r="T13" s="62">
        <f t="shared" si="34"/>
        <v>139.30691157356415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6.5714710681855761</v>
      </c>
      <c r="AK13" s="14">
        <f t="shared" si="35"/>
        <v>2.4324209676242781</v>
      </c>
      <c r="AL13" s="22">
        <f t="shared" si="4"/>
        <v>15.681778629035497</v>
      </c>
      <c r="AM13" s="62">
        <f t="shared" si="5"/>
        <v>284.57066751792433</v>
      </c>
      <c r="AN13" s="62">
        <f ca="1">AVERAGE(OFFSET($AM$3,0,0,'Données projet'!$E$10+1,1))-AVERAGE(OFFSET($H$3,0,0,'Données projet'!$E$10+1,1))</f>
        <v>475.74538416323395</v>
      </c>
      <c r="AO13" s="62">
        <f t="shared" si="36"/>
        <v>254.25036207346585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2.4666666666666668</v>
      </c>
      <c r="BD13" s="13">
        <f>IF('Données projet'!$A$88&gt;35,BD12+BC13-BL12,IF(A13&lt;'Données projet'!$A$88,$BA$205^A13,IF(A13='Données projet'!$A$88,'Données projet'!$B$88,BD12+BC13-BL12)))</f>
        <v>11.103702468586782</v>
      </c>
      <c r="BE13" s="14">
        <f>BD13*VLOOKUP('Données projet'!$B$11,Paramètres!$A$1:$I$89,3,0)*VLOOKUP('Données projet'!$B$11,Paramètres!$A$1:$I$89,5,0)</f>
        <v>7.2751458574180594</v>
      </c>
      <c r="BF13" s="14">
        <f t="shared" si="37"/>
        <v>2.6611870122191768</v>
      </c>
      <c r="BG13" s="22">
        <f t="shared" si="7"/>
        <v>17.305779747951522</v>
      </c>
      <c r="BH13" s="62">
        <f t="shared" si="8"/>
        <v>286.19466863684039</v>
      </c>
      <c r="BI13" s="62">
        <f ca="1">AVERAGE(OFFSET($BH$3,0,0,'Données projet'!$E$11+1,1))-AVERAGE(OFFSET($H$3,0,0,'Données projet'!$E$11+1,1))</f>
        <v>264.10782373172799</v>
      </c>
      <c r="BJ13" s="62">
        <f t="shared" si="38"/>
        <v>289.35855494161268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3.46</v>
      </c>
      <c r="BY13" s="13">
        <f>IF('Données projet'!$A$114&gt;35,BY12+BX13-CG12,IF(A13&lt;'Données projet'!$A$114,$BV$205^A13,IF(A13='Données projet'!$A$114,'Données projet'!$B$114,BY12+BX13-CG12)))</f>
        <v>13.913772729834978</v>
      </c>
      <c r="BZ13" s="14">
        <f>BY13*VLOOKUP('Données projet'!$B$12,Paramètres!$A$1:$I$89,3,0)*VLOOKUP('Données projet'!$B$12,Paramètres!$A$1:$I$89,5,0)</f>
        <v>11.286852438442136</v>
      </c>
      <c r="CA13" s="14">
        <f t="shared" si="39"/>
        <v>3.9228836972069034</v>
      </c>
      <c r="CB13" s="22">
        <f t="shared" si="10"/>
        <v>26.490290436255407</v>
      </c>
      <c r="CC13" s="62">
        <f t="shared" si="11"/>
        <v>295.37917932514426</v>
      </c>
      <c r="CD13" s="62">
        <f ca="1">AVERAGE(OFFSET($CC$3,0,0,'Données projet'!$E$12+1,1))-AVERAGE(OFFSET($H$3,0,0,'Données projet'!$E$12+1,1))</f>
        <v>280.22219394281689</v>
      </c>
      <c r="CE13" s="62">
        <f t="shared" si="40"/>
        <v>296.25239639555008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1.4</v>
      </c>
      <c r="CT13" s="13">
        <f>IF('Données projet'!$A$140&gt;35,CT12+CS13-DB12,IF(A13&lt;'Données projet'!$A$140,$CQ$205^A13,IF(A13='Données projet'!$A$140,'Données projet'!$B$140,CT12+CS13-DB12)))</f>
        <v>5.291502622129185</v>
      </c>
      <c r="CU13" s="18">
        <f>CT13*VLOOKUP('Données projet'!$B$13,Paramètres!$A$1:$I$89,3,0)*VLOOKUP('Données projet'!$B$13,Paramètres!$A$1:$I$89,5,0)</f>
        <v>2.4764232271564586</v>
      </c>
      <c r="CV13" s="14">
        <f t="shared" si="41"/>
        <v>1.026917887868104</v>
      </c>
      <c r="CW13" s="22">
        <f t="shared" si="13"/>
        <v>6.1016524420011136</v>
      </c>
      <c r="CX13" s="62">
        <f t="shared" si="14"/>
        <v>274.99054133088998</v>
      </c>
      <c r="CY13" s="62">
        <f ca="1">AVERAGE(OFFSET($CX$3,0,0,'Données projet'!$E$13+1,1))-AVERAGE(OFFSET($H$3,0,0,'Données projet'!$E$13+1,1))</f>
        <v>399.92909819003523</v>
      </c>
      <c r="CZ13" s="62">
        <f t="shared" si="42"/>
        <v>163.7053537268381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1.2</v>
      </c>
      <c r="N14" s="14">
        <f>IF('Données projet'!$A$36&gt;35,N13+M14-V13,IF(A14&lt;'Données projet'!$A$36,$K$205^A14,IF(A14='Données projet'!$A$36,'Données projet'!$B$36,N13+M14-V13)))</f>
        <v>4.4661504822319662</v>
      </c>
      <c r="O14" s="14">
        <f>N14*VLOOKUP('Données projet'!$B$9,Paramètres!$A$1:$I$89,3,0)*VLOOKUP('Données projet'!$B$9,Paramètres!$A$1:$I$89,5,0)</f>
        <v>3.7622851662322083</v>
      </c>
      <c r="P14" s="14">
        <f t="shared" si="33"/>
        <v>1.4860081661991742</v>
      </c>
      <c r="Q14" s="22">
        <f t="shared" si="2"/>
        <v>9.1407775539846572</v>
      </c>
      <c r="R14" s="62">
        <f t="shared" si="0"/>
        <v>279.25188866509581</v>
      </c>
      <c r="S14" s="62">
        <f ca="1">AVERAGE(OFFSET($R$3,0,0,'Données projet'!$E$9+1,1))-AVERAGE(OFFSET($H$3,0,0,'Données projet'!$E$9+1,1))</f>
        <v>303.97870340691151</v>
      </c>
      <c r="T14" s="62">
        <f t="shared" si="34"/>
        <v>139.30691157356415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7.921821725516951</v>
      </c>
      <c r="AK14" s="14">
        <f t="shared" si="35"/>
        <v>2.869154216054651</v>
      </c>
      <c r="AL14" s="22">
        <f t="shared" si="4"/>
        <v>18.794283098237205</v>
      </c>
      <c r="AM14" s="62">
        <f t="shared" si="5"/>
        <v>288.90539420934834</v>
      </c>
      <c r="AN14" s="62">
        <f ca="1">AVERAGE(OFFSET($AM$3,0,0,'Données projet'!$E$10+1,1))-AVERAGE(OFFSET($H$3,0,0,'Données projet'!$E$10+1,1))</f>
        <v>475.74538416323395</v>
      </c>
      <c r="AO14" s="62">
        <f t="shared" si="36"/>
        <v>254.25036207346585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2.4666666666666668</v>
      </c>
      <c r="BD14" s="13">
        <f>IF('Données projet'!$A$88&gt;35,BD13+BC14-BL13,IF(A14&lt;'Données projet'!$A$88,$BA$205^A14,IF(A14='Données projet'!$A$88,'Données projet'!$B$88,BD13+BC14-BL13)))</f>
        <v>14.125850240977657</v>
      </c>
      <c r="BE14" s="14">
        <f>BD14*VLOOKUP('Données projet'!$B$11,Paramètres!$A$1:$I$89,3,0)*VLOOKUP('Données projet'!$B$11,Paramètres!$A$1:$I$89,5,0)</f>
        <v>9.2552570778885617</v>
      </c>
      <c r="BF14" s="14">
        <f t="shared" si="37"/>
        <v>3.2919477349012349</v>
      </c>
      <c r="BG14" s="22">
        <f t="shared" si="7"/>
        <v>21.853048382275563</v>
      </c>
      <c r="BH14" s="62">
        <f t="shared" si="8"/>
        <v>291.96415949338672</v>
      </c>
      <c r="BI14" s="62">
        <f ca="1">AVERAGE(OFFSET($BH$3,0,0,'Données projet'!$E$11+1,1))-AVERAGE(OFFSET($H$3,0,0,'Données projet'!$E$11+1,1))</f>
        <v>264.10782373172799</v>
      </c>
      <c r="BJ14" s="62">
        <f t="shared" si="38"/>
        <v>289.35855494161268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3.46</v>
      </c>
      <c r="BY14" s="13">
        <f>IF('Données projet'!$A$114&gt;35,BY13+BX14-CG13,IF(A14&lt;'Données projet'!$A$114,$BV$205^A14,IF(A14='Données projet'!$A$114,'Données projet'!$B$114,BY13+BX14-CG13)))</f>
        <v>18.104619248160539</v>
      </c>
      <c r="BZ14" s="14">
        <f>BY14*VLOOKUP('Données projet'!$B$12,Paramètres!$A$1:$I$89,3,0)*VLOOKUP('Données projet'!$B$12,Paramètres!$A$1:$I$89,5,0)</f>
        <v>14.686467134107829</v>
      </c>
      <c r="CA14" s="14">
        <f t="shared" si="39"/>
        <v>4.9503992303766795</v>
      </c>
      <c r="CB14" s="22">
        <f t="shared" si="10"/>
        <v>34.200875584810518</v>
      </c>
      <c r="CC14" s="62">
        <f t="shared" si="11"/>
        <v>304.31198669592163</v>
      </c>
      <c r="CD14" s="62">
        <f ca="1">AVERAGE(OFFSET($CC$3,0,0,'Données projet'!$E$12+1,1))-AVERAGE(OFFSET($H$3,0,0,'Données projet'!$E$12+1,1))</f>
        <v>280.22219394281689</v>
      </c>
      <c r="CE14" s="62">
        <f t="shared" si="40"/>
        <v>296.25239639555008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1.4</v>
      </c>
      <c r="CT14" s="13">
        <f>IF('Données projet'!$A$140&gt;35,CT13+CS14-DB13,IF(A14&lt;'Données projet'!$A$140,$CQ$205^A14,IF(A14='Données projet'!$A$140,'Données projet'!$B$140,CT13+CS14-DB13)))</f>
        <v>6.2508189089445931</v>
      </c>
      <c r="CU14" s="18">
        <f>CT14*VLOOKUP('Données projet'!$B$13,Paramètres!$A$1:$I$89,3,0)*VLOOKUP('Données projet'!$B$13,Paramètres!$A$1:$I$89,5,0)</f>
        <v>2.9253832493860692</v>
      </c>
      <c r="CV14" s="14">
        <f t="shared" si="41"/>
        <v>1.1897923184945451</v>
      </c>
      <c r="CW14" s="22">
        <f t="shared" si="13"/>
        <v>7.1672641140587361</v>
      </c>
      <c r="CX14" s="62">
        <f t="shared" si="14"/>
        <v>277.2783752251699</v>
      </c>
      <c r="CY14" s="62">
        <f ca="1">AVERAGE(OFFSET($CX$3,0,0,'Données projet'!$E$13+1,1))-AVERAGE(OFFSET($H$3,0,0,'Données projet'!$E$13+1,1))</f>
        <v>399.92909819003523</v>
      </c>
      <c r="CZ14" s="62">
        <f t="shared" si="42"/>
        <v>163.7053537268381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1.2</v>
      </c>
      <c r="N15" s="14">
        <f>IF('Données projet'!$A$36&gt;35,N14+M15-V14,IF(A15&lt;'Données projet'!$A$36,$K$205^A15,IF(A15='Données projet'!$A$36,'Données projet'!$B$36,N14+M15-V14)))</f>
        <v>5.1170328173444979</v>
      </c>
      <c r="O15" s="14">
        <f>N15*VLOOKUP('Données projet'!$B$9,Paramètres!$A$1:$I$89,3,0)*VLOOKUP('Données projet'!$B$9,Paramètres!$A$1:$I$89,5,0)</f>
        <v>4.310588445331005</v>
      </c>
      <c r="P15" s="14">
        <f t="shared" si="33"/>
        <v>1.6758246323702244</v>
      </c>
      <c r="Q15" s="22">
        <f t="shared" si="2"/>
        <v>10.426336110329641</v>
      </c>
      <c r="R15" s="62">
        <f t="shared" si="0"/>
        <v>281.75966944366297</v>
      </c>
      <c r="S15" s="62">
        <f ca="1">AVERAGE(OFFSET($R$3,0,0,'Données projet'!$E$9+1,1))-AVERAGE(OFFSET($H$3,0,0,'Données projet'!$E$9+1,1))</f>
        <v>303.97870340691151</v>
      </c>
      <c r="T15" s="62">
        <f t="shared" si="34"/>
        <v>139.30691157356415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9.5496516380767513</v>
      </c>
      <c r="AK15" s="14">
        <f t="shared" si="35"/>
        <v>3.3843014943027487</v>
      </c>
      <c r="AL15" s="22">
        <f t="shared" si="4"/>
        <v>22.526635038894295</v>
      </c>
      <c r="AM15" s="62">
        <f t="shared" si="5"/>
        <v>293.85996837222763</v>
      </c>
      <c r="AN15" s="62">
        <f ca="1">AVERAGE(OFFSET($AM$3,0,0,'Données projet'!$E$10+1,1))-AVERAGE(OFFSET($H$3,0,0,'Données projet'!$E$10+1,1))</f>
        <v>475.74538416323395</v>
      </c>
      <c r="AO15" s="62">
        <f t="shared" si="36"/>
        <v>254.25036207346585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2.4666666666666668</v>
      </c>
      <c r="BD15" s="13">
        <f>IF('Données projet'!$A$88&gt;35,BD14+BC15-BL14,IF(A15&lt;'Données projet'!$A$88,$BA$205^A15,IF(A15='Données projet'!$A$88,'Données projet'!$B$88,BD14+BC15-BL14)))</f>
        <v>17.970550417308221</v>
      </c>
      <c r="BE15" s="14">
        <f>BD15*VLOOKUP('Données projet'!$B$11,Paramètres!$A$1:$I$89,3,0)*VLOOKUP('Données projet'!$B$11,Paramètres!$A$1:$I$89,5,0)</f>
        <v>11.774304633420346</v>
      </c>
      <c r="BF15" s="14">
        <f t="shared" si="37"/>
        <v>4.0722128281711418</v>
      </c>
      <c r="BG15" s="22">
        <f t="shared" si="7"/>
        <v>27.599351245605177</v>
      </c>
      <c r="BH15" s="62">
        <f t="shared" si="8"/>
        <v>298.93268457893851</v>
      </c>
      <c r="BI15" s="62">
        <f ca="1">AVERAGE(OFFSET($BH$3,0,0,'Données projet'!$E$11+1,1))-AVERAGE(OFFSET($H$3,0,0,'Données projet'!$E$11+1,1))</f>
        <v>264.10782373172799</v>
      </c>
      <c r="BJ15" s="62">
        <f t="shared" si="38"/>
        <v>289.35855494161268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3.46</v>
      </c>
      <c r="BY15" s="13">
        <f>IF('Données projet'!$A$114&gt;35,BY14+BX15-CG14,IF(A15&lt;'Données projet'!$A$114,$BV$205^A15,IF(A15='Données projet'!$A$114,'Données projet'!$B$114,BY14+BX15-CG14)))</f>
        <v>23.557754211265788</v>
      </c>
      <c r="BZ15" s="14">
        <f>BY15*VLOOKUP('Données projet'!$B$12,Paramètres!$A$1:$I$89,3,0)*VLOOKUP('Données projet'!$B$12,Paramètres!$A$1:$I$89,5,0)</f>
        <v>19.110050216178809</v>
      </c>
      <c r="CA15" s="14">
        <f t="shared" si="39"/>
        <v>6.2470504944010008</v>
      </c>
      <c r="CB15" s="22">
        <f t="shared" si="10"/>
        <v>44.163617070926499</v>
      </c>
      <c r="CC15" s="62">
        <f t="shared" si="11"/>
        <v>315.49695040425979</v>
      </c>
      <c r="CD15" s="62">
        <f ca="1">AVERAGE(OFFSET($CC$3,0,0,'Données projet'!$E$12+1,1))-AVERAGE(OFFSET($H$3,0,0,'Données projet'!$E$12+1,1))</f>
        <v>280.22219394281689</v>
      </c>
      <c r="CE15" s="62">
        <f t="shared" si="40"/>
        <v>296.25239639555008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1.4</v>
      </c>
      <c r="CT15" s="13">
        <f>IF('Données projet'!$A$140&gt;35,CT14+CS15-DB14,IF(A15&lt;'Données projet'!$A$140,$CQ$205^A15,IF(A15='Données projet'!$A$140,'Données projet'!$B$140,CT14+CS15-DB14)))</f>
        <v>7.3840532307432287</v>
      </c>
      <c r="CU15" s="18">
        <f>CT15*VLOOKUP('Données projet'!$B$13,Paramètres!$A$1:$I$89,3,0)*VLOOKUP('Données projet'!$B$13,Paramètres!$A$1:$I$89,5,0)</f>
        <v>3.455736911987831</v>
      </c>
      <c r="CV15" s="14">
        <f t="shared" si="41"/>
        <v>1.3784994670678521</v>
      </c>
      <c r="CW15" s="22">
        <f t="shared" si="13"/>
        <v>8.4196283601886481</v>
      </c>
      <c r="CX15" s="62">
        <f t="shared" si="14"/>
        <v>279.75296169352197</v>
      </c>
      <c r="CY15" s="62">
        <f ca="1">AVERAGE(OFFSET($CX$3,0,0,'Données projet'!$E$13+1,1))-AVERAGE(OFFSET($H$3,0,0,'Données projet'!$E$13+1,1))</f>
        <v>399.92909819003523</v>
      </c>
      <c r="CZ15" s="62">
        <f t="shared" si="42"/>
        <v>163.7053537268381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1.2</v>
      </c>
      <c r="N16" s="14">
        <f>IF('Données projet'!$A$36&gt;35,N15+M16-V15,IF(A16&lt;'Données projet'!$A$36,$K$205^A16,IF(A16='Données projet'!$A$36,'Données projet'!$B$36,N15+M16-V15)))</f>
        <v>5.8627726400958746</v>
      </c>
      <c r="O16" s="14">
        <f>N16*VLOOKUP('Données projet'!$B$9,Paramètres!$A$1:$I$89,3,0)*VLOOKUP('Données projet'!$B$9,Paramètres!$A$1:$I$89,5,0)</f>
        <v>4.9387996720167653</v>
      </c>
      <c r="P16" s="14">
        <f t="shared" si="33"/>
        <v>1.8898874597990478</v>
      </c>
      <c r="Q16" s="22">
        <f t="shared" si="2"/>
        <v>11.893296754579206</v>
      </c>
      <c r="R16" s="62">
        <f t="shared" si="0"/>
        <v>284.44885231013473</v>
      </c>
      <c r="S16" s="62">
        <f ca="1">AVERAGE(OFFSET($R$3,0,0,'Données projet'!$E$9+1,1))-AVERAGE(OFFSET($H$3,0,0,'Données projet'!$E$9+1,1))</f>
        <v>303.97870340691151</v>
      </c>
      <c r="T16" s="62">
        <f t="shared" si="34"/>
        <v>139.30691157356415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11.511979134151852</v>
      </c>
      <c r="AK16" s="14">
        <f t="shared" si="35"/>
        <v>3.9919417855793822</v>
      </c>
      <c r="AL16" s="22">
        <f t="shared" si="4"/>
        <v>27.002662268531896</v>
      </c>
      <c r="AM16" s="62">
        <f t="shared" si="5"/>
        <v>299.55821782408742</v>
      </c>
      <c r="AN16" s="62">
        <f ca="1">AVERAGE(OFFSET($AM$3,0,0,'Données projet'!$E$10+1,1))-AVERAGE(OFFSET($H$3,0,0,'Données projet'!$E$10+1,1))</f>
        <v>475.74538416323395</v>
      </c>
      <c r="AO16" s="62">
        <f t="shared" si="36"/>
        <v>254.25036207346585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2.4666666666666668</v>
      </c>
      <c r="BD16" s="13">
        <f>IF('Données projet'!$A$88&gt;35,BD15+BC16-BL15,IF(A16&lt;'Données projet'!$A$88,$BA$205^A16,IF(A16='Données projet'!$A$88,'Données projet'!$B$88,BD15+BC16-BL15)))</f>
        <v>22.86168101684942</v>
      </c>
      <c r="BE16" s="14">
        <f>BD16*VLOOKUP('Données projet'!$B$11,Paramètres!$A$1:$I$89,3,0)*VLOOKUP('Données projet'!$B$11,Paramètres!$A$1:$I$89,5,0)</f>
        <v>14.97897340223974</v>
      </c>
      <c r="BF16" s="14">
        <f t="shared" si="37"/>
        <v>5.0374181649694805</v>
      </c>
      <c r="BG16" s="22">
        <f t="shared" si="7"/>
        <v>34.861881979556053</v>
      </c>
      <c r="BH16" s="62">
        <f t="shared" si="8"/>
        <v>307.41743753511162</v>
      </c>
      <c r="BI16" s="62">
        <f ca="1">AVERAGE(OFFSET($BH$3,0,0,'Données projet'!$E$11+1,1))-AVERAGE(OFFSET($H$3,0,0,'Données projet'!$E$11+1,1))</f>
        <v>264.10782373172799</v>
      </c>
      <c r="BJ16" s="62">
        <f t="shared" si="38"/>
        <v>289.35855494161268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3.46</v>
      </c>
      <c r="BY16" s="13">
        <f>IF('Données projet'!$A$114&gt;35,BY15+BX16-CG15,IF(A16&lt;'Données projet'!$A$114,$BV$205^A16,IF(A16='Données projet'!$A$114,'Données projet'!$B$114,BY15+BX16-CG15)))</f>
        <v>30.653380547331682</v>
      </c>
      <c r="BZ16" s="14">
        <f>BY16*VLOOKUP('Données projet'!$B$12,Paramètres!$A$1:$I$89,3,0)*VLOOKUP('Données projet'!$B$12,Paramètres!$A$1:$I$89,5,0)</f>
        <v>24.866022299995464</v>
      </c>
      <c r="CA16" s="14">
        <f t="shared" si="39"/>
        <v>7.8833318412233</v>
      </c>
      <c r="CB16" s="22">
        <f t="shared" si="10"/>
        <v>57.038458462622685</v>
      </c>
      <c r="CC16" s="62">
        <f t="shared" si="11"/>
        <v>329.5940140181782</v>
      </c>
      <c r="CD16" s="62">
        <f ca="1">AVERAGE(OFFSET($CC$3,0,0,'Données projet'!$E$12+1,1))-AVERAGE(OFFSET($H$3,0,0,'Données projet'!$E$12+1,1))</f>
        <v>280.22219394281689</v>
      </c>
      <c r="CE16" s="62">
        <f t="shared" si="40"/>
        <v>296.25239639555008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1.4</v>
      </c>
      <c r="CT16" s="13">
        <f>IF('Données projet'!$A$140&gt;35,CT15+CS16-DB15,IF(A16&lt;'Données projet'!$A$140,$CQ$205^A16,IF(A16='Données projet'!$A$140,'Données projet'!$B$140,CT15+CS16-DB15)))</f>
        <v>8.7227358380880595</v>
      </c>
      <c r="CU16" s="18">
        <f>CT16*VLOOKUP('Données projet'!$B$13,Paramètres!$A$1:$I$89,3,0)*VLOOKUP('Données projet'!$B$13,Paramètres!$A$1:$I$89,5,0)</f>
        <v>4.0822403722252121</v>
      </c>
      <c r="CV16" s="14">
        <f t="shared" si="41"/>
        <v>1.5971365348120328</v>
      </c>
      <c r="CW16" s="22">
        <f t="shared" si="13"/>
        <v>9.891581446423201</v>
      </c>
      <c r="CX16" s="62">
        <f t="shared" si="14"/>
        <v>282.44713700197872</v>
      </c>
      <c r="CY16" s="62">
        <f ca="1">AVERAGE(OFFSET($CX$3,0,0,'Données projet'!$E$13+1,1))-AVERAGE(OFFSET($H$3,0,0,'Données projet'!$E$13+1,1))</f>
        <v>399.92909819003523</v>
      </c>
      <c r="CZ16" s="62">
        <f t="shared" si="42"/>
        <v>163.7053537268381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1.2</v>
      </c>
      <c r="N17" s="14">
        <f>IF('Données projet'!$A$36&gt;35,N16+M17-V16,IF(A17&lt;'Données projet'!$A$36,$K$205^A17,IF(A17='Données projet'!$A$36,'Données projet'!$B$36,N16+M17-V16)))</f>
        <v>6.7171941741218459</v>
      </c>
      <c r="O17" s="14">
        <f>N17*VLOOKUP('Données projet'!$B$9,Paramètres!$A$1:$I$89,3,0)*VLOOKUP('Données projet'!$B$9,Paramètres!$A$1:$I$89,5,0)</f>
        <v>5.6585643722802441</v>
      </c>
      <c r="P17" s="14">
        <f t="shared" si="33"/>
        <v>2.1312937772337501</v>
      </c>
      <c r="Q17" s="22">
        <f t="shared" si="2"/>
        <v>13.567336277070206</v>
      </c>
      <c r="R17" s="62">
        <f t="shared" si="0"/>
        <v>287.34511405484795</v>
      </c>
      <c r="S17" s="62">
        <f ca="1">AVERAGE(OFFSET($R$3,0,0,'Données projet'!$E$9+1,1))-AVERAGE(OFFSET($H$3,0,0,'Données projet'!$E$9+1,1))</f>
        <v>303.97870340691151</v>
      </c>
      <c r="T17" s="62">
        <f t="shared" si="34"/>
        <v>139.30691157356415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13.877539056685173</v>
      </c>
      <c r="AK17" s="14">
        <f t="shared" si="35"/>
        <v>4.7086819085950955</v>
      </c>
      <c r="AL17" s="22">
        <f t="shared" si="4"/>
        <v>32.371001514529802</v>
      </c>
      <c r="AM17" s="62">
        <f t="shared" si="5"/>
        <v>306.14877929230755</v>
      </c>
      <c r="AN17" s="62">
        <f ca="1">AVERAGE(OFFSET($AM$3,0,0,'Données projet'!$E$10+1,1))-AVERAGE(OFFSET($H$3,0,0,'Données projet'!$E$10+1,1))</f>
        <v>475.74538416323395</v>
      </c>
      <c r="AO17" s="62">
        <f t="shared" si="36"/>
        <v>254.25036207346585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2.4666666666666668</v>
      </c>
      <c r="BD17" s="13">
        <f>IF('Données projet'!$A$88&gt;35,BD16+BC17-BL16,IF(A17&lt;'Données projet'!$A$88,$BA$205^A17,IF(A17='Données projet'!$A$88,'Données projet'!$B$88,BD16+BC17-BL16)))</f>
        <v>29.084054009429774</v>
      </c>
      <c r="BE17" s="14">
        <f>BD17*VLOOKUP('Données projet'!$B$11,Paramètres!$A$1:$I$89,3,0)*VLOOKUP('Données projet'!$B$11,Paramètres!$A$1:$I$89,5,0)</f>
        <v>19.055872186978391</v>
      </c>
      <c r="BF17" s="14">
        <f t="shared" si="37"/>
        <v>6.231398711093604</v>
      </c>
      <c r="BG17" s="22">
        <f t="shared" si="7"/>
        <v>44.041996814142045</v>
      </c>
      <c r="BH17" s="62">
        <f t="shared" si="8"/>
        <v>317.81977459191984</v>
      </c>
      <c r="BI17" s="62">
        <f ca="1">AVERAGE(OFFSET($BH$3,0,0,'Données projet'!$E$11+1,1))-AVERAGE(OFFSET($H$3,0,0,'Données projet'!$E$11+1,1))</f>
        <v>264.10782373172799</v>
      </c>
      <c r="BJ17" s="62">
        <f t="shared" si="38"/>
        <v>289.35855494161268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3.46</v>
      </c>
      <c r="BY17" s="13">
        <f>IF('Données projet'!$A$114&gt;35,BY16+BX17-CG16,IF(A17&lt;'Données projet'!$A$114,$BV$205^A17,IF(A17='Données projet'!$A$114,'Données projet'!$B$114,BY16+BX17-CG16)))</f>
        <v>39.886218803071756</v>
      </c>
      <c r="BZ17" s="14">
        <f>BY17*VLOOKUP('Données projet'!$B$12,Paramètres!$A$1:$I$89,3,0)*VLOOKUP('Données projet'!$B$12,Paramètres!$A$1:$I$89,5,0)</f>
        <v>32.355700693051809</v>
      </c>
      <c r="CA17" s="14">
        <f t="shared" si="39"/>
        <v>9.9482021114676566</v>
      </c>
      <c r="CB17" s="22">
        <f t="shared" si="10"/>
        <v>73.67929738453806</v>
      </c>
      <c r="CC17" s="62">
        <f t="shared" si="11"/>
        <v>347.45707516231585</v>
      </c>
      <c r="CD17" s="62">
        <f ca="1">AVERAGE(OFFSET($CC$3,0,0,'Données projet'!$E$12+1,1))-AVERAGE(OFFSET($H$3,0,0,'Données projet'!$E$12+1,1))</f>
        <v>280.22219394281689</v>
      </c>
      <c r="CE17" s="62">
        <f t="shared" si="40"/>
        <v>296.25239639555008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1.4</v>
      </c>
      <c r="CT17" s="13">
        <f>IF('Données projet'!$A$140&gt;35,CT16+CS17-DB16,IF(A17&lt;'Données projet'!$A$140,$CQ$205^A17,IF(A17='Données projet'!$A$140,'Données projet'!$B$140,CT16+CS17-DB16)))</f>
        <v>10.304113218507704</v>
      </c>
      <c r="CU17" s="18">
        <f>CT17*VLOOKUP('Données projet'!$B$13,Paramètres!$A$1:$I$89,3,0)*VLOOKUP('Données projet'!$B$13,Paramètres!$A$1:$I$89,5,0)</f>
        <v>4.8223249862616049</v>
      </c>
      <c r="CV17" s="14">
        <f t="shared" si="41"/>
        <v>1.8504505600260996</v>
      </c>
      <c r="CW17" s="22">
        <f t="shared" si="13"/>
        <v>11.621750743117751</v>
      </c>
      <c r="CX17" s="62">
        <f t="shared" si="14"/>
        <v>285.3995285208955</v>
      </c>
      <c r="CY17" s="62">
        <f ca="1">AVERAGE(OFFSET($CX$3,0,0,'Données projet'!$E$13+1,1))-AVERAGE(OFFSET($H$3,0,0,'Données projet'!$E$13+1,1))</f>
        <v>399.92909819003523</v>
      </c>
      <c r="CZ17" s="62">
        <f t="shared" si="42"/>
        <v>163.7053537268381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1.2</v>
      </c>
      <c r="N18" s="14">
        <f>IF('Données projet'!$A$36&gt;35,N17+M18-V17,IF(A18&lt;'Données projet'!$A$36,$K$205^A18,IF(A18='Données projet'!$A$36,'Données projet'!$B$36,N17+M18-V17)))</f>
        <v>7.6961363407260848</v>
      </c>
      <c r="O18" s="14">
        <f>N18*VLOOKUP('Données projet'!$B$9,Paramètres!$A$1:$I$89,3,0)*VLOOKUP('Données projet'!$B$9,Paramètres!$A$1:$I$89,5,0)</f>
        <v>6.4832252534276549</v>
      </c>
      <c r="P18" s="14">
        <f t="shared" si="33"/>
        <v>2.4035363276913344</v>
      </c>
      <c r="Q18" s="22">
        <f t="shared" si="2"/>
        <v>15.477776420448906</v>
      </c>
      <c r="R18" s="62">
        <f t="shared" si="0"/>
        <v>290.47777642044889</v>
      </c>
      <c r="S18" s="62">
        <f ca="1">AVERAGE(OFFSET($R$3,0,0,'Données projet'!$E$9+1,1))-AVERAGE(OFFSET($H$3,0,0,'Données projet'!$E$9+1,1))</f>
        <v>303.97870340691151</v>
      </c>
      <c r="T18" s="62">
        <f t="shared" si="34"/>
        <v>139.30691157356415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16.729190352551068</v>
      </c>
      <c r="AK18" s="14">
        <f t="shared" si="35"/>
        <v>5.5541103821765283</v>
      </c>
      <c r="AL18" s="22">
        <f t="shared" si="4"/>
        <v>38.810082112983899</v>
      </c>
      <c r="AM18" s="62">
        <f t="shared" si="5"/>
        <v>313.81008211298388</v>
      </c>
      <c r="AN18" s="62">
        <f ca="1">AVERAGE(OFFSET($AM$3,0,0,'Données projet'!$E$10+1,1))-AVERAGE(OFFSET($H$3,0,0,'Données projet'!$E$10+1,1))</f>
        <v>475.74538416323395</v>
      </c>
      <c r="AO18" s="62">
        <f t="shared" si="36"/>
        <v>254.25036207346585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37</v>
      </c>
      <c r="BB18" s="13">
        <f>VLOOKUP(A18,'Données projet'!$A$87:$I$107,9,0)</f>
        <v>2.4666666666666668</v>
      </c>
      <c r="BC18" s="13">
        <f t="array" ref="BC18">INDEX(BB:BB,MIN(IF(ISNUMBER(BB18:BB214),ROW(BB18:BB214),"")))</f>
        <v>2.4666666666666668</v>
      </c>
      <c r="BD18" s="13">
        <f>IF('Données projet'!$A$88&gt;35,BD17+BC18-BL17,IF(A18&lt;'Données projet'!$A$88,$BA$205^A18,IF(A18='Données projet'!$A$88,'Données projet'!$B$88,BD17+BC18-BL17)))</f>
        <v>37</v>
      </c>
      <c r="BE18" s="14">
        <f>BD18*VLOOKUP('Données projet'!$B$11,Paramètres!$A$1:$I$89,3,0)*VLOOKUP('Données projet'!$B$11,Paramètres!$A$1:$I$89,5,0)</f>
        <v>24.2424</v>
      </c>
      <c r="BF18" s="14">
        <f t="shared" si="37"/>
        <v>7.7083792976822032</v>
      </c>
      <c r="BG18" s="22">
        <f t="shared" si="7"/>
        <v>55.647607276796499</v>
      </c>
      <c r="BH18" s="62">
        <f t="shared" si="8"/>
        <v>330.64760727679652</v>
      </c>
      <c r="BI18" s="62">
        <f ca="1">AVERAGE(OFFSET($BH$3,0,0,'Données projet'!$E$11+1,1))-AVERAGE(OFFSET($H$3,0,0,'Données projet'!$E$11+1,1))</f>
        <v>264.10782373172799</v>
      </c>
      <c r="BJ18" s="62">
        <f t="shared" si="38"/>
        <v>289.35855494161268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51.9</v>
      </c>
      <c r="BW18" s="13">
        <f>VLOOKUP(A18,'Données projet'!$A$113:$I$133,9,0)</f>
        <v>3.46</v>
      </c>
      <c r="BX18" s="13">
        <f t="array" ref="BX18">INDEX(BW:BW,MIN(IF(ISNUMBER(BW18:BW214),ROW(BW18:BW214),"")))</f>
        <v>3.46</v>
      </c>
      <c r="BY18" s="13">
        <f>IF('Données projet'!$A$114&gt;35,BY17+BX18-CG17,IF(A18&lt;'Données projet'!$A$114,$BV$205^A18,IF(A18='Données projet'!$A$114,'Données projet'!$B$114,BY17+BX18-CG17)))</f>
        <v>51.9</v>
      </c>
      <c r="BZ18" s="14">
        <f>BY18*VLOOKUP('Données projet'!$B$12,Paramètres!$A$1:$I$89,3,0)*VLOOKUP('Données projet'!$B$12,Paramètres!$A$1:$I$89,5,0)</f>
        <v>42.101280000000003</v>
      </c>
      <c r="CA18" s="14">
        <f t="shared" si="39"/>
        <v>12.553921012571809</v>
      </c>
      <c r="CB18" s="22">
        <f t="shared" si="10"/>
        <v>95.191141763562555</v>
      </c>
      <c r="CC18" s="62">
        <f t="shared" si="11"/>
        <v>370.19114176356254</v>
      </c>
      <c r="CD18" s="62">
        <f ca="1">AVERAGE(OFFSET($CC$3,0,0,'Données projet'!$E$12+1,1))-AVERAGE(OFFSET($H$3,0,0,'Données projet'!$E$12+1,1))</f>
        <v>280.22219394281689</v>
      </c>
      <c r="CE18" s="62">
        <f t="shared" si="40"/>
        <v>296.25239639555008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1.4</v>
      </c>
      <c r="CT18" s="13">
        <f>IF('Données projet'!$A$140&gt;35,CT17+CS18-DB17,IF(A18&lt;'Données projet'!$A$140,$CQ$205^A18,IF(A18='Données projet'!$A$140,'Données projet'!$B$140,CT17+CS18-DB17)))</f>
        <v>12.172184414459773</v>
      </c>
      <c r="CU18" s="18">
        <f>CT18*VLOOKUP('Données projet'!$B$13,Paramètres!$A$1:$I$89,3,0)*VLOOKUP('Données projet'!$B$13,Paramètres!$A$1:$I$89,5,0)</f>
        <v>5.6965823059671736</v>
      </c>
      <c r="CV18" s="14">
        <f t="shared" si="41"/>
        <v>2.1439414855686696</v>
      </c>
      <c r="CW18" s="22">
        <f t="shared" si="13"/>
        <v>13.655578936924925</v>
      </c>
      <c r="CX18" s="62">
        <f t="shared" si="14"/>
        <v>288.65557893692494</v>
      </c>
      <c r="CY18" s="62">
        <f ca="1">AVERAGE(OFFSET($CX$3,0,0,'Données projet'!$E$13+1,1))-AVERAGE(OFFSET($H$3,0,0,'Données projet'!$E$13+1,1))</f>
        <v>399.92909819003523</v>
      </c>
      <c r="CZ18" s="62">
        <f t="shared" si="42"/>
        <v>163.7053537268381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1.2</v>
      </c>
      <c r="N19" s="14">
        <f>IF('Données projet'!$A$36&gt;35,N18+M19-V18,IF(A19&lt;'Données projet'!$A$36,$K$205^A19,IF(A19='Données projet'!$A$36,'Données projet'!$B$36,N18+M19-V18)))</f>
        <v>8.8177463744060987</v>
      </c>
      <c r="O19" s="14">
        <f>N19*VLOOKUP('Données projet'!$B$9,Paramètres!$A$1:$I$89,3,0)*VLOOKUP('Données projet'!$B$9,Paramètres!$A$1:$I$89,5,0)</f>
        <v>7.4280695457996986</v>
      </c>
      <c r="P19" s="14">
        <f t="shared" si="33"/>
        <v>2.7105540025692809</v>
      </c>
      <c r="Q19" s="22">
        <f t="shared" si="2"/>
        <v>17.658102680075974</v>
      </c>
      <c r="R19" s="62">
        <f t="shared" si="0"/>
        <v>293.88032490229818</v>
      </c>
      <c r="S19" s="62">
        <f ca="1">AVERAGE(OFFSET($R$3,0,0,'Données projet'!$E$9+1,1))-AVERAGE(OFFSET($H$3,0,0,'Données projet'!$E$9+1,1))</f>
        <v>303.97870340691151</v>
      </c>
      <c r="T19" s="62">
        <f t="shared" si="34"/>
        <v>139.30691157356415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20.166818389681932</v>
      </c>
      <c r="AK19" s="14">
        <f t="shared" si="35"/>
        <v>6.5513327797938032</v>
      </c>
      <c r="AL19" s="22">
        <f t="shared" si="4"/>
        <v>46.534113286836906</v>
      </c>
      <c r="AM19" s="62">
        <f t="shared" si="5"/>
        <v>322.75633550905911</v>
      </c>
      <c r="AN19" s="62">
        <f ca="1">AVERAGE(OFFSET($AM$3,0,0,'Données projet'!$E$10+1,1))-AVERAGE(OFFSET($H$3,0,0,'Données projet'!$E$10+1,1))</f>
        <v>475.74538416323395</v>
      </c>
      <c r="AO19" s="62">
        <f t="shared" si="36"/>
        <v>254.25036207346585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11.6</v>
      </c>
      <c r="BD19" s="13">
        <f>IF('Données projet'!$A$88&gt;35,BD18+BC19-BL18,IF(A19&lt;'Données projet'!$A$88,$BA$205^A19,IF(A19='Données projet'!$A$88,'Données projet'!$B$88,BD18+BC19-BL18)))</f>
        <v>48.6</v>
      </c>
      <c r="BE19" s="14">
        <f>BD19*VLOOKUP('Données projet'!$B$11,Paramètres!$A$1:$I$89,3,0)*VLOOKUP('Données projet'!$B$11,Paramètres!$A$1:$I$89,5,0)</f>
        <v>31.84272</v>
      </c>
      <c r="BF19" s="14">
        <f t="shared" si="37"/>
        <v>9.8087087787373655</v>
      </c>
      <c r="BG19" s="22">
        <f t="shared" si="7"/>
        <v>72.542905122967582</v>
      </c>
      <c r="BH19" s="62">
        <f t="shared" si="8"/>
        <v>348.7651273451898</v>
      </c>
      <c r="BI19" s="62">
        <f ca="1">AVERAGE(OFFSET($BH$3,0,0,'Données projet'!$E$11+1,1))-AVERAGE(OFFSET($H$3,0,0,'Données projet'!$E$11+1,1))</f>
        <v>264.10782373172799</v>
      </c>
      <c r="BJ19" s="62">
        <f t="shared" si="38"/>
        <v>289.35855494161268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7.4799999999999995</v>
      </c>
      <c r="BY19" s="13">
        <f>IF('Données projet'!$A$114&gt;35,BY18+BX19-CG18,IF(A19&lt;'Données projet'!$A$114,$BV$205^A19,IF(A19='Données projet'!$A$114,'Données projet'!$B$114,BY18+BX19-CG18)))</f>
        <v>59.379999999999995</v>
      </c>
      <c r="BZ19" s="14">
        <f>BY19*VLOOKUP('Données projet'!$B$12,Paramètres!$A$1:$I$89,3,0)*VLOOKUP('Données projet'!$B$12,Paramètres!$A$1:$I$89,5,0)</f>
        <v>48.169055999999998</v>
      </c>
      <c r="CA19" s="14">
        <f t="shared" si="39"/>
        <v>14.139888640905363</v>
      </c>
      <c r="CB19" s="22">
        <f t="shared" si="10"/>
        <v>108.52141191624349</v>
      </c>
      <c r="CC19" s="62">
        <f t="shared" si="11"/>
        <v>384.74363413846572</v>
      </c>
      <c r="CD19" s="62">
        <f ca="1">AVERAGE(OFFSET($CC$3,0,0,'Données projet'!$E$12+1,1))-AVERAGE(OFFSET($H$3,0,0,'Données projet'!$E$12+1,1))</f>
        <v>280.22219394281689</v>
      </c>
      <c r="CE19" s="62">
        <f t="shared" si="40"/>
        <v>296.25239639555008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1.4</v>
      </c>
      <c r="CT19" s="13">
        <f>IF('Données projet'!$A$140&gt;35,CT18+CS19-DB18,IF(A19&lt;'Données projet'!$A$140,$CQ$205^A19,IF(A19='Données projet'!$A$140,'Données projet'!$B$140,CT18+CS19-DB18)))</f>
        <v>14.378925219250942</v>
      </c>
      <c r="CU19" s="18">
        <f>CT19*VLOOKUP('Données projet'!$B$13,Paramètres!$A$1:$I$89,3,0)*VLOOKUP('Données projet'!$B$13,Paramètres!$A$1:$I$89,5,0)</f>
        <v>6.7293370026094408</v>
      </c>
      <c r="CV19" s="14">
        <f t="shared" si="41"/>
        <v>2.4839815733728994</v>
      </c>
      <c r="CW19" s="22">
        <f t="shared" si="13"/>
        <v>16.04652985316924</v>
      </c>
      <c r="CX19" s="62">
        <f t="shared" si="14"/>
        <v>292.26875207539149</v>
      </c>
      <c r="CY19" s="62">
        <f ca="1">AVERAGE(OFFSET($CX$3,0,0,'Données projet'!$E$13+1,1))-AVERAGE(OFFSET($H$3,0,0,'Données projet'!$E$13+1,1))</f>
        <v>399.92909819003523</v>
      </c>
      <c r="CZ19" s="62">
        <f t="shared" si="42"/>
        <v>163.7053537268381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1.2</v>
      </c>
      <c r="N20" s="14">
        <f>IF('Données projet'!$A$36&gt;35,N19+M20-V19,IF(A20&lt;'Données projet'!$A$36,$K$205^A20,IF(A20='Données projet'!$A$36,'Données projet'!$B$36,N19+M20-V19)))</f>
        <v>10.102816228956828</v>
      </c>
      <c r="O20" s="14">
        <f>N20*VLOOKUP('Données projet'!$B$9,Paramètres!$A$1:$I$89,3,0)*VLOOKUP('Données projet'!$B$9,Paramètres!$A$1:$I$89,5,0)</f>
        <v>8.5106123912732325</v>
      </c>
      <c r="P20" s="14">
        <f t="shared" si="33"/>
        <v>3.0567888307731366</v>
      </c>
      <c r="Q20" s="22">
        <f t="shared" si="2"/>
        <v>20.146557128397426</v>
      </c>
      <c r="R20" s="62">
        <f t="shared" si="0"/>
        <v>297.59100157284189</v>
      </c>
      <c r="S20" s="62">
        <f ca="1">AVERAGE(OFFSET($R$3,0,0,'Données projet'!$E$9+1,1))-AVERAGE(OFFSET($H$3,0,0,'Données projet'!$E$9+1,1))</f>
        <v>303.97870340691151</v>
      </c>
      <c r="T20" s="62">
        <f t="shared" si="34"/>
        <v>139.30691157356415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24.31083366209619</v>
      </c>
      <c r="AK20" s="14">
        <f t="shared" si="35"/>
        <v>7.7276032052466093</v>
      </c>
      <c r="AL20" s="22">
        <f t="shared" si="4"/>
        <v>55.800277543955367</v>
      </c>
      <c r="AM20" s="62">
        <f t="shared" si="5"/>
        <v>333.24472198839982</v>
      </c>
      <c r="AN20" s="62">
        <f ca="1">AVERAGE(OFFSET($AM$3,0,0,'Données projet'!$E$10+1,1))-AVERAGE(OFFSET($H$3,0,0,'Données projet'!$E$10+1,1))</f>
        <v>475.74538416323395</v>
      </c>
      <c r="AO20" s="62">
        <f t="shared" si="36"/>
        <v>254.25036207346585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11.6</v>
      </c>
      <c r="BD20" s="13">
        <f>IF('Données projet'!$A$88&gt;35,BD19+BC20-BL19,IF(A20&lt;'Données projet'!$A$88,$BA$205^A20,IF(A20='Données projet'!$A$88,'Données projet'!$B$88,BD19+BC20-BL19)))</f>
        <v>60.2</v>
      </c>
      <c r="BE20" s="14">
        <f>BD20*VLOOKUP('Données projet'!$B$11,Paramètres!$A$1:$I$89,3,0)*VLOOKUP('Données projet'!$B$11,Paramètres!$A$1:$I$89,5,0)</f>
        <v>39.443039999999996</v>
      </c>
      <c r="BF20" s="14">
        <f t="shared" si="37"/>
        <v>11.850904343164059</v>
      </c>
      <c r="BG20" s="22">
        <f t="shared" si="7"/>
        <v>89.336953064344058</v>
      </c>
      <c r="BH20" s="62">
        <f t="shared" si="8"/>
        <v>366.78139750878853</v>
      </c>
      <c r="BI20" s="62">
        <f ca="1">AVERAGE(OFFSET($BH$3,0,0,'Données projet'!$E$11+1,1))-AVERAGE(OFFSET($H$3,0,0,'Données projet'!$E$11+1,1))</f>
        <v>264.10782373172799</v>
      </c>
      <c r="BJ20" s="62">
        <f t="shared" si="38"/>
        <v>289.35855494161268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7.4799999999999995</v>
      </c>
      <c r="BY20" s="13">
        <f>IF('Données projet'!$A$114&gt;35,BY19+BX20-CG19,IF(A20&lt;'Données projet'!$A$114,$BV$205^A20,IF(A20='Données projet'!$A$114,'Données projet'!$B$114,BY19+BX20-CG19)))</f>
        <v>66.86</v>
      </c>
      <c r="BZ20" s="14">
        <f>BY20*VLOOKUP('Données projet'!$B$12,Paramètres!$A$1:$I$89,3,0)*VLOOKUP('Données projet'!$B$12,Paramètres!$A$1:$I$89,5,0)</f>
        <v>54.236832000000007</v>
      </c>
      <c r="CA20" s="14">
        <f t="shared" si="39"/>
        <v>15.702706774459386</v>
      </c>
      <c r="CB20" s="22">
        <f t="shared" si="10"/>
        <v>121.81136336551678</v>
      </c>
      <c r="CC20" s="62">
        <f t="shared" si="11"/>
        <v>399.25580780996125</v>
      </c>
      <c r="CD20" s="62">
        <f ca="1">AVERAGE(OFFSET($CC$3,0,0,'Données projet'!$E$12+1,1))-AVERAGE(OFFSET($H$3,0,0,'Données projet'!$E$12+1,1))</f>
        <v>280.22219394281689</v>
      </c>
      <c r="CE20" s="62">
        <f t="shared" si="40"/>
        <v>296.25239639555008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1.4</v>
      </c>
      <c r="CT20" s="13">
        <f>IF('Données projet'!$A$140&gt;35,CT19+CS20-DB19,IF(A20&lt;'Données projet'!$A$140,$CQ$205^A20,IF(A20='Données projet'!$A$140,'Données projet'!$B$140,CT19+CS20-DB19)))</f>
        <v>16.985734312010656</v>
      </c>
      <c r="CU20" s="18">
        <f>CT20*VLOOKUP('Données projet'!$B$13,Paramètres!$A$1:$I$89,3,0)*VLOOKUP('Données projet'!$B$13,Paramètres!$A$1:$I$89,5,0)</f>
        <v>7.9493236580209867</v>
      </c>
      <c r="CV20" s="14">
        <f t="shared" si="41"/>
        <v>2.8779537587144066</v>
      </c>
      <c r="CW20" s="22">
        <f t="shared" si="13"/>
        <v>18.857508167480809</v>
      </c>
      <c r="CX20" s="62">
        <f t="shared" si="14"/>
        <v>296.30195261192529</v>
      </c>
      <c r="CY20" s="62">
        <f ca="1">AVERAGE(OFFSET($CX$3,0,0,'Données projet'!$E$13+1,1))-AVERAGE(OFFSET($H$3,0,0,'Données projet'!$E$13+1,1))</f>
        <v>399.92909819003523</v>
      </c>
      <c r="CZ20" s="62">
        <f t="shared" si="42"/>
        <v>163.7053537268381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1.2</v>
      </c>
      <c r="N21" s="14">
        <f>IF('Données projet'!$A$36&gt;35,N20+M21-V20,IF(A21&lt;'Données projet'!$A$36,$K$205^A21,IF(A21='Données projet'!$A$36,'Données projet'!$B$36,N20+M21-V20)))</f>
        <v>11.575168010312384</v>
      </c>
      <c r="O21" s="14">
        <f>N21*VLOOKUP('Données projet'!$B$9,Paramètres!$A$1:$I$89,3,0)*VLOOKUP('Données projet'!$B$9,Paramètres!$A$1:$I$89,5,0)</f>
        <v>9.7509215318871529</v>
      </c>
      <c r="P21" s="14">
        <f t="shared" si="33"/>
        <v>3.4472502473968221</v>
      </c>
      <c r="Q21" s="22">
        <f t="shared" si="2"/>
        <v>22.986815848919587</v>
      </c>
      <c r="R21" s="62">
        <f t="shared" si="0"/>
        <v>301.65348251558629</v>
      </c>
      <c r="S21" s="62">
        <f ca="1">AVERAGE(OFFSET($R$3,0,0,'Données projet'!$E$9+1,1))-AVERAGE(OFFSET($H$3,0,0,'Données projet'!$E$9+1,1))</f>
        <v>303.97870340691151</v>
      </c>
      <c r="T21" s="62">
        <f t="shared" si="34"/>
        <v>139.30691157356415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29.306389432677911</v>
      </c>
      <c r="AK21" s="14">
        <f t="shared" si="35"/>
        <v>9.1150691477493808</v>
      </c>
      <c r="AL21" s="22">
        <f t="shared" si="4"/>
        <v>66.917373694244205</v>
      </c>
      <c r="AM21" s="62">
        <f t="shared" si="5"/>
        <v>345.58404036091088</v>
      </c>
      <c r="AN21" s="62">
        <f ca="1">AVERAGE(OFFSET($AM$3,0,0,'Données projet'!$E$10+1,1))-AVERAGE(OFFSET($H$3,0,0,'Données projet'!$E$10+1,1))</f>
        <v>475.74538416323395</v>
      </c>
      <c r="AO21" s="62">
        <f t="shared" si="36"/>
        <v>254.25036207346585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11.6</v>
      </c>
      <c r="BD21" s="13">
        <f>IF('Données projet'!$A$88&gt;35,BD20+BC21-BL20,IF(A21&lt;'Données projet'!$A$88,$BA$205^A21,IF(A21='Données projet'!$A$88,'Données projet'!$B$88,BD20+BC21-BL20)))</f>
        <v>71.8</v>
      </c>
      <c r="BE21" s="14">
        <f>BD21*VLOOKUP('Données projet'!$B$11,Paramètres!$A$1:$I$89,3,0)*VLOOKUP('Données projet'!$B$11,Paramètres!$A$1:$I$89,5,0)</f>
        <v>47.04336</v>
      </c>
      <c r="BF21" s="14">
        <f t="shared" si="37"/>
        <v>13.847506953649479</v>
      </c>
      <c r="BG21" s="22">
        <f t="shared" si="7"/>
        <v>106.05159327760617</v>
      </c>
      <c r="BH21" s="62">
        <f t="shared" si="8"/>
        <v>384.71825994427286</v>
      </c>
      <c r="BI21" s="62">
        <f ca="1">AVERAGE(OFFSET($BH$3,0,0,'Données projet'!$E$11+1,1))-AVERAGE(OFFSET($H$3,0,0,'Données projet'!$E$11+1,1))</f>
        <v>264.10782373172799</v>
      </c>
      <c r="BJ21" s="62">
        <f t="shared" si="38"/>
        <v>289.35855494161268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7.4799999999999995</v>
      </c>
      <c r="BY21" s="13">
        <f>IF('Données projet'!$A$114&gt;35,BY20+BX21-CG20,IF(A21&lt;'Données projet'!$A$114,$BV$205^A21,IF(A21='Données projet'!$A$114,'Données projet'!$B$114,BY20+BX21-CG20)))</f>
        <v>74.34</v>
      </c>
      <c r="BZ21" s="14">
        <f>BY21*VLOOKUP('Données projet'!$B$12,Paramètres!$A$1:$I$89,3,0)*VLOOKUP('Données projet'!$B$12,Paramètres!$A$1:$I$89,5,0)</f>
        <v>60.304608000000009</v>
      </c>
      <c r="CA21" s="14">
        <f t="shared" si="39"/>
        <v>17.245260759402161</v>
      </c>
      <c r="CB21" s="22">
        <f t="shared" si="10"/>
        <v>135.06602142262543</v>
      </c>
      <c r="CC21" s="62">
        <f t="shared" si="11"/>
        <v>413.73268808929208</v>
      </c>
      <c r="CD21" s="62">
        <f ca="1">AVERAGE(OFFSET($CC$3,0,0,'Données projet'!$E$12+1,1))-AVERAGE(OFFSET($H$3,0,0,'Données projet'!$E$12+1,1))</f>
        <v>280.22219394281689</v>
      </c>
      <c r="CE21" s="62">
        <f t="shared" si="40"/>
        <v>296.25239639555008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1.4</v>
      </c>
      <c r="CT21" s="13">
        <f>IF('Données projet'!$A$140&gt;35,CT20+CS21-DB20,IF(A21&lt;'Données projet'!$A$140,$CQ$205^A21,IF(A21='Données projet'!$A$140,'Données projet'!$B$140,CT20+CS21-DB20)))</f>
        <v>20.065141567879031</v>
      </c>
      <c r="CU21" s="18">
        <f>CT21*VLOOKUP('Données projet'!$B$13,Paramètres!$A$1:$I$89,3,0)*VLOOKUP('Données projet'!$B$13,Paramètres!$A$1:$I$89,5,0)</f>
        <v>9.3904862537673868</v>
      </c>
      <c r="CV21" s="14">
        <f t="shared" si="41"/>
        <v>3.3344119481738947</v>
      </c>
      <c r="CW21" s="22">
        <f t="shared" si="13"/>
        <v>22.162531035047731</v>
      </c>
      <c r="CX21" s="62">
        <f t="shared" si="14"/>
        <v>300.82919770171441</v>
      </c>
      <c r="CY21" s="62">
        <f ca="1">AVERAGE(OFFSET($CX$3,0,0,'Données projet'!$E$13+1,1))-AVERAGE(OFFSET($H$3,0,0,'Données projet'!$E$13+1,1))</f>
        <v>399.92909819003523</v>
      </c>
      <c r="CZ21" s="62">
        <f t="shared" si="42"/>
        <v>163.7053537268381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1.2</v>
      </c>
      <c r="N22" s="14">
        <f>IF('Données projet'!$A$36&gt;35,N21+M22-V21,IF(A22&lt;'Données projet'!$A$36,$K$205^A22,IF(A22='Données projet'!$A$36,'Données projet'!$B$36,N21+M22-V21)))</f>
        <v>13.262095581124292</v>
      </c>
      <c r="O22" s="14">
        <f>N22*VLOOKUP('Données projet'!$B$9,Paramètres!$A$1:$I$89,3,0)*VLOOKUP('Données projet'!$B$9,Paramètres!$A$1:$I$89,5,0)</f>
        <v>11.171989317539104</v>
      </c>
      <c r="P22" s="14">
        <f t="shared" si="33"/>
        <v>3.8875875718152941</v>
      </c>
      <c r="Q22" s="22">
        <f t="shared" si="2"/>
        <v>26.228763082292243</v>
      </c>
      <c r="R22" s="62">
        <f t="shared" si="0"/>
        <v>306.11765197118109</v>
      </c>
      <c r="S22" s="62">
        <f ca="1">AVERAGE(OFFSET($R$3,0,0,'Données projet'!$E$9+1,1))-AVERAGE(OFFSET($H$3,0,0,'Données projet'!$E$9+1,1))</f>
        <v>303.97870340691151</v>
      </c>
      <c r="T22" s="62">
        <f t="shared" si="34"/>
        <v>139.30691157356415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35.328466045936516</v>
      </c>
      <c r="AK22" s="14">
        <f t="shared" si="35"/>
        <v>10.751650073316766</v>
      </c>
      <c r="AL22" s="22">
        <f t="shared" si="4"/>
        <v>80.256202241032796</v>
      </c>
      <c r="AM22" s="62">
        <f t="shared" si="5"/>
        <v>360.14509112992164</v>
      </c>
      <c r="AN22" s="62">
        <f ca="1">AVERAGE(OFFSET($AM$3,0,0,'Données projet'!$E$10+1,1))-AVERAGE(OFFSET($H$3,0,0,'Données projet'!$E$10+1,1))</f>
        <v>475.74538416323395</v>
      </c>
      <c r="AO22" s="62">
        <f t="shared" si="36"/>
        <v>254.25036207346585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11.6</v>
      </c>
      <c r="BD22" s="13">
        <f>IF('Données projet'!$A$88&gt;35,BD21+BC22-BL21,IF(A22&lt;'Données projet'!$A$88,$BA$205^A22,IF(A22='Données projet'!$A$88,'Données projet'!$B$88,BD21+BC22-BL21)))</f>
        <v>83.399999999999991</v>
      </c>
      <c r="BE22" s="14">
        <f>BD22*VLOOKUP('Données projet'!$B$11,Paramètres!$A$1:$I$89,3,0)*VLOOKUP('Données projet'!$B$11,Paramètres!$A$1:$I$89,5,0)</f>
        <v>54.643679999999989</v>
      </c>
      <c r="BF22" s="14">
        <f t="shared" si="37"/>
        <v>15.806741657278613</v>
      </c>
      <c r="BG22" s="22">
        <f t="shared" si="7"/>
        <v>122.70115105309355</v>
      </c>
      <c r="BH22" s="62">
        <f t="shared" si="8"/>
        <v>402.59003994198241</v>
      </c>
      <c r="BI22" s="62">
        <f ca="1">AVERAGE(OFFSET($BH$3,0,0,'Données projet'!$E$11+1,1))-AVERAGE(OFFSET($H$3,0,0,'Données projet'!$E$11+1,1))</f>
        <v>264.10782373172799</v>
      </c>
      <c r="BJ22" s="62">
        <f t="shared" si="38"/>
        <v>289.35855494161268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7.4799999999999995</v>
      </c>
      <c r="BY22" s="13">
        <f>IF('Données projet'!$A$114&gt;35,BY21+BX22-CG21,IF(A22&lt;'Données projet'!$A$114,$BV$205^A22,IF(A22='Données projet'!$A$114,'Données projet'!$B$114,BY21+BX22-CG21)))</f>
        <v>81.820000000000007</v>
      </c>
      <c r="BZ22" s="14">
        <f>BY22*VLOOKUP('Données projet'!$B$12,Paramètres!$A$1:$I$89,3,0)*VLOOKUP('Données projet'!$B$12,Paramètres!$A$1:$I$89,5,0)</f>
        <v>66.372384000000011</v>
      </c>
      <c r="CA22" s="14">
        <f t="shared" si="39"/>
        <v>18.769821678973006</v>
      </c>
      <c r="CB22" s="22">
        <f t="shared" si="10"/>
        <v>148.28934155754467</v>
      </c>
      <c r="CC22" s="62">
        <f t="shared" si="11"/>
        <v>428.17823044643353</v>
      </c>
      <c r="CD22" s="62">
        <f ca="1">AVERAGE(OFFSET($CC$3,0,0,'Données projet'!$E$12+1,1))-AVERAGE(OFFSET($H$3,0,0,'Données projet'!$E$12+1,1))</f>
        <v>280.22219394281689</v>
      </c>
      <c r="CE22" s="62">
        <f t="shared" si="40"/>
        <v>296.25239639555008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1.4</v>
      </c>
      <c r="CT22" s="13">
        <f>IF('Données projet'!$A$140&gt;35,CT21+CS22-DB21,IF(A22&lt;'Données projet'!$A$140,$CQ$205^A22,IF(A22='Données projet'!$A$140,'Données projet'!$B$140,CT21+CS22-DB21)))</f>
        <v>23.702826074133306</v>
      </c>
      <c r="CU22" s="18">
        <f>CT22*VLOOKUP('Données projet'!$B$13,Paramètres!$A$1:$I$89,3,0)*VLOOKUP('Données projet'!$B$13,Paramètres!$A$1:$I$89,5,0)</f>
        <v>11.092922602694387</v>
      </c>
      <c r="CV22" s="14">
        <f t="shared" si="41"/>
        <v>3.8632667416767035</v>
      </c>
      <c r="CW22" s="22">
        <f t="shared" si="13"/>
        <v>26.048696441446314</v>
      </c>
      <c r="CX22" s="62">
        <f t="shared" si="14"/>
        <v>305.9375853303352</v>
      </c>
      <c r="CY22" s="62">
        <f ca="1">AVERAGE(OFFSET($CX$3,0,0,'Données projet'!$E$13+1,1))-AVERAGE(OFFSET($H$3,0,0,'Données projet'!$E$13+1,1))</f>
        <v>399.92909819003523</v>
      </c>
      <c r="CZ22" s="62">
        <f t="shared" si="42"/>
        <v>163.7053537268381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1.2</v>
      </c>
      <c r="N23" s="14">
        <f>IF('Données projet'!$A$36&gt;35,N22+M23-V22,IF(A23&lt;'Données projet'!$A$36,$K$205^A23,IF(A23='Données projet'!$A$36,'Données projet'!$B$36,N22+M23-V22)))</f>
        <v>15.194870523363559</v>
      </c>
      <c r="O23" s="14">
        <f>N23*VLOOKUP('Données projet'!$B$9,Paramètres!$A$1:$I$89,3,0)*VLOOKUP('Données projet'!$B$9,Paramètres!$A$1:$I$89,5,0)</f>
        <v>12.800158928881464</v>
      </c>
      <c r="P23" s="14">
        <f t="shared" si="33"/>
        <v>4.3841717438255339</v>
      </c>
      <c r="Q23" s="22">
        <f t="shared" si="2"/>
        <v>29.929375921631351</v>
      </c>
      <c r="R23" s="62">
        <f t="shared" si="0"/>
        <v>311.04048703274248</v>
      </c>
      <c r="S23" s="62">
        <f ca="1">AVERAGE(OFFSET($R$3,0,0,'Données projet'!$E$9+1,1))-AVERAGE(OFFSET($H$3,0,0,'Données projet'!$E$9+1,1))</f>
        <v>303.97870340691151</v>
      </c>
      <c r="T23" s="62">
        <f t="shared" si="34"/>
        <v>139.30691157356415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42.588000000000001</v>
      </c>
      <c r="AK23" s="14">
        <f t="shared" si="35"/>
        <v>12.682073764365764</v>
      </c>
      <c r="AL23" s="22">
        <f t="shared" si="4"/>
        <v>96.262045139603686</v>
      </c>
      <c r="AM23" s="62">
        <f t="shared" si="5"/>
        <v>377.37315625071483</v>
      </c>
      <c r="AN23" s="62">
        <f ca="1">AVERAGE(OFFSET($AM$3,0,0,'Données projet'!$E$10+1,1))-AVERAGE(OFFSET($H$3,0,0,'Données projet'!$E$10+1,1))</f>
        <v>475.74538416323395</v>
      </c>
      <c r="AO23" s="62">
        <f t="shared" si="36"/>
        <v>254.25036207346585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95</v>
      </c>
      <c r="BB23" s="13">
        <f>VLOOKUP(A23,'Données projet'!$A$87:$I$107,9,0)</f>
        <v>11.6</v>
      </c>
      <c r="BC23" s="13">
        <f t="array" ref="BC23">INDEX(BB:BB,MIN(IF(ISNUMBER(BB23:BB219),ROW(BB23:BB219),"")))</f>
        <v>11.6</v>
      </c>
      <c r="BD23" s="13">
        <f>IF('Données projet'!$A$88&gt;35,BD22+BC23-BL22,IF(A23&lt;'Données projet'!$A$88,$BA$205^A23,IF(A23='Données projet'!$A$88,'Données projet'!$B$88,BD22+BC23-BL22)))</f>
        <v>94.999999999999986</v>
      </c>
      <c r="BE23" s="14">
        <f>BD23*VLOOKUP('Données projet'!$B$11,Paramètres!$A$1:$I$89,3,0)*VLOOKUP('Données projet'!$B$11,Paramètres!$A$1:$I$89,5,0)</f>
        <v>62.243999999999986</v>
      </c>
      <c r="BF23" s="14">
        <f t="shared" si="37"/>
        <v>17.734404526076432</v>
      </c>
      <c r="BG23" s="22">
        <f t="shared" si="7"/>
        <v>139.29572121624975</v>
      </c>
      <c r="BH23" s="62">
        <f t="shared" si="8"/>
        <v>420.40683232736092</v>
      </c>
      <c r="BI23" s="62">
        <f ca="1">AVERAGE(OFFSET($BH$3,0,0,'Données projet'!$E$11+1,1))-AVERAGE(OFFSET($H$3,0,0,'Données projet'!$E$11+1,1))</f>
        <v>264.10782373172799</v>
      </c>
      <c r="BJ23" s="62">
        <f t="shared" si="38"/>
        <v>289.35855494161268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43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89.3</v>
      </c>
      <c r="BW23" s="13">
        <f>VLOOKUP(A23,'Données projet'!$A$113:$I$133,9,0)</f>
        <v>7.4799999999999995</v>
      </c>
      <c r="BX23" s="13">
        <f t="array" ref="BX23">INDEX(BW:BW,MIN(IF(ISNUMBER(BW23:BW219),ROW(BW23:BW219),"")))</f>
        <v>7.4799999999999995</v>
      </c>
      <c r="BY23" s="13">
        <f>IF('Données projet'!$A$114&gt;35,BY22+BX23-CG22,IF(A23&lt;'Données projet'!$A$114,$BV$205^A23,IF(A23='Données projet'!$A$114,'Données projet'!$B$114,BY22+BX23-CG22)))</f>
        <v>89.300000000000011</v>
      </c>
      <c r="BZ23" s="14">
        <f>BY23*VLOOKUP('Données projet'!$B$12,Paramètres!$A$1:$I$89,3,0)*VLOOKUP('Données projet'!$B$12,Paramètres!$A$1:$I$89,5,0)</f>
        <v>72.44016000000002</v>
      </c>
      <c r="CA23" s="14">
        <f t="shared" si="39"/>
        <v>20.27822154299642</v>
      </c>
      <c r="CB23" s="22">
        <f t="shared" si="10"/>
        <v>161.48451452071879</v>
      </c>
      <c r="CC23" s="62">
        <f t="shared" si="11"/>
        <v>442.59562563182993</v>
      </c>
      <c r="CD23" s="62">
        <f ca="1">AVERAGE(OFFSET($CC$3,0,0,'Données projet'!$E$12+1,1))-AVERAGE(OFFSET($H$3,0,0,'Données projet'!$E$12+1,1))</f>
        <v>280.22219394281689</v>
      </c>
      <c r="CE23" s="62">
        <f t="shared" si="40"/>
        <v>296.25239639555008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19.600000000000001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28</v>
      </c>
      <c r="CR23" s="13">
        <f>VLOOKUP(A23,'Données projet'!$A$139:$I$159,9,0)</f>
        <v>1.4</v>
      </c>
      <c r="CS23" s="13">
        <f t="array" ref="CS23">INDEX(CR:CR,MIN(IF(ISNUMBER(CR23:CR219),ROW(CR23:CR219),"")))</f>
        <v>1.4</v>
      </c>
      <c r="CT23" s="13">
        <f>IF('Données projet'!$A$140&gt;35,CT22+CS23-DB22,IF(A23&lt;'Données projet'!$A$140,$CQ$205^A23,IF(A23='Données projet'!$A$140,'Données projet'!$B$140,CT22+CS23-DB22)))</f>
        <v>28</v>
      </c>
      <c r="CU23" s="18">
        <f>CT23*VLOOKUP('Données projet'!$B$13,Paramètres!$A$1:$I$89,3,0)*VLOOKUP('Données projet'!$B$13,Paramètres!$A$1:$I$89,5,0)</f>
        <v>13.104000000000001</v>
      </c>
      <c r="CV23" s="14">
        <f t="shared" si="41"/>
        <v>4.4760006109979793</v>
      </c>
      <c r="CW23" s="22">
        <f t="shared" si="13"/>
        <v>30.618501064154817</v>
      </c>
      <c r="CX23" s="62">
        <f t="shared" si="14"/>
        <v>311.72961217526597</v>
      </c>
      <c r="CY23" s="62">
        <f ca="1">AVERAGE(OFFSET($CX$3,0,0,'Données projet'!$E$13+1,1))-AVERAGE(OFFSET($H$3,0,0,'Données projet'!$E$13+1,1))</f>
        <v>399.92909819003523</v>
      </c>
      <c r="CZ23" s="62">
        <f t="shared" si="42"/>
        <v>163.7053537268381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1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1.2</v>
      </c>
      <c r="N24" s="14">
        <f>IF('Données projet'!$A$36&gt;35,N23+M24-V23,IF(A24&lt;'Données projet'!$A$36,$K$205^A24,IF(A24='Données projet'!$A$36,'Données projet'!$B$36,N23+M24-V23)))</f>
        <v>17.409321838276906</v>
      </c>
      <c r="O24" s="14">
        <f>N24*VLOOKUP('Données projet'!$B$9,Paramètres!$A$1:$I$89,3,0)*VLOOKUP('Données projet'!$B$9,Paramètres!$A$1:$I$89,5,0)</f>
        <v>14.665612716564468</v>
      </c>
      <c r="P24" s="14">
        <f t="shared" si="33"/>
        <v>4.9441875004202354</v>
      </c>
      <c r="Q24" s="22">
        <f t="shared" si="2"/>
        <v>34.153735377915019</v>
      </c>
      <c r="R24" s="62">
        <f t="shared" si="0"/>
        <v>316.48706871124836</v>
      </c>
      <c r="S24" s="62">
        <f ca="1">AVERAGE(OFFSET($R$3,0,0,'Données projet'!$E$9+1,1))-AVERAGE(OFFSET($H$3,0,0,'Données projet'!$E$9+1,1))</f>
        <v>303.97870340691151</v>
      </c>
      <c r="T24" s="62">
        <f t="shared" si="34"/>
        <v>139.30691157356415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5.8</v>
      </c>
      <c r="AI24" s="14">
        <f>IF('Données projet'!$A$62&gt;35,AI23+AH24-AQ23,IF(A24&lt;'Données projet'!$A$62,$AF$205^A24,IF(A24='Données projet'!$A$62,'Données projet'!$B$62,AI23+AH24-AQ23)))</f>
        <v>47.8</v>
      </c>
      <c r="AJ24" s="14">
        <f>AI24*VLOOKUP('Données projet'!$B$10,Paramètres!$A$1:$I$89,3,0)*VLOOKUP('Données projet'!$B$10,Paramètres!$A$1:$I$89,5,0)</f>
        <v>48.469200000000001</v>
      </c>
      <c r="AK24" s="14">
        <f t="shared" si="35"/>
        <v>14.217711300184344</v>
      </c>
      <c r="AL24" s="22">
        <f t="shared" si="4"/>
        <v>109.17970384782107</v>
      </c>
      <c r="AM24" s="62">
        <f t="shared" si="5"/>
        <v>391.5130371811544</v>
      </c>
      <c r="AN24" s="62">
        <f ca="1">AVERAGE(OFFSET($AM$3,0,0,'Données projet'!$E$10+1,1))-AVERAGE(OFFSET($H$3,0,0,'Données projet'!$E$10+1,1))</f>
        <v>475.74538416323395</v>
      </c>
      <c r="AO24" s="62">
        <f t="shared" si="36"/>
        <v>254.25036207346585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12.6</v>
      </c>
      <c r="BD24" s="13">
        <f>IF('Données projet'!$A$88&gt;35,BD23+BC24-BL23,IF(A24&lt;'Données projet'!$A$88,$BA$205^A24,IF(A24='Données projet'!$A$88,'Données projet'!$B$88,BD23+BC24-BL23)))</f>
        <v>64.59999999999998</v>
      </c>
      <c r="BE24" s="14">
        <f>BD24*VLOOKUP('Données projet'!$B$11,Paramètres!$A$1:$I$89,3,0)*VLOOKUP('Données projet'!$B$11,Paramètres!$A$1:$I$89,5,0)</f>
        <v>42.325919999999989</v>
      </c>
      <c r="BF24" s="14">
        <f t="shared" si="37"/>
        <v>12.613089745729766</v>
      </c>
      <c r="BG24" s="22">
        <f t="shared" si="7"/>
        <v>95.685441973812658</v>
      </c>
      <c r="BH24" s="62">
        <f t="shared" si="8"/>
        <v>378.01877530714597</v>
      </c>
      <c r="BI24" s="62">
        <f ca="1">AVERAGE(OFFSET($BH$3,0,0,'Données projet'!$E$11+1,1))-AVERAGE(OFFSET($H$3,0,0,'Données projet'!$E$11+1,1))</f>
        <v>264.10782373172799</v>
      </c>
      <c r="BJ24" s="62">
        <f t="shared" si="38"/>
        <v>289.35855494161268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7.7000000000000028</v>
      </c>
      <c r="BY24" s="13">
        <f>IF('Données projet'!$A$114&gt;35,BY23+BX24-CG23,IF(A24&lt;'Données projet'!$A$114,$BV$205^A24,IF(A24='Données projet'!$A$114,'Données projet'!$B$114,BY23+BX24-CG23)))</f>
        <v>77.400000000000006</v>
      </c>
      <c r="BZ24" s="14">
        <f>BY24*VLOOKUP('Données projet'!$B$12,Paramètres!$A$1:$I$89,3,0)*VLOOKUP('Données projet'!$B$12,Paramètres!$A$1:$I$89,5,0)</f>
        <v>62.786880000000011</v>
      </c>
      <c r="CA24" s="14">
        <f t="shared" si="39"/>
        <v>17.871007096321183</v>
      </c>
      <c r="CB24" s="22">
        <f t="shared" si="10"/>
        <v>140.47915335942608</v>
      </c>
      <c r="CC24" s="62">
        <f t="shared" si="11"/>
        <v>422.81248669275942</v>
      </c>
      <c r="CD24" s="62">
        <f ca="1">AVERAGE(OFFSET($CC$3,0,0,'Données projet'!$E$12+1,1))-AVERAGE(OFFSET($H$3,0,0,'Données projet'!$E$12+1,1))</f>
        <v>280.22219394281689</v>
      </c>
      <c r="CE24" s="62">
        <f t="shared" si="40"/>
        <v>296.25239639555008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9.3000000000000007</v>
      </c>
      <c r="CT24" s="13">
        <f>IF('Données projet'!$A$140&gt;35,CT23+CS24-DB23,IF(A24&lt;'Données projet'!$A$140,$CQ$205^A24,IF(A24='Données projet'!$A$140,'Données projet'!$B$140,CT23+CS24-DB23)))</f>
        <v>37.299999999999997</v>
      </c>
      <c r="CU24" s="18">
        <f>CT24*VLOOKUP('Données projet'!$B$13,Paramètres!$A$1:$I$89,3,0)*VLOOKUP('Données projet'!$B$13,Paramètres!$A$1:$I$89,5,0)</f>
        <v>17.456399999999999</v>
      </c>
      <c r="CV24" s="14">
        <f t="shared" si="41"/>
        <v>5.7669106730837063</v>
      </c>
      <c r="CW24" s="22">
        <f t="shared" si="13"/>
        <v>40.447266088954116</v>
      </c>
      <c r="CX24" s="62">
        <f t="shared" si="14"/>
        <v>322.78059942228742</v>
      </c>
      <c r="CY24" s="62">
        <f ca="1">AVERAGE(OFFSET($CX$3,0,0,'Données projet'!$E$13+1,1))-AVERAGE(OFFSET($H$3,0,0,'Données projet'!$E$13+1,1))</f>
        <v>399.92909819003523</v>
      </c>
      <c r="CZ24" s="62">
        <f t="shared" si="42"/>
        <v>163.7053537268381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1.2</v>
      </c>
      <c r="N25" s="14">
        <f>IF('Données projet'!$A$36&gt;35,N24+M25-V24,IF(A25&lt;'Données projet'!$A$36,$K$205^A25,IF(A25='Données projet'!$A$36,'Données projet'!$B$36,N24+M25-V24)))</f>
        <v>19.946500129940819</v>
      </c>
      <c r="O25" s="14">
        <f>N25*VLOOKUP('Données projet'!$B$9,Paramètres!$A$1:$I$89,3,0)*VLOOKUP('Données projet'!$B$9,Paramètres!$A$1:$I$89,5,0)</f>
        <v>16.80293170946215</v>
      </c>
      <c r="P25" s="14">
        <f t="shared" si="33"/>
        <v>5.5757373268369097</v>
      </c>
      <c r="Q25" s="22">
        <f t="shared" si="2"/>
        <v>38.976181904887525</v>
      </c>
      <c r="R25" s="62">
        <f t="shared" si="0"/>
        <v>322.53173746044308</v>
      </c>
      <c r="S25" s="62">
        <f ca="1">AVERAGE(OFFSET($R$3,0,0,'Données projet'!$E$9+1,1))-AVERAGE(OFFSET($H$3,0,0,'Données projet'!$E$9+1,1))</f>
        <v>303.97870340691151</v>
      </c>
      <c r="T25" s="62">
        <f t="shared" si="34"/>
        <v>139.30691157356415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5.8</v>
      </c>
      <c r="AI25" s="14">
        <f>IF('Données projet'!$A$62&gt;35,AI24+AH25-AQ24,IF(A25&lt;'Données projet'!$A$62,$AF$205^A25,IF(A25='Données projet'!$A$62,'Données projet'!$B$62,AI24+AH25-AQ24)))</f>
        <v>53.599999999999994</v>
      </c>
      <c r="AJ25" s="14">
        <f>AI25*VLOOKUP('Données projet'!$B$10,Paramètres!$A$1:$I$89,3,0)*VLOOKUP('Données projet'!$B$10,Paramètres!$A$1:$I$89,5,0)</f>
        <v>54.350399999999993</v>
      </c>
      <c r="AK25" s="14">
        <f t="shared" si="35"/>
        <v>15.731756297324257</v>
      </c>
      <c r="AL25" s="22">
        <f t="shared" si="4"/>
        <v>122.05975555117305</v>
      </c>
      <c r="AM25" s="62">
        <f t="shared" si="5"/>
        <v>405.6153111067286</v>
      </c>
      <c r="AN25" s="62">
        <f ca="1">AVERAGE(OFFSET($AM$3,0,0,'Données projet'!$E$10+1,1))-AVERAGE(OFFSET($H$3,0,0,'Données projet'!$E$10+1,1))</f>
        <v>475.74538416323395</v>
      </c>
      <c r="AO25" s="62">
        <f t="shared" si="36"/>
        <v>254.25036207346585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12.6</v>
      </c>
      <c r="BD25" s="13">
        <f>IF('Données projet'!$A$88&gt;35,BD24+BC25-BL24,IF(A25&lt;'Données projet'!$A$88,$BA$205^A25,IF(A25='Données projet'!$A$88,'Données projet'!$B$88,BD24+BC25-BL24)))</f>
        <v>77.199999999999974</v>
      </c>
      <c r="BE25" s="14">
        <f>BD25*VLOOKUP('Données projet'!$B$11,Paramètres!$A$1:$I$89,3,0)*VLOOKUP('Données projet'!$B$11,Paramètres!$A$1:$I$89,5,0)</f>
        <v>50.581439999999979</v>
      </c>
      <c r="BF25" s="14">
        <f t="shared" si="37"/>
        <v>14.763817888767656</v>
      </c>
      <c r="BG25" s="22">
        <f t="shared" si="7"/>
        <v>113.80965748960364</v>
      </c>
      <c r="BH25" s="62">
        <f t="shared" si="8"/>
        <v>397.36521304515918</v>
      </c>
      <c r="BI25" s="62">
        <f ca="1">AVERAGE(OFFSET($BH$3,0,0,'Données projet'!$E$11+1,1))-AVERAGE(OFFSET($H$3,0,0,'Données projet'!$E$11+1,1))</f>
        <v>264.10782373172799</v>
      </c>
      <c r="BJ25" s="62">
        <f t="shared" si="38"/>
        <v>289.35855494161268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7.7000000000000028</v>
      </c>
      <c r="BY25" s="13">
        <f>IF('Données projet'!$A$114&gt;35,BY24+BX25-CG24,IF(A25&lt;'Données projet'!$A$114,$BV$205^A25,IF(A25='Données projet'!$A$114,'Données projet'!$B$114,BY24+BX25-CG24)))</f>
        <v>85.100000000000009</v>
      </c>
      <c r="BZ25" s="14">
        <f>BY25*VLOOKUP('Données projet'!$B$12,Paramètres!$A$1:$I$89,3,0)*VLOOKUP('Données projet'!$B$12,Paramètres!$A$1:$I$89,5,0)</f>
        <v>69.033120000000011</v>
      </c>
      <c r="CA25" s="14">
        <f t="shared" si="39"/>
        <v>19.433153168039144</v>
      </c>
      <c r="CB25" s="22">
        <f t="shared" si="10"/>
        <v>154.07875910100151</v>
      </c>
      <c r="CC25" s="62">
        <f t="shared" si="11"/>
        <v>437.63431465655708</v>
      </c>
      <c r="CD25" s="62">
        <f ca="1">AVERAGE(OFFSET($CC$3,0,0,'Données projet'!$E$12+1,1))-AVERAGE(OFFSET($H$3,0,0,'Données projet'!$E$12+1,1))</f>
        <v>280.22219394281689</v>
      </c>
      <c r="CE25" s="62">
        <f t="shared" si="40"/>
        <v>296.25239639555008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9.3000000000000007</v>
      </c>
      <c r="CT25" s="13">
        <f>IF('Données projet'!$A$140&gt;35,CT24+CS25-DB24,IF(A25&lt;'Données projet'!$A$140,$CQ$205^A25,IF(A25='Données projet'!$A$140,'Données projet'!$B$140,CT24+CS25-DB24)))</f>
        <v>46.599999999999994</v>
      </c>
      <c r="CU25" s="18">
        <f>CT25*VLOOKUP('Données projet'!$B$13,Paramètres!$A$1:$I$89,3,0)*VLOOKUP('Données projet'!$B$13,Paramètres!$A$1:$I$89,5,0)</f>
        <v>21.808799999999994</v>
      </c>
      <c r="CV25" s="14">
        <f t="shared" si="41"/>
        <v>7.0204846906618394</v>
      </c>
      <c r="CW25" s="22">
        <f t="shared" si="13"/>
        <v>50.211004169569357</v>
      </c>
      <c r="CX25" s="62">
        <f t="shared" si="14"/>
        <v>333.76655972512492</v>
      </c>
      <c r="CY25" s="62">
        <f ca="1">AVERAGE(OFFSET($CX$3,0,0,'Données projet'!$E$13+1,1))-AVERAGE(OFFSET($H$3,0,0,'Données projet'!$E$13+1,1))</f>
        <v>399.92909819003523</v>
      </c>
      <c r="CZ25" s="62">
        <f t="shared" si="42"/>
        <v>163.7053537268381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1.2</v>
      </c>
      <c r="N26" s="14">
        <f>IF('Données projet'!$A$36&gt;35,N25+M26-V25,IF(A26&lt;'Données projet'!$A$36,$K$205^A26,IF(A26='Données projet'!$A$36,'Données projet'!$B$36,N25+M26-V25)))</f>
        <v>22.853438584779923</v>
      </c>
      <c r="O26" s="14">
        <f>N26*VLOOKUP('Données projet'!$B$9,Paramètres!$A$1:$I$89,3,0)*VLOOKUP('Données projet'!$B$9,Paramètres!$A$1:$I$89,5,0)</f>
        <v>19.251736663818608</v>
      </c>
      <c r="P26" s="14">
        <f t="shared" si="33"/>
        <v>6.2879586858791194</v>
      </c>
      <c r="Q26" s="22">
        <f t="shared" si="2"/>
        <v>44.481636067390205</v>
      </c>
      <c r="R26" s="62">
        <f t="shared" si="0"/>
        <v>329.25941384516796</v>
      </c>
      <c r="S26" s="62">
        <f ca="1">AVERAGE(OFFSET($R$3,0,0,'Données projet'!$E$9+1,1))-AVERAGE(OFFSET($H$3,0,0,'Données projet'!$E$9+1,1))</f>
        <v>303.97870340691151</v>
      </c>
      <c r="T26" s="62">
        <f t="shared" si="34"/>
        <v>139.30691157356415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5.8</v>
      </c>
      <c r="AI26" s="14">
        <f>IF('Données projet'!$A$62&gt;35,AI25+AH26-AQ25,IF(A26&lt;'Données projet'!$A$62,$AF$205^A26,IF(A26='Données projet'!$A$62,'Données projet'!$B$62,AI25+AH26-AQ25)))</f>
        <v>59.399999999999991</v>
      </c>
      <c r="AJ26" s="14">
        <f>AI26*VLOOKUP('Données projet'!$B$10,Paramètres!$A$1:$I$89,3,0)*VLOOKUP('Données projet'!$B$10,Paramètres!$A$1:$I$89,5,0)</f>
        <v>60.231599999999993</v>
      </c>
      <c r="AK26" s="14">
        <f t="shared" si="35"/>
        <v>17.226811623136925</v>
      </c>
      <c r="AL26" s="22">
        <f t="shared" si="4"/>
        <v>134.90673357696349</v>
      </c>
      <c r="AM26" s="62">
        <f t="shared" si="5"/>
        <v>419.68451135474129</v>
      </c>
      <c r="AN26" s="62">
        <f ca="1">AVERAGE(OFFSET($AM$3,0,0,'Données projet'!$E$10+1,1))-AVERAGE(OFFSET($H$3,0,0,'Données projet'!$E$10+1,1))</f>
        <v>475.74538416323395</v>
      </c>
      <c r="AO26" s="62">
        <f t="shared" si="36"/>
        <v>254.25036207346585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12.6</v>
      </c>
      <c r="BD26" s="13">
        <f>IF('Données projet'!$A$88&gt;35,BD25+BC26-BL25,IF(A26&lt;'Données projet'!$A$88,$BA$205^A26,IF(A26='Données projet'!$A$88,'Données projet'!$B$88,BD25+BC26-BL25)))</f>
        <v>89.799999999999969</v>
      </c>
      <c r="BE26" s="14">
        <f>BD26*VLOOKUP('Données projet'!$B$11,Paramètres!$A$1:$I$89,3,0)*VLOOKUP('Données projet'!$B$11,Paramètres!$A$1:$I$89,5,0)</f>
        <v>58.836959999999983</v>
      </c>
      <c r="BF26" s="14">
        <f t="shared" si="37"/>
        <v>16.873881856791602</v>
      </c>
      <c r="BG26" s="22">
        <f t="shared" si="7"/>
        <v>131.86304956724535</v>
      </c>
      <c r="BH26" s="62">
        <f t="shared" si="8"/>
        <v>416.64082734502313</v>
      </c>
      <c r="BI26" s="62">
        <f ca="1">AVERAGE(OFFSET($BH$3,0,0,'Données projet'!$E$11+1,1))-AVERAGE(OFFSET($H$3,0,0,'Données projet'!$E$11+1,1))</f>
        <v>264.10782373172799</v>
      </c>
      <c r="BJ26" s="62">
        <f t="shared" si="38"/>
        <v>289.35855494161268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7.7000000000000028</v>
      </c>
      <c r="BY26" s="13">
        <f>IF('Données projet'!$A$114&gt;35,BY25+BX26-CG25,IF(A26&lt;'Données projet'!$A$114,$BV$205^A26,IF(A26='Données projet'!$A$114,'Données projet'!$B$114,BY25+BX26-CG25)))</f>
        <v>92.800000000000011</v>
      </c>
      <c r="BZ26" s="14">
        <f>BY26*VLOOKUP('Données projet'!$B$12,Paramètres!$A$1:$I$89,3,0)*VLOOKUP('Données projet'!$B$12,Paramètres!$A$1:$I$89,5,0)</f>
        <v>75.279360000000011</v>
      </c>
      <c r="CA26" s="14">
        <f t="shared" si="39"/>
        <v>20.978909341473841</v>
      </c>
      <c r="CB26" s="22">
        <f t="shared" si="10"/>
        <v>167.64981910306696</v>
      </c>
      <c r="CC26" s="62">
        <f t="shared" si="11"/>
        <v>452.4275968808447</v>
      </c>
      <c r="CD26" s="62">
        <f ca="1">AVERAGE(OFFSET($CC$3,0,0,'Données projet'!$E$12+1,1))-AVERAGE(OFFSET($H$3,0,0,'Données projet'!$E$12+1,1))</f>
        <v>280.22219394281689</v>
      </c>
      <c r="CE26" s="62">
        <f t="shared" si="40"/>
        <v>296.25239639555008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9.3000000000000007</v>
      </c>
      <c r="CT26" s="13">
        <f>IF('Données projet'!$A$140&gt;35,CT25+CS26-DB25,IF(A26&lt;'Données projet'!$A$140,$CQ$205^A26,IF(A26='Données projet'!$A$140,'Données projet'!$B$140,CT25+CS26-DB25)))</f>
        <v>55.899999999999991</v>
      </c>
      <c r="CU26" s="18">
        <f>CT26*VLOOKUP('Données projet'!$B$13,Paramètres!$A$1:$I$89,3,0)*VLOOKUP('Données projet'!$B$13,Paramètres!$A$1:$I$89,5,0)</f>
        <v>26.161199999999994</v>
      </c>
      <c r="CV26" s="14">
        <f t="shared" si="41"/>
        <v>8.2450705120606234</v>
      </c>
      <c r="CW26" s="22">
        <f t="shared" si="13"/>
        <v>59.924254475172233</v>
      </c>
      <c r="CX26" s="62">
        <f t="shared" si="14"/>
        <v>344.70203225295</v>
      </c>
      <c r="CY26" s="62">
        <f ca="1">AVERAGE(OFFSET($CX$3,0,0,'Données projet'!$E$13+1,1))-AVERAGE(OFFSET($H$3,0,0,'Données projet'!$E$13+1,1))</f>
        <v>399.92909819003523</v>
      </c>
      <c r="CZ26" s="62">
        <f t="shared" si="42"/>
        <v>163.7053537268381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1.2</v>
      </c>
      <c r="N27" s="14">
        <f>IF('Données projet'!$A$36&gt;35,N26+M27-V26,IF(A27&lt;'Données projet'!$A$36,$K$205^A27,IF(A27='Données projet'!$A$36,'Données projet'!$B$36,N26+M27-V26)))</f>
        <v>26.184024853780567</v>
      </c>
      <c r="O27" s="14">
        <f>N27*VLOOKUP('Données projet'!$B$9,Paramètres!$A$1:$I$89,3,0)*VLOOKUP('Données projet'!$B$9,Paramètres!$A$1:$I$89,5,0)</f>
        <v>22.057422536824753</v>
      </c>
      <c r="P27" s="14">
        <f t="shared" si="33"/>
        <v>7.0911562216207642</v>
      </c>
      <c r="Q27" s="22">
        <f t="shared" si="2"/>
        <v>50.767108004292602</v>
      </c>
      <c r="R27" s="62">
        <f t="shared" si="0"/>
        <v>336.7671080042926</v>
      </c>
      <c r="S27" s="62">
        <f ca="1">AVERAGE(OFFSET($R$3,0,0,'Données projet'!$E$9+1,1))-AVERAGE(OFFSET($H$3,0,0,'Données projet'!$E$9+1,1))</f>
        <v>303.97870340691151</v>
      </c>
      <c r="T27" s="62">
        <f t="shared" si="34"/>
        <v>139.30691157356415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5.8</v>
      </c>
      <c r="AI27" s="14">
        <f>IF('Données projet'!$A$62&gt;35,AI26+AH27-AQ26,IF(A27&lt;'Données projet'!$A$62,$AF$205^A27,IF(A27='Données projet'!$A$62,'Données projet'!$B$62,AI26+AH27-AQ26)))</f>
        <v>65.199999999999989</v>
      </c>
      <c r="AJ27" s="14">
        <f>AI27*VLOOKUP('Données projet'!$B$10,Paramètres!$A$1:$I$89,3,0)*VLOOKUP('Données projet'!$B$10,Paramètres!$A$1:$I$89,5,0)</f>
        <v>66.112799999999993</v>
      </c>
      <c r="AK27" s="14">
        <f t="shared" si="35"/>
        <v>18.704942500096539</v>
      </c>
      <c r="AL27" s="22">
        <f t="shared" si="4"/>
        <v>147.72423485433478</v>
      </c>
      <c r="AM27" s="62">
        <f t="shared" si="5"/>
        <v>433.72423485433478</v>
      </c>
      <c r="AN27" s="62">
        <f ca="1">AVERAGE(OFFSET($AM$3,0,0,'Données projet'!$E$10+1,1))-AVERAGE(OFFSET($H$3,0,0,'Données projet'!$E$10+1,1))</f>
        <v>475.74538416323395</v>
      </c>
      <c r="AO27" s="62">
        <f t="shared" si="36"/>
        <v>254.25036207346585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12.6</v>
      </c>
      <c r="BD27" s="13">
        <f>IF('Données projet'!$A$88&gt;35,BD26+BC27-BL26,IF(A27&lt;'Données projet'!$A$88,$BA$205^A27,IF(A27='Données projet'!$A$88,'Données projet'!$B$88,BD26+BC27-BL26)))</f>
        <v>102.39999999999996</v>
      </c>
      <c r="BE27" s="14">
        <f>BD27*VLOOKUP('Données projet'!$B$11,Paramètres!$A$1:$I$89,3,0)*VLOOKUP('Données projet'!$B$11,Paramètres!$A$1:$I$89,5,0)</f>
        <v>67.092479999999966</v>
      </c>
      <c r="BF27" s="14">
        <f t="shared" si="37"/>
        <v>18.949644838115674</v>
      </c>
      <c r="BG27" s="22">
        <f t="shared" si="7"/>
        <v>149.85670075971805</v>
      </c>
      <c r="BH27" s="62">
        <f t="shared" si="8"/>
        <v>435.85670075971802</v>
      </c>
      <c r="BI27" s="62">
        <f ca="1">AVERAGE(OFFSET($BH$3,0,0,'Données projet'!$E$11+1,1))-AVERAGE(OFFSET($H$3,0,0,'Données projet'!$E$11+1,1))</f>
        <v>264.10782373172799</v>
      </c>
      <c r="BJ27" s="62">
        <f t="shared" si="38"/>
        <v>289.35855494161268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7.7000000000000028</v>
      </c>
      <c r="BY27" s="13">
        <f>IF('Données projet'!$A$114&gt;35,BY26+BX27-CG26,IF(A27&lt;'Données projet'!$A$114,$BV$205^A27,IF(A27='Données projet'!$A$114,'Données projet'!$B$114,BY26+BX27-CG26)))</f>
        <v>100.50000000000001</v>
      </c>
      <c r="BZ27" s="14">
        <f>BY27*VLOOKUP('Données projet'!$B$12,Paramètres!$A$1:$I$89,3,0)*VLOOKUP('Données projet'!$B$12,Paramètres!$A$1:$I$89,5,0)</f>
        <v>81.525600000000026</v>
      </c>
      <c r="CA27" s="14">
        <f t="shared" si="39"/>
        <v>22.509790166487399</v>
      </c>
      <c r="CB27" s="22">
        <f t="shared" si="10"/>
        <v>181.19497120663223</v>
      </c>
      <c r="CC27" s="62">
        <f t="shared" si="11"/>
        <v>467.1949712066322</v>
      </c>
      <c r="CD27" s="62">
        <f ca="1">AVERAGE(OFFSET($CC$3,0,0,'Données projet'!$E$12+1,1))-AVERAGE(OFFSET($H$3,0,0,'Données projet'!$E$12+1,1))</f>
        <v>280.22219394281689</v>
      </c>
      <c r="CE27" s="62">
        <f t="shared" si="40"/>
        <v>296.25239639555008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9.3000000000000007</v>
      </c>
      <c r="CT27" s="13">
        <f>IF('Données projet'!$A$140&gt;35,CT26+CS27-DB26,IF(A27&lt;'Données projet'!$A$140,$CQ$205^A27,IF(A27='Données projet'!$A$140,'Données projet'!$B$140,CT26+CS27-DB26)))</f>
        <v>65.199999999999989</v>
      </c>
      <c r="CU27" s="18">
        <f>CT27*VLOOKUP('Données projet'!$B$13,Paramètres!$A$1:$I$89,3,0)*VLOOKUP('Données projet'!$B$13,Paramètres!$A$1:$I$89,5,0)</f>
        <v>30.513599999999993</v>
      </c>
      <c r="CV27" s="14">
        <f t="shared" si="41"/>
        <v>9.4460551368326566</v>
      </c>
      <c r="CW27" s="22">
        <f t="shared" si="13"/>
        <v>69.596399363316863</v>
      </c>
      <c r="CX27" s="62">
        <f t="shared" si="14"/>
        <v>355.59639936331689</v>
      </c>
      <c r="CY27" s="62">
        <f ca="1">AVERAGE(OFFSET($CX$3,0,0,'Données projet'!$E$13+1,1))-AVERAGE(OFFSET($H$3,0,0,'Données projet'!$E$13+1,1))</f>
        <v>399.92909819003523</v>
      </c>
      <c r="CZ27" s="62">
        <f t="shared" si="42"/>
        <v>163.7053537268381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30</v>
      </c>
      <c r="L28" s="13">
        <f>VLOOKUP(A28,'Données projet'!$A$35:$I$55,9,0)</f>
        <v>1.2</v>
      </c>
      <c r="M28" s="13">
        <f t="array" ref="M28">INDEX(L:L,MIN(IF(ISNUMBER(L28:L224),ROW(L28:L224),"")))</f>
        <v>1.2</v>
      </c>
      <c r="N28" s="14">
        <f>IF('Données projet'!$A$36&gt;35,N27+M28-V27,IF(A28&lt;'Données projet'!$A$36,$K$205^A28,IF(A28='Données projet'!$A$36,'Données projet'!$B$36,N27+M28-V27)))</f>
        <v>30</v>
      </c>
      <c r="O28" s="14">
        <f>N28*VLOOKUP('Données projet'!$B$9,Paramètres!$A$1:$I$89,3,0)*VLOOKUP('Données projet'!$B$9,Paramètres!$A$1:$I$89,5,0)</f>
        <v>25.272000000000006</v>
      </c>
      <c r="P28" s="14">
        <f t="shared" si="33"/>
        <v>7.9969508502584166</v>
      </c>
      <c r="Q28" s="22">
        <f t="shared" si="2"/>
        <v>57.94342273086675</v>
      </c>
      <c r="R28" s="62">
        <f t="shared" si="0"/>
        <v>345.16564495308899</v>
      </c>
      <c r="S28" s="62">
        <f ca="1">AVERAGE(OFFSET($R$3,0,0,'Données projet'!$E$9+1,1))-AVERAGE(OFFSET($H$3,0,0,'Données projet'!$E$9+1,1))</f>
        <v>303.97870340691151</v>
      </c>
      <c r="T28" s="62">
        <f t="shared" si="34"/>
        <v>139.30691157356415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5.8</v>
      </c>
      <c r="AH28" s="13">
        <f t="array" ref="AH28">INDEX(AG:AG,MIN(IF(ISNUMBER(AG28:AG224),ROW(AG28:AG224),"")))</f>
        <v>5.8</v>
      </c>
      <c r="AI28" s="14">
        <f>IF('Données projet'!$A$62&gt;35,AI27+AH28-AQ27,IF(A28&lt;'Données projet'!$A$62,$AF$205^A28,IF(A28='Données projet'!$A$62,'Données projet'!$B$62,AI27+AH28-AQ27)))</f>
        <v>70.999999999999986</v>
      </c>
      <c r="AJ28" s="14">
        <f>AI28*VLOOKUP('Données projet'!$B$10,Paramètres!$A$1:$I$89,3,0)*VLOOKUP('Données projet'!$B$10,Paramètres!$A$1:$I$89,5,0)</f>
        <v>71.993999999999986</v>
      </c>
      <c r="AK28" s="14">
        <f t="shared" si="35"/>
        <v>20.167825678149413</v>
      </c>
      <c r="AL28" s="22">
        <f t="shared" si="4"/>
        <v>160.51517972277688</v>
      </c>
      <c r="AM28" s="62">
        <f t="shared" si="5"/>
        <v>447.73740194499908</v>
      </c>
      <c r="AN28" s="62">
        <f ca="1">AVERAGE(OFFSET($AM$3,0,0,'Données projet'!$E$10+1,1))-AVERAGE(OFFSET($H$3,0,0,'Données projet'!$E$10+1,1))</f>
        <v>475.74538416323395</v>
      </c>
      <c r="AO28" s="62">
        <f t="shared" si="36"/>
        <v>254.25036207346585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115</v>
      </c>
      <c r="BB28" s="13">
        <f>VLOOKUP(A28,'Données projet'!$A$87:$I$107,9,0)</f>
        <v>12.6</v>
      </c>
      <c r="BC28" s="13">
        <f t="array" ref="BC28">INDEX(BB:BB,MIN(IF(ISNUMBER(BB28:BB224),ROW(BB28:BB224),"")))</f>
        <v>12.6</v>
      </c>
      <c r="BD28" s="13">
        <f>IF('Données projet'!$A$88&gt;35,BD27+BC28-BL27,IF(A28&lt;'Données projet'!$A$88,$BA$205^A28,IF(A28='Données projet'!$A$88,'Données projet'!$B$88,BD27+BC28-BL27)))</f>
        <v>114.99999999999996</v>
      </c>
      <c r="BE28" s="14">
        <f>BD28*VLOOKUP('Données projet'!$B$11,Paramètres!$A$1:$I$89,3,0)*VLOOKUP('Données projet'!$B$11,Paramètres!$A$1:$I$89,5,0)</f>
        <v>75.347999999999971</v>
      </c>
      <c r="BF28" s="14">
        <f t="shared" si="37"/>
        <v>20.99581051771704</v>
      </c>
      <c r="BG28" s="22">
        <f t="shared" si="7"/>
        <v>167.79880331835713</v>
      </c>
      <c r="BH28" s="62">
        <f t="shared" si="8"/>
        <v>455.02102554057933</v>
      </c>
      <c r="BI28" s="62">
        <f ca="1">AVERAGE(OFFSET($BH$3,0,0,'Données projet'!$E$11+1,1))-AVERAGE(OFFSET($H$3,0,0,'Données projet'!$E$11+1,1))</f>
        <v>264.10782373172799</v>
      </c>
      <c r="BJ28" s="62">
        <f t="shared" si="38"/>
        <v>289.35855494161268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108.2</v>
      </c>
      <c r="BW28" s="13">
        <f>VLOOKUP(A28,'Données projet'!$A$113:$I$133,9,0)</f>
        <v>7.7000000000000028</v>
      </c>
      <c r="BX28" s="13">
        <f t="array" ref="BX28">INDEX(BW:BW,MIN(IF(ISNUMBER(BW28:BW224),ROW(BW28:BW224),"")))</f>
        <v>7.7000000000000028</v>
      </c>
      <c r="BY28" s="13">
        <f>IF('Données projet'!$A$114&gt;35,BY27+BX28-CG27,IF(A28&lt;'Données projet'!$A$114,$BV$205^A28,IF(A28='Données projet'!$A$114,'Données projet'!$B$114,BY27+BX28-CG27)))</f>
        <v>108.20000000000002</v>
      </c>
      <c r="BZ28" s="14">
        <f>BY28*VLOOKUP('Données projet'!$B$12,Paramètres!$A$1:$I$89,3,0)*VLOOKUP('Données projet'!$B$12,Paramètres!$A$1:$I$89,5,0)</f>
        <v>87.771840000000012</v>
      </c>
      <c r="CA28" s="14">
        <f t="shared" si="39"/>
        <v>24.027064931094877</v>
      </c>
      <c r="CB28" s="22">
        <f t="shared" si="10"/>
        <v>194.71642608832357</v>
      </c>
      <c r="CC28" s="62">
        <f t="shared" si="11"/>
        <v>481.93864831054577</v>
      </c>
      <c r="CD28" s="62">
        <f ca="1">AVERAGE(OFFSET($CC$3,0,0,'Données projet'!$E$12+1,1))-AVERAGE(OFFSET($H$3,0,0,'Données projet'!$E$12+1,1))</f>
        <v>280.22219394281689</v>
      </c>
      <c r="CE28" s="62">
        <f t="shared" si="40"/>
        <v>296.25239639555008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9.3000000000000007</v>
      </c>
      <c r="CT28" s="13">
        <f>IF('Données projet'!$A$140&gt;35,CT27+CS28-DB27,IF(A28&lt;'Données projet'!$A$140,$CQ$205^A28,IF(A28='Données projet'!$A$140,'Données projet'!$B$140,CT27+CS28-DB27)))</f>
        <v>74.499999999999986</v>
      </c>
      <c r="CU28" s="18">
        <f>CT28*VLOOKUP('Données projet'!$B$13,Paramètres!$A$1:$I$89,3,0)*VLOOKUP('Données projet'!$B$13,Paramètres!$A$1:$I$89,5,0)</f>
        <v>34.865999999999993</v>
      </c>
      <c r="CV28" s="14">
        <f t="shared" si="41"/>
        <v>10.627193376648185</v>
      </c>
      <c r="CW28" s="22">
        <f t="shared" si="13"/>
        <v>79.233978464328899</v>
      </c>
      <c r="CX28" s="62">
        <f t="shared" si="14"/>
        <v>366.45620068655114</v>
      </c>
      <c r="CY28" s="62">
        <f ca="1">AVERAGE(OFFSET($CX$3,0,0,'Données projet'!$E$13+1,1))-AVERAGE(OFFSET($H$3,0,0,'Données projet'!$E$13+1,1))</f>
        <v>399.92909819003523</v>
      </c>
      <c r="CZ28" s="62">
        <f t="shared" si="42"/>
        <v>163.7053537268381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4.8</v>
      </c>
      <c r="N29" s="14">
        <f>IF('Données projet'!$A$36&gt;35,N28+M29-V28,IF(A29&lt;'Données projet'!$A$36,$K$205^A29,IF(A29='Données projet'!$A$36,'Données projet'!$B$36,N28+M29-V28)))</f>
        <v>34.799999999999997</v>
      </c>
      <c r="O29" s="14">
        <f>N29*VLOOKUP('Données projet'!$B$9,Paramètres!$A$1:$I$89,3,0)*VLOOKUP('Données projet'!$B$9,Paramètres!$A$1:$I$89,5,0)</f>
        <v>29.315519999999999</v>
      </c>
      <c r="P29" s="14">
        <f t="shared" si="33"/>
        <v>9.1175783937892785</v>
      </c>
      <c r="Q29" s="22">
        <f t="shared" si="2"/>
        <v>66.937646369182985</v>
      </c>
      <c r="R29" s="62">
        <f t="shared" si="0"/>
        <v>355.38209081362743</v>
      </c>
      <c r="S29" s="62">
        <f ca="1">AVERAGE(OFFSET($R$3,0,0,'Données projet'!$E$9+1,1))-AVERAGE(OFFSET($H$3,0,0,'Données projet'!$E$9+1,1))</f>
        <v>303.97870340691151</v>
      </c>
      <c r="T29" s="62">
        <f t="shared" si="34"/>
        <v>139.30691157356415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6.8</v>
      </c>
      <c r="AI29" s="14">
        <f>IF('Données projet'!$A$62&gt;35,AI28+AH29-AQ28,IF(A29&lt;'Données projet'!$A$62,$AF$205^A29,IF(A29='Données projet'!$A$62,'Données projet'!$B$62,AI28+AH29-AQ28)))</f>
        <v>69.799999999999983</v>
      </c>
      <c r="AJ29" s="14">
        <f>AI29*VLOOKUP('Données projet'!$B$10,Paramètres!$A$1:$I$89,3,0)*VLOOKUP('Données projet'!$B$10,Paramètres!$A$1:$I$89,5,0)</f>
        <v>70.777199999999993</v>
      </c>
      <c r="AK29" s="14">
        <f t="shared" si="35"/>
        <v>19.866339517717321</v>
      </c>
      <c r="AL29" s="22">
        <f t="shared" si="4"/>
        <v>157.87083132669099</v>
      </c>
      <c r="AM29" s="62">
        <f t="shared" si="5"/>
        <v>446.31527577113548</v>
      </c>
      <c r="AN29" s="62">
        <f ca="1">AVERAGE(OFFSET($AM$3,0,0,'Données projet'!$E$10+1,1))-AVERAGE(OFFSET($H$3,0,0,'Données projet'!$E$10+1,1))</f>
        <v>475.74538416323395</v>
      </c>
      <c r="AO29" s="62">
        <f t="shared" si="36"/>
        <v>254.25036207346585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12</v>
      </c>
      <c r="BD29" s="13">
        <f>IF('Données projet'!$A$88&gt;35,BD28+BC29-BL28,IF(A29&lt;'Données projet'!$A$88,$BA$205^A29,IF(A29='Données projet'!$A$88,'Données projet'!$B$88,BD28+BC29-BL28)))</f>
        <v>126.99999999999996</v>
      </c>
      <c r="BE29" s="14">
        <f>BD29*VLOOKUP('Données projet'!$B$11,Paramètres!$A$1:$I$89,3,0)*VLOOKUP('Données projet'!$B$11,Paramètres!$A$1:$I$89,5,0)</f>
        <v>83.210399999999979</v>
      </c>
      <c r="BF29" s="14">
        <f t="shared" si="37"/>
        <v>22.920337105048574</v>
      </c>
      <c r="BG29" s="22">
        <f t="shared" si="7"/>
        <v>184.84436712462625</v>
      </c>
      <c r="BH29" s="62">
        <f t="shared" si="8"/>
        <v>473.28881156907073</v>
      </c>
      <c r="BI29" s="62">
        <f ca="1">AVERAGE(OFFSET($BH$3,0,0,'Données projet'!$E$11+1,1))-AVERAGE(OFFSET($H$3,0,0,'Données projet'!$E$11+1,1))</f>
        <v>264.10782373172799</v>
      </c>
      <c r="BJ29" s="62">
        <f t="shared" si="38"/>
        <v>289.35855494161268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7.4200000000000017</v>
      </c>
      <c r="BY29" s="13">
        <f>IF('Données projet'!$A$114&gt;35,BY28+BX29-CG28,IF(A29&lt;'Données projet'!$A$114,$BV$205^A29,IF(A29='Données projet'!$A$114,'Données projet'!$B$114,BY28+BX29-CG28)))</f>
        <v>115.62000000000002</v>
      </c>
      <c r="BZ29" s="14">
        <f>BY29*VLOOKUP('Données projet'!$B$12,Paramètres!$A$1:$I$89,3,0)*VLOOKUP('Données projet'!$B$12,Paramètres!$A$1:$I$89,5,0)</f>
        <v>93.790944000000025</v>
      </c>
      <c r="CA29" s="14">
        <f t="shared" si="39"/>
        <v>25.477302423445057</v>
      </c>
      <c r="CB29" s="22">
        <f t="shared" si="10"/>
        <v>207.7255291875002</v>
      </c>
      <c r="CC29" s="62">
        <f t="shared" si="11"/>
        <v>496.16997363194469</v>
      </c>
      <c r="CD29" s="62">
        <f ca="1">AVERAGE(OFFSET($CC$3,0,0,'Données projet'!$E$12+1,1))-AVERAGE(OFFSET($H$3,0,0,'Données projet'!$E$12+1,1))</f>
        <v>280.22219394281689</v>
      </c>
      <c r="CE29" s="62">
        <f t="shared" si="40"/>
        <v>296.25239639555008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9.3000000000000007</v>
      </c>
      <c r="CT29" s="13">
        <f>IF('Données projet'!$A$140&gt;35,CT28+CS29-DB28,IF(A29&lt;'Données projet'!$A$140,$CQ$205^A29,IF(A29='Données projet'!$A$140,'Données projet'!$B$140,CT28+CS29-DB28)))</f>
        <v>83.799999999999983</v>
      </c>
      <c r="CU29" s="18">
        <f>CT29*VLOOKUP('Données projet'!$B$13,Paramètres!$A$1:$I$89,3,0)*VLOOKUP('Données projet'!$B$13,Paramètres!$A$1:$I$89,5,0)</f>
        <v>39.218399999999988</v>
      </c>
      <c r="CV29" s="14">
        <f t="shared" si="41"/>
        <v>11.7912464178037</v>
      </c>
      <c r="CW29" s="22">
        <f t="shared" si="13"/>
        <v>88.841800844341421</v>
      </c>
      <c r="CX29" s="62">
        <f t="shared" si="14"/>
        <v>377.28624528878589</v>
      </c>
      <c r="CY29" s="62">
        <f ca="1">AVERAGE(OFFSET($CX$3,0,0,'Données projet'!$E$13+1,1))-AVERAGE(OFFSET($H$3,0,0,'Données projet'!$E$13+1,1))</f>
        <v>399.92909819003523</v>
      </c>
      <c r="CZ29" s="62">
        <f t="shared" si="42"/>
        <v>163.7053537268381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4.8</v>
      </c>
      <c r="N30" s="14">
        <f>IF('Données projet'!$A$36&gt;35,N29+M30-V29,IF(A30&lt;'Données projet'!$A$36,$K$205^A30,IF(A30='Données projet'!$A$36,'Données projet'!$B$36,N29+M30-V29)))</f>
        <v>39.599999999999994</v>
      </c>
      <c r="O30" s="14">
        <f>N30*VLOOKUP('Données projet'!$B$9,Paramètres!$A$1:$I$89,3,0)*VLOOKUP('Données projet'!$B$9,Paramètres!$A$1:$I$89,5,0)</f>
        <v>33.359039999999993</v>
      </c>
      <c r="P30" s="14">
        <f t="shared" si="33"/>
        <v>10.220297845708979</v>
      </c>
      <c r="Q30" s="22">
        <f t="shared" si="2"/>
        <v>75.900680081276448</v>
      </c>
      <c r="R30" s="62">
        <f t="shared" si="0"/>
        <v>365.56734674794313</v>
      </c>
      <c r="S30" s="62">
        <f ca="1">AVERAGE(OFFSET($R$3,0,0,'Données projet'!$E$9+1,1))-AVERAGE(OFFSET($H$3,0,0,'Données projet'!$E$9+1,1))</f>
        <v>303.97870340691151</v>
      </c>
      <c r="T30" s="62">
        <f t="shared" si="34"/>
        <v>139.30691157356415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6.8</v>
      </c>
      <c r="AI30" s="14">
        <f>IF('Données projet'!$A$62&gt;35,AI29+AH30-AQ29,IF(A30&lt;'Données projet'!$A$62,$AF$205^A30,IF(A30='Données projet'!$A$62,'Données projet'!$B$62,AI29+AH30-AQ29)))</f>
        <v>76.59999999999998</v>
      </c>
      <c r="AJ30" s="14">
        <f>AI30*VLOOKUP('Données projet'!$B$10,Paramètres!$A$1:$I$89,3,0)*VLOOKUP('Données projet'!$B$10,Paramètres!$A$1:$I$89,5,0)</f>
        <v>77.672399999999996</v>
      </c>
      <c r="AK30" s="14">
        <f t="shared" si="35"/>
        <v>21.567099539498781</v>
      </c>
      <c r="AL30" s="22">
        <f t="shared" si="4"/>
        <v>172.84212836462703</v>
      </c>
      <c r="AM30" s="62">
        <f t="shared" si="5"/>
        <v>462.50879503129374</v>
      </c>
      <c r="AN30" s="62">
        <f ca="1">AVERAGE(OFFSET($AM$3,0,0,'Données projet'!$E$10+1,1))-AVERAGE(OFFSET($H$3,0,0,'Données projet'!$E$10+1,1))</f>
        <v>475.74538416323395</v>
      </c>
      <c r="AO30" s="62">
        <f t="shared" si="36"/>
        <v>254.25036207346585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12</v>
      </c>
      <c r="BD30" s="13">
        <f>IF('Données projet'!$A$88&gt;35,BD29+BC30-BL29,IF(A30&lt;'Données projet'!$A$88,$BA$205^A30,IF(A30='Données projet'!$A$88,'Données projet'!$B$88,BD29+BC30-BL29)))</f>
        <v>138.99999999999994</v>
      </c>
      <c r="BE30" s="14">
        <f>BD30*VLOOKUP('Données projet'!$B$11,Paramètres!$A$1:$I$89,3,0)*VLOOKUP('Données projet'!$B$11,Paramètres!$A$1:$I$89,5,0)</f>
        <v>91.072799999999958</v>
      </c>
      <c r="BF30" s="14">
        <f t="shared" si="37"/>
        <v>24.823779817332358</v>
      </c>
      <c r="BG30" s="22">
        <f t="shared" si="7"/>
        <v>201.85320984852044</v>
      </c>
      <c r="BH30" s="62">
        <f t="shared" si="8"/>
        <v>491.51987651518709</v>
      </c>
      <c r="BI30" s="62">
        <f ca="1">AVERAGE(OFFSET($BH$3,0,0,'Données projet'!$E$11+1,1))-AVERAGE(OFFSET($H$3,0,0,'Données projet'!$E$11+1,1))</f>
        <v>264.10782373172799</v>
      </c>
      <c r="BJ30" s="62">
        <f t="shared" si="38"/>
        <v>289.35855494161268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7.4200000000000017</v>
      </c>
      <c r="BY30" s="13">
        <f>IF('Données projet'!$A$114&gt;35,BY29+BX30-CG29,IF(A30&lt;'Données projet'!$A$114,$BV$205^A30,IF(A30='Données projet'!$A$114,'Données projet'!$B$114,BY29+BX30-CG29)))</f>
        <v>123.04000000000002</v>
      </c>
      <c r="BZ30" s="14">
        <f>BY30*VLOOKUP('Données projet'!$B$12,Paramètres!$A$1:$I$89,3,0)*VLOOKUP('Données projet'!$B$12,Paramètres!$A$1:$I$89,5,0)</f>
        <v>99.810048000000023</v>
      </c>
      <c r="CA30" s="14">
        <f t="shared" si="39"/>
        <v>26.916739097323347</v>
      </c>
      <c r="CB30" s="22">
        <f t="shared" si="10"/>
        <v>220.71582086117152</v>
      </c>
      <c r="CC30" s="62">
        <f t="shared" si="11"/>
        <v>510.38248752783818</v>
      </c>
      <c r="CD30" s="62">
        <f ca="1">AVERAGE(OFFSET($CC$3,0,0,'Données projet'!$E$12+1,1))-AVERAGE(OFFSET($H$3,0,0,'Données projet'!$E$12+1,1))</f>
        <v>280.22219394281689</v>
      </c>
      <c r="CE30" s="62">
        <f t="shared" si="40"/>
        <v>296.25239639555008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9.3000000000000007</v>
      </c>
      <c r="CT30" s="13">
        <f>IF('Données projet'!$A$140&gt;35,CT29+CS30-DB29,IF(A30&lt;'Données projet'!$A$140,$CQ$205^A30,IF(A30='Données projet'!$A$140,'Données projet'!$B$140,CT29+CS30-DB29)))</f>
        <v>93.09999999999998</v>
      </c>
      <c r="CU30" s="18">
        <f>CT30*VLOOKUP('Données projet'!$B$13,Paramètres!$A$1:$I$89,3,0)*VLOOKUP('Données projet'!$B$13,Paramètres!$A$1:$I$89,5,0)</f>
        <v>43.570799999999991</v>
      </c>
      <c r="CV30" s="14">
        <f t="shared" si="41"/>
        <v>12.940326634618197</v>
      </c>
      <c r="CW30" s="22">
        <f t="shared" si="13"/>
        <v>98.42354555529333</v>
      </c>
      <c r="CX30" s="62">
        <f t="shared" si="14"/>
        <v>388.09021222196003</v>
      </c>
      <c r="CY30" s="62">
        <f ca="1">AVERAGE(OFFSET($CX$3,0,0,'Données projet'!$E$13+1,1))-AVERAGE(OFFSET($H$3,0,0,'Données projet'!$E$13+1,1))</f>
        <v>399.92909819003523</v>
      </c>
      <c r="CZ30" s="62">
        <f t="shared" si="42"/>
        <v>163.7053537268381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4.8</v>
      </c>
      <c r="N31" s="14">
        <f>IF('Données projet'!$A$36&gt;35,N30+M31-V30,IF(A31&lt;'Données projet'!$A$36,$K$205^A31,IF(A31='Données projet'!$A$36,'Données projet'!$B$36,N30+M31-V30)))</f>
        <v>44.399999999999991</v>
      </c>
      <c r="O31" s="14">
        <f>N31*VLOOKUP('Données projet'!$B$9,Paramètres!$A$1:$I$89,3,0)*VLOOKUP('Données projet'!$B$9,Paramètres!$A$1:$I$89,5,0)</f>
        <v>37.402559999999994</v>
      </c>
      <c r="P31" s="14">
        <f t="shared" si="33"/>
        <v>11.307528174903936</v>
      </c>
      <c r="Q31" s="22">
        <f t="shared" si="2"/>
        <v>84.836736904624345</v>
      </c>
      <c r="R31" s="62">
        <f t="shared" si="0"/>
        <v>375.72562579351319</v>
      </c>
      <c r="S31" s="62">
        <f ca="1">AVERAGE(OFFSET($R$3,0,0,'Données projet'!$E$9+1,1))-AVERAGE(OFFSET($H$3,0,0,'Données projet'!$E$9+1,1))</f>
        <v>303.97870340691151</v>
      </c>
      <c r="T31" s="62">
        <f t="shared" si="34"/>
        <v>139.30691157356415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6.8</v>
      </c>
      <c r="AI31" s="14">
        <f>IF('Données projet'!$A$62&gt;35,AI30+AH31-AQ30,IF(A31&lt;'Données projet'!$A$62,$AF$205^A31,IF(A31='Données projet'!$A$62,'Données projet'!$B$62,AI30+AH31-AQ30)))</f>
        <v>83.399999999999977</v>
      </c>
      <c r="AJ31" s="14">
        <f>AI31*VLOOKUP('Données projet'!$B$10,Paramètres!$A$1:$I$89,3,0)*VLOOKUP('Données projet'!$B$10,Paramètres!$A$1:$I$89,5,0)</f>
        <v>84.567599999999985</v>
      </c>
      <c r="AK31" s="14">
        <f t="shared" si="35"/>
        <v>23.250351568898118</v>
      </c>
      <c r="AL31" s="22">
        <f t="shared" si="4"/>
        <v>187.78293231583086</v>
      </c>
      <c r="AM31" s="62">
        <f t="shared" si="5"/>
        <v>478.67182120471972</v>
      </c>
      <c r="AN31" s="62">
        <f ca="1">AVERAGE(OFFSET($AM$3,0,0,'Données projet'!$E$10+1,1))-AVERAGE(OFFSET($H$3,0,0,'Données projet'!$E$10+1,1))</f>
        <v>475.74538416323395</v>
      </c>
      <c r="AO31" s="62">
        <f t="shared" si="36"/>
        <v>254.25036207346585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</v>
      </c>
      <c r="BD31" s="13">
        <f>IF('Données projet'!$A$88&gt;35,BD30+BC31-BL30,IF(A31&lt;'Données projet'!$A$88,$BA$205^A31,IF(A31='Données projet'!$A$88,'Données projet'!$B$88,BD30+BC31-BL30)))</f>
        <v>150.99999999999994</v>
      </c>
      <c r="BE31" s="14">
        <f>BD31*VLOOKUP('Données projet'!$B$11,Paramètres!$A$1:$I$89,3,0)*VLOOKUP('Données projet'!$B$11,Paramètres!$A$1:$I$89,5,0)</f>
        <v>98.935199999999966</v>
      </c>
      <c r="BF31" s="14">
        <f t="shared" si="37"/>
        <v>26.708165799953093</v>
      </c>
      <c r="BG31" s="22">
        <f t="shared" si="7"/>
        <v>218.82886210158492</v>
      </c>
      <c r="BH31" s="62">
        <f t="shared" si="8"/>
        <v>509.71775099047375</v>
      </c>
      <c r="BI31" s="62">
        <f ca="1">AVERAGE(OFFSET($BH$3,0,0,'Données projet'!$E$11+1,1))-AVERAGE(OFFSET($H$3,0,0,'Données projet'!$E$11+1,1))</f>
        <v>264.10782373172799</v>
      </c>
      <c r="BJ31" s="62">
        <f t="shared" si="38"/>
        <v>289.35855494161268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7.4200000000000017</v>
      </c>
      <c r="BY31" s="13">
        <f>IF('Données projet'!$A$114&gt;35,BY30+BX31-CG30,IF(A31&lt;'Données projet'!$A$114,$BV$205^A31,IF(A31='Données projet'!$A$114,'Données projet'!$B$114,BY30+BX31-CG30)))</f>
        <v>130.46000000000004</v>
      </c>
      <c r="BZ31" s="14">
        <f>BY31*VLOOKUP('Données projet'!$B$12,Paramètres!$A$1:$I$89,3,0)*VLOOKUP('Données projet'!$B$12,Paramètres!$A$1:$I$89,5,0)</f>
        <v>105.82915200000004</v>
      </c>
      <c r="CA31" s="14">
        <f t="shared" si="39"/>
        <v>28.346100478927195</v>
      </c>
      <c r="CB31" s="22">
        <f t="shared" si="10"/>
        <v>233.68856473413157</v>
      </c>
      <c r="CC31" s="62">
        <f t="shared" si="11"/>
        <v>524.57745362302046</v>
      </c>
      <c r="CD31" s="62">
        <f ca="1">AVERAGE(OFFSET($CC$3,0,0,'Données projet'!$E$12+1,1))-AVERAGE(OFFSET($H$3,0,0,'Données projet'!$E$12+1,1))</f>
        <v>280.22219394281689</v>
      </c>
      <c r="CE31" s="62">
        <f t="shared" si="40"/>
        <v>296.25239639555008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9.3000000000000007</v>
      </c>
      <c r="CT31" s="13">
        <f>IF('Données projet'!$A$140&gt;35,CT30+CS31-DB30,IF(A31&lt;'Données projet'!$A$140,$CQ$205^A31,IF(A31='Données projet'!$A$140,'Données projet'!$B$140,CT30+CS31-DB30)))</f>
        <v>102.39999999999998</v>
      </c>
      <c r="CU31" s="18">
        <f>CT31*VLOOKUP('Données projet'!$B$13,Paramètres!$A$1:$I$89,3,0)*VLOOKUP('Données projet'!$B$13,Paramètres!$A$1:$I$89,5,0)</f>
        <v>47.923199999999987</v>
      </c>
      <c r="CV31" s="14">
        <f t="shared" si="41"/>
        <v>14.076099961955951</v>
      </c>
      <c r="CW31" s="22">
        <f t="shared" si="13"/>
        <v>107.98211410040659</v>
      </c>
      <c r="CX31" s="62">
        <f t="shared" si="14"/>
        <v>398.87100298929545</v>
      </c>
      <c r="CY31" s="62">
        <f ca="1">AVERAGE(OFFSET($CX$3,0,0,'Données projet'!$E$13+1,1))-AVERAGE(OFFSET($H$3,0,0,'Données projet'!$E$13+1,1))</f>
        <v>399.92909819003523</v>
      </c>
      <c r="CZ31" s="62">
        <f t="shared" si="42"/>
        <v>163.7053537268381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4.8</v>
      </c>
      <c r="N32" s="14">
        <f>IF('Données projet'!$A$36&gt;35,N31+M32-V31,IF(A32&lt;'Données projet'!$A$36,$K$205^A32,IF(A32='Données projet'!$A$36,'Données projet'!$B$36,N31+M32-V31)))</f>
        <v>49.199999999999989</v>
      </c>
      <c r="O32" s="14">
        <f>N32*VLOOKUP('Données projet'!$B$9,Paramètres!$A$1:$I$89,3,0)*VLOOKUP('Données projet'!$B$9,Paramètres!$A$1:$I$89,5,0)</f>
        <v>41.446079999999995</v>
      </c>
      <c r="P32" s="14">
        <f t="shared" si="33"/>
        <v>12.381134769852888</v>
      </c>
      <c r="Q32" s="22">
        <f t="shared" si="2"/>
        <v>93.749065724160445</v>
      </c>
      <c r="R32" s="62">
        <f t="shared" si="0"/>
        <v>385.8601768352716</v>
      </c>
      <c r="S32" s="62">
        <f ca="1">AVERAGE(OFFSET($R$3,0,0,'Données projet'!$E$9+1,1))-AVERAGE(OFFSET($H$3,0,0,'Données projet'!$E$9+1,1))</f>
        <v>303.97870340691151</v>
      </c>
      <c r="T32" s="62">
        <f t="shared" si="34"/>
        <v>139.30691157356415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6.8</v>
      </c>
      <c r="AI32" s="14">
        <f>IF('Données projet'!$A$62&gt;35,AI31+AH32-AQ31,IF(A32&lt;'Données projet'!$A$62,$AF$205^A32,IF(A32='Données projet'!$A$62,'Données projet'!$B$62,AI31+AH32-AQ31)))</f>
        <v>90.199999999999974</v>
      </c>
      <c r="AJ32" s="14">
        <f>AI32*VLOOKUP('Données projet'!$B$10,Paramètres!$A$1:$I$89,3,0)*VLOOKUP('Données projet'!$B$10,Paramètres!$A$1:$I$89,5,0)</f>
        <v>91.462799999999987</v>
      </c>
      <c r="AK32" s="14">
        <f t="shared" si="35"/>
        <v>24.917685409456144</v>
      </c>
      <c r="AL32" s="22">
        <f t="shared" si="4"/>
        <v>202.69601208813609</v>
      </c>
      <c r="AM32" s="62">
        <f t="shared" si="5"/>
        <v>494.80712319924726</v>
      </c>
      <c r="AN32" s="62">
        <f ca="1">AVERAGE(OFFSET($AM$3,0,0,'Données projet'!$E$10+1,1))-AVERAGE(OFFSET($H$3,0,0,'Données projet'!$E$10+1,1))</f>
        <v>475.74538416323395</v>
      </c>
      <c r="AO32" s="62">
        <f t="shared" si="36"/>
        <v>254.25036207346585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</v>
      </c>
      <c r="BD32" s="13">
        <f>IF('Données projet'!$A$88&gt;35,BD31+BC32-BL31,IF(A32&lt;'Données projet'!$A$88,$BA$205^A32,IF(A32='Données projet'!$A$88,'Données projet'!$B$88,BD31+BC32-BL31)))</f>
        <v>162.99999999999994</v>
      </c>
      <c r="BE32" s="14">
        <f>BD32*VLOOKUP('Données projet'!$B$11,Paramètres!$A$1:$I$89,3,0)*VLOOKUP('Données projet'!$B$11,Paramètres!$A$1:$I$89,5,0)</f>
        <v>106.79759999999997</v>
      </c>
      <c r="BF32" s="14">
        <f t="shared" si="37"/>
        <v>28.575181674561094</v>
      </c>
      <c r="BG32" s="22">
        <f t="shared" si="7"/>
        <v>235.77426141652714</v>
      </c>
      <c r="BH32" s="62">
        <f t="shared" si="8"/>
        <v>527.88537252763831</v>
      </c>
      <c r="BI32" s="62">
        <f ca="1">AVERAGE(OFFSET($BH$3,0,0,'Données projet'!$E$11+1,1))-AVERAGE(OFFSET($H$3,0,0,'Données projet'!$E$11+1,1))</f>
        <v>264.10782373172799</v>
      </c>
      <c r="BJ32" s="62">
        <f t="shared" si="38"/>
        <v>289.35855494161268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7.4200000000000017</v>
      </c>
      <c r="BY32" s="13">
        <f>IF('Données projet'!$A$114&gt;35,BY31+BX32-CG31,IF(A32&lt;'Données projet'!$A$114,$BV$205^A32,IF(A32='Données projet'!$A$114,'Données projet'!$B$114,BY31+BX32-CG31)))</f>
        <v>137.88000000000005</v>
      </c>
      <c r="BZ32" s="14">
        <f>BY32*VLOOKUP('Données projet'!$B$12,Paramètres!$A$1:$I$89,3,0)*VLOOKUP('Données projet'!$B$12,Paramètres!$A$1:$I$89,5,0)</f>
        <v>111.84825600000003</v>
      </c>
      <c r="CA32" s="14">
        <f t="shared" si="39"/>
        <v>29.766024903433063</v>
      </c>
      <c r="CB32" s="22">
        <f t="shared" si="10"/>
        <v>246.64487257347926</v>
      </c>
      <c r="CC32" s="62">
        <f t="shared" si="11"/>
        <v>538.75598368459043</v>
      </c>
      <c r="CD32" s="62">
        <f ca="1">AVERAGE(OFFSET($CC$3,0,0,'Données projet'!$E$12+1,1))-AVERAGE(OFFSET($H$3,0,0,'Données projet'!$E$12+1,1))</f>
        <v>280.22219394281689</v>
      </c>
      <c r="CE32" s="62">
        <f t="shared" si="40"/>
        <v>296.25239639555008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9.3000000000000007</v>
      </c>
      <c r="CT32" s="13">
        <f>IF('Données projet'!$A$140&gt;35,CT31+CS32-DB31,IF(A32&lt;'Données projet'!$A$140,$CQ$205^A32,IF(A32='Données projet'!$A$140,'Données projet'!$B$140,CT31+CS32-DB31)))</f>
        <v>111.69999999999997</v>
      </c>
      <c r="CU32" s="18">
        <f>CT32*VLOOKUP('Données projet'!$B$13,Paramètres!$A$1:$I$89,3,0)*VLOOKUP('Données projet'!$B$13,Paramètres!$A$1:$I$89,5,0)</f>
        <v>52.27559999999999</v>
      </c>
      <c r="CV32" s="14">
        <f t="shared" si="41"/>
        <v>15.199912378332435</v>
      </c>
      <c r="CW32" s="22">
        <f t="shared" si="13"/>
        <v>117.51985072559563</v>
      </c>
      <c r="CX32" s="62">
        <f t="shared" si="14"/>
        <v>409.63096183670677</v>
      </c>
      <c r="CY32" s="62">
        <f ca="1">AVERAGE(OFFSET($CX$3,0,0,'Données projet'!$E$13+1,1))-AVERAGE(OFFSET($H$3,0,0,'Données projet'!$E$13+1,1))</f>
        <v>399.92909819003523</v>
      </c>
      <c r="CZ32" s="62">
        <f t="shared" si="42"/>
        <v>163.7053537268381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54</v>
      </c>
      <c r="L33" s="13">
        <f>VLOOKUP(A33,'Données projet'!$A$35:$I$55,9,0)</f>
        <v>4.8</v>
      </c>
      <c r="M33" s="13">
        <f t="array" ref="M33">INDEX(L:L,MIN(IF(ISNUMBER(L33:L229),ROW(L33:L229),"")))</f>
        <v>4.8</v>
      </c>
      <c r="N33" s="14">
        <f>IF('Données projet'!$A$36&gt;35,N32+M33-V32,IF(A33&lt;'Données projet'!$A$36,$K$205^A33,IF(A33='Données projet'!$A$36,'Données projet'!$B$36,N32+M33-V32)))</f>
        <v>53.999999999999986</v>
      </c>
      <c r="O33" s="14">
        <f>N33*VLOOKUP('Données projet'!$B$9,Paramètres!$A$1:$I$89,3,0)*VLOOKUP('Données projet'!$B$9,Paramètres!$A$1:$I$89,5,0)</f>
        <v>45.489599999999989</v>
      </c>
      <c r="P33" s="14">
        <f t="shared" si="33"/>
        <v>13.442598032668439</v>
      </c>
      <c r="Q33" s="22">
        <f t="shared" si="2"/>
        <v>102.64024490689751</v>
      </c>
      <c r="R33" s="62">
        <f t="shared" si="0"/>
        <v>395.97357824023084</v>
      </c>
      <c r="S33" s="62">
        <f ca="1">AVERAGE(OFFSET($R$3,0,0,'Données projet'!$E$9+1,1))-AVERAGE(OFFSET($H$3,0,0,'Données projet'!$E$9+1,1))</f>
        <v>303.97870340691151</v>
      </c>
      <c r="T33" s="62">
        <f t="shared" si="34"/>
        <v>139.30691157356415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6.8</v>
      </c>
      <c r="AH33" s="13">
        <f t="array" ref="AH33">INDEX(AG:AG,MIN(IF(ISNUMBER(AG33:AG229),ROW(AG33:AG229),"")))</f>
        <v>6.8</v>
      </c>
      <c r="AI33" s="14">
        <f>IF('Données projet'!$A$62&gt;35,AI32+AH33-AQ32,IF(A33&lt;'Données projet'!$A$62,$AF$205^A33,IF(A33='Données projet'!$A$62,'Données projet'!$B$62,AI32+AH33-AQ32)))</f>
        <v>96.999999999999972</v>
      </c>
      <c r="AJ33" s="14">
        <f>AI33*VLOOKUP('Données projet'!$B$10,Paramètres!$A$1:$I$89,3,0)*VLOOKUP('Données projet'!$B$10,Paramètres!$A$1:$I$89,5,0)</f>
        <v>98.357999999999976</v>
      </c>
      <c r="AK33" s="14">
        <f t="shared" si="35"/>
        <v>26.570437554143126</v>
      </c>
      <c r="AL33" s="22">
        <f t="shared" si="4"/>
        <v>217.58369540679919</v>
      </c>
      <c r="AM33" s="62">
        <f t="shared" si="5"/>
        <v>510.91702874013254</v>
      </c>
      <c r="AN33" s="62">
        <f ca="1">AVERAGE(OFFSET($AM$3,0,0,'Données projet'!$E$10+1,1))-AVERAGE(OFFSET($H$3,0,0,'Données projet'!$E$10+1,1))</f>
        <v>475.74538416323395</v>
      </c>
      <c r="AO33" s="62">
        <f t="shared" si="36"/>
        <v>254.25036207346585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175</v>
      </c>
      <c r="BB33" s="13">
        <f>VLOOKUP(A33,'Données projet'!$A$87:$I$107,9,0)</f>
        <v>12</v>
      </c>
      <c r="BC33" s="13">
        <f t="array" ref="BC33">INDEX(BB:BB,MIN(IF(ISNUMBER(BB33:BB229),ROW(BB33:BB229),"")))</f>
        <v>12</v>
      </c>
      <c r="BD33" s="13">
        <f>IF('Données projet'!$A$88&gt;35,BD32+BC33-BL32,IF(A33&lt;'Données projet'!$A$88,$BA$205^A33,IF(A33='Données projet'!$A$88,'Données projet'!$B$88,BD32+BC33-BL32)))</f>
        <v>174.99999999999994</v>
      </c>
      <c r="BE33" s="14">
        <f>BD33*VLOOKUP('Données projet'!$B$11,Paramètres!$A$1:$I$89,3,0)*VLOOKUP('Données projet'!$B$11,Paramètres!$A$1:$I$89,5,0)</f>
        <v>114.65999999999995</v>
      </c>
      <c r="BF33" s="14">
        <f t="shared" si="37"/>
        <v>30.426251641117418</v>
      </c>
      <c r="BG33" s="22">
        <f t="shared" si="7"/>
        <v>252.69188827494608</v>
      </c>
      <c r="BH33" s="62">
        <f t="shared" si="8"/>
        <v>546.02522160827937</v>
      </c>
      <c r="BI33" s="62">
        <f ca="1">AVERAGE(OFFSET($BH$3,0,0,'Données projet'!$E$11+1,1))-AVERAGE(OFFSET($H$3,0,0,'Données projet'!$E$11+1,1))</f>
        <v>264.10782373172799</v>
      </c>
      <c r="BJ33" s="62">
        <f t="shared" si="38"/>
        <v>289.35855494161268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56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145.30000000000001</v>
      </c>
      <c r="BW33" s="13">
        <f>VLOOKUP(A33,'Données projet'!$A$113:$I$133,9,0)</f>
        <v>7.4200000000000017</v>
      </c>
      <c r="BX33" s="13">
        <f t="array" ref="BX33">INDEX(BW:BW,MIN(IF(ISNUMBER(BW33:BW229),ROW(BW33:BW229),"")))</f>
        <v>7.4200000000000017</v>
      </c>
      <c r="BY33" s="13">
        <f>IF('Données projet'!$A$114&gt;35,BY32+BX33-CG32,IF(A33&lt;'Données projet'!$A$114,$BV$205^A33,IF(A33='Données projet'!$A$114,'Données projet'!$B$114,BY32+BX33-CG32)))</f>
        <v>145.30000000000007</v>
      </c>
      <c r="BZ33" s="14">
        <f>BY33*VLOOKUP('Données projet'!$B$12,Paramètres!$A$1:$I$89,3,0)*VLOOKUP('Données projet'!$B$12,Paramètres!$A$1:$I$89,5,0)</f>
        <v>117.86736000000006</v>
      </c>
      <c r="CA33" s="14">
        <f t="shared" si="39"/>
        <v>31.177078121846911</v>
      </c>
      <c r="CB33" s="22">
        <f t="shared" si="10"/>
        <v>259.58572972888351</v>
      </c>
      <c r="CC33" s="62">
        <f t="shared" si="11"/>
        <v>552.91906306221676</v>
      </c>
      <c r="CD33" s="62">
        <f ca="1">AVERAGE(OFFSET($CC$3,0,0,'Données projet'!$E$12+1,1))-AVERAGE(OFFSET($H$3,0,0,'Données projet'!$E$12+1,1))</f>
        <v>280.22219394281689</v>
      </c>
      <c r="CE33" s="62">
        <f t="shared" si="40"/>
        <v>296.25239639555008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20.200000000000003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121</v>
      </c>
      <c r="CR33" s="13">
        <f>VLOOKUP(A33,'Données projet'!$A$139:$I$159,9,0)</f>
        <v>9.3000000000000007</v>
      </c>
      <c r="CS33" s="13">
        <f t="array" ref="CS33">INDEX(CR:CR,MIN(IF(ISNUMBER(CR33:CR229),ROW(CR33:CR229),"")))</f>
        <v>9.3000000000000007</v>
      </c>
      <c r="CT33" s="13">
        <f>IF('Données projet'!$A$140&gt;35,CT32+CS33-DB32,IF(A33&lt;'Données projet'!$A$140,$CQ$205^A33,IF(A33='Données projet'!$A$140,'Données projet'!$B$140,CT32+CS33-DB32)))</f>
        <v>120.99999999999997</v>
      </c>
      <c r="CU33" s="18">
        <f>CT33*VLOOKUP('Données projet'!$B$13,Paramètres!$A$1:$I$89,3,0)*VLOOKUP('Données projet'!$B$13,Paramètres!$A$1:$I$89,5,0)</f>
        <v>56.627999999999986</v>
      </c>
      <c r="CV33" s="14">
        <f t="shared" si="41"/>
        <v>16.312872953208519</v>
      </c>
      <c r="CW33" s="22">
        <f t="shared" si="13"/>
        <v>127.03868706017147</v>
      </c>
      <c r="CX33" s="62">
        <f t="shared" si="14"/>
        <v>420.37202039350478</v>
      </c>
      <c r="CY33" s="62">
        <f ca="1">AVERAGE(OFFSET($CX$3,0,0,'Données projet'!$E$13+1,1))-AVERAGE(OFFSET($H$3,0,0,'Données projet'!$E$13+1,1))</f>
        <v>399.92909819003523</v>
      </c>
      <c r="CZ33" s="62">
        <f t="shared" si="42"/>
        <v>163.7053537268381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1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5</v>
      </c>
      <c r="N34" s="14">
        <f>IF('Données projet'!$A$36&gt;35,N33+M34-V33,IF(A34&lt;'Données projet'!$A$36,$K$205^A34,IF(A34='Données projet'!$A$36,'Données projet'!$B$36,N33+M34-V33)))</f>
        <v>58.999999999999986</v>
      </c>
      <c r="O34" s="14">
        <f>N34*VLOOKUP('Données projet'!$B$9,Paramètres!$A$1:$I$89,3,0)*VLOOKUP('Données projet'!$B$9,Paramètres!$A$1:$I$89,5,0)</f>
        <v>49.701599999999992</v>
      </c>
      <c r="P34" s="14">
        <f t="shared" si="33"/>
        <v>14.536669735651794</v>
      </c>
      <c r="Q34" s="22">
        <f t="shared" si="2"/>
        <v>111.88165312292686</v>
      </c>
      <c r="R34" s="62">
        <f t="shared" si="0"/>
        <v>405.21498645626019</v>
      </c>
      <c r="S34" s="62">
        <f ca="1">AVERAGE(OFFSET($R$3,0,0,'Données projet'!$E$9+1,1))-AVERAGE(OFFSET($H$3,0,0,'Données projet'!$E$9+1,1))</f>
        <v>303.97870340691151</v>
      </c>
      <c r="T34" s="62">
        <f t="shared" si="34"/>
        <v>139.30691157356415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104.99999999999997</v>
      </c>
      <c r="AJ34" s="14">
        <f>AI34*VLOOKUP('Données projet'!$B$10,Paramètres!$A$1:$I$89,3,0)*VLOOKUP('Données projet'!$B$10,Paramètres!$A$1:$I$89,5,0)</f>
        <v>106.46999999999998</v>
      </c>
      <c r="AK34" s="14">
        <f t="shared" si="35"/>
        <v>28.497716817718885</v>
      </c>
      <c r="AL34" s="22">
        <f t="shared" si="4"/>
        <v>235.06877345752699</v>
      </c>
      <c r="AM34" s="62">
        <f t="shared" si="5"/>
        <v>528.40210679086033</v>
      </c>
      <c r="AN34" s="62">
        <f ca="1">AVERAGE(OFFSET($AM$3,0,0,'Données projet'!$E$10+1,1))-AVERAGE(OFFSET($H$3,0,0,'Données projet'!$E$10+1,1))</f>
        <v>475.74538416323395</v>
      </c>
      <c r="AO34" s="62">
        <f t="shared" si="36"/>
        <v>254.25036207346585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10.6</v>
      </c>
      <c r="BD34" s="13">
        <f>IF('Données projet'!$A$88&gt;35,BD33+BC34-BL33,IF(A34&lt;'Données projet'!$A$88,$BA$205^A34,IF(A34='Données projet'!$A$88,'Données projet'!$B$88,BD33+BC34-BL33)))</f>
        <v>129.59999999999994</v>
      </c>
      <c r="BE34" s="14">
        <f>BD34*VLOOKUP('Données projet'!$B$11,Paramètres!$A$1:$I$89,3,0)*VLOOKUP('Données projet'!$B$11,Paramètres!$A$1:$I$89,5,0)</f>
        <v>84.913919999999962</v>
      </c>
      <c r="BF34" s="14">
        <f t="shared" si="37"/>
        <v>23.334463079752254</v>
      </c>
      <c r="BG34" s="22">
        <f t="shared" si="7"/>
        <v>188.53260053056843</v>
      </c>
      <c r="BH34" s="62">
        <f t="shared" si="8"/>
        <v>481.86593386390177</v>
      </c>
      <c r="BI34" s="62">
        <f ca="1">AVERAGE(OFFSET($BH$3,0,0,'Données projet'!$E$11+1,1))-AVERAGE(OFFSET($H$3,0,0,'Données projet'!$E$11+1,1))</f>
        <v>264.10782373172799</v>
      </c>
      <c r="BJ34" s="62">
        <f t="shared" si="38"/>
        <v>289.35855494161268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6.7799999999999985</v>
      </c>
      <c r="BY34" s="13">
        <f>IF('Données projet'!$A$114&gt;35,BY33+BX34-CG33,IF(A34&lt;'Données projet'!$A$114,$BV$205^A34,IF(A34='Données projet'!$A$114,'Données projet'!$B$114,BY33+BX34-CG33)))</f>
        <v>131.88000000000005</v>
      </c>
      <c r="BZ34" s="14">
        <f>BY34*VLOOKUP('Données projet'!$B$12,Paramètres!$A$1:$I$89,3,0)*VLOOKUP('Données projet'!$B$12,Paramètres!$A$1:$I$89,5,0)</f>
        <v>106.98105600000005</v>
      </c>
      <c r="CA34" s="14">
        <f t="shared" si="39"/>
        <v>28.618549908915636</v>
      </c>
      <c r="CB34" s="22">
        <f t="shared" si="10"/>
        <v>236.16931362469481</v>
      </c>
      <c r="CC34" s="62">
        <f t="shared" si="11"/>
        <v>529.50264695802809</v>
      </c>
      <c r="CD34" s="62">
        <f ca="1">AVERAGE(OFFSET($CC$3,0,0,'Données projet'!$E$12+1,1))-AVERAGE(OFFSET($H$3,0,0,'Données projet'!$E$12+1,1))</f>
        <v>280.22219394281689</v>
      </c>
      <c r="CE34" s="62">
        <f t="shared" si="40"/>
        <v>296.25239639555008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14.6</v>
      </c>
      <c r="CT34" s="13">
        <f>IF('Données projet'!$A$140&gt;35,CT33+CS34-DB33,IF(A34&lt;'Données projet'!$A$140,$CQ$205^A34,IF(A34='Données projet'!$A$140,'Données projet'!$B$140,CT33+CS34-DB33)))</f>
        <v>135.59999999999997</v>
      </c>
      <c r="CU34" s="18">
        <f>CT34*VLOOKUP('Données projet'!$B$13,Paramètres!$A$1:$I$89,3,0)*VLOOKUP('Données projet'!$B$13,Paramètres!$A$1:$I$89,5,0)</f>
        <v>63.460799999999985</v>
      </c>
      <c r="CV34" s="14">
        <f t="shared" si="41"/>
        <v>18.04039167659279</v>
      </c>
      <c r="CW34" s="22">
        <f t="shared" si="13"/>
        <v>141.94790883673241</v>
      </c>
      <c r="CX34" s="62">
        <f t="shared" si="14"/>
        <v>435.28124217006575</v>
      </c>
      <c r="CY34" s="62">
        <f ca="1">AVERAGE(OFFSET($CX$3,0,0,'Données projet'!$E$13+1,1))-AVERAGE(OFFSET($H$3,0,0,'Données projet'!$E$13+1,1))</f>
        <v>399.92909819003523</v>
      </c>
      <c r="CZ34" s="62">
        <f t="shared" si="42"/>
        <v>163.7053537268381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5</v>
      </c>
      <c r="N35" s="14">
        <f>IF('Données projet'!$A$36&gt;35,N34+M35-V34,IF(A35&lt;'Données projet'!$A$36,$K$205^A35,IF(A35='Données projet'!$A$36,'Données projet'!$B$36,N34+M35-V34)))</f>
        <v>63.999999999999986</v>
      </c>
      <c r="O35" s="14">
        <f>N35*VLOOKUP('Données projet'!$B$9,Paramètres!$A$1:$I$89,3,0)*VLOOKUP('Données projet'!$B$9,Paramètres!$A$1:$I$89,5,0)</f>
        <v>53.913599999999995</v>
      </c>
      <c r="P35" s="14">
        <f t="shared" si="33"/>
        <v>15.619988549244528</v>
      </c>
      <c r="Q35" s="22">
        <f t="shared" ref="Q35:Q66" si="53">(O35+P35)*0.475*44/12</f>
        <v>121.10433338993421</v>
      </c>
      <c r="R35" s="62">
        <f t="shared" si="0"/>
        <v>414.43766672326751</v>
      </c>
      <c r="S35" s="62">
        <f ca="1">AVERAGE(OFFSET($R$3,0,0,'Données projet'!$E$9+1,1))-AVERAGE(OFFSET($H$3,0,0,'Données projet'!$E$9+1,1))</f>
        <v>303.97870340691151</v>
      </c>
      <c r="T35" s="62">
        <f t="shared" si="34"/>
        <v>139.30691157356415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112.99999999999997</v>
      </c>
      <c r="AJ35" s="14">
        <f>AI35*VLOOKUP('Données projet'!$B$10,Paramètres!$A$1:$I$89,3,0)*VLOOKUP('Données projet'!$B$10,Paramètres!$A$1:$I$89,5,0)</f>
        <v>114.58199999999998</v>
      </c>
      <c r="AK35" s="14">
        <f t="shared" si="35"/>
        <v>30.407962048850919</v>
      </c>
      <c r="AL35" s="22">
        <f t="shared" si="4"/>
        <v>252.52418390174861</v>
      </c>
      <c r="AM35" s="62">
        <f t="shared" si="5"/>
        <v>545.8575172350819</v>
      </c>
      <c r="AN35" s="62">
        <f ca="1">AVERAGE(OFFSET($AM$3,0,0,'Données projet'!$E$10+1,1))-AVERAGE(OFFSET($H$3,0,0,'Données projet'!$E$10+1,1))</f>
        <v>475.74538416323395</v>
      </c>
      <c r="AO35" s="62">
        <f t="shared" si="36"/>
        <v>254.25036207346585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10.6</v>
      </c>
      <c r="BD35" s="13">
        <f>IF('Données projet'!$A$88&gt;35,BD34+BC35-BL34,IF(A35&lt;'Données projet'!$A$88,$BA$205^A35,IF(A35='Données projet'!$A$88,'Données projet'!$B$88,BD34+BC35-BL34)))</f>
        <v>140.19999999999993</v>
      </c>
      <c r="BE35" s="14">
        <f>BD35*VLOOKUP('Données projet'!$B$11,Paramètres!$A$1:$I$89,3,0)*VLOOKUP('Données projet'!$B$11,Paramètres!$A$1:$I$89,5,0)</f>
        <v>91.859039999999965</v>
      </c>
      <c r="BF35" s="14">
        <f t="shared" si="37"/>
        <v>25.013045770946896</v>
      </c>
      <c r="BG35" s="22">
        <f t="shared" si="7"/>
        <v>203.55221605106576</v>
      </c>
      <c r="BH35" s="62">
        <f t="shared" si="8"/>
        <v>496.88554938439904</v>
      </c>
      <c r="BI35" s="62">
        <f ca="1">AVERAGE(OFFSET($BH$3,0,0,'Données projet'!$E$11+1,1))-AVERAGE(OFFSET($H$3,0,0,'Données projet'!$E$11+1,1))</f>
        <v>264.10782373172799</v>
      </c>
      <c r="BJ35" s="62">
        <f t="shared" si="38"/>
        <v>289.35855494161268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6.7799999999999985</v>
      </c>
      <c r="BY35" s="13">
        <f>IF('Données projet'!$A$114&gt;35,BY34+BX35-CG34,IF(A35&lt;'Données projet'!$A$114,$BV$205^A35,IF(A35='Données projet'!$A$114,'Données projet'!$B$114,BY34+BX35-CG34)))</f>
        <v>138.66000000000005</v>
      </c>
      <c r="BZ35" s="14">
        <f>BY35*VLOOKUP('Données projet'!$B$12,Paramètres!$A$1:$I$89,3,0)*VLOOKUP('Données projet'!$B$12,Paramètres!$A$1:$I$89,5,0)</f>
        <v>112.48099200000004</v>
      </c>
      <c r="CA35" s="14">
        <f t="shared" si="39"/>
        <v>29.914764693525061</v>
      </c>
      <c r="CB35" s="22">
        <f t="shared" si="10"/>
        <v>248.00594290788953</v>
      </c>
      <c r="CC35" s="62">
        <f t="shared" si="11"/>
        <v>541.33927624122282</v>
      </c>
      <c r="CD35" s="62">
        <f ca="1">AVERAGE(OFFSET($CC$3,0,0,'Données projet'!$E$12+1,1))-AVERAGE(OFFSET($H$3,0,0,'Données projet'!$E$12+1,1))</f>
        <v>280.22219394281689</v>
      </c>
      <c r="CE35" s="62">
        <f t="shared" si="40"/>
        <v>296.25239639555008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14.6</v>
      </c>
      <c r="CT35" s="13">
        <f>IF('Données projet'!$A$140&gt;35,CT34+CS35-DB34,IF(A35&lt;'Données projet'!$A$140,$CQ$205^A35,IF(A35='Données projet'!$A$140,'Données projet'!$B$140,CT34+CS35-DB34)))</f>
        <v>150.19999999999996</v>
      </c>
      <c r="CU35" s="18">
        <f>CT35*VLOOKUP('Données projet'!$B$13,Paramètres!$A$1:$I$89,3,0)*VLOOKUP('Données projet'!$B$13,Paramètres!$A$1:$I$89,5,0)</f>
        <v>70.293599999999984</v>
      </c>
      <c r="CV35" s="14">
        <f t="shared" si="41"/>
        <v>19.746351028689723</v>
      </c>
      <c r="CW35" s="22">
        <f t="shared" si="13"/>
        <v>156.8195813749679</v>
      </c>
      <c r="CX35" s="62">
        <f t="shared" si="14"/>
        <v>450.15291470830118</v>
      </c>
      <c r="CY35" s="62">
        <f ca="1">AVERAGE(OFFSET($CX$3,0,0,'Données projet'!$E$13+1,1))-AVERAGE(OFFSET($H$3,0,0,'Données projet'!$E$13+1,1))</f>
        <v>399.92909819003523</v>
      </c>
      <c r="CZ35" s="62">
        <f t="shared" si="42"/>
        <v>163.7053537268381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5</v>
      </c>
      <c r="N36" s="14">
        <f>IF('Données projet'!$A$36&gt;35,N35+M36-V35,IF(A36&lt;'Données projet'!$A$36,$K$205^A36,IF(A36='Données projet'!$A$36,'Données projet'!$B$36,N35+M36-V35)))</f>
        <v>68.999999999999986</v>
      </c>
      <c r="O36" s="14">
        <f>N36*VLOOKUP('Données projet'!$B$9,Paramètres!$A$1:$I$89,3,0)*VLOOKUP('Données projet'!$B$9,Paramètres!$A$1:$I$89,5,0)</f>
        <v>58.125599999999999</v>
      </c>
      <c r="P36" s="14">
        <f t="shared" si="33"/>
        <v>16.693490054590161</v>
      </c>
      <c r="Q36" s="22">
        <f t="shared" si="53"/>
        <v>130.30991517841122</v>
      </c>
      <c r="R36" s="62">
        <f t="shared" si="0"/>
        <v>423.64324851174456</v>
      </c>
      <c r="S36" s="62">
        <f ca="1">AVERAGE(OFFSET($R$3,0,0,'Données projet'!$E$9+1,1))-AVERAGE(OFFSET($H$3,0,0,'Données projet'!$E$9+1,1))</f>
        <v>303.97870340691151</v>
      </c>
      <c r="T36" s="62">
        <f t="shared" si="34"/>
        <v>139.30691157356415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120.99999999999997</v>
      </c>
      <c r="AJ36" s="14">
        <f>AI36*VLOOKUP('Données projet'!$B$10,Paramètres!$A$1:$I$89,3,0)*VLOOKUP('Données projet'!$B$10,Paramètres!$A$1:$I$89,5,0)</f>
        <v>122.69399999999997</v>
      </c>
      <c r="AK36" s="14">
        <f t="shared" si="35"/>
        <v>32.302516360650685</v>
      </c>
      <c r="AL36" s="22">
        <f t="shared" si="4"/>
        <v>269.95226599479992</v>
      </c>
      <c r="AM36" s="62">
        <f t="shared" si="5"/>
        <v>563.28559932813323</v>
      </c>
      <c r="AN36" s="62">
        <f ca="1">AVERAGE(OFFSET($AM$3,0,0,'Données projet'!$E$10+1,1))-AVERAGE(OFFSET($H$3,0,0,'Données projet'!$E$10+1,1))</f>
        <v>475.74538416323395</v>
      </c>
      <c r="AO36" s="62">
        <f t="shared" si="36"/>
        <v>254.25036207346585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10.6</v>
      </c>
      <c r="BD36" s="13">
        <f>IF('Données projet'!$A$88&gt;35,BD35+BC36-BL35,IF(A36&lt;'Données projet'!$A$88,$BA$205^A36,IF(A36='Données projet'!$A$88,'Données projet'!$B$88,BD35+BC36-BL35)))</f>
        <v>150.79999999999993</v>
      </c>
      <c r="BE36" s="14">
        <f>BD36*VLOOKUP('Données projet'!$B$11,Paramètres!$A$1:$I$89,3,0)*VLOOKUP('Données projet'!$B$11,Paramètres!$A$1:$I$89,5,0)</f>
        <v>98.804159999999953</v>
      </c>
      <c r="BF36" s="14">
        <f t="shared" si="37"/>
        <v>26.676905991504523</v>
      </c>
      <c r="BG36" s="22">
        <f t="shared" si="7"/>
        <v>218.54618993520364</v>
      </c>
      <c r="BH36" s="62">
        <f t="shared" si="8"/>
        <v>511.87952326853696</v>
      </c>
      <c r="BI36" s="62">
        <f ca="1">AVERAGE(OFFSET($BH$3,0,0,'Données projet'!$E$11+1,1))-AVERAGE(OFFSET($H$3,0,0,'Données projet'!$E$11+1,1))</f>
        <v>264.10782373172799</v>
      </c>
      <c r="BJ36" s="62">
        <f t="shared" si="38"/>
        <v>289.35855494161268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6.7799999999999985</v>
      </c>
      <c r="BY36" s="13">
        <f>IF('Données projet'!$A$114&gt;35,BY35+BX36-CG35,IF(A36&lt;'Données projet'!$A$114,$BV$205^A36,IF(A36='Données projet'!$A$114,'Données projet'!$B$114,BY35+BX36-CG35)))</f>
        <v>145.44000000000005</v>
      </c>
      <c r="BZ36" s="14">
        <f>BY36*VLOOKUP('Données projet'!$B$12,Paramètres!$A$1:$I$89,3,0)*VLOOKUP('Données projet'!$B$12,Paramètres!$A$1:$I$89,5,0)</f>
        <v>117.98092800000005</v>
      </c>
      <c r="CA36" s="14">
        <f t="shared" si="39"/>
        <v>31.203619849826058</v>
      </c>
      <c r="CB36" s="22">
        <f t="shared" si="10"/>
        <v>259.82975417178051</v>
      </c>
      <c r="CC36" s="62">
        <f t="shared" si="11"/>
        <v>553.16308750511382</v>
      </c>
      <c r="CD36" s="62">
        <f ca="1">AVERAGE(OFFSET($CC$3,0,0,'Données projet'!$E$12+1,1))-AVERAGE(OFFSET($H$3,0,0,'Données projet'!$E$12+1,1))</f>
        <v>280.22219394281689</v>
      </c>
      <c r="CE36" s="62">
        <f t="shared" si="40"/>
        <v>296.25239639555008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14.6</v>
      </c>
      <c r="CT36" s="13">
        <f>IF('Données projet'!$A$140&gt;35,CT35+CS36-DB35,IF(A36&lt;'Données projet'!$A$140,$CQ$205^A36,IF(A36='Données projet'!$A$140,'Données projet'!$B$140,CT35+CS36-DB35)))</f>
        <v>164.79999999999995</v>
      </c>
      <c r="CU36" s="18">
        <f>CT36*VLOOKUP('Données projet'!$B$13,Paramètres!$A$1:$I$89,3,0)*VLOOKUP('Données projet'!$B$13,Paramètres!$A$1:$I$89,5,0)</f>
        <v>77.126399999999975</v>
      </c>
      <c r="CV36" s="14">
        <f t="shared" si="41"/>
        <v>21.43308513655586</v>
      </c>
      <c r="CW36" s="22">
        <f t="shared" si="13"/>
        <v>171.65776994616806</v>
      </c>
      <c r="CX36" s="62">
        <f t="shared" si="14"/>
        <v>464.99110327950137</v>
      </c>
      <c r="CY36" s="62">
        <f ca="1">AVERAGE(OFFSET($CX$3,0,0,'Données projet'!$E$13+1,1))-AVERAGE(OFFSET($H$3,0,0,'Données projet'!$E$13+1,1))</f>
        <v>399.92909819003523</v>
      </c>
      <c r="CZ36" s="62">
        <f t="shared" si="42"/>
        <v>163.7053537268381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5</v>
      </c>
      <c r="N37" s="14">
        <f>IF('Données projet'!$A$36&gt;35,N36+M37-V36,IF(A37&lt;'Données projet'!$A$36,$K$205^A37,IF(A37='Données projet'!$A$36,'Données projet'!$B$36,N36+M37-V36)))</f>
        <v>73.999999999999986</v>
      </c>
      <c r="O37" s="14">
        <f>N37*VLOOKUP('Données projet'!$B$9,Paramètres!$A$1:$I$89,3,0)*VLOOKUP('Données projet'!$B$9,Paramètres!$A$1:$I$89,5,0)</f>
        <v>62.337599999999995</v>
      </c>
      <c r="P37" s="14">
        <f t="shared" si="33"/>
        <v>17.757966554912596</v>
      </c>
      <c r="Q37" s="22">
        <f t="shared" si="53"/>
        <v>139.49977841647276</v>
      </c>
      <c r="R37" s="62">
        <f t="shared" si="0"/>
        <v>432.83311174980611</v>
      </c>
      <c r="S37" s="62">
        <f ca="1">AVERAGE(OFFSET($R$3,0,0,'Données projet'!$E$9+1,1))-AVERAGE(OFFSET($H$3,0,0,'Données projet'!$E$9+1,1))</f>
        <v>303.97870340691151</v>
      </c>
      <c r="T37" s="62">
        <f t="shared" si="34"/>
        <v>139.30691157356415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128.99999999999997</v>
      </c>
      <c r="AJ37" s="14">
        <f>AI37*VLOOKUP('Données projet'!$B$10,Paramètres!$A$1:$I$89,3,0)*VLOOKUP('Données projet'!$B$10,Paramètres!$A$1:$I$89,5,0)</f>
        <v>130.80599999999998</v>
      </c>
      <c r="AK37" s="14">
        <f t="shared" si="35"/>
        <v>34.182535218254536</v>
      </c>
      <c r="AL37" s="22">
        <f t="shared" si="4"/>
        <v>287.35503217179325</v>
      </c>
      <c r="AM37" s="62">
        <f t="shared" si="5"/>
        <v>580.68836550512651</v>
      </c>
      <c r="AN37" s="62">
        <f ca="1">AVERAGE(OFFSET($AM$3,0,0,'Données projet'!$E$10+1,1))-AVERAGE(OFFSET($H$3,0,0,'Données projet'!$E$10+1,1))</f>
        <v>475.74538416323395</v>
      </c>
      <c r="AO37" s="62">
        <f t="shared" si="36"/>
        <v>254.25036207346585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10.6</v>
      </c>
      <c r="BD37" s="13">
        <f>IF('Données projet'!$A$88&gt;35,BD36+BC37-BL36,IF(A37&lt;'Données projet'!$A$88,$BA$205^A37,IF(A37='Données projet'!$A$88,'Données projet'!$B$88,BD36+BC37-BL36)))</f>
        <v>161.39999999999992</v>
      </c>
      <c r="BE37" s="14">
        <f>BD37*VLOOKUP('Données projet'!$B$11,Paramètres!$A$1:$I$89,3,0)*VLOOKUP('Données projet'!$B$11,Paramètres!$A$1:$I$89,5,0)</f>
        <v>105.74927999999996</v>
      </c>
      <c r="BF37" s="14">
        <f t="shared" si="37"/>
        <v>28.327196320252874</v>
      </c>
      <c r="BG37" s="22">
        <f t="shared" si="7"/>
        <v>233.516529591107</v>
      </c>
      <c r="BH37" s="62">
        <f t="shared" si="8"/>
        <v>526.84986292444034</v>
      </c>
      <c r="BI37" s="62">
        <f ca="1">AVERAGE(OFFSET($BH$3,0,0,'Données projet'!$E$11+1,1))-AVERAGE(OFFSET($H$3,0,0,'Données projet'!$E$11+1,1))</f>
        <v>264.10782373172799</v>
      </c>
      <c r="BJ37" s="62">
        <f t="shared" si="38"/>
        <v>289.35855494161268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6.7799999999999985</v>
      </c>
      <c r="BY37" s="13">
        <f>IF('Données projet'!$A$114&gt;35,BY36+BX37-CG36,IF(A37&lt;'Données projet'!$A$114,$BV$205^A37,IF(A37='Données projet'!$A$114,'Données projet'!$B$114,BY36+BX37-CG36)))</f>
        <v>152.22000000000006</v>
      </c>
      <c r="BZ37" s="14">
        <f>BY37*VLOOKUP('Données projet'!$B$12,Paramètres!$A$1:$I$89,3,0)*VLOOKUP('Données projet'!$B$12,Paramètres!$A$1:$I$89,5,0)</f>
        <v>123.48086400000007</v>
      </c>
      <c r="CA37" s="14">
        <f t="shared" si="39"/>
        <v>32.485497643682045</v>
      </c>
      <c r="CB37" s="22">
        <f t="shared" si="10"/>
        <v>271.64141319607967</v>
      </c>
      <c r="CC37" s="62">
        <f t="shared" si="11"/>
        <v>564.97474652941298</v>
      </c>
      <c r="CD37" s="62">
        <f ca="1">AVERAGE(OFFSET($CC$3,0,0,'Données projet'!$E$12+1,1))-AVERAGE(OFFSET($H$3,0,0,'Données projet'!$E$12+1,1))</f>
        <v>280.22219394281689</v>
      </c>
      <c r="CE37" s="62">
        <f t="shared" si="40"/>
        <v>296.25239639555008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14.6</v>
      </c>
      <c r="CT37" s="13">
        <f>IF('Données projet'!$A$140&gt;35,CT36+CS37-DB36,IF(A37&lt;'Données projet'!$A$140,$CQ$205^A37,IF(A37='Données projet'!$A$140,'Données projet'!$B$140,CT36+CS37-DB36)))</f>
        <v>179.39999999999995</v>
      </c>
      <c r="CU37" s="18">
        <f>CT37*VLOOKUP('Données projet'!$B$13,Paramètres!$A$1:$I$89,3,0)*VLOOKUP('Données projet'!$B$13,Paramètres!$A$1:$I$89,5,0)</f>
        <v>83.959199999999967</v>
      </c>
      <c r="CV37" s="14">
        <f t="shared" si="41"/>
        <v>23.10249088081062</v>
      </c>
      <c r="CW37" s="22">
        <f t="shared" si="13"/>
        <v>186.46577828407843</v>
      </c>
      <c r="CX37" s="62">
        <f t="shared" si="14"/>
        <v>479.79911161741177</v>
      </c>
      <c r="CY37" s="62">
        <f ca="1">AVERAGE(OFFSET($CX$3,0,0,'Données projet'!$E$13+1,1))-AVERAGE(OFFSET($H$3,0,0,'Données projet'!$E$13+1,1))</f>
        <v>399.92909819003523</v>
      </c>
      <c r="CZ37" s="62">
        <f t="shared" si="42"/>
        <v>163.7053537268381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79</v>
      </c>
      <c r="L38" s="13">
        <f>VLOOKUP(A38,'Données projet'!$A$35:$I$55,9,0)</f>
        <v>5</v>
      </c>
      <c r="M38" s="13">
        <f t="array" ref="M38">INDEX(L:L,MIN(IF(ISNUMBER(L38:L234),ROW(L38:L234),"")))</f>
        <v>5</v>
      </c>
      <c r="N38" s="14">
        <f>IF('Données projet'!$A$36&gt;35,N37+M38-V37,IF(A38&lt;'Données projet'!$A$36,$K$205^A38,IF(A38='Données projet'!$A$36,'Données projet'!$B$36,N37+M38-V37)))</f>
        <v>78.999999999999986</v>
      </c>
      <c r="O38" s="14">
        <f>N38*VLOOKUP('Données projet'!$B$9,Paramètres!$A$1:$I$89,3,0)*VLOOKUP('Données projet'!$B$9,Paramètres!$A$1:$I$89,5,0)</f>
        <v>66.549599999999998</v>
      </c>
      <c r="P38" s="14">
        <f t="shared" si="33"/>
        <v>18.814097226522279</v>
      </c>
      <c r="Q38" s="22">
        <f t="shared" si="53"/>
        <v>148.67510600285962</v>
      </c>
      <c r="R38" s="62">
        <f t="shared" si="0"/>
        <v>442.00843933619296</v>
      </c>
      <c r="S38" s="62">
        <f ca="1">AVERAGE(OFFSET($R$3,0,0,'Données projet'!$E$9+1,1))-AVERAGE(OFFSET($H$3,0,0,'Données projet'!$E$9+1,1))</f>
        <v>303.97870340691151</v>
      </c>
      <c r="T38" s="62">
        <f t="shared" si="34"/>
        <v>139.30691157356415</v>
      </c>
      <c r="U38" s="16">
        <f>IF(ISNA(VLOOKUP(A38,'Données projet'!$A$35:$I$55,3,0)),0,VLOOKUP(A38,'Données projet'!$A$35:$I$55,3,0))</f>
        <v>1</v>
      </c>
      <c r="V38" s="16">
        <f>IF(ISNA(VLOOKUP(A38,'Données projet'!$A$35:$I$55,4,0)),0,VLOOKUP(A38,'Données projet'!$A$35:$I$55,4,0))</f>
        <v>13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137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136.99999999999997</v>
      </c>
      <c r="AJ38" s="14">
        <f>AI38*VLOOKUP('Données projet'!$B$10,Paramètres!$A$1:$I$89,3,0)*VLOOKUP('Données projet'!$B$10,Paramètres!$A$1:$I$89,5,0)</f>
        <v>138.91799999999998</v>
      </c>
      <c r="AK38" s="14">
        <f t="shared" si="35"/>
        <v>36.049022673886341</v>
      </c>
      <c r="AL38" s="22">
        <f t="shared" si="4"/>
        <v>304.73423115701871</v>
      </c>
      <c r="AM38" s="62">
        <f t="shared" si="5"/>
        <v>598.06756449035197</v>
      </c>
      <c r="AN38" s="62">
        <f ca="1">AVERAGE(OFFSET($AM$3,0,0,'Données projet'!$E$10+1,1))-AVERAGE(OFFSET($H$3,0,0,'Données projet'!$E$10+1,1))</f>
        <v>475.74538416323395</v>
      </c>
      <c r="AO38" s="62">
        <f t="shared" si="36"/>
        <v>254.25036207346585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172</v>
      </c>
      <c r="BB38" s="13">
        <f>VLOOKUP(A38,'Données projet'!$A$87:$I$107,9,0)</f>
        <v>10.6</v>
      </c>
      <c r="BC38" s="13">
        <f t="array" ref="BC38">INDEX(BB:BB,MIN(IF(ISNUMBER(BB38:BB234),ROW(BB38:BB234),"")))</f>
        <v>10.6</v>
      </c>
      <c r="BD38" s="13">
        <f>IF('Données projet'!$A$88&gt;35,BD37+BC38-BL37,IF(A38&lt;'Données projet'!$A$88,$BA$205^A38,IF(A38='Données projet'!$A$88,'Données projet'!$B$88,BD37+BC38-BL37)))</f>
        <v>171.99999999999991</v>
      </c>
      <c r="BE38" s="14">
        <f>BD38*VLOOKUP('Données projet'!$B$11,Paramètres!$A$1:$I$89,3,0)*VLOOKUP('Données projet'!$B$11,Paramètres!$A$1:$I$89,5,0)</f>
        <v>112.69439999999994</v>
      </c>
      <c r="BF38" s="14">
        <f t="shared" si="37"/>
        <v>29.964909381330607</v>
      </c>
      <c r="BG38" s="22">
        <f t="shared" si="7"/>
        <v>248.46496383915073</v>
      </c>
      <c r="BH38" s="62">
        <f t="shared" si="8"/>
        <v>541.79829717248401</v>
      </c>
      <c r="BI38" s="62">
        <f ca="1">AVERAGE(OFFSET($BH$3,0,0,'Données projet'!$E$11+1,1))-AVERAGE(OFFSET($H$3,0,0,'Données projet'!$E$11+1,1))</f>
        <v>264.10782373172799</v>
      </c>
      <c r="BJ38" s="62">
        <f t="shared" si="38"/>
        <v>289.35855494161268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159</v>
      </c>
      <c r="BW38" s="13">
        <f>VLOOKUP(A38,'Données projet'!$A$113:$I$133,9,0)</f>
        <v>6.7799999999999985</v>
      </c>
      <c r="BX38" s="13">
        <f t="array" ref="BX38">INDEX(BW:BW,MIN(IF(ISNUMBER(BW38:BW234),ROW(BW38:BW234),"")))</f>
        <v>6.7799999999999985</v>
      </c>
      <c r="BY38" s="13">
        <f>IF('Données projet'!$A$114&gt;35,BY37+BX38-CG37,IF(A38&lt;'Données projet'!$A$114,$BV$205^A38,IF(A38='Données projet'!$A$114,'Données projet'!$B$114,BY37+BX38-CG37)))</f>
        <v>159.00000000000006</v>
      </c>
      <c r="BZ38" s="14">
        <f>BY38*VLOOKUP('Données projet'!$B$12,Paramètres!$A$1:$I$89,3,0)*VLOOKUP('Données projet'!$B$12,Paramètres!$A$1:$I$89,5,0)</f>
        <v>128.98080000000007</v>
      </c>
      <c r="CA38" s="14">
        <f t="shared" si="39"/>
        <v>33.760744362869438</v>
      </c>
      <c r="CB38" s="22">
        <f t="shared" si="10"/>
        <v>283.44152309866439</v>
      </c>
      <c r="CC38" s="62">
        <f t="shared" si="11"/>
        <v>576.7748564319977</v>
      </c>
      <c r="CD38" s="62">
        <f ca="1">AVERAGE(OFFSET($CC$3,0,0,'Données projet'!$E$12+1,1))-AVERAGE(OFFSET($H$3,0,0,'Données projet'!$E$12+1,1))</f>
        <v>280.22219394281689</v>
      </c>
      <c r="CE38" s="62">
        <f t="shared" si="40"/>
        <v>296.25239639555008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14.6</v>
      </c>
      <c r="CT38" s="13">
        <f>IF('Données projet'!$A$140&gt;35,CT37+CS38-DB37,IF(A38&lt;'Données projet'!$A$140,$CQ$205^A38,IF(A38='Données projet'!$A$140,'Données projet'!$B$140,CT37+CS38-DB37)))</f>
        <v>193.99999999999994</v>
      </c>
      <c r="CU38" s="18">
        <f>CT38*VLOOKUP('Données projet'!$B$13,Paramètres!$A$1:$I$89,3,0)*VLOOKUP('Données projet'!$B$13,Paramètres!$A$1:$I$89,5,0)</f>
        <v>90.791999999999973</v>
      </c>
      <c r="CV38" s="14">
        <f t="shared" si="41"/>
        <v>24.756138813110173</v>
      </c>
      <c r="CW38" s="22">
        <f t="shared" si="13"/>
        <v>201.24634176616681</v>
      </c>
      <c r="CX38" s="62">
        <f t="shared" si="14"/>
        <v>494.57967509950015</v>
      </c>
      <c r="CY38" s="62">
        <f ca="1">AVERAGE(OFFSET($CX$3,0,0,'Données projet'!$E$13+1,1))-AVERAGE(OFFSET($H$3,0,0,'Données projet'!$E$13+1,1))</f>
        <v>399.92909819003523</v>
      </c>
      <c r="CZ38" s="62">
        <f t="shared" si="42"/>
        <v>163.7053537268381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5.4</v>
      </c>
      <c r="N39" s="14">
        <f>IF('Données projet'!$A$36&gt;35,N38+M39-V38,IF(A39&lt;'Données projet'!$A$36,$K$205^A39,IF(A39='Données projet'!$A$36,'Données projet'!$B$36,N38+M39-V38)))</f>
        <v>71.399999999999991</v>
      </c>
      <c r="O39" s="14">
        <f>N39*VLOOKUP('Données projet'!$B$9,Paramètres!$A$1:$I$89,3,0)*VLOOKUP('Données projet'!$B$9,Paramètres!$A$1:$I$89,5,0)</f>
        <v>60.147359999999999</v>
      </c>
      <c r="P39" s="14">
        <f t="shared" si="33"/>
        <v>17.205520923258081</v>
      </c>
      <c r="Q39" s="22">
        <f t="shared" si="53"/>
        <v>134.72293427467449</v>
      </c>
      <c r="R39" s="62">
        <f t="shared" si="0"/>
        <v>428.05626760800783</v>
      </c>
      <c r="S39" s="62">
        <f ca="1">AVERAGE(OFFSET($R$3,0,0,'Données projet'!$E$9+1,1))-AVERAGE(OFFSET($H$3,0,0,'Données projet'!$E$9+1,1))</f>
        <v>303.97870340691151</v>
      </c>
      <c r="T39" s="62">
        <f t="shared" si="34"/>
        <v>139.30691157356415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103.39999999999998</v>
      </c>
      <c r="AJ39" s="14">
        <f>AI39*VLOOKUP('Données projet'!$B$10,Paramètres!$A$1:$I$89,3,0)*VLOOKUP('Données projet'!$B$10,Paramètres!$A$1:$I$89,5,0)</f>
        <v>104.8476</v>
      </c>
      <c r="AK39" s="14">
        <f t="shared" si="35"/>
        <v>28.113670466115643</v>
      </c>
      <c r="AL39" s="22">
        <f t="shared" si="4"/>
        <v>231.57421272848475</v>
      </c>
      <c r="AM39" s="62">
        <f t="shared" si="5"/>
        <v>524.90754606181804</v>
      </c>
      <c r="AN39" s="62">
        <f ca="1">AVERAGE(OFFSET($AM$3,0,0,'Données projet'!$E$10+1,1))-AVERAGE(OFFSET($H$3,0,0,'Données projet'!$E$10+1,1))</f>
        <v>475.74538416323395</v>
      </c>
      <c r="AO39" s="62">
        <f t="shared" si="36"/>
        <v>254.25036207346585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9.6</v>
      </c>
      <c r="BD39" s="13">
        <f>IF('Données projet'!$A$88&gt;35,BD38+BC39-BL38,IF(A39&lt;'Données projet'!$A$88,$BA$205^A39,IF(A39='Données projet'!$A$88,'Données projet'!$B$88,BD38+BC39-BL38)))</f>
        <v>181.59999999999991</v>
      </c>
      <c r="BE39" s="14">
        <f>BD39*VLOOKUP('Données projet'!$B$11,Paramètres!$A$1:$I$89,3,0)*VLOOKUP('Données projet'!$B$11,Paramètres!$A$1:$I$89,5,0)</f>
        <v>118.98431999999994</v>
      </c>
      <c r="BF39" s="14">
        <f t="shared" si="37"/>
        <v>31.437991550787292</v>
      </c>
      <c r="BG39" s="22">
        <f t="shared" si="7"/>
        <v>261.98552595095441</v>
      </c>
      <c r="BH39" s="62">
        <f t="shared" si="8"/>
        <v>555.31885928428778</v>
      </c>
      <c r="BI39" s="62">
        <f ca="1">AVERAGE(OFFSET($BH$3,0,0,'Données projet'!$E$11+1,1))-AVERAGE(OFFSET($H$3,0,0,'Données projet'!$E$11+1,1))</f>
        <v>264.10782373172799</v>
      </c>
      <c r="BJ39" s="62">
        <f t="shared" si="38"/>
        <v>289.35855494161268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6.0200000000000049</v>
      </c>
      <c r="BY39" s="13">
        <f>IF('Données projet'!$A$114&gt;35,BY38+BX39-CG38,IF(A39&lt;'Données projet'!$A$114,$BV$205^A39,IF(A39='Données projet'!$A$114,'Données projet'!$B$114,BY38+BX39-CG38)))</f>
        <v>165.02000000000007</v>
      </c>
      <c r="BZ39" s="14">
        <f>BY39*VLOOKUP('Données projet'!$B$12,Paramètres!$A$1:$I$89,3,0)*VLOOKUP('Données projet'!$B$12,Paramètres!$A$1:$I$89,5,0)</f>
        <v>133.86422400000006</v>
      </c>
      <c r="CA39" s="14">
        <f t="shared" si="39"/>
        <v>34.887740148302484</v>
      </c>
      <c r="CB39" s="22">
        <f t="shared" si="10"/>
        <v>293.90967089162689</v>
      </c>
      <c r="CC39" s="62">
        <f t="shared" si="11"/>
        <v>587.24300422496026</v>
      </c>
      <c r="CD39" s="62">
        <f ca="1">AVERAGE(OFFSET($CC$3,0,0,'Données projet'!$E$12+1,1))-AVERAGE(OFFSET($H$3,0,0,'Données projet'!$E$12+1,1))</f>
        <v>280.22219394281689</v>
      </c>
      <c r="CE39" s="62">
        <f t="shared" si="40"/>
        <v>296.25239639555008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14.6</v>
      </c>
      <c r="CT39" s="13">
        <f>IF('Données projet'!$A$140&gt;35,CT38+CS39-DB38,IF(A39&lt;'Données projet'!$A$140,$CQ$205^A39,IF(A39='Données projet'!$A$140,'Données projet'!$B$140,CT38+CS39-DB38)))</f>
        <v>208.59999999999994</v>
      </c>
      <c r="CU39" s="18">
        <f>CT39*VLOOKUP('Données projet'!$B$13,Paramètres!$A$1:$I$89,3,0)*VLOOKUP('Données projet'!$B$13,Paramètres!$A$1:$I$89,5,0)</f>
        <v>97.624799999999965</v>
      </c>
      <c r="CV39" s="14">
        <f t="shared" si="41"/>
        <v>26.395349675372152</v>
      </c>
      <c r="CW39" s="22">
        <f t="shared" si="13"/>
        <v>216.00176068460644</v>
      </c>
      <c r="CX39" s="62">
        <f t="shared" si="14"/>
        <v>509.33509401793975</v>
      </c>
      <c r="CY39" s="62">
        <f ca="1">AVERAGE(OFFSET($CX$3,0,0,'Données projet'!$E$13+1,1))-AVERAGE(OFFSET($H$3,0,0,'Données projet'!$E$13+1,1))</f>
        <v>399.92909819003523</v>
      </c>
      <c r="CZ39" s="62">
        <f t="shared" si="42"/>
        <v>163.7053537268381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5.4</v>
      </c>
      <c r="N40" s="14">
        <f>IF('Données projet'!$A$36&gt;35,N39+M40-V39,IF(A40&lt;'Données projet'!$A$36,$K$205^A40,IF(A40='Données projet'!$A$36,'Données projet'!$B$36,N39+M40-V39)))</f>
        <v>76.8</v>
      </c>
      <c r="O40" s="14">
        <f>N40*VLOOKUP('Données projet'!$B$9,Paramètres!$A$1:$I$89,3,0)*VLOOKUP('Données projet'!$B$9,Paramètres!$A$1:$I$89,5,0)</f>
        <v>64.69632</v>
      </c>
      <c r="P40" s="14">
        <f t="shared" si="33"/>
        <v>18.350388371049714</v>
      </c>
      <c r="Q40" s="22">
        <f t="shared" si="53"/>
        <v>144.63968374624491</v>
      </c>
      <c r="R40" s="62">
        <f t="shared" si="0"/>
        <v>437.9730170795782</v>
      </c>
      <c r="S40" s="62">
        <f ca="1">AVERAGE(OFFSET($R$3,0,0,'Données projet'!$E$9+1,1))-AVERAGE(OFFSET($H$3,0,0,'Données projet'!$E$9+1,1))</f>
        <v>303.97870340691151</v>
      </c>
      <c r="T40" s="62">
        <f t="shared" si="34"/>
        <v>139.30691157356415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111.79999999999998</v>
      </c>
      <c r="AJ40" s="14">
        <f>AI40*VLOOKUP('Données projet'!$B$10,Paramètres!$A$1:$I$89,3,0)*VLOOKUP('Données projet'!$B$10,Paramètres!$A$1:$I$89,5,0)</f>
        <v>113.36519999999999</v>
      </c>
      <c r="AK40" s="14">
        <f t="shared" si="35"/>
        <v>30.122456058687586</v>
      </c>
      <c r="AL40" s="22">
        <f t="shared" si="4"/>
        <v>249.90766763554748</v>
      </c>
      <c r="AM40" s="62">
        <f t="shared" si="5"/>
        <v>543.24100096888083</v>
      </c>
      <c r="AN40" s="62">
        <f ca="1">AVERAGE(OFFSET($AM$3,0,0,'Données projet'!$E$10+1,1))-AVERAGE(OFFSET($H$3,0,0,'Données projet'!$E$10+1,1))</f>
        <v>475.74538416323395</v>
      </c>
      <c r="AO40" s="62">
        <f t="shared" si="36"/>
        <v>254.25036207346585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9.6</v>
      </c>
      <c r="BD40" s="13">
        <f>IF('Données projet'!$A$88&gt;35,BD39+BC40-BL39,IF(A40&lt;'Données projet'!$A$88,$BA$205^A40,IF(A40='Données projet'!$A$88,'Données projet'!$B$88,BD39+BC40-BL39)))</f>
        <v>191.1999999999999</v>
      </c>
      <c r="BE40" s="14">
        <f>BD40*VLOOKUP('Données projet'!$B$11,Paramètres!$A$1:$I$89,3,0)*VLOOKUP('Données projet'!$B$11,Paramètres!$A$1:$I$89,5,0)</f>
        <v>125.27423999999993</v>
      </c>
      <c r="BF40" s="14">
        <f t="shared" si="37"/>
        <v>32.902032783270968</v>
      </c>
      <c r="BG40" s="22">
        <f t="shared" si="7"/>
        <v>275.49034176419684</v>
      </c>
      <c r="BH40" s="62">
        <f t="shared" si="8"/>
        <v>568.82367509753021</v>
      </c>
      <c r="BI40" s="62">
        <f ca="1">AVERAGE(OFFSET($BH$3,0,0,'Données projet'!$E$11+1,1))-AVERAGE(OFFSET($H$3,0,0,'Données projet'!$E$11+1,1))</f>
        <v>264.10782373172799</v>
      </c>
      <c r="BJ40" s="62">
        <f t="shared" si="38"/>
        <v>289.35855494161268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6.0200000000000049</v>
      </c>
      <c r="BY40" s="13">
        <f>IF('Données projet'!$A$114&gt;35,BY39+BX40-CG39,IF(A40&lt;'Données projet'!$A$114,$BV$205^A40,IF(A40='Données projet'!$A$114,'Données projet'!$B$114,BY39+BX40-CG39)))</f>
        <v>171.04000000000008</v>
      </c>
      <c r="BZ40" s="14">
        <f>BY40*VLOOKUP('Données projet'!$B$12,Paramètres!$A$1:$I$89,3,0)*VLOOKUP('Données projet'!$B$12,Paramètres!$A$1:$I$89,5,0)</f>
        <v>138.74764800000005</v>
      </c>
      <c r="CA40" s="14">
        <f t="shared" si="39"/>
        <v>36.009959374226</v>
      </c>
      <c r="CB40" s="22">
        <f t="shared" si="10"/>
        <v>304.36949951011036</v>
      </c>
      <c r="CC40" s="62">
        <f t="shared" si="11"/>
        <v>597.70283284344373</v>
      </c>
      <c r="CD40" s="62">
        <f ca="1">AVERAGE(OFFSET($CC$3,0,0,'Données projet'!$E$12+1,1))-AVERAGE(OFFSET($H$3,0,0,'Données projet'!$E$12+1,1))</f>
        <v>280.22219394281689</v>
      </c>
      <c r="CE40" s="62">
        <f t="shared" si="40"/>
        <v>296.25239639555008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14.6</v>
      </c>
      <c r="CT40" s="13">
        <f>IF('Données projet'!$A$140&gt;35,CT39+CS40-DB39,IF(A40&lt;'Données projet'!$A$140,$CQ$205^A40,IF(A40='Données projet'!$A$140,'Données projet'!$B$140,CT39+CS40-DB39)))</f>
        <v>223.19999999999993</v>
      </c>
      <c r="CU40" s="18">
        <f>CT40*VLOOKUP('Données projet'!$B$13,Paramètres!$A$1:$I$89,3,0)*VLOOKUP('Données projet'!$B$13,Paramètres!$A$1:$I$89,5,0)</f>
        <v>104.45759999999997</v>
      </c>
      <c r="CV40" s="14">
        <f t="shared" si="41"/>
        <v>28.021248860498247</v>
      </c>
      <c r="CW40" s="22">
        <f t="shared" si="13"/>
        <v>230.73399509870103</v>
      </c>
      <c r="CX40" s="62">
        <f t="shared" si="14"/>
        <v>524.0673284320344</v>
      </c>
      <c r="CY40" s="62">
        <f ca="1">AVERAGE(OFFSET($CX$3,0,0,'Données projet'!$E$13+1,1))-AVERAGE(OFFSET($H$3,0,0,'Données projet'!$E$13+1,1))</f>
        <v>399.92909819003523</v>
      </c>
      <c r="CZ40" s="62">
        <f t="shared" si="42"/>
        <v>163.7053537268381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5.4</v>
      </c>
      <c r="N41" s="14">
        <f>IF('Données projet'!$A$36&gt;35,N40+M41-V40,IF(A41&lt;'Données projet'!$A$36,$K$205^A41,IF(A41='Données projet'!$A$36,'Données projet'!$B$36,N40+M41-V40)))</f>
        <v>82.2</v>
      </c>
      <c r="O41" s="14">
        <f>N41*VLOOKUP('Données projet'!$B$9,Paramètres!$A$1:$I$89,3,0)*VLOOKUP('Données projet'!$B$9,Paramètres!$A$1:$I$89,5,0)</f>
        <v>69.245280000000008</v>
      </c>
      <c r="P41" s="14">
        <f t="shared" si="33"/>
        <v>19.485915913622929</v>
      </c>
      <c r="Q41" s="22">
        <f t="shared" si="53"/>
        <v>154.54016621622662</v>
      </c>
      <c r="R41" s="62">
        <f t="shared" si="0"/>
        <v>447.87349954955994</v>
      </c>
      <c r="S41" s="62">
        <f ca="1">AVERAGE(OFFSET($R$3,0,0,'Données projet'!$E$9+1,1))-AVERAGE(OFFSET($H$3,0,0,'Données projet'!$E$9+1,1))</f>
        <v>303.97870340691151</v>
      </c>
      <c r="T41" s="62">
        <f t="shared" si="34"/>
        <v>139.30691157356415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120.19999999999999</v>
      </c>
      <c r="AJ41" s="14">
        <f>AI41*VLOOKUP('Données projet'!$B$10,Paramètres!$A$1:$I$89,3,0)*VLOOKUP('Données projet'!$B$10,Paramètres!$A$1:$I$89,5,0)</f>
        <v>121.8828</v>
      </c>
      <c r="AK41" s="14">
        <f t="shared" si="35"/>
        <v>32.113732800054677</v>
      </c>
      <c r="AL41" s="22">
        <f t="shared" si="4"/>
        <v>268.21062796009522</v>
      </c>
      <c r="AM41" s="62">
        <f t="shared" si="5"/>
        <v>561.54396129342854</v>
      </c>
      <c r="AN41" s="62">
        <f ca="1">AVERAGE(OFFSET($AM$3,0,0,'Données projet'!$E$10+1,1))-AVERAGE(OFFSET($H$3,0,0,'Données projet'!$E$10+1,1))</f>
        <v>475.74538416323395</v>
      </c>
      <c r="AO41" s="62">
        <f t="shared" si="36"/>
        <v>254.25036207346585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9.6</v>
      </c>
      <c r="BD41" s="13">
        <f>IF('Données projet'!$A$88&gt;35,BD40+BC41-BL40,IF(A41&lt;'Données projet'!$A$88,$BA$205^A41,IF(A41='Données projet'!$A$88,'Données projet'!$B$88,BD40+BC41-BL40)))</f>
        <v>200.7999999999999</v>
      </c>
      <c r="BE41" s="14">
        <f>BD41*VLOOKUP('Données projet'!$B$11,Paramètres!$A$1:$I$89,3,0)*VLOOKUP('Données projet'!$B$11,Paramètres!$A$1:$I$89,5,0)</f>
        <v>131.56415999999993</v>
      </c>
      <c r="BF41" s="14">
        <f t="shared" si="37"/>
        <v>34.357538812709066</v>
      </c>
      <c r="BG41" s="22">
        <f t="shared" si="7"/>
        <v>288.9802920988015</v>
      </c>
      <c r="BH41" s="62">
        <f t="shared" si="8"/>
        <v>582.31362543213481</v>
      </c>
      <c r="BI41" s="62">
        <f ca="1">AVERAGE(OFFSET($BH$3,0,0,'Données projet'!$E$11+1,1))-AVERAGE(OFFSET($H$3,0,0,'Données projet'!$E$11+1,1))</f>
        <v>264.10782373172799</v>
      </c>
      <c r="BJ41" s="62">
        <f t="shared" si="38"/>
        <v>289.35855494161268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6.0200000000000049</v>
      </c>
      <c r="BY41" s="13">
        <f>IF('Données projet'!$A$114&gt;35,BY40+BX41-CG40,IF(A41&lt;'Données projet'!$A$114,$BV$205^A41,IF(A41='Données projet'!$A$114,'Données projet'!$B$114,BY40+BX41-CG40)))</f>
        <v>177.06000000000009</v>
      </c>
      <c r="BZ41" s="14">
        <f>BY41*VLOOKUP('Données projet'!$B$12,Paramètres!$A$1:$I$89,3,0)*VLOOKUP('Données projet'!$B$12,Paramètres!$A$1:$I$89,5,0)</f>
        <v>143.63107200000007</v>
      </c>
      <c r="CA41" s="14">
        <f t="shared" si="39"/>
        <v>37.127589422193964</v>
      </c>
      <c r="CB41" s="22">
        <f t="shared" si="10"/>
        <v>314.82133531032133</v>
      </c>
      <c r="CC41" s="62">
        <f t="shared" si="11"/>
        <v>608.15466864365465</v>
      </c>
      <c r="CD41" s="62">
        <f ca="1">AVERAGE(OFFSET($CC$3,0,0,'Données projet'!$E$12+1,1))-AVERAGE(OFFSET($H$3,0,0,'Données projet'!$E$12+1,1))</f>
        <v>280.22219394281689</v>
      </c>
      <c r="CE41" s="62">
        <f t="shared" si="40"/>
        <v>296.25239639555008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14.6</v>
      </c>
      <c r="CT41" s="13">
        <f>IF('Données projet'!$A$140&gt;35,CT40+CS41-DB40,IF(A41&lt;'Données projet'!$A$140,$CQ$205^A41,IF(A41='Données projet'!$A$140,'Données projet'!$B$140,CT40+CS41-DB40)))</f>
        <v>237.79999999999993</v>
      </c>
      <c r="CU41" s="18">
        <f>CT41*VLOOKUP('Données projet'!$B$13,Paramètres!$A$1:$I$89,3,0)*VLOOKUP('Données projet'!$B$13,Paramètres!$A$1:$I$89,5,0)</f>
        <v>111.29039999999998</v>
      </c>
      <c r="CV41" s="14">
        <f t="shared" si="41"/>
        <v>29.634806205918217</v>
      </c>
      <c r="CW41" s="22">
        <f t="shared" si="13"/>
        <v>245.44473414197418</v>
      </c>
      <c r="CX41" s="62">
        <f t="shared" si="14"/>
        <v>538.77806747530747</v>
      </c>
      <c r="CY41" s="62">
        <f ca="1">AVERAGE(OFFSET($CX$3,0,0,'Données projet'!$E$13+1,1))-AVERAGE(OFFSET($H$3,0,0,'Données projet'!$E$13+1,1))</f>
        <v>399.92909819003523</v>
      </c>
      <c r="CZ41" s="62">
        <f t="shared" si="42"/>
        <v>163.7053537268381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5.4</v>
      </c>
      <c r="N42" s="14">
        <f>IF('Données projet'!$A$36&gt;35,N41+M42-V41,IF(A42&lt;'Données projet'!$A$36,$K$205^A42,IF(A42='Données projet'!$A$36,'Données projet'!$B$36,N41+M42-V41)))</f>
        <v>87.600000000000009</v>
      </c>
      <c r="O42" s="14">
        <f>N42*VLOOKUP('Données projet'!$B$9,Paramètres!$A$1:$I$89,3,0)*VLOOKUP('Données projet'!$B$9,Paramètres!$A$1:$I$89,5,0)</f>
        <v>73.794240000000016</v>
      </c>
      <c r="P42" s="14">
        <f t="shared" si="33"/>
        <v>20.612786943824918</v>
      </c>
      <c r="Q42" s="22">
        <f t="shared" si="53"/>
        <v>164.42557192716174</v>
      </c>
      <c r="R42" s="62">
        <f t="shared" si="0"/>
        <v>457.75890526049506</v>
      </c>
      <c r="S42" s="62">
        <f ca="1">AVERAGE(OFFSET($R$3,0,0,'Données projet'!$E$9+1,1))-AVERAGE(OFFSET($H$3,0,0,'Données projet'!$E$9+1,1))</f>
        <v>303.97870340691151</v>
      </c>
      <c r="T42" s="62">
        <f t="shared" si="34"/>
        <v>139.30691157356415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130.40040000000002</v>
      </c>
      <c r="AK42" s="14">
        <f t="shared" si="35"/>
        <v>34.088863450406919</v>
      </c>
      <c r="AL42" s="22">
        <f t="shared" si="4"/>
        <v>286.48546717612544</v>
      </c>
      <c r="AM42" s="62">
        <f t="shared" si="5"/>
        <v>579.8188005094587</v>
      </c>
      <c r="AN42" s="62">
        <f ca="1">AVERAGE(OFFSET($AM$3,0,0,'Données projet'!$E$10+1,1))-AVERAGE(OFFSET($H$3,0,0,'Données projet'!$E$10+1,1))</f>
        <v>475.74538416323395</v>
      </c>
      <c r="AO42" s="62">
        <f t="shared" si="36"/>
        <v>254.25036207346585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9.6</v>
      </c>
      <c r="BD42" s="13">
        <f>IF('Données projet'!$A$88&gt;35,BD41+BC42-BL41,IF(A42&lt;'Données projet'!$A$88,$BA$205^A42,IF(A42='Données projet'!$A$88,'Données projet'!$B$88,BD41+BC42-BL41)))</f>
        <v>210.39999999999989</v>
      </c>
      <c r="BE42" s="14">
        <f>BD42*VLOOKUP('Données projet'!$B$11,Paramètres!$A$1:$I$89,3,0)*VLOOKUP('Données projet'!$B$11,Paramètres!$A$1:$I$89,5,0)</f>
        <v>137.85407999999993</v>
      </c>
      <c r="BF42" s="14">
        <f t="shared" si="37"/>
        <v>35.804964283629928</v>
      </c>
      <c r="BG42" s="22">
        <f t="shared" si="7"/>
        <v>302.45616879398858</v>
      </c>
      <c r="BH42" s="62">
        <f t="shared" si="8"/>
        <v>595.78950212732184</v>
      </c>
      <c r="BI42" s="62">
        <f ca="1">AVERAGE(OFFSET($BH$3,0,0,'Données projet'!$E$11+1,1))-AVERAGE(OFFSET($H$3,0,0,'Données projet'!$E$11+1,1))</f>
        <v>264.10782373172799</v>
      </c>
      <c r="BJ42" s="62">
        <f t="shared" si="38"/>
        <v>289.35855494161268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6.0200000000000049</v>
      </c>
      <c r="BY42" s="13">
        <f>IF('Données projet'!$A$114&gt;35,BY41+BX42-CG41,IF(A42&lt;'Données projet'!$A$114,$BV$205^A42,IF(A42='Données projet'!$A$114,'Données projet'!$B$114,BY41+BX42-CG41)))</f>
        <v>183.0800000000001</v>
      </c>
      <c r="BZ42" s="14">
        <f>BY42*VLOOKUP('Données projet'!$B$12,Paramètres!$A$1:$I$89,3,0)*VLOOKUP('Données projet'!$B$12,Paramètres!$A$1:$I$89,5,0)</f>
        <v>148.51449600000009</v>
      </c>
      <c r="CA42" s="14">
        <f t="shared" si="39"/>
        <v>38.240804209074824</v>
      </c>
      <c r="CB42" s="22">
        <f t="shared" si="10"/>
        <v>325.26548119747213</v>
      </c>
      <c r="CC42" s="62">
        <f t="shared" si="11"/>
        <v>618.59881453080538</v>
      </c>
      <c r="CD42" s="62">
        <f ca="1">AVERAGE(OFFSET($CC$3,0,0,'Données projet'!$E$12+1,1))-AVERAGE(OFFSET($H$3,0,0,'Données projet'!$E$12+1,1))</f>
        <v>280.22219394281689</v>
      </c>
      <c r="CE42" s="62">
        <f t="shared" si="40"/>
        <v>296.25239639555008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14.6</v>
      </c>
      <c r="CT42" s="13">
        <f>IF('Données projet'!$A$140&gt;35,CT41+CS42-DB41,IF(A42&lt;'Données projet'!$A$140,$CQ$205^A42,IF(A42='Données projet'!$A$140,'Données projet'!$B$140,CT41+CS42-DB41)))</f>
        <v>252.39999999999992</v>
      </c>
      <c r="CU42" s="18">
        <f>CT42*VLOOKUP('Données projet'!$B$13,Paramètres!$A$1:$I$89,3,0)*VLOOKUP('Données projet'!$B$13,Paramètres!$A$1:$I$89,5,0)</f>
        <v>118.12319999999995</v>
      </c>
      <c r="CV42" s="14">
        <f t="shared" si="41"/>
        <v>31.236865730893584</v>
      </c>
      <c r="CW42" s="22">
        <f t="shared" si="13"/>
        <v>260.13544781463958</v>
      </c>
      <c r="CX42" s="62">
        <f t="shared" si="14"/>
        <v>553.46878114797289</v>
      </c>
      <c r="CY42" s="62">
        <f ca="1">AVERAGE(OFFSET($CX$3,0,0,'Données projet'!$E$13+1,1))-AVERAGE(OFFSET($H$3,0,0,'Données projet'!$E$13+1,1))</f>
        <v>399.92909819003523</v>
      </c>
      <c r="CZ42" s="62">
        <f t="shared" si="42"/>
        <v>163.7053537268381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93</v>
      </c>
      <c r="L43" s="13">
        <f>VLOOKUP(A43,'Données projet'!$A$35:$I$55,9,0)</f>
        <v>5.4</v>
      </c>
      <c r="M43" s="13">
        <f t="array" ref="M43">INDEX(L:L,MIN(IF(ISNUMBER(L43:L239),ROW(L43:L239),"")))</f>
        <v>5.4</v>
      </c>
      <c r="N43" s="14">
        <f>IF('Données projet'!$A$36&gt;35,N42+M43-V42,IF(A43&lt;'Données projet'!$A$36,$K$205^A43,IF(A43='Données projet'!$A$36,'Données projet'!$B$36,N42+M43-V42)))</f>
        <v>93.000000000000014</v>
      </c>
      <c r="O43" s="14">
        <f>N43*VLOOKUP('Données projet'!$B$9,Paramètres!$A$1:$I$89,3,0)*VLOOKUP('Données projet'!$B$9,Paramètres!$A$1:$I$89,5,0)</f>
        <v>78.343200000000024</v>
      </c>
      <c r="P43" s="14">
        <f t="shared" si="33"/>
        <v>21.731595839251806</v>
      </c>
      <c r="Q43" s="22">
        <f t="shared" si="53"/>
        <v>174.29693608669695</v>
      </c>
      <c r="R43" s="62">
        <f t="shared" si="0"/>
        <v>467.63026942003023</v>
      </c>
      <c r="S43" s="62">
        <f ca="1">AVERAGE(OFFSET($R$3,0,0,'Données projet'!$E$9+1,1))-AVERAGE(OFFSET($H$3,0,0,'Données projet'!$E$9+1,1))</f>
        <v>303.97870340691151</v>
      </c>
      <c r="T43" s="62">
        <f t="shared" si="34"/>
        <v>139.30691157356415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138.91800000000001</v>
      </c>
      <c r="AK43" s="14">
        <f t="shared" si="35"/>
        <v>36.049022673886341</v>
      </c>
      <c r="AL43" s="22">
        <f t="shared" si="4"/>
        <v>304.73423115701871</v>
      </c>
      <c r="AM43" s="62">
        <f t="shared" si="5"/>
        <v>598.06756449035197</v>
      </c>
      <c r="AN43" s="62">
        <f ca="1">AVERAGE(OFFSET($AM$3,0,0,'Données projet'!$E$10+1,1))-AVERAGE(OFFSET($H$3,0,0,'Données projet'!$E$10+1,1))</f>
        <v>475.74538416323395</v>
      </c>
      <c r="AO43" s="62">
        <f t="shared" si="36"/>
        <v>254.25036207346585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220</v>
      </c>
      <c r="BB43" s="13">
        <f>VLOOKUP(A43,'Données projet'!$A$87:$I$107,9,0)</f>
        <v>9.6</v>
      </c>
      <c r="BC43" s="13">
        <f t="array" ref="BC43">INDEX(BB:BB,MIN(IF(ISNUMBER(BB43:BB239),ROW(BB43:BB239),"")))</f>
        <v>9.6</v>
      </c>
      <c r="BD43" s="13">
        <f>IF('Données projet'!$A$88&gt;35,BD42+BC43-BL42,IF(A43&lt;'Données projet'!$A$88,$BA$205^A43,IF(A43='Données projet'!$A$88,'Données projet'!$B$88,BD42+BC43-BL42)))</f>
        <v>219.99999999999989</v>
      </c>
      <c r="BE43" s="14">
        <f>BD43*VLOOKUP('Données projet'!$B$11,Paramètres!$A$1:$I$89,3,0)*VLOOKUP('Données projet'!$B$11,Paramètres!$A$1:$I$89,5,0)</f>
        <v>144.14399999999992</v>
      </c>
      <c r="BF43" s="14">
        <f t="shared" si="37"/>
        <v>37.244720006976216</v>
      </c>
      <c r="BG43" s="22">
        <f t="shared" si="7"/>
        <v>315.91868734548342</v>
      </c>
      <c r="BH43" s="62">
        <f t="shared" si="8"/>
        <v>609.25202067881673</v>
      </c>
      <c r="BI43" s="62">
        <f ca="1">AVERAGE(OFFSET($BH$3,0,0,'Données projet'!$E$11+1,1))-AVERAGE(OFFSET($H$3,0,0,'Données projet'!$E$11+1,1))</f>
        <v>264.10782373172799</v>
      </c>
      <c r="BJ43" s="62">
        <f t="shared" si="38"/>
        <v>289.35855494161268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56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189.10000000000002</v>
      </c>
      <c r="BW43" s="13">
        <f>VLOOKUP(A43,'Données projet'!$A$113:$I$133,9,0)</f>
        <v>6.0200000000000049</v>
      </c>
      <c r="BX43" s="13">
        <f t="array" ref="BX43">INDEX(BW:BW,MIN(IF(ISNUMBER(BW43:BW239),ROW(BW43:BW239),"")))</f>
        <v>6.0200000000000049</v>
      </c>
      <c r="BY43" s="13">
        <f>IF('Données projet'!$A$114&gt;35,BY42+BX43-CG42,IF(A43&lt;'Données projet'!$A$114,$BV$205^A43,IF(A43='Données projet'!$A$114,'Données projet'!$B$114,BY42+BX43-CG42)))</f>
        <v>189.10000000000011</v>
      </c>
      <c r="BZ43" s="14">
        <f>BY43*VLOOKUP('Données projet'!$B$12,Paramètres!$A$1:$I$89,3,0)*VLOOKUP('Données projet'!$B$12,Paramètres!$A$1:$I$89,5,0)</f>
        <v>153.39792000000011</v>
      </c>
      <c r="CA43" s="14">
        <f t="shared" si="39"/>
        <v>39.349765565193408</v>
      </c>
      <c r="CB43" s="22">
        <f t="shared" si="10"/>
        <v>335.70221902604538</v>
      </c>
      <c r="CC43" s="62">
        <f t="shared" si="11"/>
        <v>629.0355523593787</v>
      </c>
      <c r="CD43" s="62">
        <f ca="1">AVERAGE(OFFSET($CC$3,0,0,'Données projet'!$E$12+1,1))-AVERAGE(OFFSET($H$3,0,0,'Données projet'!$E$12+1,1))</f>
        <v>280.22219394281689</v>
      </c>
      <c r="CE43" s="62">
        <f t="shared" si="40"/>
        <v>296.25239639555008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16.5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267</v>
      </c>
      <c r="CR43" s="13">
        <f>VLOOKUP(A43,'Données projet'!$A$139:$I$159,9,0)</f>
        <v>14.6</v>
      </c>
      <c r="CS43" s="13">
        <f t="array" ref="CS43">INDEX(CR:CR,MIN(IF(ISNUMBER(CR43:CR239),ROW(CR43:CR239),"")))</f>
        <v>14.6</v>
      </c>
      <c r="CT43" s="13">
        <f>IF('Données projet'!$A$140&gt;35,CT42+CS43-DB42,IF(A43&lt;'Données projet'!$A$140,$CQ$205^A43,IF(A43='Données projet'!$A$140,'Données projet'!$B$140,CT42+CS43-DB42)))</f>
        <v>266.99999999999994</v>
      </c>
      <c r="CU43" s="18">
        <f>CT43*VLOOKUP('Données projet'!$B$13,Paramètres!$A$1:$I$89,3,0)*VLOOKUP('Données projet'!$B$13,Paramètres!$A$1:$I$89,5,0)</f>
        <v>124.95599999999997</v>
      </c>
      <c r="CV43" s="14">
        <f t="shared" si="41"/>
        <v>32.828168295117194</v>
      </c>
      <c r="CW43" s="22">
        <f t="shared" si="13"/>
        <v>274.80742644732908</v>
      </c>
      <c r="CX43" s="62">
        <f t="shared" si="14"/>
        <v>568.14075978066239</v>
      </c>
      <c r="CY43" s="62">
        <f ca="1">AVERAGE(OFFSET($CX$3,0,0,'Données projet'!$E$13+1,1))-AVERAGE(OFFSET($H$3,0,0,'Données projet'!$E$13+1,1))</f>
        <v>399.92909819003523</v>
      </c>
      <c r="CZ43" s="62">
        <f t="shared" si="42"/>
        <v>163.7053537268381</v>
      </c>
      <c r="DA43" s="16">
        <f>IF(ISNA(VLOOKUP(A43,'Données projet'!$A$139:$I$159,3,0)),0,VLOOKUP(A43,'Données projet'!$A$139:$I$159,3,0))</f>
        <v>1</v>
      </c>
      <c r="DB43" s="16">
        <f>IF(ISNA(VLOOKUP(A43,'Données projet'!$A$139:$I$159,4,0)),0,VLOOKUP(A43,'Données projet'!$A$139:$I$159,4,0))</f>
        <v>91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5.6</v>
      </c>
      <c r="N44" s="14">
        <f>IF('Données projet'!$A$36&gt;35,N43+M44-V43,IF(A44&lt;'Données projet'!$A$36,$K$205^A44,IF(A44='Données projet'!$A$36,'Données projet'!$B$36,N43+M44-V43)))</f>
        <v>98.600000000000009</v>
      </c>
      <c r="O44" s="14">
        <f>N44*VLOOKUP('Données projet'!$B$9,Paramètres!$A$1:$I$89,3,0)*VLOOKUP('Données projet'!$B$9,Paramètres!$A$1:$I$89,5,0)</f>
        <v>83.060640000000006</v>
      </c>
      <c r="P44" s="14">
        <f t="shared" si="33"/>
        <v>22.883883502950997</v>
      </c>
      <c r="Q44" s="22">
        <f t="shared" si="53"/>
        <v>184.52004510097299</v>
      </c>
      <c r="R44" s="62">
        <f t="shared" si="0"/>
        <v>477.85337843430631</v>
      </c>
      <c r="S44" s="62">
        <f ca="1">AVERAGE(OFFSET($R$3,0,0,'Données projet'!$E$9+1,1))-AVERAGE(OFFSET($H$3,0,0,'Données projet'!$E$9+1,1))</f>
        <v>303.97870340691151</v>
      </c>
      <c r="T44" s="62">
        <f t="shared" si="34"/>
        <v>139.30691157356415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145.4</v>
      </c>
      <c r="AJ44" s="14">
        <f>AI44*VLOOKUP('Données projet'!$B$10,Paramètres!$A$1:$I$89,3,0)*VLOOKUP('Données projet'!$B$10,Paramètres!$A$1:$I$89,5,0)</f>
        <v>147.43560000000002</v>
      </c>
      <c r="AK44" s="14">
        <f t="shared" si="35"/>
        <v>37.99523294834102</v>
      </c>
      <c r="AL44" s="22">
        <f t="shared" si="4"/>
        <v>322.95870071836066</v>
      </c>
      <c r="AM44" s="62">
        <f t="shared" si="5"/>
        <v>616.29203405169392</v>
      </c>
      <c r="AN44" s="62">
        <f ca="1">AVERAGE(OFFSET($AM$3,0,0,'Données projet'!$E$10+1,1))-AVERAGE(OFFSET($H$3,0,0,'Données projet'!$E$10+1,1))</f>
        <v>475.74538416323395</v>
      </c>
      <c r="AO44" s="62">
        <f t="shared" si="36"/>
        <v>254.25036207346585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8.1999999999999993</v>
      </c>
      <c r="BD44" s="13">
        <f>IF('Données projet'!$A$88&gt;35,BD43+BC44-BL43,IF(A44&lt;'Données projet'!$A$88,$BA$205^A44,IF(A44='Données projet'!$A$88,'Données projet'!$B$88,BD43+BC44-BL43)))</f>
        <v>172.19999999999987</v>
      </c>
      <c r="BE44" s="14">
        <f>BD44*VLOOKUP('Données projet'!$B$11,Paramètres!$A$1:$I$89,3,0)*VLOOKUP('Données projet'!$B$11,Paramètres!$A$1:$I$89,5,0)</f>
        <v>112.82543999999992</v>
      </c>
      <c r="BF44" s="14">
        <f t="shared" si="37"/>
        <v>29.995694500969023</v>
      </c>
      <c r="BG44" s="22">
        <f t="shared" si="7"/>
        <v>248.74680925585417</v>
      </c>
      <c r="BH44" s="62">
        <f t="shared" si="8"/>
        <v>542.08014258918752</v>
      </c>
      <c r="BI44" s="62">
        <f ca="1">AVERAGE(OFFSET($BH$3,0,0,'Données projet'!$E$11+1,1))-AVERAGE(OFFSET($H$3,0,0,'Données projet'!$E$11+1,1))</f>
        <v>264.10782373172799</v>
      </c>
      <c r="BJ44" s="62">
        <f t="shared" si="38"/>
        <v>289.35855494161268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5.1799999999999953</v>
      </c>
      <c r="BY44" s="13">
        <f>IF('Données projet'!$A$114&gt;35,BY43+BX44-CG43,IF(A44&lt;'Données projet'!$A$114,$BV$205^A44,IF(A44='Données projet'!$A$114,'Données projet'!$B$114,BY43+BX44-CG43)))</f>
        <v>177.78000000000011</v>
      </c>
      <c r="BZ44" s="14">
        <f>BY44*VLOOKUP('Données projet'!$B$12,Paramètres!$A$1:$I$89,3,0)*VLOOKUP('Données projet'!$B$12,Paramètres!$A$1:$I$89,5,0)</f>
        <v>144.21513600000011</v>
      </c>
      <c r="CA44" s="14">
        <f t="shared" si="39"/>
        <v>37.260960560257899</v>
      </c>
      <c r="CB44" s="22">
        <f t="shared" si="10"/>
        <v>316.07086817578272</v>
      </c>
      <c r="CC44" s="62">
        <f t="shared" si="11"/>
        <v>609.40420150911609</v>
      </c>
      <c r="CD44" s="62">
        <f ca="1">AVERAGE(OFFSET($CC$3,0,0,'Données projet'!$E$12+1,1))-AVERAGE(OFFSET($H$3,0,0,'Données projet'!$E$12+1,1))</f>
        <v>280.22219394281689</v>
      </c>
      <c r="CE44" s="62">
        <f t="shared" si="40"/>
        <v>296.25239639555008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20.399999999999999</v>
      </c>
      <c r="CT44" s="13">
        <f>IF('Données projet'!$A$140&gt;35,CT43+CS44-DB43,IF(A44&lt;'Données projet'!$A$140,$CQ$205^A44,IF(A44='Données projet'!$A$140,'Données projet'!$B$140,CT43+CS44-DB43)))</f>
        <v>196.39999999999992</v>
      </c>
      <c r="CU44" s="18">
        <f>CT44*VLOOKUP('Données projet'!$B$13,Paramètres!$A$1:$I$89,3,0)*VLOOKUP('Données projet'!$B$13,Paramètres!$A$1:$I$89,5,0)</f>
        <v>91.915199999999956</v>
      </c>
      <c r="CV44" s="14">
        <f t="shared" si="41"/>
        <v>25.026557534351902</v>
      </c>
      <c r="CW44" s="22">
        <f t="shared" si="13"/>
        <v>203.67356103899616</v>
      </c>
      <c r="CX44" s="62">
        <f t="shared" si="14"/>
        <v>497.0068943723295</v>
      </c>
      <c r="CY44" s="62">
        <f ca="1">AVERAGE(OFFSET($CX$3,0,0,'Données projet'!$E$13+1,1))-AVERAGE(OFFSET($H$3,0,0,'Données projet'!$E$13+1,1))</f>
        <v>399.92909819003523</v>
      </c>
      <c r="CZ44" s="62">
        <f t="shared" si="42"/>
        <v>163.7053537268381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5.6</v>
      </c>
      <c r="N45" s="14">
        <f>IF('Données projet'!$A$36&gt;35,N44+M45-V44,IF(A45&lt;'Données projet'!$A$36,$K$205^A45,IF(A45='Données projet'!$A$36,'Données projet'!$B$36,N44+M45-V44)))</f>
        <v>104.2</v>
      </c>
      <c r="O45" s="14">
        <f>N45*VLOOKUP('Données projet'!$B$9,Paramètres!$A$1:$I$89,3,0)*VLOOKUP('Données projet'!$B$9,Paramètres!$A$1:$I$89,5,0)</f>
        <v>87.778080000000017</v>
      </c>
      <c r="P45" s="14">
        <f t="shared" si="33"/>
        <v>24.028574260451634</v>
      </c>
      <c r="Q45" s="22">
        <f t="shared" si="53"/>
        <v>194.72992283695328</v>
      </c>
      <c r="R45" s="62">
        <f t="shared" si="0"/>
        <v>488.06325617028659</v>
      </c>
      <c r="S45" s="62">
        <f ca="1">AVERAGE(OFFSET($R$3,0,0,'Données projet'!$E$9+1,1))-AVERAGE(OFFSET($H$3,0,0,'Données projet'!$E$9+1,1))</f>
        <v>303.97870340691151</v>
      </c>
      <c r="T45" s="62">
        <f t="shared" si="34"/>
        <v>139.30691157356415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153.80000000000001</v>
      </c>
      <c r="AJ45" s="14">
        <f>AI45*VLOOKUP('Données projet'!$B$10,Paramètres!$A$1:$I$89,3,0)*VLOOKUP('Données projet'!$B$10,Paramètres!$A$1:$I$89,5,0)</f>
        <v>155.95320000000004</v>
      </c>
      <c r="AK45" s="14">
        <f t="shared" si="35"/>
        <v>39.928391937903875</v>
      </c>
      <c r="AL45" s="22">
        <f t="shared" si="4"/>
        <v>341.16043929184929</v>
      </c>
      <c r="AM45" s="62">
        <f t="shared" si="5"/>
        <v>634.4937726251826</v>
      </c>
      <c r="AN45" s="62">
        <f ca="1">AVERAGE(OFFSET($AM$3,0,0,'Données projet'!$E$10+1,1))-AVERAGE(OFFSET($H$3,0,0,'Données projet'!$E$10+1,1))</f>
        <v>475.74538416323395</v>
      </c>
      <c r="AO45" s="62">
        <f t="shared" si="36"/>
        <v>254.25036207346585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8.1999999999999993</v>
      </c>
      <c r="BD45" s="13">
        <f>IF('Données projet'!$A$88&gt;35,BD44+BC45-BL44,IF(A45&lt;'Données projet'!$A$88,$BA$205^A45,IF(A45='Données projet'!$A$88,'Données projet'!$B$88,BD44+BC45-BL44)))</f>
        <v>180.39999999999986</v>
      </c>
      <c r="BE45" s="14">
        <f>BD45*VLOOKUP('Données projet'!$B$11,Paramètres!$A$1:$I$89,3,0)*VLOOKUP('Données projet'!$B$11,Paramètres!$A$1:$I$89,5,0)</f>
        <v>118.19807999999992</v>
      </c>
      <c r="BF45" s="14">
        <f t="shared" si="37"/>
        <v>31.254361690638451</v>
      </c>
      <c r="BG45" s="22">
        <f t="shared" si="7"/>
        <v>260.29633594452849</v>
      </c>
      <c r="BH45" s="62">
        <f t="shared" si="8"/>
        <v>553.62966927786181</v>
      </c>
      <c r="BI45" s="62">
        <f ca="1">AVERAGE(OFFSET($BH$3,0,0,'Données projet'!$E$11+1,1))-AVERAGE(OFFSET($H$3,0,0,'Données projet'!$E$11+1,1))</f>
        <v>264.10782373172799</v>
      </c>
      <c r="BJ45" s="62">
        <f t="shared" si="38"/>
        <v>289.35855494161268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5.1799999999999953</v>
      </c>
      <c r="BY45" s="13">
        <f>IF('Données projet'!$A$114&gt;35,BY44+BX45-CG44,IF(A45&lt;'Données projet'!$A$114,$BV$205^A45,IF(A45='Données projet'!$A$114,'Données projet'!$B$114,BY44+BX45-CG44)))</f>
        <v>182.96000000000012</v>
      </c>
      <c r="BZ45" s="14">
        <f>BY45*VLOOKUP('Données projet'!$B$12,Paramètres!$A$1:$I$89,3,0)*VLOOKUP('Données projet'!$B$12,Paramètres!$A$1:$I$89,5,0)</f>
        <v>148.41715200000013</v>
      </c>
      <c r="CA45" s="14">
        <f t="shared" si="39"/>
        <v>38.218655947838265</v>
      </c>
      <c r="CB45" s="22">
        <f t="shared" si="10"/>
        <v>325.05736550915185</v>
      </c>
      <c r="CC45" s="62">
        <f t="shared" si="11"/>
        <v>618.39069884248511</v>
      </c>
      <c r="CD45" s="62">
        <f ca="1">AVERAGE(OFFSET($CC$3,0,0,'Données projet'!$E$12+1,1))-AVERAGE(OFFSET($H$3,0,0,'Données projet'!$E$12+1,1))</f>
        <v>280.22219394281689</v>
      </c>
      <c r="CE45" s="62">
        <f t="shared" si="40"/>
        <v>296.25239639555008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20.399999999999999</v>
      </c>
      <c r="CT45" s="13">
        <f>IF('Données projet'!$A$140&gt;35,CT44+CS45-DB44,IF(A45&lt;'Données projet'!$A$140,$CQ$205^A45,IF(A45='Données projet'!$A$140,'Données projet'!$B$140,CT44+CS45-DB44)))</f>
        <v>216.79999999999993</v>
      </c>
      <c r="CU45" s="18">
        <f>CT45*VLOOKUP('Données projet'!$B$13,Paramètres!$A$1:$I$89,3,0)*VLOOKUP('Données projet'!$B$13,Paramètres!$A$1:$I$89,5,0)</f>
        <v>101.46239999999997</v>
      </c>
      <c r="CV45" s="14">
        <f t="shared" si="41"/>
        <v>27.310099257465147</v>
      </c>
      <c r="CW45" s="22">
        <f t="shared" si="13"/>
        <v>224.27876954008505</v>
      </c>
      <c r="CX45" s="62">
        <f t="shared" si="14"/>
        <v>517.61210287341839</v>
      </c>
      <c r="CY45" s="62">
        <f ca="1">AVERAGE(OFFSET($CX$3,0,0,'Données projet'!$E$13+1,1))-AVERAGE(OFFSET($H$3,0,0,'Données projet'!$E$13+1,1))</f>
        <v>399.92909819003523</v>
      </c>
      <c r="CZ45" s="62">
        <f t="shared" si="42"/>
        <v>163.7053537268381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5.6</v>
      </c>
      <c r="N46" s="14">
        <f>IF('Données projet'!$A$36&gt;35,N45+M46-V45,IF(A46&lt;'Données projet'!$A$36,$K$205^A46,IF(A46='Données projet'!$A$36,'Données projet'!$B$36,N45+M46-V45)))</f>
        <v>109.8</v>
      </c>
      <c r="O46" s="14">
        <f>N46*VLOOKUP('Données projet'!$B$9,Paramètres!$A$1:$I$89,3,0)*VLOOKUP('Données projet'!$B$9,Paramètres!$A$1:$I$89,5,0)</f>
        <v>92.495519999999999</v>
      </c>
      <c r="P46" s="14">
        <f t="shared" si="33"/>
        <v>25.166122941067407</v>
      </c>
      <c r="Q46" s="22">
        <f t="shared" si="53"/>
        <v>204.92736145569242</v>
      </c>
      <c r="R46" s="62">
        <f t="shared" si="0"/>
        <v>498.26069478902571</v>
      </c>
      <c r="S46" s="62">
        <f ca="1">AVERAGE(OFFSET($R$3,0,0,'Données projet'!$E$9+1,1))-AVERAGE(OFFSET($H$3,0,0,'Données projet'!$E$9+1,1))</f>
        <v>303.97870340691151</v>
      </c>
      <c r="T46" s="62">
        <f t="shared" si="34"/>
        <v>139.30691157356415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162.20000000000002</v>
      </c>
      <c r="AJ46" s="14">
        <f>AI46*VLOOKUP('Données projet'!$B$10,Paramètres!$A$1:$I$89,3,0)*VLOOKUP('Données projet'!$B$10,Paramètres!$A$1:$I$89,5,0)</f>
        <v>164.47080000000003</v>
      </c>
      <c r="AK46" s="14">
        <f t="shared" si="35"/>
        <v>41.849293714451377</v>
      </c>
      <c r="AL46" s="22">
        <f t="shared" si="4"/>
        <v>359.34082988600284</v>
      </c>
      <c r="AM46" s="62">
        <f t="shared" si="5"/>
        <v>652.67416321933615</v>
      </c>
      <c r="AN46" s="62">
        <f ca="1">AVERAGE(OFFSET($AM$3,0,0,'Données projet'!$E$10+1,1))-AVERAGE(OFFSET($H$3,0,0,'Données projet'!$E$10+1,1))</f>
        <v>475.74538416323395</v>
      </c>
      <c r="AO46" s="62">
        <f t="shared" si="36"/>
        <v>254.25036207346585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8.1999999999999993</v>
      </c>
      <c r="BD46" s="13">
        <f>IF('Données projet'!$A$88&gt;35,BD45+BC46-BL45,IF(A46&lt;'Données projet'!$A$88,$BA$205^A46,IF(A46='Données projet'!$A$88,'Données projet'!$B$88,BD45+BC46-BL45)))</f>
        <v>188.59999999999985</v>
      </c>
      <c r="BE46" s="14">
        <f>BD46*VLOOKUP('Données projet'!$B$11,Paramètres!$A$1:$I$89,3,0)*VLOOKUP('Données projet'!$B$11,Paramètres!$A$1:$I$89,5,0)</f>
        <v>123.57071999999989</v>
      </c>
      <c r="BF46" s="14">
        <f t="shared" si="37"/>
        <v>32.506384557027644</v>
      </c>
      <c r="BG46" s="22">
        <f t="shared" si="7"/>
        <v>271.83429043682298</v>
      </c>
      <c r="BH46" s="62">
        <f t="shared" si="8"/>
        <v>565.1676237701563</v>
      </c>
      <c r="BI46" s="62">
        <f ca="1">AVERAGE(OFFSET($BH$3,0,0,'Données projet'!$E$11+1,1))-AVERAGE(OFFSET($H$3,0,0,'Données projet'!$E$11+1,1))</f>
        <v>264.10782373172799</v>
      </c>
      <c r="BJ46" s="62">
        <f t="shared" si="38"/>
        <v>289.35855494161268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5.1799999999999953</v>
      </c>
      <c r="BY46" s="13">
        <f>IF('Données projet'!$A$114&gt;35,BY45+BX46-CG45,IF(A46&lt;'Données projet'!$A$114,$BV$205^A46,IF(A46='Données projet'!$A$114,'Données projet'!$B$114,BY45+BX46-CG45)))</f>
        <v>188.14000000000013</v>
      </c>
      <c r="BZ46" s="14">
        <f>BY46*VLOOKUP('Données projet'!$B$12,Paramètres!$A$1:$I$89,3,0)*VLOOKUP('Données projet'!$B$12,Paramètres!$A$1:$I$89,5,0)</f>
        <v>152.61916800000012</v>
      </c>
      <c r="CA46" s="14">
        <f t="shared" si="39"/>
        <v>39.173199961940988</v>
      </c>
      <c r="CB46" s="22">
        <f t="shared" si="10"/>
        <v>334.0383742003807</v>
      </c>
      <c r="CC46" s="62">
        <f t="shared" si="11"/>
        <v>627.37170753371402</v>
      </c>
      <c r="CD46" s="62">
        <f ca="1">AVERAGE(OFFSET($CC$3,0,0,'Données projet'!$E$12+1,1))-AVERAGE(OFFSET($H$3,0,0,'Données projet'!$E$12+1,1))</f>
        <v>280.22219394281689</v>
      </c>
      <c r="CE46" s="62">
        <f t="shared" si="40"/>
        <v>296.25239639555008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20.399999999999999</v>
      </c>
      <c r="CT46" s="13">
        <f>IF('Données projet'!$A$140&gt;35,CT45+CS46-DB45,IF(A46&lt;'Données projet'!$A$140,$CQ$205^A46,IF(A46='Données projet'!$A$140,'Données projet'!$B$140,CT45+CS46-DB45)))</f>
        <v>237.19999999999993</v>
      </c>
      <c r="CU46" s="18">
        <f>CT46*VLOOKUP('Données projet'!$B$13,Paramètres!$A$1:$I$89,3,0)*VLOOKUP('Données projet'!$B$13,Paramètres!$A$1:$I$89,5,0)</f>
        <v>111.00959999999996</v>
      </c>
      <c r="CV46" s="14">
        <f t="shared" si="41"/>
        <v>29.568727576170897</v>
      </c>
      <c r="CW46" s="22">
        <f t="shared" si="13"/>
        <v>244.8405871951642</v>
      </c>
      <c r="CX46" s="62">
        <f t="shared" si="14"/>
        <v>538.17392052849755</v>
      </c>
      <c r="CY46" s="62">
        <f ca="1">AVERAGE(OFFSET($CX$3,0,0,'Données projet'!$E$13+1,1))-AVERAGE(OFFSET($H$3,0,0,'Données projet'!$E$13+1,1))</f>
        <v>399.92909819003523</v>
      </c>
      <c r="CZ46" s="62">
        <f t="shared" si="42"/>
        <v>163.7053537268381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5.6</v>
      </c>
      <c r="N47" s="14">
        <f>IF('Données projet'!$A$36&gt;35,N46+M47-V46,IF(A47&lt;'Données projet'!$A$36,$K$205^A47,IF(A47='Données projet'!$A$36,'Données projet'!$B$36,N46+M47-V46)))</f>
        <v>115.39999999999999</v>
      </c>
      <c r="O47" s="14">
        <f>N47*VLOOKUP('Données projet'!$B$9,Paramètres!$A$1:$I$89,3,0)*VLOOKUP('Données projet'!$B$9,Paramètres!$A$1:$I$89,5,0)</f>
        <v>97.21296000000001</v>
      </c>
      <c r="P47" s="14">
        <f t="shared" si="33"/>
        <v>26.296935359296459</v>
      </c>
      <c r="Q47" s="22">
        <f t="shared" si="53"/>
        <v>215.11306775077466</v>
      </c>
      <c r="R47" s="62">
        <f t="shared" si="0"/>
        <v>508.44640108410795</v>
      </c>
      <c r="S47" s="62">
        <f ca="1">AVERAGE(OFFSET($R$3,0,0,'Données projet'!$E$9+1,1))-AVERAGE(OFFSET($H$3,0,0,'Données projet'!$E$9+1,1))</f>
        <v>303.97870340691151</v>
      </c>
      <c r="T47" s="62">
        <f t="shared" si="34"/>
        <v>139.30691157356415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170.60000000000002</v>
      </c>
      <c r="AJ47" s="14">
        <f>AI47*VLOOKUP('Données projet'!$B$10,Paramètres!$A$1:$I$89,3,0)*VLOOKUP('Données projet'!$B$10,Paramètres!$A$1:$I$89,5,0)</f>
        <v>172.98840000000004</v>
      </c>
      <c r="AK47" s="14">
        <f t="shared" si="35"/>
        <v>43.758645457754092</v>
      </c>
      <c r="AL47" s="22">
        <f t="shared" si="4"/>
        <v>377.50110417225505</v>
      </c>
      <c r="AM47" s="62">
        <f t="shared" si="5"/>
        <v>670.83443750558831</v>
      </c>
      <c r="AN47" s="62">
        <f ca="1">AVERAGE(OFFSET($AM$3,0,0,'Données projet'!$E$10+1,1))-AVERAGE(OFFSET($H$3,0,0,'Données projet'!$E$10+1,1))</f>
        <v>475.74538416323395</v>
      </c>
      <c r="AO47" s="62">
        <f t="shared" si="36"/>
        <v>254.25036207346585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8.1999999999999993</v>
      </c>
      <c r="BD47" s="13">
        <f>IF('Données projet'!$A$88&gt;35,BD46+BC47-BL46,IF(A47&lt;'Données projet'!$A$88,$BA$205^A47,IF(A47='Données projet'!$A$88,'Données projet'!$B$88,BD46+BC47-BL46)))</f>
        <v>196.79999999999984</v>
      </c>
      <c r="BE47" s="14">
        <f>BD47*VLOOKUP('Données projet'!$B$11,Paramètres!$A$1:$I$89,3,0)*VLOOKUP('Données projet'!$B$11,Paramètres!$A$1:$I$89,5,0)</f>
        <v>128.9433599999999</v>
      </c>
      <c r="BF47" s="14">
        <f t="shared" si="37"/>
        <v>33.752085002132162</v>
      </c>
      <c r="BG47" s="22">
        <f t="shared" si="7"/>
        <v>283.36123337871334</v>
      </c>
      <c r="BH47" s="62">
        <f t="shared" si="8"/>
        <v>576.69456671204671</v>
      </c>
      <c r="BI47" s="62">
        <f ca="1">AVERAGE(OFFSET($BH$3,0,0,'Données projet'!$E$11+1,1))-AVERAGE(OFFSET($H$3,0,0,'Données projet'!$E$11+1,1))</f>
        <v>264.10782373172799</v>
      </c>
      <c r="BJ47" s="62">
        <f t="shared" si="38"/>
        <v>289.35855494161268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5.1799999999999953</v>
      </c>
      <c r="BY47" s="13">
        <f>IF('Données projet'!$A$114&gt;35,BY46+BX47-CG46,IF(A47&lt;'Données projet'!$A$114,$BV$205^A47,IF(A47='Données projet'!$A$114,'Données projet'!$B$114,BY46+BX47-CG46)))</f>
        <v>193.32000000000014</v>
      </c>
      <c r="BZ47" s="14">
        <f>BY47*VLOOKUP('Données projet'!$B$12,Paramètres!$A$1:$I$89,3,0)*VLOOKUP('Données projet'!$B$12,Paramètres!$A$1:$I$89,5,0)</f>
        <v>156.82118400000013</v>
      </c>
      <c r="CA47" s="14">
        <f t="shared" si="39"/>
        <v>40.124689337590425</v>
      </c>
      <c r="CB47" s="22">
        <f t="shared" si="10"/>
        <v>343.01406272963686</v>
      </c>
      <c r="CC47" s="62">
        <f t="shared" si="11"/>
        <v>636.34739606297012</v>
      </c>
      <c r="CD47" s="62">
        <f ca="1">AVERAGE(OFFSET($CC$3,0,0,'Données projet'!$E$12+1,1))-AVERAGE(OFFSET($H$3,0,0,'Données projet'!$E$12+1,1))</f>
        <v>280.22219394281689</v>
      </c>
      <c r="CE47" s="62">
        <f t="shared" si="40"/>
        <v>296.25239639555008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20.399999999999999</v>
      </c>
      <c r="CT47" s="13">
        <f>IF('Données projet'!$A$140&gt;35,CT46+CS47-DB46,IF(A47&lt;'Données projet'!$A$140,$CQ$205^A47,IF(A47='Données projet'!$A$140,'Données projet'!$B$140,CT46+CS47-DB46)))</f>
        <v>257.59999999999991</v>
      </c>
      <c r="CU47" s="18">
        <f>CT47*VLOOKUP('Données projet'!$B$13,Paramètres!$A$1:$I$89,3,0)*VLOOKUP('Données projet'!$B$13,Paramètres!$A$1:$I$89,5,0)</f>
        <v>120.55679999999995</v>
      </c>
      <c r="CV47" s="14">
        <f t="shared" si="41"/>
        <v>31.804828741198779</v>
      </c>
      <c r="CW47" s="22">
        <f t="shared" si="13"/>
        <v>265.36317005758775</v>
      </c>
      <c r="CX47" s="62">
        <f t="shared" si="14"/>
        <v>558.69650339092107</v>
      </c>
      <c r="CY47" s="62">
        <f ca="1">AVERAGE(OFFSET($CX$3,0,0,'Données projet'!$E$13+1,1))-AVERAGE(OFFSET($H$3,0,0,'Données projet'!$E$13+1,1))</f>
        <v>399.92909819003523</v>
      </c>
      <c r="CZ47" s="62">
        <f t="shared" si="42"/>
        <v>163.7053537268381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121</v>
      </c>
      <c r="L48" s="13">
        <f>VLOOKUP(A48,'Données projet'!$A$35:$I$55,9,0)</f>
        <v>5.6</v>
      </c>
      <c r="M48" s="13">
        <f t="array" ref="M48">INDEX(L:L,MIN(IF(ISNUMBER(L48:L244),ROW(L48:L244),"")))</f>
        <v>5.6</v>
      </c>
      <c r="N48" s="14">
        <f>IF('Données projet'!$A$36&gt;35,N47+M48-V47,IF(A48&lt;'Données projet'!$A$36,$K$205^A48,IF(A48='Données projet'!$A$36,'Données projet'!$B$36,N47+M48-V47)))</f>
        <v>120.99999999999999</v>
      </c>
      <c r="O48" s="14">
        <f>N48*VLOOKUP('Données projet'!$B$9,Paramètres!$A$1:$I$89,3,0)*VLOOKUP('Données projet'!$B$9,Paramètres!$A$1:$I$89,5,0)</f>
        <v>101.93040000000001</v>
      </c>
      <c r="P48" s="14">
        <f t="shared" si="33"/>
        <v>27.421375718582158</v>
      </c>
      <c r="Q48" s="22">
        <f t="shared" si="53"/>
        <v>225.28767604319728</v>
      </c>
      <c r="R48" s="62">
        <f t="shared" si="0"/>
        <v>518.62100937653054</v>
      </c>
      <c r="S48" s="62">
        <f ca="1">AVERAGE(OFFSET($R$3,0,0,'Données projet'!$E$9+1,1))-AVERAGE(OFFSET($H$3,0,0,'Données projet'!$E$9+1,1))</f>
        <v>303.97870340691151</v>
      </c>
      <c r="T48" s="62">
        <f t="shared" si="34"/>
        <v>139.30691157356415</v>
      </c>
      <c r="U48" s="16">
        <f>IF(ISNA(VLOOKUP(A48,'Données projet'!$A$35:$I$55,3,0)),0,VLOOKUP(A48,'Données projet'!$A$35:$I$55,3,0))</f>
        <v>2</v>
      </c>
      <c r="V48" s="16">
        <f>IF(ISNA(VLOOKUP(A48,'Données projet'!$A$35:$I$55,4,0)),0,VLOOKUP(A48,'Données projet'!$A$35:$I$55,4,0))</f>
        <v>27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179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179.00000000000003</v>
      </c>
      <c r="AJ48" s="14">
        <f>AI48*VLOOKUP('Données projet'!$B$10,Paramètres!$A$1:$I$89,3,0)*VLOOKUP('Données projet'!$B$10,Paramètres!$A$1:$I$89,5,0)</f>
        <v>181.50600000000003</v>
      </c>
      <c r="AK48" s="14">
        <f t="shared" si="35"/>
        <v>45.657080773122978</v>
      </c>
      <c r="AL48" s="22">
        <f t="shared" si="4"/>
        <v>395.64236567985586</v>
      </c>
      <c r="AM48" s="62">
        <f t="shared" si="5"/>
        <v>688.97569901318911</v>
      </c>
      <c r="AN48" s="62">
        <f ca="1">AVERAGE(OFFSET($AM$3,0,0,'Données projet'!$E$10+1,1))-AVERAGE(OFFSET($H$3,0,0,'Données projet'!$E$10+1,1))</f>
        <v>475.74538416323395</v>
      </c>
      <c r="AO48" s="62">
        <f t="shared" si="36"/>
        <v>254.25036207346585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42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205</v>
      </c>
      <c r="BB48" s="13">
        <f>VLOOKUP(A48,'Données projet'!$A$87:$I$107,9,0)</f>
        <v>8.1999999999999993</v>
      </c>
      <c r="BC48" s="13">
        <f t="array" ref="BC48">INDEX(BB:BB,MIN(IF(ISNUMBER(BB48:BB244),ROW(BB48:BB244),"")))</f>
        <v>8.1999999999999993</v>
      </c>
      <c r="BD48" s="13">
        <f>IF('Données projet'!$A$88&gt;35,BD47+BC48-BL47,IF(A48&lt;'Données projet'!$A$88,$BA$205^A48,IF(A48='Données projet'!$A$88,'Données projet'!$B$88,BD47+BC48-BL47)))</f>
        <v>204.99999999999983</v>
      </c>
      <c r="BE48" s="14">
        <f>BD48*VLOOKUP('Données projet'!$B$11,Paramètres!$A$1:$I$89,3,0)*VLOOKUP('Données projet'!$B$11,Paramètres!$A$1:$I$89,5,0)</f>
        <v>134.31599999999989</v>
      </c>
      <c r="BF48" s="14">
        <f t="shared" si="37"/>
        <v>34.99175658512241</v>
      </c>
      <c r="BG48" s="22">
        <f t="shared" si="7"/>
        <v>294.87767605242135</v>
      </c>
      <c r="BH48" s="62">
        <f t="shared" si="8"/>
        <v>588.21100938575466</v>
      </c>
      <c r="BI48" s="62">
        <f ca="1">AVERAGE(OFFSET($BH$3,0,0,'Données projet'!$E$11+1,1))-AVERAGE(OFFSET($H$3,0,0,'Données projet'!$E$11+1,1))</f>
        <v>264.10782373172799</v>
      </c>
      <c r="BJ48" s="62">
        <f t="shared" si="38"/>
        <v>289.35855494161268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198.5</v>
      </c>
      <c r="BW48" s="13">
        <f>VLOOKUP(A48,'Données projet'!$A$113:$I$133,9,0)</f>
        <v>5.1799999999999953</v>
      </c>
      <c r="BX48" s="13">
        <f t="array" ref="BX48">INDEX(BW:BW,MIN(IF(ISNUMBER(BW48:BW244),ROW(BW48:BW244),"")))</f>
        <v>5.1799999999999953</v>
      </c>
      <c r="BY48" s="13">
        <f>IF('Données projet'!$A$114&gt;35,BY47+BX48-CG47,IF(A48&lt;'Données projet'!$A$114,$BV$205^A48,IF(A48='Données projet'!$A$114,'Données projet'!$B$114,BY47+BX48-CG47)))</f>
        <v>198.50000000000014</v>
      </c>
      <c r="BZ48" s="14">
        <f>BY48*VLOOKUP('Données projet'!$B$12,Paramètres!$A$1:$I$89,3,0)*VLOOKUP('Données projet'!$B$12,Paramètres!$A$1:$I$89,5,0)</f>
        <v>161.02320000000014</v>
      </c>
      <c r="CA48" s="14">
        <f t="shared" si="39"/>
        <v>41.073215330646072</v>
      </c>
      <c r="CB48" s="22">
        <f t="shared" si="10"/>
        <v>351.98459003420879</v>
      </c>
      <c r="CC48" s="62">
        <f t="shared" si="11"/>
        <v>645.31792336754211</v>
      </c>
      <c r="CD48" s="62">
        <f ca="1">AVERAGE(OFFSET($CC$3,0,0,'Données projet'!$E$12+1,1))-AVERAGE(OFFSET($H$3,0,0,'Données projet'!$E$12+1,1))</f>
        <v>280.22219394281689</v>
      </c>
      <c r="CE48" s="62">
        <f t="shared" si="40"/>
        <v>296.25239639555008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20.399999999999999</v>
      </c>
      <c r="CT48" s="13">
        <f>IF('Données projet'!$A$140&gt;35,CT47+CS48-DB47,IF(A48&lt;'Données projet'!$A$140,$CQ$205^A48,IF(A48='Données projet'!$A$140,'Données projet'!$B$140,CT47+CS48-DB47)))</f>
        <v>277.99999999999989</v>
      </c>
      <c r="CU48" s="18">
        <f>CT48*VLOOKUP('Données projet'!$B$13,Paramètres!$A$1:$I$89,3,0)*VLOOKUP('Données projet'!$B$13,Paramètres!$A$1:$I$89,5,0)</f>
        <v>130.10399999999996</v>
      </c>
      <c r="CV48" s="14">
        <f t="shared" si="41"/>
        <v>34.020389560268086</v>
      </c>
      <c r="CW48" s="22">
        <f t="shared" si="13"/>
        <v>285.84997848413349</v>
      </c>
      <c r="CX48" s="62">
        <f t="shared" si="14"/>
        <v>579.1833118174668</v>
      </c>
      <c r="CY48" s="62">
        <f ca="1">AVERAGE(OFFSET($CX$3,0,0,'Données projet'!$E$13+1,1))-AVERAGE(OFFSET($H$3,0,0,'Données projet'!$E$13+1,1))</f>
        <v>399.92909819003523</v>
      </c>
      <c r="CZ48" s="62">
        <f t="shared" si="42"/>
        <v>163.7053537268381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5.4</v>
      </c>
      <c r="N49" s="14">
        <f>IF('Données projet'!$A$36&gt;35,N48+M49-V48,IF(A49&lt;'Données projet'!$A$36,$K$205^A49,IF(A49='Données projet'!$A$36,'Données projet'!$B$36,N48+M49-V48)))</f>
        <v>99.399999999999991</v>
      </c>
      <c r="O49" s="14">
        <f>N49*VLOOKUP('Données projet'!$B$9,Paramètres!$A$1:$I$89,3,0)*VLOOKUP('Données projet'!$B$9,Paramètres!$A$1:$I$89,5,0)</f>
        <v>83.734560000000002</v>
      </c>
      <c r="P49" s="14">
        <f t="shared" si="33"/>
        <v>23.047864679175266</v>
      </c>
      <c r="Q49" s="22">
        <f t="shared" si="53"/>
        <v>185.97938964956359</v>
      </c>
      <c r="R49" s="62">
        <f t="shared" si="0"/>
        <v>479.3127229828969</v>
      </c>
      <c r="S49" s="62">
        <f ca="1">AVERAGE(OFFSET($R$3,0,0,'Données projet'!$E$9+1,1))-AVERAGE(OFFSET($H$3,0,0,'Données projet'!$E$9+1,1))</f>
        <v>303.97870340691151</v>
      </c>
      <c r="T49" s="62">
        <f t="shared" si="34"/>
        <v>139.30691157356415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145.20000000000002</v>
      </c>
      <c r="AJ49" s="14">
        <f>AI49*VLOOKUP('Données projet'!$B$10,Paramètres!$A$1:$I$89,3,0)*VLOOKUP('Données projet'!$B$10,Paramètres!$A$1:$I$89,5,0)</f>
        <v>147.23280000000003</v>
      </c>
      <c r="AK49" s="14">
        <f t="shared" si="35"/>
        <v>37.949049623906205</v>
      </c>
      <c r="AL49" s="22">
        <f t="shared" si="4"/>
        <v>322.52505476163668</v>
      </c>
      <c r="AM49" s="62">
        <f t="shared" si="5"/>
        <v>615.85838809497</v>
      </c>
      <c r="AN49" s="62">
        <f ca="1">AVERAGE(OFFSET($AM$3,0,0,'Données projet'!$E$10+1,1))-AVERAGE(OFFSET($H$3,0,0,'Données projet'!$E$10+1,1))</f>
        <v>475.74538416323395</v>
      </c>
      <c r="AO49" s="62">
        <f t="shared" si="36"/>
        <v>254.25036207346585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</v>
      </c>
      <c r="BD49" s="13">
        <f>IF('Données projet'!$A$88&gt;35,BD48+BC49-BL48,IF(A49&lt;'Données projet'!$A$88,$BA$205^A49,IF(A49='Données projet'!$A$88,'Données projet'!$B$88,BD48+BC49-BL48)))</f>
        <v>211.99999999999983</v>
      </c>
      <c r="BE49" s="14">
        <f>BD49*VLOOKUP('Données projet'!$B$11,Paramètres!$A$1:$I$89,3,0)*VLOOKUP('Données projet'!$B$11,Paramètres!$A$1:$I$89,5,0)</f>
        <v>138.90239999999989</v>
      </c>
      <c r="BF49" s="14">
        <f t="shared" si="37"/>
        <v>36.045445680666425</v>
      </c>
      <c r="BG49" s="22">
        <f t="shared" si="7"/>
        <v>304.70083122716051</v>
      </c>
      <c r="BH49" s="62">
        <f t="shared" si="8"/>
        <v>598.03416456049376</v>
      </c>
      <c r="BI49" s="62">
        <f ca="1">AVERAGE(OFFSET($BH$3,0,0,'Données projet'!$E$11+1,1))-AVERAGE(OFFSET($H$3,0,0,'Données projet'!$E$11+1,1))</f>
        <v>264.10782373172799</v>
      </c>
      <c r="BJ49" s="62">
        <f t="shared" si="38"/>
        <v>289.35855494161268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4.3800000000000008</v>
      </c>
      <c r="BY49" s="13">
        <f>IF('Données projet'!$A$114&gt;35,BY48+BX49-CG48,IF(A49&lt;'Données projet'!$A$114,$BV$205^A49,IF(A49='Données projet'!$A$114,'Données projet'!$B$114,BY48+BX49-CG48)))</f>
        <v>202.88000000000014</v>
      </c>
      <c r="BZ49" s="14">
        <f>BY49*VLOOKUP('Données projet'!$B$12,Paramètres!$A$1:$I$89,3,0)*VLOOKUP('Données projet'!$B$12,Paramètres!$A$1:$I$89,5,0)</f>
        <v>164.57625600000011</v>
      </c>
      <c r="CA49" s="14">
        <f t="shared" si="39"/>
        <v>41.873002544663343</v>
      </c>
      <c r="CB49" s="22">
        <f t="shared" si="10"/>
        <v>359.56579196528884</v>
      </c>
      <c r="CC49" s="62">
        <f t="shared" si="11"/>
        <v>652.89912529862215</v>
      </c>
      <c r="CD49" s="62">
        <f ca="1">AVERAGE(OFFSET($CC$3,0,0,'Données projet'!$E$12+1,1))-AVERAGE(OFFSET($H$3,0,0,'Données projet'!$E$12+1,1))</f>
        <v>280.22219394281689</v>
      </c>
      <c r="CE49" s="62">
        <f t="shared" si="40"/>
        <v>296.25239639555008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20.399999999999999</v>
      </c>
      <c r="CT49" s="13">
        <f>IF('Données projet'!$A$140&gt;35,CT48+CS49-DB48,IF(A49&lt;'Données projet'!$A$140,$CQ$205^A49,IF(A49='Données projet'!$A$140,'Données projet'!$B$140,CT48+CS49-DB48)))</f>
        <v>298.39999999999986</v>
      </c>
      <c r="CU49" s="18">
        <f>CT49*VLOOKUP('Données projet'!$B$13,Paramètres!$A$1:$I$89,3,0)*VLOOKUP('Données projet'!$B$13,Paramètres!$A$1:$I$89,5,0)</f>
        <v>139.65119999999993</v>
      </c>
      <c r="CV49" s="14">
        <f t="shared" si="41"/>
        <v>36.217088715919452</v>
      </c>
      <c r="CW49" s="22">
        <f t="shared" si="13"/>
        <v>306.30393618022629</v>
      </c>
      <c r="CX49" s="62">
        <f t="shared" si="14"/>
        <v>599.63726951355966</v>
      </c>
      <c r="CY49" s="62">
        <f ca="1">AVERAGE(OFFSET($CX$3,0,0,'Données projet'!$E$13+1,1))-AVERAGE(OFFSET($H$3,0,0,'Données projet'!$E$13+1,1))</f>
        <v>399.92909819003523</v>
      </c>
      <c r="CZ49" s="62">
        <f t="shared" si="42"/>
        <v>163.7053537268381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5.4</v>
      </c>
      <c r="N50" s="14">
        <f>IF('Données projet'!$A$36&gt;35,N49+M50-V49,IF(A50&lt;'Données projet'!$A$36,$K$205^A50,IF(A50='Données projet'!$A$36,'Données projet'!$B$36,N49+M50-V49)))</f>
        <v>104.8</v>
      </c>
      <c r="O50" s="14">
        <f>N50*VLOOKUP('Données projet'!$B$9,Paramètres!$A$1:$I$89,3,0)*VLOOKUP('Données projet'!$B$9,Paramètres!$A$1:$I$89,5,0)</f>
        <v>88.283519999999996</v>
      </c>
      <c r="P50" s="14">
        <f t="shared" si="33"/>
        <v>24.150788549314267</v>
      </c>
      <c r="Q50" s="22">
        <f t="shared" si="53"/>
        <v>195.82308739005566</v>
      </c>
      <c r="R50" s="62">
        <f t="shared" si="0"/>
        <v>489.15642072338898</v>
      </c>
      <c r="S50" s="62">
        <f ca="1">AVERAGE(OFFSET($R$3,0,0,'Données projet'!$E$9+1,1))-AVERAGE(OFFSET($H$3,0,0,'Données projet'!$E$9+1,1))</f>
        <v>303.97870340691151</v>
      </c>
      <c r="T50" s="62">
        <f t="shared" si="34"/>
        <v>139.30691157356415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</v>
      </c>
      <c r="AJ50" s="14">
        <f>AI50*VLOOKUP('Données projet'!$B$10,Paramètres!$A$1:$I$89,3,0)*VLOOKUP('Données projet'!$B$10,Paramètres!$A$1:$I$89,5,0)</f>
        <v>155.54760000000002</v>
      </c>
      <c r="AK50" s="14">
        <f t="shared" si="35"/>
        <v>39.836620617816237</v>
      </c>
      <c r="AL50" s="22">
        <f t="shared" si="4"/>
        <v>340.29418424269664</v>
      </c>
      <c r="AM50" s="62">
        <f t="shared" si="5"/>
        <v>633.62751757602996</v>
      </c>
      <c r="AN50" s="62">
        <f ca="1">AVERAGE(OFFSET($AM$3,0,0,'Données projet'!$E$10+1,1))-AVERAGE(OFFSET($H$3,0,0,'Données projet'!$E$10+1,1))</f>
        <v>475.74538416323395</v>
      </c>
      <c r="AO50" s="62">
        <f t="shared" si="36"/>
        <v>254.25036207346585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</v>
      </c>
      <c r="BD50" s="13">
        <f>IF('Données projet'!$A$88&gt;35,BD49+BC50-BL49,IF(A50&lt;'Données projet'!$A$88,$BA$205^A50,IF(A50='Données projet'!$A$88,'Données projet'!$B$88,BD49+BC50-BL49)))</f>
        <v>218.99999999999983</v>
      </c>
      <c r="BE50" s="14">
        <f>BD50*VLOOKUP('Données projet'!$B$11,Paramètres!$A$1:$I$89,3,0)*VLOOKUP('Données projet'!$B$11,Paramètres!$A$1:$I$89,5,0)</f>
        <v>143.48879999999988</v>
      </c>
      <c r="BF50" s="14">
        <f t="shared" si="37"/>
        <v>37.095092027878849</v>
      </c>
      <c r="BG50" s="22">
        <f t="shared" si="7"/>
        <v>314.51694528188875</v>
      </c>
      <c r="BH50" s="62">
        <f t="shared" si="8"/>
        <v>607.85027861522212</v>
      </c>
      <c r="BI50" s="62">
        <f ca="1">AVERAGE(OFFSET($BH$3,0,0,'Données projet'!$E$11+1,1))-AVERAGE(OFFSET($H$3,0,0,'Données projet'!$E$11+1,1))</f>
        <v>264.10782373172799</v>
      </c>
      <c r="BJ50" s="62">
        <f t="shared" si="38"/>
        <v>289.35855494161268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4.3800000000000008</v>
      </c>
      <c r="BY50" s="13">
        <f>IF('Données projet'!$A$114&gt;35,BY49+BX50-CG49,IF(A50&lt;'Données projet'!$A$114,$BV$205^A50,IF(A50='Données projet'!$A$114,'Données projet'!$B$114,BY49+BX50-CG49)))</f>
        <v>207.26000000000013</v>
      </c>
      <c r="BZ50" s="14">
        <f>BY50*VLOOKUP('Données projet'!$B$12,Paramètres!$A$1:$I$89,3,0)*VLOOKUP('Données projet'!$B$12,Paramètres!$A$1:$I$89,5,0)</f>
        <v>168.12931200000011</v>
      </c>
      <c r="CA50" s="14">
        <f t="shared" si="39"/>
        <v>42.670782273252868</v>
      </c>
      <c r="CB50" s="22">
        <f t="shared" si="10"/>
        <v>367.14349752591556</v>
      </c>
      <c r="CC50" s="62">
        <f t="shared" si="11"/>
        <v>660.47683085924882</v>
      </c>
      <c r="CD50" s="62">
        <f ca="1">AVERAGE(OFFSET($CC$3,0,0,'Données projet'!$E$12+1,1))-AVERAGE(OFFSET($H$3,0,0,'Données projet'!$E$12+1,1))</f>
        <v>280.22219394281689</v>
      </c>
      <c r="CE50" s="62">
        <f t="shared" si="40"/>
        <v>296.25239639555008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20.399999999999999</v>
      </c>
      <c r="CT50" s="13">
        <f>IF('Données projet'!$A$140&gt;35,CT49+CS50-DB49,IF(A50&lt;'Données projet'!$A$140,$CQ$205^A50,IF(A50='Données projet'!$A$140,'Données projet'!$B$140,CT49+CS50-DB49)))</f>
        <v>318.79999999999984</v>
      </c>
      <c r="CU50" s="18">
        <f>CT50*VLOOKUP('Données projet'!$B$13,Paramètres!$A$1:$I$89,3,0)*VLOOKUP('Données projet'!$B$13,Paramètres!$A$1:$I$89,5,0)</f>
        <v>149.19839999999994</v>
      </c>
      <c r="CV50" s="14">
        <f t="shared" si="41"/>
        <v>38.396362373864498</v>
      </c>
      <c r="CW50" s="22">
        <f t="shared" si="13"/>
        <v>326.72754446781386</v>
      </c>
      <c r="CX50" s="62">
        <f t="shared" si="14"/>
        <v>620.06087780114717</v>
      </c>
      <c r="CY50" s="62">
        <f ca="1">AVERAGE(OFFSET($CX$3,0,0,'Données projet'!$E$13+1,1))-AVERAGE(OFFSET($H$3,0,0,'Données projet'!$E$13+1,1))</f>
        <v>399.92909819003523</v>
      </c>
      <c r="CZ50" s="62">
        <f t="shared" si="42"/>
        <v>163.7053537268381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5.4</v>
      </c>
      <c r="N51" s="14">
        <f>IF('Données projet'!$A$36&gt;35,N50+M51-V50,IF(A51&lt;'Données projet'!$A$36,$K$205^A51,IF(A51='Données projet'!$A$36,'Données projet'!$B$36,N50+M51-V50)))</f>
        <v>110.2</v>
      </c>
      <c r="O51" s="14">
        <f>N51*VLOOKUP('Données projet'!$B$9,Paramètres!$A$1:$I$89,3,0)*VLOOKUP('Données projet'!$B$9,Paramètres!$A$1:$I$89,5,0)</f>
        <v>92.832480000000004</v>
      </c>
      <c r="P51" s="14">
        <f t="shared" si="33"/>
        <v>25.247114117480137</v>
      </c>
      <c r="Q51" s="22">
        <f t="shared" si="53"/>
        <v>205.65529308794456</v>
      </c>
      <c r="R51" s="62">
        <f t="shared" si="0"/>
        <v>498.9886264212779</v>
      </c>
      <c r="S51" s="62">
        <f ca="1">AVERAGE(OFFSET($R$3,0,0,'Données projet'!$E$9+1,1))-AVERAGE(OFFSET($H$3,0,0,'Données projet'!$E$9+1,1))</f>
        <v>303.97870340691151</v>
      </c>
      <c r="T51" s="62">
        <f t="shared" si="34"/>
        <v>139.30691157356415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</v>
      </c>
      <c r="AJ51" s="14">
        <f>AI51*VLOOKUP('Données projet'!$B$10,Paramètres!$A$1:$I$89,3,0)*VLOOKUP('Données projet'!$B$10,Paramètres!$A$1:$I$89,5,0)</f>
        <v>163.86240000000001</v>
      </c>
      <c r="AK51" s="14">
        <f t="shared" si="35"/>
        <v>41.712477409029084</v>
      </c>
      <c r="AL51" s="22">
        <f t="shared" si="4"/>
        <v>358.0429114873923</v>
      </c>
      <c r="AM51" s="62">
        <f t="shared" si="5"/>
        <v>651.37624482072556</v>
      </c>
      <c r="AN51" s="62">
        <f ca="1">AVERAGE(OFFSET($AM$3,0,0,'Données projet'!$E$10+1,1))-AVERAGE(OFFSET($H$3,0,0,'Données projet'!$E$10+1,1))</f>
        <v>475.74538416323395</v>
      </c>
      <c r="AO51" s="62">
        <f t="shared" si="36"/>
        <v>254.25036207346585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</v>
      </c>
      <c r="BD51" s="13">
        <f>IF('Données projet'!$A$88&gt;35,BD50+BC51-BL50,IF(A51&lt;'Données projet'!$A$88,$BA$205^A51,IF(A51='Données projet'!$A$88,'Données projet'!$B$88,BD50+BC51-BL50)))</f>
        <v>225.99999999999983</v>
      </c>
      <c r="BE51" s="14">
        <f>BD51*VLOOKUP('Données projet'!$B$11,Paramètres!$A$1:$I$89,3,0)*VLOOKUP('Données projet'!$B$11,Paramètres!$A$1:$I$89,5,0)</f>
        <v>148.07519999999991</v>
      </c>
      <c r="BF51" s="14">
        <f t="shared" si="37"/>
        <v>38.140839670017236</v>
      </c>
      <c r="BG51" s="22">
        <f t="shared" si="7"/>
        <v>324.32626909194659</v>
      </c>
      <c r="BH51" s="62">
        <f t="shared" si="8"/>
        <v>617.6596024252799</v>
      </c>
      <c r="BI51" s="62">
        <f ca="1">AVERAGE(OFFSET($BH$3,0,0,'Données projet'!$E$11+1,1))-AVERAGE(OFFSET($H$3,0,0,'Données projet'!$E$11+1,1))</f>
        <v>264.10782373172799</v>
      </c>
      <c r="BJ51" s="62">
        <f t="shared" si="38"/>
        <v>289.35855494161268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4.3800000000000008</v>
      </c>
      <c r="BY51" s="13">
        <f>IF('Données projet'!$A$114&gt;35,BY50+BX51-CG50,IF(A51&lt;'Données projet'!$A$114,$BV$205^A51,IF(A51='Données projet'!$A$114,'Données projet'!$B$114,BY50+BX51-CG50)))</f>
        <v>211.64000000000013</v>
      </c>
      <c r="BZ51" s="14">
        <f>BY51*VLOOKUP('Données projet'!$B$12,Paramètres!$A$1:$I$89,3,0)*VLOOKUP('Données projet'!$B$12,Paramètres!$A$1:$I$89,5,0)</f>
        <v>171.68236800000011</v>
      </c>
      <c r="CA51" s="14">
        <f t="shared" si="39"/>
        <v>43.466601827409747</v>
      </c>
      <c r="CB51" s="22">
        <f t="shared" si="10"/>
        <v>374.7177891160722</v>
      </c>
      <c r="CC51" s="62">
        <f t="shared" si="11"/>
        <v>668.05112244940551</v>
      </c>
      <c r="CD51" s="62">
        <f ca="1">AVERAGE(OFFSET($CC$3,0,0,'Données projet'!$E$12+1,1))-AVERAGE(OFFSET($H$3,0,0,'Données projet'!$E$12+1,1))</f>
        <v>280.22219394281689</v>
      </c>
      <c r="CE51" s="62">
        <f t="shared" si="40"/>
        <v>296.25239639555008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20.399999999999999</v>
      </c>
      <c r="CT51" s="13">
        <f>IF('Données projet'!$A$140&gt;35,CT50+CS51-DB50,IF(A51&lt;'Données projet'!$A$140,$CQ$205^A51,IF(A51='Données projet'!$A$140,'Données projet'!$B$140,CT50+CS51-DB50)))</f>
        <v>339.19999999999982</v>
      </c>
      <c r="CU51" s="18">
        <f>CT51*VLOOKUP('Données projet'!$B$13,Paramètres!$A$1:$I$89,3,0)*VLOOKUP('Données projet'!$B$13,Paramètres!$A$1:$I$89,5,0)</f>
        <v>158.74559999999991</v>
      </c>
      <c r="CV51" s="14">
        <f t="shared" si="41"/>
        <v>40.559452507902058</v>
      </c>
      <c r="CW51" s="22">
        <f t="shared" si="13"/>
        <v>347.12296645126258</v>
      </c>
      <c r="CX51" s="62">
        <f t="shared" si="14"/>
        <v>640.4562997845959</v>
      </c>
      <c r="CY51" s="62">
        <f ca="1">AVERAGE(OFFSET($CX$3,0,0,'Données projet'!$E$13+1,1))-AVERAGE(OFFSET($H$3,0,0,'Données projet'!$E$13+1,1))</f>
        <v>399.92909819003523</v>
      </c>
      <c r="CZ51" s="62">
        <f t="shared" si="42"/>
        <v>163.7053537268381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5.4</v>
      </c>
      <c r="N52" s="14">
        <f>IF('Données projet'!$A$36&gt;35,N51+M52-V51,IF(A52&lt;'Données projet'!$A$36,$K$205^A52,IF(A52='Données projet'!$A$36,'Données projet'!$B$36,N51+M52-V51)))</f>
        <v>115.60000000000001</v>
      </c>
      <c r="O52" s="14">
        <f>N52*VLOOKUP('Données projet'!$B$9,Paramètres!$A$1:$I$89,3,0)*VLOOKUP('Données projet'!$B$9,Paramètres!$A$1:$I$89,5,0)</f>
        <v>97.381440000000012</v>
      </c>
      <c r="P52" s="14">
        <f t="shared" si="33"/>
        <v>26.337201615555223</v>
      </c>
      <c r="Q52" s="22">
        <f t="shared" si="53"/>
        <v>215.47663414709203</v>
      </c>
      <c r="R52" s="62">
        <f t="shared" si="0"/>
        <v>508.80996748042537</v>
      </c>
      <c r="S52" s="62">
        <f ca="1">AVERAGE(OFFSET($R$3,0,0,'Données projet'!$E$9+1,1))-AVERAGE(OFFSET($H$3,0,0,'Données projet'!$E$9+1,1))</f>
        <v>303.97870340691151</v>
      </c>
      <c r="T52" s="62">
        <f t="shared" si="34"/>
        <v>139.30691157356415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169.79999999999998</v>
      </c>
      <c r="AJ52" s="14">
        <f>AI52*VLOOKUP('Données projet'!$B$10,Paramètres!$A$1:$I$89,3,0)*VLOOKUP('Données projet'!$B$10,Paramètres!$A$1:$I$89,5,0)</f>
        <v>172.1772</v>
      </c>
      <c r="AK52" s="14">
        <f t="shared" si="35"/>
        <v>43.577282221917017</v>
      </c>
      <c r="AL52" s="22">
        <f t="shared" si="4"/>
        <v>375.77238986983883</v>
      </c>
      <c r="AM52" s="62">
        <f t="shared" si="5"/>
        <v>669.10572320317215</v>
      </c>
      <c r="AN52" s="62">
        <f ca="1">AVERAGE(OFFSET($AM$3,0,0,'Données projet'!$E$10+1,1))-AVERAGE(OFFSET($H$3,0,0,'Données projet'!$E$10+1,1))</f>
        <v>475.74538416323395</v>
      </c>
      <c r="AO52" s="62">
        <f t="shared" si="36"/>
        <v>254.25036207346585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</v>
      </c>
      <c r="BD52" s="13">
        <f>IF('Données projet'!$A$88&gt;35,BD51+BC52-BL51,IF(A52&lt;'Données projet'!$A$88,$BA$205^A52,IF(A52='Données projet'!$A$88,'Données projet'!$B$88,BD51+BC52-BL51)))</f>
        <v>232.99999999999983</v>
      </c>
      <c r="BE52" s="14">
        <f>BD52*VLOOKUP('Données projet'!$B$11,Paramètres!$A$1:$I$89,3,0)*VLOOKUP('Données projet'!$B$11,Paramètres!$A$1:$I$89,5,0)</f>
        <v>152.66159999999991</v>
      </c>
      <c r="BF52" s="14">
        <f t="shared" si="37"/>
        <v>39.182823220412082</v>
      </c>
      <c r="BG52" s="22">
        <f t="shared" si="7"/>
        <v>334.12903710888418</v>
      </c>
      <c r="BH52" s="62">
        <f t="shared" si="8"/>
        <v>627.46237044221743</v>
      </c>
      <c r="BI52" s="62">
        <f ca="1">AVERAGE(OFFSET($BH$3,0,0,'Données projet'!$E$11+1,1))-AVERAGE(OFFSET($H$3,0,0,'Données projet'!$E$11+1,1))</f>
        <v>264.10782373172799</v>
      </c>
      <c r="BJ52" s="62">
        <f t="shared" si="38"/>
        <v>289.35855494161268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4.3800000000000008</v>
      </c>
      <c r="BY52" s="13">
        <f>IF('Données projet'!$A$114&gt;35,BY51+BX52-CG51,IF(A52&lt;'Données projet'!$A$114,$BV$205^A52,IF(A52='Données projet'!$A$114,'Données projet'!$B$114,BY51+BX52-CG51)))</f>
        <v>216.02000000000012</v>
      </c>
      <c r="BZ52" s="14">
        <f>BY52*VLOOKUP('Données projet'!$B$12,Paramètres!$A$1:$I$89,3,0)*VLOOKUP('Données projet'!$B$12,Paramètres!$A$1:$I$89,5,0)</f>
        <v>175.23542400000011</v>
      </c>
      <c r="CA52" s="14">
        <f t="shared" si="39"/>
        <v>44.260506447957958</v>
      </c>
      <c r="CB52" s="22">
        <f t="shared" si="10"/>
        <v>382.28874553019364</v>
      </c>
      <c r="CC52" s="62">
        <f t="shared" si="11"/>
        <v>675.62207886352689</v>
      </c>
      <c r="CD52" s="62">
        <f ca="1">AVERAGE(OFFSET($CC$3,0,0,'Données projet'!$E$12+1,1))-AVERAGE(OFFSET($H$3,0,0,'Données projet'!$E$12+1,1))</f>
        <v>280.22219394281689</v>
      </c>
      <c r="CE52" s="62">
        <f t="shared" si="40"/>
        <v>296.25239639555008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20.399999999999999</v>
      </c>
      <c r="CT52" s="13">
        <f>IF('Données projet'!$A$140&gt;35,CT51+CS52-DB51,IF(A52&lt;'Données projet'!$A$140,$CQ$205^A52,IF(A52='Données projet'!$A$140,'Données projet'!$B$140,CT51+CS52-DB51)))</f>
        <v>359.5999999999998</v>
      </c>
      <c r="CU52" s="18">
        <f>CT52*VLOOKUP('Données projet'!$B$13,Paramètres!$A$1:$I$89,3,0)*VLOOKUP('Données projet'!$B$13,Paramètres!$A$1:$I$89,5,0)</f>
        <v>168.29279999999991</v>
      </c>
      <c r="CV52" s="14">
        <f t="shared" si="41"/>
        <v>42.707443263135069</v>
      </c>
      <c r="CW52" s="22">
        <f t="shared" si="13"/>
        <v>367.49209034996011</v>
      </c>
      <c r="CX52" s="62">
        <f t="shared" si="14"/>
        <v>660.82542368329337</v>
      </c>
      <c r="CY52" s="62">
        <f ca="1">AVERAGE(OFFSET($CX$3,0,0,'Données projet'!$E$13+1,1))-AVERAGE(OFFSET($H$3,0,0,'Données projet'!$E$13+1,1))</f>
        <v>399.92909819003523</v>
      </c>
      <c r="CZ52" s="62">
        <f t="shared" si="42"/>
        <v>163.7053537268381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121</v>
      </c>
      <c r="L53" s="13">
        <f>VLOOKUP(A53,'Données projet'!$A$35:$I$55,9,0)</f>
        <v>5.4</v>
      </c>
      <c r="M53" s="13">
        <f t="array" ref="M53">INDEX(L:L,MIN(IF(ISNUMBER(L53:L249),ROW(L53:L249),"")))</f>
        <v>5.4</v>
      </c>
      <c r="N53" s="14">
        <f>IF('Données projet'!$A$36&gt;35,N52+M53-V52,IF(A53&lt;'Données projet'!$A$36,$K$205^A53,IF(A53='Données projet'!$A$36,'Données projet'!$B$36,N52+M53-V52)))</f>
        <v>121.00000000000001</v>
      </c>
      <c r="O53" s="14">
        <f>N53*VLOOKUP('Données projet'!$B$9,Paramètres!$A$1:$I$89,3,0)*VLOOKUP('Données projet'!$B$9,Paramètres!$A$1:$I$89,5,0)</f>
        <v>101.93040000000003</v>
      </c>
      <c r="P53" s="14">
        <f t="shared" si="33"/>
        <v>27.421375718582158</v>
      </c>
      <c r="Q53" s="22">
        <f t="shared" si="53"/>
        <v>225.28767604319731</v>
      </c>
      <c r="R53" s="62">
        <f t="shared" si="0"/>
        <v>518.62100937653065</v>
      </c>
      <c r="S53" s="62">
        <f ca="1">AVERAGE(OFFSET($R$3,0,0,'Données projet'!$E$9+1,1))-AVERAGE(OFFSET($H$3,0,0,'Données projet'!$E$9+1,1))</f>
        <v>303.97870340691151</v>
      </c>
      <c r="T53" s="62">
        <f t="shared" si="34"/>
        <v>139.30691157356415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177.99999999999997</v>
      </c>
      <c r="AJ53" s="14">
        <f>AI53*VLOOKUP('Données projet'!$B$10,Paramètres!$A$1:$I$89,3,0)*VLOOKUP('Données projet'!$B$10,Paramètres!$A$1:$I$89,5,0)</f>
        <v>180.49199999999999</v>
      </c>
      <c r="AK53" s="14">
        <f t="shared" si="35"/>
        <v>45.431629706642617</v>
      </c>
      <c r="AL53" s="22">
        <f t="shared" si="4"/>
        <v>393.48365507240254</v>
      </c>
      <c r="AM53" s="62">
        <f t="shared" si="5"/>
        <v>686.81698840573586</v>
      </c>
      <c r="AN53" s="62">
        <f ca="1">AVERAGE(OFFSET($AM$3,0,0,'Données projet'!$E$10+1,1))-AVERAGE(OFFSET($H$3,0,0,'Données projet'!$E$10+1,1))</f>
        <v>475.74538416323395</v>
      </c>
      <c r="AO53" s="62">
        <f t="shared" si="36"/>
        <v>254.25036207346585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240</v>
      </c>
      <c r="BB53" s="13">
        <f>VLOOKUP(A53,'Données projet'!$A$87:$I$107,9,0)</f>
        <v>7</v>
      </c>
      <c r="BC53" s="13">
        <f t="array" ref="BC53">INDEX(BB:BB,MIN(IF(ISNUMBER(BB53:BB249),ROW(BB53:BB249),"")))</f>
        <v>7</v>
      </c>
      <c r="BD53" s="13">
        <f>IF('Données projet'!$A$88&gt;35,BD52+BC53-BL52,IF(A53&lt;'Données projet'!$A$88,$BA$205^A53,IF(A53='Données projet'!$A$88,'Données projet'!$B$88,BD52+BC53-BL52)))</f>
        <v>239.99999999999983</v>
      </c>
      <c r="BE53" s="14">
        <f>BD53*VLOOKUP('Données projet'!$B$11,Paramètres!$A$1:$I$89,3,0)*VLOOKUP('Données projet'!$B$11,Paramètres!$A$1:$I$89,5,0)</f>
        <v>157.24799999999988</v>
      </c>
      <c r="BF53" s="14">
        <f t="shared" si="37"/>
        <v>40.22116874434861</v>
      </c>
      <c r="BG53" s="22">
        <f t="shared" si="7"/>
        <v>343.92546889640693</v>
      </c>
      <c r="BH53" s="62">
        <f t="shared" si="8"/>
        <v>637.25880222974024</v>
      </c>
      <c r="BI53" s="62">
        <f ca="1">AVERAGE(OFFSET($BH$3,0,0,'Données projet'!$E$11+1,1))-AVERAGE(OFFSET($H$3,0,0,'Données projet'!$E$11+1,1))</f>
        <v>264.10782373172799</v>
      </c>
      <c r="BJ53" s="62">
        <f t="shared" si="38"/>
        <v>289.35855494161268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39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220.4</v>
      </c>
      <c r="BW53" s="13">
        <f>VLOOKUP(A53,'Données projet'!$A$113:$I$133,9,0)</f>
        <v>4.3800000000000008</v>
      </c>
      <c r="BX53" s="13">
        <f t="array" ref="BX53">INDEX(BW:BW,MIN(IF(ISNUMBER(BW53:BW249),ROW(BW53:BW249),"")))</f>
        <v>4.3800000000000008</v>
      </c>
      <c r="BY53" s="13">
        <f>IF('Données projet'!$A$114&gt;35,BY52+BX53-CG52,IF(A53&lt;'Données projet'!$A$114,$BV$205^A53,IF(A53='Données projet'!$A$114,'Données projet'!$B$114,BY52+BX53-CG52)))</f>
        <v>220.40000000000012</v>
      </c>
      <c r="BZ53" s="14">
        <f>BY53*VLOOKUP('Données projet'!$B$12,Paramètres!$A$1:$I$89,3,0)*VLOOKUP('Données projet'!$B$12,Paramètres!$A$1:$I$89,5,0)</f>
        <v>178.78848000000011</v>
      </c>
      <c r="CA53" s="14">
        <f t="shared" si="39"/>
        <v>45.052539436241481</v>
      </c>
      <c r="CB53" s="22">
        <f t="shared" si="10"/>
        <v>389.85644218478745</v>
      </c>
      <c r="CC53" s="62">
        <f t="shared" si="11"/>
        <v>683.18977551812077</v>
      </c>
      <c r="CD53" s="62">
        <f ca="1">AVERAGE(OFFSET($CC$3,0,0,'Données projet'!$E$12+1,1))-AVERAGE(OFFSET($H$3,0,0,'Données projet'!$E$12+1,1))</f>
        <v>280.22219394281689</v>
      </c>
      <c r="CE53" s="62">
        <f t="shared" si="40"/>
        <v>296.25239639555008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12.1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380</v>
      </c>
      <c r="CR53" s="13">
        <f>VLOOKUP(A53,'Données projet'!$A$139:$I$159,9,0)</f>
        <v>20.399999999999999</v>
      </c>
      <c r="CS53" s="13">
        <f t="array" ref="CS53">INDEX(CR:CR,MIN(IF(ISNUMBER(CR53:CR249),ROW(CR53:CR249),"")))</f>
        <v>20.399999999999999</v>
      </c>
      <c r="CT53" s="13">
        <f>IF('Données projet'!$A$140&gt;35,CT52+CS53-DB52,IF(A53&lt;'Données projet'!$A$140,$CQ$205^A53,IF(A53='Données projet'!$A$140,'Données projet'!$B$140,CT52+CS53-DB52)))</f>
        <v>379.99999999999977</v>
      </c>
      <c r="CU53" s="18">
        <f>CT53*VLOOKUP('Données projet'!$B$13,Paramètres!$A$1:$I$89,3,0)*VLOOKUP('Données projet'!$B$13,Paramètres!$A$1:$I$89,5,0)</f>
        <v>177.83999999999992</v>
      </c>
      <c r="CV53" s="14">
        <f t="shared" si="41"/>
        <v>44.841288830609102</v>
      </c>
      <c r="CW53" s="22">
        <f t="shared" si="13"/>
        <v>387.83657804664404</v>
      </c>
      <c r="CX53" s="62">
        <f t="shared" si="14"/>
        <v>681.16991137997729</v>
      </c>
      <c r="CY53" s="62">
        <f ca="1">AVERAGE(OFFSET($CX$3,0,0,'Données projet'!$E$13+1,1))-AVERAGE(OFFSET($H$3,0,0,'Données projet'!$E$13+1,1))</f>
        <v>399.92909819003523</v>
      </c>
      <c r="CZ53" s="62">
        <f t="shared" si="42"/>
        <v>163.7053537268381</v>
      </c>
      <c r="DA53" s="16">
        <f>IF(ISNA(VLOOKUP(A53,'Données projet'!$A$139:$I$159,3,0)),0,VLOOKUP(A53,'Données projet'!$A$139:$I$159,3,0))</f>
        <v>2</v>
      </c>
      <c r="DB53" s="16">
        <f>IF(ISNA(VLOOKUP(A53,'Données projet'!$A$139:$I$159,4,0)),0,VLOOKUP(A53,'Données projet'!$A$139:$I$159,4,0))</f>
        <v>91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5.6</v>
      </c>
      <c r="N54" s="14">
        <f>IF('Données projet'!$A$36&gt;35,N53+M54-V53,IF(A54&lt;'Données projet'!$A$36,$K$205^A54,IF(A54='Données projet'!$A$36,'Données projet'!$B$36,N53+M54-V53)))</f>
        <v>126.60000000000001</v>
      </c>
      <c r="O54" s="14">
        <f>N54*VLOOKUP('Données projet'!$B$9,Paramètres!$A$1:$I$89,3,0)*VLOOKUP('Données projet'!$B$9,Paramètres!$A$1:$I$89,5,0)</f>
        <v>106.64784000000002</v>
      </c>
      <c r="P54" s="14">
        <f t="shared" si="33"/>
        <v>28.539772605683577</v>
      </c>
      <c r="Q54" s="22">
        <f t="shared" si="53"/>
        <v>235.45175862156557</v>
      </c>
      <c r="R54" s="62">
        <f t="shared" si="0"/>
        <v>528.78509195489892</v>
      </c>
      <c r="S54" s="62">
        <f ca="1">AVERAGE(OFFSET($R$3,0,0,'Données projet'!$E$9+1,1))-AVERAGE(OFFSET($H$3,0,0,'Données projet'!$E$9+1,1))</f>
        <v>303.97870340691151</v>
      </c>
      <c r="T54" s="62">
        <f t="shared" si="34"/>
        <v>139.30691157356415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185.99999999999997</v>
      </c>
      <c r="AJ54" s="14">
        <f>AI54*VLOOKUP('Données projet'!$B$10,Paramètres!$A$1:$I$89,3,0)*VLOOKUP('Données projet'!$B$10,Paramètres!$A$1:$I$89,5,0)</f>
        <v>188.60399999999998</v>
      </c>
      <c r="AK54" s="14">
        <f t="shared" si="35"/>
        <v>47.231184731814224</v>
      </c>
      <c r="AL54" s="22">
        <f t="shared" si="4"/>
        <v>410.74628007457636</v>
      </c>
      <c r="AM54" s="62">
        <f t="shared" si="5"/>
        <v>704.07961340790962</v>
      </c>
      <c r="AN54" s="62">
        <f ca="1">AVERAGE(OFFSET($AM$3,0,0,'Données projet'!$E$10+1,1))-AVERAGE(OFFSET($H$3,0,0,'Données projet'!$E$10+1,1))</f>
        <v>475.74538416323395</v>
      </c>
      <c r="AO54" s="62">
        <f t="shared" si="36"/>
        <v>254.25036207346585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6.4</v>
      </c>
      <c r="BD54" s="13">
        <f>IF('Données projet'!$A$88&gt;35,BD53+BC54-BL53,IF(A54&lt;'Données projet'!$A$88,$BA$205^A54,IF(A54='Données projet'!$A$88,'Données projet'!$B$88,BD53+BC54-BL53)))</f>
        <v>207.39999999999984</v>
      </c>
      <c r="BE54" s="14">
        <f>BD54*VLOOKUP('Données projet'!$B$11,Paramètres!$A$1:$I$89,3,0)*VLOOKUP('Données projet'!$B$11,Paramètres!$A$1:$I$89,5,0)</f>
        <v>135.8884799999999</v>
      </c>
      <c r="BF54" s="14">
        <f t="shared" si="37"/>
        <v>35.353486228582113</v>
      </c>
      <c r="BG54" s="22">
        <f t="shared" si="7"/>
        <v>298.24642451478036</v>
      </c>
      <c r="BH54" s="62">
        <f t="shared" si="8"/>
        <v>591.57975784811367</v>
      </c>
      <c r="BI54" s="62">
        <f ca="1">AVERAGE(OFFSET($BH$3,0,0,'Données projet'!$E$11+1,1))-AVERAGE(OFFSET($H$3,0,0,'Données projet'!$E$11+1,1))</f>
        <v>264.10782373172799</v>
      </c>
      <c r="BJ54" s="62">
        <f t="shared" si="38"/>
        <v>289.35855494161268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3.6199999999999988</v>
      </c>
      <c r="BY54" s="13">
        <f>IF('Données projet'!$A$114&gt;35,BY53+BX54-CG53,IF(A54&lt;'Données projet'!$A$114,$BV$205^A54,IF(A54='Données projet'!$A$114,'Données projet'!$B$114,BY53+BX54-CG53)))</f>
        <v>211.92000000000013</v>
      </c>
      <c r="BZ54" s="14">
        <f>BY54*VLOOKUP('Données projet'!$B$12,Paramètres!$A$1:$I$89,3,0)*VLOOKUP('Données projet'!$B$12,Paramètres!$A$1:$I$89,5,0)</f>
        <v>171.90950400000014</v>
      </c>
      <c r="CA54" s="14">
        <f t="shared" si="39"/>
        <v>43.517410546884719</v>
      </c>
      <c r="CB54" s="22">
        <f t="shared" si="10"/>
        <v>375.20187616915774</v>
      </c>
      <c r="CC54" s="62">
        <f t="shared" si="11"/>
        <v>668.53520950249106</v>
      </c>
      <c r="CD54" s="62">
        <f ca="1">AVERAGE(OFFSET($CC$3,0,0,'Données projet'!$E$12+1,1))-AVERAGE(OFFSET($H$3,0,0,'Données projet'!$E$12+1,1))</f>
        <v>280.22219394281689</v>
      </c>
      <c r="CE54" s="62">
        <f t="shared" si="40"/>
        <v>296.25239639555008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22.7</v>
      </c>
      <c r="CT54" s="13">
        <f>IF('Données projet'!$A$140&gt;35,CT53+CS54-DB53,IF(A54&lt;'Données projet'!$A$140,$CQ$205^A54,IF(A54='Données projet'!$A$140,'Données projet'!$B$140,CT53+CS54-DB53)))</f>
        <v>311.69999999999976</v>
      </c>
      <c r="CU54" s="18">
        <f>CT54*VLOOKUP('Données projet'!$B$13,Paramètres!$A$1:$I$89,3,0)*VLOOKUP('Données projet'!$B$13,Paramètres!$A$1:$I$89,5,0)</f>
        <v>145.87559999999988</v>
      </c>
      <c r="CV54" s="14">
        <f t="shared" si="41"/>
        <v>37.639785440563593</v>
      </c>
      <c r="CW54" s="22">
        <f t="shared" si="13"/>
        <v>319.62262964231468</v>
      </c>
      <c r="CX54" s="62">
        <f t="shared" si="14"/>
        <v>612.95596297564794</v>
      </c>
      <c r="CY54" s="62">
        <f ca="1">AVERAGE(OFFSET($CX$3,0,0,'Données projet'!$E$13+1,1))-AVERAGE(OFFSET($H$3,0,0,'Données projet'!$E$13+1,1))</f>
        <v>399.92909819003523</v>
      </c>
      <c r="CZ54" s="62">
        <f t="shared" si="42"/>
        <v>163.7053537268381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5.6</v>
      </c>
      <c r="N55" s="14">
        <f>IF('Données projet'!$A$36&gt;35,N54+M55-V54,IF(A55&lt;'Données projet'!$A$36,$K$205^A55,IF(A55='Données projet'!$A$36,'Données projet'!$B$36,N54+M55-V54)))</f>
        <v>132.20000000000002</v>
      </c>
      <c r="O55" s="14">
        <f>N55*VLOOKUP('Données projet'!$B$9,Paramètres!$A$1:$I$89,3,0)*VLOOKUP('Données projet'!$B$9,Paramètres!$A$1:$I$89,5,0)</f>
        <v>111.36528000000004</v>
      </c>
      <c r="P55" s="14">
        <f t="shared" si="33"/>
        <v>29.652423894483828</v>
      </c>
      <c r="Q55" s="22">
        <f t="shared" si="53"/>
        <v>245.60583428289272</v>
      </c>
      <c r="R55" s="62">
        <f t="shared" si="0"/>
        <v>538.93916761622609</v>
      </c>
      <c r="S55" s="62">
        <f ca="1">AVERAGE(OFFSET($R$3,0,0,'Données projet'!$E$9+1,1))-AVERAGE(OFFSET($H$3,0,0,'Données projet'!$E$9+1,1))</f>
        <v>303.97870340691151</v>
      </c>
      <c r="T55" s="62">
        <f t="shared" si="34"/>
        <v>139.30691157356415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193.99999999999997</v>
      </c>
      <c r="AJ55" s="14">
        <f>AI55*VLOOKUP('Données projet'!$B$10,Paramètres!$A$1:$I$89,3,0)*VLOOKUP('Données projet'!$B$10,Paramètres!$A$1:$I$89,5,0)</f>
        <v>196.71599999999998</v>
      </c>
      <c r="AK55" s="14">
        <f t="shared" si="35"/>
        <v>49.021749959730009</v>
      </c>
      <c r="AL55" s="22">
        <f t="shared" si="4"/>
        <v>427.99324784652975</v>
      </c>
      <c r="AM55" s="62">
        <f t="shared" si="5"/>
        <v>721.32658117986307</v>
      </c>
      <c r="AN55" s="62">
        <f ca="1">AVERAGE(OFFSET($AM$3,0,0,'Données projet'!$E$10+1,1))-AVERAGE(OFFSET($H$3,0,0,'Données projet'!$E$10+1,1))</f>
        <v>475.74538416323395</v>
      </c>
      <c r="AO55" s="62">
        <f t="shared" si="36"/>
        <v>254.25036207346585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6.4</v>
      </c>
      <c r="BD55" s="13">
        <f>IF('Données projet'!$A$88&gt;35,BD54+BC55-BL54,IF(A55&lt;'Données projet'!$A$88,$BA$205^A55,IF(A55='Données projet'!$A$88,'Données projet'!$B$88,BD54+BC55-BL54)))</f>
        <v>213.79999999999984</v>
      </c>
      <c r="BE55" s="14">
        <f>BD55*VLOOKUP('Données projet'!$B$11,Paramètres!$A$1:$I$89,3,0)*VLOOKUP('Données projet'!$B$11,Paramètres!$A$1:$I$89,5,0)</f>
        <v>140.08175999999992</v>
      </c>
      <c r="BF55" s="14">
        <f t="shared" si="37"/>
        <v>36.315734926422095</v>
      </c>
      <c r="BG55" s="22">
        <f t="shared" si="7"/>
        <v>307.22563699685162</v>
      </c>
      <c r="BH55" s="62">
        <f t="shared" si="8"/>
        <v>600.55897033018493</v>
      </c>
      <c r="BI55" s="62">
        <f ca="1">AVERAGE(OFFSET($BH$3,0,0,'Données projet'!$E$11+1,1))-AVERAGE(OFFSET($H$3,0,0,'Données projet'!$E$11+1,1))</f>
        <v>264.10782373172799</v>
      </c>
      <c r="BJ55" s="62">
        <f t="shared" si="38"/>
        <v>289.35855494161268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3.6199999999999988</v>
      </c>
      <c r="BY55" s="13">
        <f>IF('Données projet'!$A$114&gt;35,BY54+BX55-CG54,IF(A55&lt;'Données projet'!$A$114,$BV$205^A55,IF(A55='Données projet'!$A$114,'Données projet'!$B$114,BY54+BX55-CG54)))</f>
        <v>215.54000000000013</v>
      </c>
      <c r="BZ55" s="14">
        <f>BY55*VLOOKUP('Données projet'!$B$12,Paramètres!$A$1:$I$89,3,0)*VLOOKUP('Données projet'!$B$12,Paramètres!$A$1:$I$89,5,0)</f>
        <v>174.84604800000011</v>
      </c>
      <c r="CA55" s="14">
        <f t="shared" si="39"/>
        <v>44.173595283600093</v>
      </c>
      <c r="CB55" s="22">
        <f t="shared" si="10"/>
        <v>381.45921205227029</v>
      </c>
      <c r="CC55" s="62">
        <f t="shared" si="11"/>
        <v>674.7925453856036</v>
      </c>
      <c r="CD55" s="62">
        <f ca="1">AVERAGE(OFFSET($CC$3,0,0,'Données projet'!$E$12+1,1))-AVERAGE(OFFSET($H$3,0,0,'Données projet'!$E$12+1,1))</f>
        <v>280.22219394281689</v>
      </c>
      <c r="CE55" s="62">
        <f t="shared" si="40"/>
        <v>296.25239639555008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22.7</v>
      </c>
      <c r="CT55" s="13">
        <f>IF('Données projet'!$A$140&gt;35,CT54+CS55-DB54,IF(A55&lt;'Données projet'!$A$140,$CQ$205^A55,IF(A55='Données projet'!$A$140,'Données projet'!$B$140,CT54+CS55-DB54)))</f>
        <v>334.39999999999975</v>
      </c>
      <c r="CU55" s="18">
        <f>CT55*VLOOKUP('Données projet'!$B$13,Paramètres!$A$1:$I$89,3,0)*VLOOKUP('Données projet'!$B$13,Paramètres!$A$1:$I$89,5,0)</f>
        <v>156.49919999999989</v>
      </c>
      <c r="CV55" s="14">
        <f t="shared" si="41"/>
        <v>40.051886402928353</v>
      </c>
      <c r="CW55" s="22">
        <f t="shared" si="13"/>
        <v>342.32647548509999</v>
      </c>
      <c r="CX55" s="62">
        <f t="shared" si="14"/>
        <v>635.65980881843325</v>
      </c>
      <c r="CY55" s="62">
        <f ca="1">AVERAGE(OFFSET($CX$3,0,0,'Données projet'!$E$13+1,1))-AVERAGE(OFFSET($H$3,0,0,'Données projet'!$E$13+1,1))</f>
        <v>399.92909819003523</v>
      </c>
      <c r="CZ55" s="62">
        <f t="shared" si="42"/>
        <v>163.7053537268381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5.6</v>
      </c>
      <c r="N56" s="14">
        <f>IF('Données projet'!$A$36&gt;35,N55+M56-V55,IF(A56&lt;'Données projet'!$A$36,$K$205^A56,IF(A56='Données projet'!$A$36,'Données projet'!$B$36,N55+M56-V55)))</f>
        <v>137.80000000000001</v>
      </c>
      <c r="O56" s="14">
        <f>N56*VLOOKUP('Données projet'!$B$9,Paramètres!$A$1:$I$89,3,0)*VLOOKUP('Données projet'!$B$9,Paramètres!$A$1:$I$89,5,0)</f>
        <v>116.08272000000001</v>
      </c>
      <c r="P56" s="14">
        <f t="shared" si="33"/>
        <v>30.759600795471115</v>
      </c>
      <c r="Q56" s="22">
        <f t="shared" si="53"/>
        <v>255.75037538544552</v>
      </c>
      <c r="R56" s="62">
        <f t="shared" si="0"/>
        <v>549.08370871877878</v>
      </c>
      <c r="S56" s="62">
        <f ca="1">AVERAGE(OFFSET($R$3,0,0,'Données projet'!$E$9+1,1))-AVERAGE(OFFSET($H$3,0,0,'Données projet'!$E$9+1,1))</f>
        <v>303.97870340691151</v>
      </c>
      <c r="T56" s="62">
        <f t="shared" si="34"/>
        <v>139.30691157356415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201.99999999999997</v>
      </c>
      <c r="AJ56" s="14">
        <f>AI56*VLOOKUP('Données projet'!$B$10,Paramètres!$A$1:$I$89,3,0)*VLOOKUP('Données projet'!$B$10,Paramètres!$A$1:$I$89,5,0)</f>
        <v>204.82799999999997</v>
      </c>
      <c r="AK56" s="14">
        <f t="shared" si="35"/>
        <v>50.80373850176295</v>
      </c>
      <c r="AL56" s="22">
        <f t="shared" si="4"/>
        <v>445.2252778905704</v>
      </c>
      <c r="AM56" s="62">
        <f t="shared" si="5"/>
        <v>738.55861122390365</v>
      </c>
      <c r="AN56" s="62">
        <f ca="1">AVERAGE(OFFSET($AM$3,0,0,'Données projet'!$E$10+1,1))-AVERAGE(OFFSET($H$3,0,0,'Données projet'!$E$10+1,1))</f>
        <v>475.74538416323395</v>
      </c>
      <c r="AO56" s="62">
        <f t="shared" si="36"/>
        <v>254.25036207346585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6.4</v>
      </c>
      <c r="BD56" s="13">
        <f>IF('Données projet'!$A$88&gt;35,BD55+BC56-BL55,IF(A56&lt;'Données projet'!$A$88,$BA$205^A56,IF(A56='Données projet'!$A$88,'Données projet'!$B$88,BD55+BC56-BL55)))</f>
        <v>220.19999999999985</v>
      </c>
      <c r="BE56" s="14">
        <f>BD56*VLOOKUP('Données projet'!$B$11,Paramètres!$A$1:$I$89,3,0)*VLOOKUP('Données projet'!$B$11,Paramètres!$A$1:$I$89,5,0)</f>
        <v>144.2750399999999</v>
      </c>
      <c r="BF56" s="14">
        <f t="shared" si="37"/>
        <v>37.274636092411384</v>
      </c>
      <c r="BG56" s="22">
        <f t="shared" si="7"/>
        <v>316.19901919428293</v>
      </c>
      <c r="BH56" s="62">
        <f t="shared" si="8"/>
        <v>609.53235252761624</v>
      </c>
      <c r="BI56" s="62">
        <f ca="1">AVERAGE(OFFSET($BH$3,0,0,'Données projet'!$E$11+1,1))-AVERAGE(OFFSET($H$3,0,0,'Données projet'!$E$11+1,1))</f>
        <v>264.10782373172799</v>
      </c>
      <c r="BJ56" s="62">
        <f t="shared" si="38"/>
        <v>289.35855494161268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3.6199999999999988</v>
      </c>
      <c r="BY56" s="13">
        <f>IF('Données projet'!$A$114&gt;35,BY55+BX56-CG55,IF(A56&lt;'Données projet'!$A$114,$BV$205^A56,IF(A56='Données projet'!$A$114,'Données projet'!$B$114,BY55+BX56-CG55)))</f>
        <v>219.16000000000014</v>
      </c>
      <c r="BZ56" s="14">
        <f>BY56*VLOOKUP('Données projet'!$B$12,Paramètres!$A$1:$I$89,3,0)*VLOOKUP('Données projet'!$B$12,Paramètres!$A$1:$I$89,5,0)</f>
        <v>177.78259200000011</v>
      </c>
      <c r="CA56" s="14">
        <f t="shared" si="39"/>
        <v>44.828498407203618</v>
      </c>
      <c r="CB56" s="22">
        <f t="shared" si="10"/>
        <v>387.71431579254653</v>
      </c>
      <c r="CC56" s="62">
        <f t="shared" si="11"/>
        <v>681.04764912587984</v>
      </c>
      <c r="CD56" s="62">
        <f ca="1">AVERAGE(OFFSET($CC$3,0,0,'Données projet'!$E$12+1,1))-AVERAGE(OFFSET($H$3,0,0,'Données projet'!$E$12+1,1))</f>
        <v>280.22219394281689</v>
      </c>
      <c r="CE56" s="62">
        <f t="shared" si="40"/>
        <v>296.25239639555008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22.7</v>
      </c>
      <c r="CT56" s="13">
        <f>IF('Données projet'!$A$140&gt;35,CT55+CS56-DB55,IF(A56&lt;'Données projet'!$A$140,$CQ$205^A56,IF(A56='Données projet'!$A$140,'Données projet'!$B$140,CT55+CS56-DB55)))</f>
        <v>357.09999999999974</v>
      </c>
      <c r="CU56" s="18">
        <f>CT56*VLOOKUP('Données projet'!$B$13,Paramètres!$A$1:$I$89,3,0)*VLOOKUP('Données projet'!$B$13,Paramètres!$A$1:$I$89,5,0)</f>
        <v>167.12279999999987</v>
      </c>
      <c r="CV56" s="14">
        <f t="shared" si="41"/>
        <v>42.444987720629342</v>
      </c>
      <c r="CW56" s="22">
        <f t="shared" si="13"/>
        <v>364.99723028009589</v>
      </c>
      <c r="CX56" s="62">
        <f t="shared" si="14"/>
        <v>658.33056361342915</v>
      </c>
      <c r="CY56" s="62">
        <f ca="1">AVERAGE(OFFSET($CX$3,0,0,'Données projet'!$E$13+1,1))-AVERAGE(OFFSET($H$3,0,0,'Données projet'!$E$13+1,1))</f>
        <v>399.92909819003523</v>
      </c>
      <c r="CZ56" s="62">
        <f t="shared" si="42"/>
        <v>163.7053537268381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5.6</v>
      </c>
      <c r="N57" s="14">
        <f>IF('Données projet'!$A$36&gt;35,N56+M57-V56,IF(A57&lt;'Données projet'!$A$36,$K$205^A57,IF(A57='Données projet'!$A$36,'Données projet'!$B$36,N56+M57-V56)))</f>
        <v>143.4</v>
      </c>
      <c r="O57" s="14">
        <f>N57*VLOOKUP('Données projet'!$B$9,Paramètres!$A$1:$I$89,3,0)*VLOOKUP('Données projet'!$B$9,Paramètres!$A$1:$I$89,5,0)</f>
        <v>120.80016000000002</v>
      </c>
      <c r="P57" s="14">
        <f t="shared" si="33"/>
        <v>31.861551228422357</v>
      </c>
      <c r="Q57" s="22">
        <f t="shared" si="53"/>
        <v>265.88581372283562</v>
      </c>
      <c r="R57" s="62">
        <f t="shared" si="0"/>
        <v>559.21914705616894</v>
      </c>
      <c r="S57" s="62">
        <f ca="1">AVERAGE(OFFSET($R$3,0,0,'Données projet'!$E$9+1,1))-AVERAGE(OFFSET($H$3,0,0,'Données projet'!$E$9+1,1))</f>
        <v>303.97870340691151</v>
      </c>
      <c r="T57" s="62">
        <f t="shared" si="34"/>
        <v>139.30691157356415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209.99999999999997</v>
      </c>
      <c r="AJ57" s="14">
        <f>AI57*VLOOKUP('Données projet'!$B$10,Paramètres!$A$1:$I$89,3,0)*VLOOKUP('Données projet'!$B$10,Paramètres!$A$1:$I$89,5,0)</f>
        <v>212.94</v>
      </c>
      <c r="AK57" s="14">
        <f t="shared" si="35"/>
        <v>52.577528895212865</v>
      </c>
      <c r="AL57" s="22">
        <f t="shared" si="4"/>
        <v>462.44302949249573</v>
      </c>
      <c r="AM57" s="62">
        <f t="shared" si="5"/>
        <v>755.77636282582898</v>
      </c>
      <c r="AN57" s="62">
        <f ca="1">AVERAGE(OFFSET($AM$3,0,0,'Données projet'!$E$10+1,1))-AVERAGE(OFFSET($H$3,0,0,'Données projet'!$E$10+1,1))</f>
        <v>475.74538416323395</v>
      </c>
      <c r="AO57" s="62">
        <f t="shared" si="36"/>
        <v>254.25036207346585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6.4</v>
      </c>
      <c r="BD57" s="13">
        <f>IF('Données projet'!$A$88&gt;35,BD56+BC57-BL56,IF(A57&lt;'Données projet'!$A$88,$BA$205^A57,IF(A57='Données projet'!$A$88,'Données projet'!$B$88,BD56+BC57-BL56)))</f>
        <v>226.59999999999985</v>
      </c>
      <c r="BE57" s="14">
        <f>BD57*VLOOKUP('Données projet'!$B$11,Paramètres!$A$1:$I$89,3,0)*VLOOKUP('Données projet'!$B$11,Paramètres!$A$1:$I$89,5,0)</f>
        <v>148.46831999999992</v>
      </c>
      <c r="BF57" s="14">
        <f t="shared" si="37"/>
        <v>38.230298193326924</v>
      </c>
      <c r="BG57" s="22">
        <f t="shared" si="7"/>
        <v>325.16676002004425</v>
      </c>
      <c r="BH57" s="62">
        <f t="shared" si="8"/>
        <v>618.50009335337757</v>
      </c>
      <c r="BI57" s="62">
        <f ca="1">AVERAGE(OFFSET($BH$3,0,0,'Données projet'!$E$11+1,1))-AVERAGE(OFFSET($H$3,0,0,'Données projet'!$E$11+1,1))</f>
        <v>264.10782373172799</v>
      </c>
      <c r="BJ57" s="62">
        <f t="shared" si="38"/>
        <v>289.35855494161268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3.6199999999999988</v>
      </c>
      <c r="BY57" s="13">
        <f>IF('Données projet'!$A$114&gt;35,BY56+BX57-CG56,IF(A57&lt;'Données projet'!$A$114,$BV$205^A57,IF(A57='Données projet'!$A$114,'Données projet'!$B$114,BY56+BX57-CG56)))</f>
        <v>222.78000000000014</v>
      </c>
      <c r="BZ57" s="14">
        <f>BY57*VLOOKUP('Données projet'!$B$12,Paramètres!$A$1:$I$89,3,0)*VLOOKUP('Données projet'!$B$12,Paramètres!$A$1:$I$89,5,0)</f>
        <v>180.71913600000013</v>
      </c>
      <c r="CA57" s="14">
        <f t="shared" si="39"/>
        <v>45.482143530436758</v>
      </c>
      <c r="CB57" s="22">
        <f t="shared" si="10"/>
        <v>393.9672285155109</v>
      </c>
      <c r="CC57" s="62">
        <f t="shared" si="11"/>
        <v>687.30056184884415</v>
      </c>
      <c r="CD57" s="62">
        <f ca="1">AVERAGE(OFFSET($CC$3,0,0,'Données projet'!$E$12+1,1))-AVERAGE(OFFSET($H$3,0,0,'Données projet'!$E$12+1,1))</f>
        <v>280.22219394281689</v>
      </c>
      <c r="CE57" s="62">
        <f t="shared" si="40"/>
        <v>296.25239639555008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22.7</v>
      </c>
      <c r="CT57" s="13">
        <f>IF('Données projet'!$A$140&gt;35,CT56+CS57-DB56,IF(A57&lt;'Données projet'!$A$140,$CQ$205^A57,IF(A57='Données projet'!$A$140,'Données projet'!$B$140,CT56+CS57-DB56)))</f>
        <v>379.79999999999973</v>
      </c>
      <c r="CU57" s="18">
        <f>CT57*VLOOKUP('Données projet'!$B$13,Paramètres!$A$1:$I$89,3,0)*VLOOKUP('Données projet'!$B$13,Paramètres!$A$1:$I$89,5,0)</f>
        <v>177.74639999999988</v>
      </c>
      <c r="CV57" s="14">
        <f t="shared" si="41"/>
        <v>44.820434632332443</v>
      </c>
      <c r="CW57" s="22">
        <f t="shared" si="13"/>
        <v>387.63723698464543</v>
      </c>
      <c r="CX57" s="62">
        <f t="shared" si="14"/>
        <v>680.97057031797874</v>
      </c>
      <c r="CY57" s="62">
        <f ca="1">AVERAGE(OFFSET($CX$3,0,0,'Données projet'!$E$13+1,1))-AVERAGE(OFFSET($H$3,0,0,'Données projet'!$E$13+1,1))</f>
        <v>399.92909819003523</v>
      </c>
      <c r="CZ57" s="62">
        <f t="shared" si="42"/>
        <v>163.7053537268381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149</v>
      </c>
      <c r="L58" s="13">
        <f>VLOOKUP(A58,'Données projet'!$A$35:$I$55,9,0)</f>
        <v>5.6</v>
      </c>
      <c r="M58" s="13">
        <f t="array" ref="M58">INDEX(L:L,MIN(IF(ISNUMBER(L58:L254),ROW(L58:L254),"")))</f>
        <v>5.6</v>
      </c>
      <c r="N58" s="14">
        <f>IF('Données projet'!$A$36&gt;35,N57+M58-V57,IF(A58&lt;'Données projet'!$A$36,$K$205^A58,IF(A58='Données projet'!$A$36,'Données projet'!$B$36,N57+M58-V57)))</f>
        <v>149</v>
      </c>
      <c r="O58" s="14">
        <f>N58*VLOOKUP('Données projet'!$B$9,Paramètres!$A$1:$I$89,3,0)*VLOOKUP('Données projet'!$B$9,Paramètres!$A$1:$I$89,5,0)</f>
        <v>125.51760000000002</v>
      </c>
      <c r="P58" s="14">
        <f t="shared" si="33"/>
        <v>32.95850265342969</v>
      </c>
      <c r="Q58" s="22">
        <f t="shared" si="53"/>
        <v>276.01254545472335</v>
      </c>
      <c r="R58" s="62">
        <f t="shared" si="0"/>
        <v>569.34587878805667</v>
      </c>
      <c r="S58" s="62">
        <f ca="1">AVERAGE(OFFSET($R$3,0,0,'Données projet'!$E$9+1,1))-AVERAGE(OFFSET($H$3,0,0,'Données projet'!$E$9+1,1))</f>
        <v>303.97870340691151</v>
      </c>
      <c r="T58" s="62">
        <f t="shared" si="34"/>
        <v>139.30691157356415</v>
      </c>
      <c r="U58" s="16">
        <f>IF(ISNA(VLOOKUP(A58,'Données projet'!$A$35:$I$55,3,0)),0,VLOOKUP(A58,'Données projet'!$A$35:$I$55,3,0))</f>
        <v>3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217.99999999999997</v>
      </c>
      <c r="AJ58" s="14">
        <f>AI58*VLOOKUP('Données projet'!$B$10,Paramètres!$A$1:$I$89,3,0)*VLOOKUP('Données projet'!$B$10,Paramètres!$A$1:$I$89,5,0)</f>
        <v>221.05199999999999</v>
      </c>
      <c r="AK58" s="14">
        <f t="shared" si="35"/>
        <v>54.343469202939204</v>
      </c>
      <c r="AL58" s="22">
        <f t="shared" si="4"/>
        <v>479.64710886178574</v>
      </c>
      <c r="AM58" s="62">
        <f t="shared" si="5"/>
        <v>772.98044219511905</v>
      </c>
      <c r="AN58" s="62">
        <f ca="1">AVERAGE(OFFSET($AM$3,0,0,'Données projet'!$E$10+1,1))-AVERAGE(OFFSET($H$3,0,0,'Données projet'!$E$10+1,1))</f>
        <v>475.74538416323395</v>
      </c>
      <c r="AO58" s="62">
        <f t="shared" si="36"/>
        <v>254.25036207346585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42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233</v>
      </c>
      <c r="BB58" s="13">
        <f>VLOOKUP(A58,'Données projet'!$A$87:$I$107,9,0)</f>
        <v>6.4</v>
      </c>
      <c r="BC58" s="13">
        <f t="array" ref="BC58">INDEX(BB:BB,MIN(IF(ISNUMBER(BB58:BB254),ROW(BB58:BB254),"")))</f>
        <v>6.4</v>
      </c>
      <c r="BD58" s="13">
        <f>IF('Données projet'!$A$88&gt;35,BD57+BC58-BL57,IF(A58&lt;'Données projet'!$A$88,$BA$205^A58,IF(A58='Données projet'!$A$88,'Données projet'!$B$88,BD57+BC58-BL57)))</f>
        <v>232.99999999999986</v>
      </c>
      <c r="BE58" s="14">
        <f>BD58*VLOOKUP('Données projet'!$B$11,Paramètres!$A$1:$I$89,3,0)*VLOOKUP('Données projet'!$B$11,Paramètres!$A$1:$I$89,5,0)</f>
        <v>152.66159999999991</v>
      </c>
      <c r="BF58" s="14">
        <f t="shared" si="37"/>
        <v>39.182823220412082</v>
      </c>
      <c r="BG58" s="22">
        <f t="shared" si="7"/>
        <v>334.12903710888418</v>
      </c>
      <c r="BH58" s="62">
        <f t="shared" si="8"/>
        <v>627.46237044221743</v>
      </c>
      <c r="BI58" s="62">
        <f ca="1">AVERAGE(OFFSET($BH$3,0,0,'Données projet'!$E$11+1,1))-AVERAGE(OFFSET($H$3,0,0,'Données projet'!$E$11+1,1))</f>
        <v>264.10782373172799</v>
      </c>
      <c r="BJ58" s="62">
        <f t="shared" si="38"/>
        <v>289.35855494161268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226.4</v>
      </c>
      <c r="BW58" s="13">
        <f>VLOOKUP(A58,'Données projet'!$A$113:$I$133,9,0)</f>
        <v>3.6199999999999988</v>
      </c>
      <c r="BX58" s="13">
        <f t="array" ref="BX58">INDEX(BW:BW,MIN(IF(ISNUMBER(BW58:BW254),ROW(BW58:BW254),"")))</f>
        <v>3.6199999999999988</v>
      </c>
      <c r="BY58" s="13">
        <f>IF('Données projet'!$A$114&gt;35,BY57+BX58-CG57,IF(A58&lt;'Données projet'!$A$114,$BV$205^A58,IF(A58='Données projet'!$A$114,'Données projet'!$B$114,BY57+BX58-CG57)))</f>
        <v>226.40000000000015</v>
      </c>
      <c r="BZ58" s="14">
        <f>BY58*VLOOKUP('Données projet'!$B$12,Paramètres!$A$1:$I$89,3,0)*VLOOKUP('Données projet'!$B$12,Paramètres!$A$1:$I$89,5,0)</f>
        <v>183.65568000000013</v>
      </c>
      <c r="CA58" s="14">
        <f t="shared" si="39"/>
        <v>46.13455345466329</v>
      </c>
      <c r="CB58" s="22">
        <f t="shared" si="10"/>
        <v>400.21798993353877</v>
      </c>
      <c r="CC58" s="62">
        <f t="shared" si="11"/>
        <v>693.55132326687203</v>
      </c>
      <c r="CD58" s="62">
        <f ca="1">AVERAGE(OFFSET($CC$3,0,0,'Données projet'!$E$12+1,1))-AVERAGE(OFFSET($H$3,0,0,'Données projet'!$E$12+1,1))</f>
        <v>280.22219394281689</v>
      </c>
      <c r="CE58" s="62">
        <f t="shared" si="40"/>
        <v>296.25239639555008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22.7</v>
      </c>
      <c r="CT58" s="13">
        <f>IF('Données projet'!$A$140&gt;35,CT57+CS58-DB57,IF(A58&lt;'Données projet'!$A$140,$CQ$205^A58,IF(A58='Données projet'!$A$140,'Données projet'!$B$140,CT57+CS58-DB57)))</f>
        <v>402.49999999999972</v>
      </c>
      <c r="CU58" s="18">
        <f>CT58*VLOOKUP('Données projet'!$B$13,Paramètres!$A$1:$I$89,3,0)*VLOOKUP('Données projet'!$B$13,Paramètres!$A$1:$I$89,5,0)</f>
        <v>188.36999999999986</v>
      </c>
      <c r="CV58" s="14">
        <f t="shared" si="41"/>
        <v>47.179402486491256</v>
      </c>
      <c r="CW58" s="22">
        <f t="shared" si="13"/>
        <v>410.24854266397205</v>
      </c>
      <c r="CX58" s="62">
        <f t="shared" si="14"/>
        <v>703.58187599730536</v>
      </c>
      <c r="CY58" s="62">
        <f ca="1">AVERAGE(OFFSET($CX$3,0,0,'Données projet'!$E$13+1,1))-AVERAGE(OFFSET($H$3,0,0,'Données projet'!$E$13+1,1))</f>
        <v>399.92909819003523</v>
      </c>
      <c r="CZ58" s="62">
        <f t="shared" si="42"/>
        <v>163.7053537268381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5.4</v>
      </c>
      <c r="N59" s="14">
        <f>IF('Données projet'!$A$36&gt;35,N58+M59-V58,IF(A59&lt;'Données projet'!$A$36,$K$205^A59,IF(A59='Données projet'!$A$36,'Données projet'!$B$36,N58+M59-V58)))</f>
        <v>126.4</v>
      </c>
      <c r="O59" s="14">
        <f>N59*VLOOKUP('Données projet'!$B$9,Paramètres!$A$1:$I$89,3,0)*VLOOKUP('Données projet'!$B$9,Paramètres!$A$1:$I$89,5,0)</f>
        <v>106.47936000000003</v>
      </c>
      <c r="P59" s="14">
        <f t="shared" si="33"/>
        <v>28.499930483982503</v>
      </c>
      <c r="Q59" s="22">
        <f t="shared" si="53"/>
        <v>235.08893092626957</v>
      </c>
      <c r="R59" s="62">
        <f t="shared" si="0"/>
        <v>528.42226425960291</v>
      </c>
      <c r="S59" s="62">
        <f ca="1">AVERAGE(OFFSET($R$3,0,0,'Données projet'!$E$9+1,1))-AVERAGE(OFFSET($H$3,0,0,'Données projet'!$E$9+1,1))</f>
        <v>303.97870340691151</v>
      </c>
      <c r="T59" s="62">
        <f t="shared" si="34"/>
        <v>139.30691157356415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183.59999999999997</v>
      </c>
      <c r="AJ59" s="14">
        <f>AI59*VLOOKUP('Données projet'!$B$10,Paramètres!$A$1:$I$89,3,0)*VLOOKUP('Données projet'!$B$10,Paramètres!$A$1:$I$89,5,0)</f>
        <v>186.17039999999997</v>
      </c>
      <c r="AK59" s="14">
        <f t="shared" si="35"/>
        <v>46.692281933796018</v>
      </c>
      <c r="AL59" s="22">
        <f t="shared" si="4"/>
        <v>405.56917103469465</v>
      </c>
      <c r="AM59" s="62">
        <f t="shared" si="5"/>
        <v>698.90250436802796</v>
      </c>
      <c r="AN59" s="62">
        <f ca="1">AVERAGE(OFFSET($AM$3,0,0,'Données projet'!$E$10+1,1))-AVERAGE(OFFSET($H$3,0,0,'Données projet'!$E$10+1,1))</f>
        <v>475.74538416323395</v>
      </c>
      <c r="AO59" s="62">
        <f t="shared" si="36"/>
        <v>254.25036207346585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</v>
      </c>
      <c r="BD59" s="13">
        <f>IF('Données projet'!$A$88&gt;35,BD58+BC59-BL58,IF(A59&lt;'Données projet'!$A$88,$BA$205^A59,IF(A59='Données projet'!$A$88,'Données projet'!$B$88,BD58+BC59-BL58)))</f>
        <v>237.99999999999986</v>
      </c>
      <c r="BE59" s="14">
        <f>BD59*VLOOKUP('Données projet'!$B$11,Paramètres!$A$1:$I$89,3,0)*VLOOKUP('Données projet'!$B$11,Paramètres!$A$1:$I$89,5,0)</f>
        <v>155.93759999999992</v>
      </c>
      <c r="BF59" s="14">
        <f t="shared" si="37"/>
        <v>39.924862785906306</v>
      </c>
      <c r="BG59" s="22">
        <f t="shared" si="7"/>
        <v>341.12712268545334</v>
      </c>
      <c r="BH59" s="62">
        <f t="shared" si="8"/>
        <v>634.46045601878666</v>
      </c>
      <c r="BI59" s="62">
        <f ca="1">AVERAGE(OFFSET($BH$3,0,0,'Données projet'!$E$11+1,1))-AVERAGE(OFFSET($H$3,0,0,'Données projet'!$E$11+1,1))</f>
        <v>264.10782373172799</v>
      </c>
      <c r="BJ59" s="62">
        <f t="shared" si="38"/>
        <v>289.35855494161268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2.9799999999999955</v>
      </c>
      <c r="BY59" s="13">
        <f>IF('Données projet'!$A$114&gt;35,BY58+BX59-CG58,IF(A59&lt;'Données projet'!$A$114,$BV$205^A59,IF(A59='Données projet'!$A$114,'Données projet'!$B$114,BY58+BX59-CG58)))</f>
        <v>229.38000000000014</v>
      </c>
      <c r="BZ59" s="14">
        <f>BY59*VLOOKUP('Données projet'!$B$12,Paramètres!$A$1:$I$89,3,0)*VLOOKUP('Données projet'!$B$12,Paramètres!$A$1:$I$89,5,0)</f>
        <v>186.07305600000012</v>
      </c>
      <c r="CA59" s="14">
        <f t="shared" si="39"/>
        <v>46.670708832579137</v>
      </c>
      <c r="CB59" s="22">
        <f t="shared" si="10"/>
        <v>405.36205708340884</v>
      </c>
      <c r="CC59" s="62">
        <f t="shared" si="11"/>
        <v>698.69539041674216</v>
      </c>
      <c r="CD59" s="62">
        <f ca="1">AVERAGE(OFFSET($CC$3,0,0,'Données projet'!$E$12+1,1))-AVERAGE(OFFSET($H$3,0,0,'Données projet'!$E$12+1,1))</f>
        <v>280.22219394281689</v>
      </c>
      <c r="CE59" s="62">
        <f t="shared" si="40"/>
        <v>296.25239639555008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22.7</v>
      </c>
      <c r="CT59" s="13">
        <f>IF('Données projet'!$A$140&gt;35,CT58+CS59-DB58,IF(A59&lt;'Données projet'!$A$140,$CQ$205^A59,IF(A59='Données projet'!$A$140,'Données projet'!$B$140,CT58+CS59-DB58)))</f>
        <v>425.1999999999997</v>
      </c>
      <c r="CU59" s="18">
        <f>CT59*VLOOKUP('Données projet'!$B$13,Paramètres!$A$1:$I$89,3,0)*VLOOKUP('Données projet'!$B$13,Paramètres!$A$1:$I$89,5,0)</f>
        <v>198.99359999999987</v>
      </c>
      <c r="CV59" s="14">
        <f t="shared" si="41"/>
        <v>49.522926570252494</v>
      </c>
      <c r="CW59" s="22">
        <f t="shared" si="13"/>
        <v>432.83295044318953</v>
      </c>
      <c r="CX59" s="62">
        <f t="shared" si="14"/>
        <v>726.16628377652285</v>
      </c>
      <c r="CY59" s="62">
        <f ca="1">AVERAGE(OFFSET($CX$3,0,0,'Données projet'!$E$13+1,1))-AVERAGE(OFFSET($H$3,0,0,'Données projet'!$E$13+1,1))</f>
        <v>399.92909819003523</v>
      </c>
      <c r="CZ59" s="62">
        <f t="shared" si="42"/>
        <v>163.7053537268381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5.4</v>
      </c>
      <c r="N60" s="14">
        <f>IF('Données projet'!$A$36&gt;35,N59+M60-V59,IF(A60&lt;'Données projet'!$A$36,$K$205^A60,IF(A60='Données projet'!$A$36,'Données projet'!$B$36,N59+M60-V59)))</f>
        <v>131.80000000000001</v>
      </c>
      <c r="O60" s="14">
        <f>N60*VLOOKUP('Données projet'!$B$9,Paramètres!$A$1:$I$89,3,0)*VLOOKUP('Données projet'!$B$9,Paramètres!$A$1:$I$89,5,0)</f>
        <v>111.02832000000002</v>
      </c>
      <c r="P60" s="14">
        <f t="shared" si="33"/>
        <v>29.573133422929669</v>
      </c>
      <c r="Q60" s="22">
        <f t="shared" si="53"/>
        <v>244.88086471160253</v>
      </c>
      <c r="R60" s="62">
        <f t="shared" si="0"/>
        <v>538.21419804493587</v>
      </c>
      <c r="S60" s="62">
        <f ca="1">AVERAGE(OFFSET($R$3,0,0,'Données projet'!$E$9+1,1))-AVERAGE(OFFSET($H$3,0,0,'Données projet'!$E$9+1,1))</f>
        <v>303.97870340691151</v>
      </c>
      <c r="T60" s="62">
        <f t="shared" si="34"/>
        <v>139.30691157356415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191.19999999999996</v>
      </c>
      <c r="AJ60" s="14">
        <f>AI60*VLOOKUP('Données projet'!$B$10,Paramètres!$A$1:$I$89,3,0)*VLOOKUP('Données projet'!$B$10,Paramètres!$A$1:$I$89,5,0)</f>
        <v>193.87679999999997</v>
      </c>
      <c r="AK60" s="14">
        <f t="shared" si="35"/>
        <v>48.396048099527611</v>
      </c>
      <c r="AL60" s="22">
        <f t="shared" si="4"/>
        <v>421.95854377334382</v>
      </c>
      <c r="AM60" s="62">
        <f t="shared" si="5"/>
        <v>715.29187710667713</v>
      </c>
      <c r="AN60" s="62">
        <f ca="1">AVERAGE(OFFSET($AM$3,0,0,'Données projet'!$E$10+1,1))-AVERAGE(OFFSET($H$3,0,0,'Données projet'!$E$10+1,1))</f>
        <v>475.74538416323395</v>
      </c>
      <c r="AO60" s="62">
        <f t="shared" si="36"/>
        <v>254.25036207346585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</v>
      </c>
      <c r="BD60" s="13">
        <f>IF('Données projet'!$A$88&gt;35,BD59+BC60-BL59,IF(A60&lt;'Données projet'!$A$88,$BA$205^A60,IF(A60='Données projet'!$A$88,'Données projet'!$B$88,BD59+BC60-BL59)))</f>
        <v>242.99999999999986</v>
      </c>
      <c r="BE60" s="14">
        <f>BD60*VLOOKUP('Données projet'!$B$11,Paramètres!$A$1:$I$89,3,0)*VLOOKUP('Données projet'!$B$11,Paramètres!$A$1:$I$89,5,0)</f>
        <v>159.2135999999999</v>
      </c>
      <c r="BF60" s="14">
        <f t="shared" si="37"/>
        <v>40.665089859977073</v>
      </c>
      <c r="BG60" s="22">
        <f t="shared" si="7"/>
        <v>348.12205150612658</v>
      </c>
      <c r="BH60" s="62">
        <f t="shared" si="8"/>
        <v>641.45538483945984</v>
      </c>
      <c r="BI60" s="62">
        <f ca="1">AVERAGE(OFFSET($BH$3,0,0,'Données projet'!$E$11+1,1))-AVERAGE(OFFSET($H$3,0,0,'Données projet'!$E$11+1,1))</f>
        <v>264.10782373172799</v>
      </c>
      <c r="BJ60" s="62">
        <f t="shared" si="38"/>
        <v>289.35855494161268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2.9799999999999955</v>
      </c>
      <c r="BY60" s="13">
        <f>IF('Données projet'!$A$114&gt;35,BY59+BX60-CG59,IF(A60&lt;'Données projet'!$A$114,$BV$205^A60,IF(A60='Données projet'!$A$114,'Données projet'!$B$114,BY59+BX60-CG59)))</f>
        <v>232.36000000000013</v>
      </c>
      <c r="BZ60" s="14">
        <f>BY60*VLOOKUP('Données projet'!$B$12,Paramètres!$A$1:$I$89,3,0)*VLOOKUP('Données projet'!$B$12,Paramètres!$A$1:$I$89,5,0)</f>
        <v>188.49043200000011</v>
      </c>
      <c r="CA60" s="14">
        <f t="shared" si="39"/>
        <v>47.206054016632081</v>
      </c>
      <c r="CB60" s="22">
        <f t="shared" si="10"/>
        <v>410.50471314563441</v>
      </c>
      <c r="CC60" s="62">
        <f t="shared" si="11"/>
        <v>703.83804647896773</v>
      </c>
      <c r="CD60" s="62">
        <f ca="1">AVERAGE(OFFSET($CC$3,0,0,'Données projet'!$E$12+1,1))-AVERAGE(OFFSET($H$3,0,0,'Données projet'!$E$12+1,1))</f>
        <v>280.22219394281689</v>
      </c>
      <c r="CE60" s="62">
        <f t="shared" si="40"/>
        <v>296.25239639555008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22.7</v>
      </c>
      <c r="CT60" s="13">
        <f>IF('Données projet'!$A$140&gt;35,CT59+CS60-DB59,IF(A60&lt;'Données projet'!$A$140,$CQ$205^A60,IF(A60='Données projet'!$A$140,'Données projet'!$B$140,CT59+CS60-DB59)))</f>
        <v>447.89999999999969</v>
      </c>
      <c r="CU60" s="18">
        <f>CT60*VLOOKUP('Données projet'!$B$13,Paramètres!$A$1:$I$89,3,0)*VLOOKUP('Données projet'!$B$13,Paramètres!$A$1:$I$89,5,0)</f>
        <v>209.61719999999985</v>
      </c>
      <c r="CV60" s="14">
        <f t="shared" si="41"/>
        <v>51.851925386563117</v>
      </c>
      <c r="CW60" s="22">
        <f t="shared" si="13"/>
        <v>455.39206004826383</v>
      </c>
      <c r="CX60" s="62">
        <f t="shared" si="14"/>
        <v>748.72539338159709</v>
      </c>
      <c r="CY60" s="62">
        <f ca="1">AVERAGE(OFFSET($CX$3,0,0,'Données projet'!$E$13+1,1))-AVERAGE(OFFSET($H$3,0,0,'Données projet'!$E$13+1,1))</f>
        <v>399.92909819003523</v>
      </c>
      <c r="CZ60" s="62">
        <f t="shared" si="42"/>
        <v>163.7053537268381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5.4</v>
      </c>
      <c r="N61" s="14">
        <f>IF('Données projet'!$A$36&gt;35,N60+M61-V60,IF(A61&lt;'Données projet'!$A$36,$K$205^A61,IF(A61='Données projet'!$A$36,'Données projet'!$B$36,N60+M61-V60)))</f>
        <v>137.20000000000002</v>
      </c>
      <c r="O61" s="14">
        <f>N61*VLOOKUP('Données projet'!$B$9,Paramètres!$A$1:$I$89,3,0)*VLOOKUP('Données projet'!$B$9,Paramètres!$A$1:$I$89,5,0)</f>
        <v>115.57728000000002</v>
      </c>
      <c r="P61" s="14">
        <f t="shared" si="33"/>
        <v>30.64122888569365</v>
      </c>
      <c r="Q61" s="22">
        <f t="shared" si="53"/>
        <v>254.66390297591647</v>
      </c>
      <c r="R61" s="62">
        <f t="shared" si="0"/>
        <v>547.99723630924973</v>
      </c>
      <c r="S61" s="62">
        <f ca="1">AVERAGE(OFFSET($R$3,0,0,'Données projet'!$E$9+1,1))-AVERAGE(OFFSET($H$3,0,0,'Données projet'!$E$9+1,1))</f>
        <v>303.97870340691151</v>
      </c>
      <c r="T61" s="62">
        <f t="shared" si="34"/>
        <v>139.30691157356415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198.79999999999995</v>
      </c>
      <c r="AJ61" s="14">
        <f>AI61*VLOOKUP('Données projet'!$B$10,Paramètres!$A$1:$I$89,3,0)*VLOOKUP('Données projet'!$B$10,Paramètres!$A$1:$I$89,5,0)</f>
        <v>201.58319999999995</v>
      </c>
      <c r="AK61" s="14">
        <f t="shared" si="35"/>
        <v>50.091947337331924</v>
      </c>
      <c r="AL61" s="22">
        <f t="shared" si="4"/>
        <v>438.33421494585303</v>
      </c>
      <c r="AM61" s="62">
        <f t="shared" si="5"/>
        <v>731.66754827918635</v>
      </c>
      <c r="AN61" s="62">
        <f ca="1">AVERAGE(OFFSET($AM$3,0,0,'Données projet'!$E$10+1,1))-AVERAGE(OFFSET($H$3,0,0,'Données projet'!$E$10+1,1))</f>
        <v>475.74538416323395</v>
      </c>
      <c r="AO61" s="62">
        <f t="shared" si="36"/>
        <v>254.25036207346585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</v>
      </c>
      <c r="BD61" s="13">
        <f>IF('Données projet'!$A$88&gt;35,BD60+BC61-BL60,IF(A61&lt;'Données projet'!$A$88,$BA$205^A61,IF(A61='Données projet'!$A$88,'Données projet'!$B$88,BD60+BC61-BL60)))</f>
        <v>247.99999999999986</v>
      </c>
      <c r="BE61" s="14">
        <f>BD61*VLOOKUP('Données projet'!$B$11,Paramètres!$A$1:$I$89,3,0)*VLOOKUP('Données projet'!$B$11,Paramètres!$A$1:$I$89,5,0)</f>
        <v>162.48959999999991</v>
      </c>
      <c r="BF61" s="14">
        <f t="shared" si="37"/>
        <v>41.40354603382066</v>
      </c>
      <c r="BG61" s="22">
        <f t="shared" si="7"/>
        <v>355.11389600890419</v>
      </c>
      <c r="BH61" s="62">
        <f t="shared" si="8"/>
        <v>648.44722934223751</v>
      </c>
      <c r="BI61" s="62">
        <f ca="1">AVERAGE(OFFSET($BH$3,0,0,'Données projet'!$E$11+1,1))-AVERAGE(OFFSET($H$3,0,0,'Données projet'!$E$11+1,1))</f>
        <v>264.10782373172799</v>
      </c>
      <c r="BJ61" s="62">
        <f t="shared" si="38"/>
        <v>289.35855494161268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2.9799999999999955</v>
      </c>
      <c r="BY61" s="13">
        <f>IF('Données projet'!$A$114&gt;35,BY60+BX61-CG60,IF(A61&lt;'Données projet'!$A$114,$BV$205^A61,IF(A61='Données projet'!$A$114,'Données projet'!$B$114,BY60+BX61-CG60)))</f>
        <v>235.34000000000012</v>
      </c>
      <c r="BZ61" s="14">
        <f>BY61*VLOOKUP('Données projet'!$B$12,Paramètres!$A$1:$I$89,3,0)*VLOOKUP('Données projet'!$B$12,Paramètres!$A$1:$I$89,5,0)</f>
        <v>190.9078080000001</v>
      </c>
      <c r="CA61" s="14">
        <f t="shared" si="39"/>
        <v>47.74060059895897</v>
      </c>
      <c r="CB61" s="22">
        <f t="shared" si="10"/>
        <v>415.64597830985366</v>
      </c>
      <c r="CC61" s="62">
        <f t="shared" si="11"/>
        <v>708.97931164318697</v>
      </c>
      <c r="CD61" s="62">
        <f ca="1">AVERAGE(OFFSET($CC$3,0,0,'Données projet'!$E$12+1,1))-AVERAGE(OFFSET($H$3,0,0,'Données projet'!$E$12+1,1))</f>
        <v>280.22219394281689</v>
      </c>
      <c r="CE61" s="62">
        <f t="shared" si="40"/>
        <v>296.25239639555008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22.7</v>
      </c>
      <c r="CT61" s="13">
        <f>IF('Données projet'!$A$140&gt;35,CT60+CS61-DB60,IF(A61&lt;'Données projet'!$A$140,$CQ$205^A61,IF(A61='Données projet'!$A$140,'Données projet'!$B$140,CT60+CS61-DB60)))</f>
        <v>470.59999999999968</v>
      </c>
      <c r="CU61" s="18">
        <f>CT61*VLOOKUP('Données projet'!$B$13,Paramètres!$A$1:$I$89,3,0)*VLOOKUP('Données projet'!$B$13,Paramètres!$A$1:$I$89,5,0)</f>
        <v>220.24079999999987</v>
      </c>
      <c r="CV61" s="14">
        <f t="shared" si="41"/>
        <v>54.167219078226751</v>
      </c>
      <c r="CW61" s="22">
        <f t="shared" si="13"/>
        <v>477.92729989457803</v>
      </c>
      <c r="CX61" s="62">
        <f t="shared" si="14"/>
        <v>771.26063322791128</v>
      </c>
      <c r="CY61" s="62">
        <f ca="1">AVERAGE(OFFSET($CX$3,0,0,'Données projet'!$E$13+1,1))-AVERAGE(OFFSET($H$3,0,0,'Données projet'!$E$13+1,1))</f>
        <v>399.92909819003523</v>
      </c>
      <c r="CZ61" s="62">
        <f t="shared" si="42"/>
        <v>163.7053537268381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5.4</v>
      </c>
      <c r="N62" s="14">
        <f>IF('Données projet'!$A$36&gt;35,N61+M62-V61,IF(A62&lt;'Données projet'!$A$36,$K$205^A62,IF(A62='Données projet'!$A$36,'Données projet'!$B$36,N61+M62-V61)))</f>
        <v>142.60000000000002</v>
      </c>
      <c r="O62" s="14">
        <f>N62*VLOOKUP('Données projet'!$B$9,Paramètres!$A$1:$I$89,3,0)*VLOOKUP('Données projet'!$B$9,Paramètres!$A$1:$I$89,5,0)</f>
        <v>120.12624000000004</v>
      </c>
      <c r="P62" s="14">
        <f t="shared" si="33"/>
        <v>31.704440899018444</v>
      </c>
      <c r="Q62" s="22">
        <f t="shared" si="53"/>
        <v>264.43843589912387</v>
      </c>
      <c r="R62" s="62">
        <f t="shared" si="0"/>
        <v>557.77176923245725</v>
      </c>
      <c r="S62" s="62">
        <f ca="1">AVERAGE(OFFSET($R$3,0,0,'Données projet'!$E$9+1,1))-AVERAGE(OFFSET($H$3,0,0,'Données projet'!$E$9+1,1))</f>
        <v>303.97870340691151</v>
      </c>
      <c r="T62" s="62">
        <f t="shared" si="34"/>
        <v>139.30691157356415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206.39999999999995</v>
      </c>
      <c r="AJ62" s="14">
        <f>AI62*VLOOKUP('Données projet'!$B$10,Paramètres!$A$1:$I$89,3,0)*VLOOKUP('Données projet'!$B$10,Paramètres!$A$1:$I$89,5,0)</f>
        <v>209.28959999999995</v>
      </c>
      <c r="AK62" s="14">
        <f t="shared" si="35"/>
        <v>51.780314822292169</v>
      </c>
      <c r="AL62" s="22">
        <f t="shared" si="4"/>
        <v>454.69676831549208</v>
      </c>
      <c r="AM62" s="62">
        <f t="shared" si="5"/>
        <v>748.03010164882539</v>
      </c>
      <c r="AN62" s="62">
        <f ca="1">AVERAGE(OFFSET($AM$3,0,0,'Données projet'!$E$10+1,1))-AVERAGE(OFFSET($H$3,0,0,'Données projet'!$E$10+1,1))</f>
        <v>475.74538416323395</v>
      </c>
      <c r="AO62" s="62">
        <f t="shared" si="36"/>
        <v>254.25036207346585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</v>
      </c>
      <c r="BD62" s="13">
        <f>IF('Données projet'!$A$88&gt;35,BD61+BC62-BL61,IF(A62&lt;'Données projet'!$A$88,$BA$205^A62,IF(A62='Données projet'!$A$88,'Données projet'!$B$88,BD61+BC62-BL61)))</f>
        <v>252.99999999999986</v>
      </c>
      <c r="BE62" s="14">
        <f>BD62*VLOOKUP('Données projet'!$B$11,Paramètres!$A$1:$I$89,3,0)*VLOOKUP('Données projet'!$B$11,Paramètres!$A$1:$I$89,5,0)</f>
        <v>165.76559999999989</v>
      </c>
      <c r="BF62" s="14">
        <f t="shared" si="37"/>
        <v>42.14027112568423</v>
      </c>
      <c r="BG62" s="22">
        <f t="shared" si="7"/>
        <v>362.10272554389985</v>
      </c>
      <c r="BH62" s="62">
        <f t="shared" si="8"/>
        <v>655.43605887723311</v>
      </c>
      <c r="BI62" s="62">
        <f ca="1">AVERAGE(OFFSET($BH$3,0,0,'Données projet'!$E$11+1,1))-AVERAGE(OFFSET($H$3,0,0,'Données projet'!$E$11+1,1))</f>
        <v>264.10782373172799</v>
      </c>
      <c r="BJ62" s="62">
        <f t="shared" si="38"/>
        <v>289.35855494161268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2.9799999999999955</v>
      </c>
      <c r="BY62" s="13">
        <f>IF('Données projet'!$A$114&gt;35,BY61+BX62-CG61,IF(A62&lt;'Données projet'!$A$114,$BV$205^A62,IF(A62='Données projet'!$A$114,'Données projet'!$B$114,BY61+BX62-CG61)))</f>
        <v>238.32000000000011</v>
      </c>
      <c r="BZ62" s="14">
        <f>BY62*VLOOKUP('Données projet'!$B$12,Paramètres!$A$1:$I$89,3,0)*VLOOKUP('Données projet'!$B$12,Paramètres!$A$1:$I$89,5,0)</f>
        <v>193.32518400000009</v>
      </c>
      <c r="CA62" s="14">
        <f t="shared" si="39"/>
        <v>48.274359861243333</v>
      </c>
      <c r="CB62" s="22">
        <f t="shared" si="10"/>
        <v>420.78587222499897</v>
      </c>
      <c r="CC62" s="62">
        <f t="shared" si="11"/>
        <v>714.11920555833228</v>
      </c>
      <c r="CD62" s="62">
        <f ca="1">AVERAGE(OFFSET($CC$3,0,0,'Données projet'!$E$12+1,1))-AVERAGE(OFFSET($H$3,0,0,'Données projet'!$E$12+1,1))</f>
        <v>280.22219394281689</v>
      </c>
      <c r="CE62" s="62">
        <f t="shared" si="40"/>
        <v>296.25239639555008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22.7</v>
      </c>
      <c r="CT62" s="13">
        <f>IF('Données projet'!$A$140&gt;35,CT61+CS62-DB61,IF(A62&lt;'Données projet'!$A$140,$CQ$205^A62,IF(A62='Données projet'!$A$140,'Données projet'!$B$140,CT61+CS62-DB61)))</f>
        <v>493.29999999999967</v>
      </c>
      <c r="CU62" s="18">
        <f>CT62*VLOOKUP('Données projet'!$B$13,Paramètres!$A$1:$I$89,3,0)*VLOOKUP('Données projet'!$B$13,Paramètres!$A$1:$I$89,5,0)</f>
        <v>230.86439999999985</v>
      </c>
      <c r="CV62" s="14">
        <f t="shared" si="41"/>
        <v>56.469544196332308</v>
      </c>
      <c r="CW62" s="22">
        <f t="shared" si="13"/>
        <v>500.43995280861185</v>
      </c>
      <c r="CX62" s="62">
        <f t="shared" si="14"/>
        <v>793.77328614194516</v>
      </c>
      <c r="CY62" s="62">
        <f ca="1">AVERAGE(OFFSET($CX$3,0,0,'Données projet'!$E$13+1,1))-AVERAGE(OFFSET($H$3,0,0,'Données projet'!$E$13+1,1))</f>
        <v>399.92909819003523</v>
      </c>
      <c r="CZ62" s="62">
        <f t="shared" si="42"/>
        <v>163.7053537268381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148</v>
      </c>
      <c r="L63" s="13">
        <f>VLOOKUP(A63,'Données projet'!$A$35:$I$55,9,0)</f>
        <v>5.4</v>
      </c>
      <c r="M63" s="13">
        <f t="array" ref="M63">INDEX(L:L,MIN(IF(ISNUMBER(L63:L259),ROW(L63:L259),"")))</f>
        <v>5.4</v>
      </c>
      <c r="N63" s="14">
        <f>IF('Données projet'!$A$36&gt;35,N62+M63-V62,IF(A63&lt;'Données projet'!$A$36,$K$205^A63,IF(A63='Données projet'!$A$36,'Données projet'!$B$36,N62+M63-V62)))</f>
        <v>148.00000000000003</v>
      </c>
      <c r="O63" s="14">
        <f>N63*VLOOKUP('Données projet'!$B$9,Paramètres!$A$1:$I$89,3,0)*VLOOKUP('Données projet'!$B$9,Paramètres!$A$1:$I$89,5,0)</f>
        <v>124.67520000000003</v>
      </c>
      <c r="P63" s="14">
        <f t="shared" si="33"/>
        <v>32.762975561628714</v>
      </c>
      <c r="Q63" s="22">
        <f t="shared" si="53"/>
        <v>274.20482243650343</v>
      </c>
      <c r="R63" s="62">
        <f t="shared" si="0"/>
        <v>567.53815576983675</v>
      </c>
      <c r="S63" s="62">
        <f ca="1">AVERAGE(OFFSET($R$3,0,0,'Données projet'!$E$9+1,1))-AVERAGE(OFFSET($H$3,0,0,'Données projet'!$E$9+1,1))</f>
        <v>303.97870340691151</v>
      </c>
      <c r="T63" s="62">
        <f t="shared" si="34"/>
        <v>139.30691157356415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213.99999999999994</v>
      </c>
      <c r="AJ63" s="14">
        <f>AI63*VLOOKUP('Données projet'!$B$10,Paramètres!$A$1:$I$89,3,0)*VLOOKUP('Données projet'!$B$10,Paramètres!$A$1:$I$89,5,0)</f>
        <v>216.99599999999995</v>
      </c>
      <c r="AK63" s="14">
        <f t="shared" si="35"/>
        <v>53.461459647386867</v>
      </c>
      <c r="AL63" s="22">
        <f t="shared" si="4"/>
        <v>471.04674221919873</v>
      </c>
      <c r="AM63" s="62">
        <f t="shared" si="5"/>
        <v>764.38007555253205</v>
      </c>
      <c r="AN63" s="62">
        <f ca="1">AVERAGE(OFFSET($AM$3,0,0,'Données projet'!$E$10+1,1))-AVERAGE(OFFSET($H$3,0,0,'Données projet'!$E$10+1,1))</f>
        <v>475.74538416323395</v>
      </c>
      <c r="AO63" s="62">
        <f t="shared" si="36"/>
        <v>254.25036207346585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258</v>
      </c>
      <c r="BB63" s="13">
        <f>VLOOKUP(A63,'Données projet'!$A$87:$I$107,9,0)</f>
        <v>5</v>
      </c>
      <c r="BC63" s="13">
        <f t="array" ref="BC63">INDEX(BB:BB,MIN(IF(ISNUMBER(BB63:BB259),ROW(BB63:BB259),"")))</f>
        <v>5</v>
      </c>
      <c r="BD63" s="13">
        <f>IF('Données projet'!$A$88&gt;35,BD62+BC63-BL62,IF(A63&lt;'Données projet'!$A$88,$BA$205^A63,IF(A63='Données projet'!$A$88,'Données projet'!$B$88,BD62+BC63-BL62)))</f>
        <v>257.99999999999989</v>
      </c>
      <c r="BE63" s="14">
        <f>BD63*VLOOKUP('Données projet'!$B$11,Paramètres!$A$1:$I$89,3,0)*VLOOKUP('Données projet'!$B$11,Paramètres!$A$1:$I$89,5,0)</f>
        <v>169.0415999999999</v>
      </c>
      <c r="BF63" s="14">
        <f t="shared" si="37"/>
        <v>42.875303289962908</v>
      </c>
      <c r="BG63" s="22">
        <f t="shared" si="7"/>
        <v>369.0886065633519</v>
      </c>
      <c r="BH63" s="62">
        <f t="shared" si="8"/>
        <v>662.42193989668522</v>
      </c>
      <c r="BI63" s="62">
        <f ca="1">AVERAGE(OFFSET($BH$3,0,0,'Données projet'!$E$11+1,1))-AVERAGE(OFFSET($H$3,0,0,'Données projet'!$E$11+1,1))</f>
        <v>264.10782373172799</v>
      </c>
      <c r="BJ63" s="62">
        <f t="shared" si="38"/>
        <v>289.35855494161268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25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241.29999999999998</v>
      </c>
      <c r="BW63" s="13">
        <f>VLOOKUP(A63,'Données projet'!$A$113:$I$133,9,0)</f>
        <v>2.9799999999999955</v>
      </c>
      <c r="BX63" s="13">
        <f t="array" ref="BX63">INDEX(BW:BW,MIN(IF(ISNUMBER(BW63:BW259),ROW(BW63:BW259),"")))</f>
        <v>2.9799999999999955</v>
      </c>
      <c r="BY63" s="13">
        <f>IF('Données projet'!$A$114&gt;35,BY62+BX63-CG62,IF(A63&lt;'Données projet'!$A$114,$BV$205^A63,IF(A63='Données projet'!$A$114,'Données projet'!$B$114,BY62+BX63-CG62)))</f>
        <v>241.3000000000001</v>
      </c>
      <c r="BZ63" s="14">
        <f>BY63*VLOOKUP('Données projet'!$B$12,Paramètres!$A$1:$I$89,3,0)*VLOOKUP('Données projet'!$B$12,Paramètres!$A$1:$I$89,5,0)</f>
        <v>195.74256000000008</v>
      </c>
      <c r="CA63" s="14">
        <f t="shared" si="39"/>
        <v>48.807342786805634</v>
      </c>
      <c r="CB63" s="22">
        <f t="shared" si="10"/>
        <v>425.92441402035325</v>
      </c>
      <c r="CC63" s="62">
        <f t="shared" si="11"/>
        <v>719.25774735368657</v>
      </c>
      <c r="CD63" s="62">
        <f ca="1">AVERAGE(OFFSET($CC$3,0,0,'Données projet'!$E$12+1,1))-AVERAGE(OFFSET($H$3,0,0,'Données projet'!$E$12+1,1))</f>
        <v>280.22219394281689</v>
      </c>
      <c r="CE63" s="62">
        <f t="shared" si="40"/>
        <v>296.25239639555008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8.3000000000000007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516</v>
      </c>
      <c r="CR63" s="13">
        <f>VLOOKUP(A63,'Données projet'!$A$139:$I$159,9,0)</f>
        <v>22.7</v>
      </c>
      <c r="CS63" s="13">
        <f t="array" ref="CS63">INDEX(CR:CR,MIN(IF(ISNUMBER(CR63:CR259),ROW(CR63:CR259),"")))</f>
        <v>22.7</v>
      </c>
      <c r="CT63" s="13">
        <f>IF('Données projet'!$A$140&gt;35,CT62+CS63-DB62,IF(A63&lt;'Données projet'!$A$140,$CQ$205^A63,IF(A63='Données projet'!$A$140,'Données projet'!$B$140,CT62+CS63-DB62)))</f>
        <v>515.99999999999966</v>
      </c>
      <c r="CU63" s="18">
        <f>CT63*VLOOKUP('Données projet'!$B$13,Paramètres!$A$1:$I$89,3,0)*VLOOKUP('Données projet'!$B$13,Paramètres!$A$1:$I$89,5,0)</f>
        <v>241.48799999999986</v>
      </c>
      <c r="CV63" s="14">
        <f t="shared" si="41"/>
        <v>58.759565673424916</v>
      </c>
      <c r="CW63" s="22">
        <f t="shared" si="13"/>
        <v>522.93117688121481</v>
      </c>
      <c r="CX63" s="62">
        <f t="shared" si="14"/>
        <v>816.26451021454818</v>
      </c>
      <c r="CY63" s="62">
        <f ca="1">AVERAGE(OFFSET($CX$3,0,0,'Données projet'!$E$13+1,1))-AVERAGE(OFFSET($H$3,0,0,'Données projet'!$E$13+1,1))</f>
        <v>399.92909819003523</v>
      </c>
      <c r="CZ63" s="62">
        <f t="shared" si="42"/>
        <v>163.7053537268381</v>
      </c>
      <c r="DA63" s="16">
        <f>IF(ISNA(VLOOKUP(A63,'Données projet'!$A$139:$I$159,3,0)),0,VLOOKUP(A63,'Données projet'!$A$139:$I$159,3,0))</f>
        <v>3</v>
      </c>
      <c r="DB63" s="16">
        <f>IF(ISNA(VLOOKUP(A63,'Données projet'!$A$139:$I$159,4,0)),0,VLOOKUP(A63,'Données projet'!$A$139:$I$159,4,0))</f>
        <v>112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5.4</v>
      </c>
      <c r="N64" s="14">
        <f>IF('Données projet'!$A$36&gt;35,N63+M64-V63,IF(A64&lt;'Données projet'!$A$36,$K$205^A64,IF(A64='Données projet'!$A$36,'Données projet'!$B$36,N63+M64-V63)))</f>
        <v>153.40000000000003</v>
      </c>
      <c r="O64" s="14">
        <f>N64*VLOOKUP('Données projet'!$B$9,Paramètres!$A$1:$I$89,3,0)*VLOOKUP('Données projet'!$B$9,Paramètres!$A$1:$I$89,5,0)</f>
        <v>129.22416000000004</v>
      </c>
      <c r="P64" s="14">
        <f t="shared" si="33"/>
        <v>33.817023080295762</v>
      </c>
      <c r="Q64" s="22">
        <f t="shared" si="53"/>
        <v>283.96339386484851</v>
      </c>
      <c r="R64" s="62">
        <f t="shared" si="0"/>
        <v>577.29672719818177</v>
      </c>
      <c r="S64" s="62">
        <f ca="1">AVERAGE(OFFSET($R$3,0,0,'Données projet'!$E$9+1,1))-AVERAGE(OFFSET($H$3,0,0,'Données projet'!$E$9+1,1))</f>
        <v>303.97870340691151</v>
      </c>
      <c r="T64" s="62">
        <f t="shared" si="34"/>
        <v>139.30691157356415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221.19999999999993</v>
      </c>
      <c r="AJ64" s="14">
        <f>AI64*VLOOKUP('Données projet'!$B$10,Paramètres!$A$1:$I$89,3,0)*VLOOKUP('Données projet'!$B$10,Paramètres!$A$1:$I$89,5,0)</f>
        <v>224.29679999999996</v>
      </c>
      <c r="AK64" s="14">
        <f t="shared" si="35"/>
        <v>55.047720057866165</v>
      </c>
      <c r="AL64" s="22">
        <f t="shared" si="4"/>
        <v>486.52503910078349</v>
      </c>
      <c r="AM64" s="62">
        <f t="shared" si="5"/>
        <v>779.85837243411675</v>
      </c>
      <c r="AN64" s="62">
        <f ca="1">AVERAGE(OFFSET($AM$3,0,0,'Données projet'!$E$10+1,1))-AVERAGE(OFFSET($H$3,0,0,'Données projet'!$E$10+1,1))</f>
        <v>475.74538416323395</v>
      </c>
      <c r="AO64" s="62">
        <f t="shared" si="36"/>
        <v>254.25036207346585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4.4000000000000004</v>
      </c>
      <c r="BD64" s="13">
        <f>IF('Données projet'!$A$88&gt;35,BD63+BC64-BL63,IF(A64&lt;'Données projet'!$A$88,$BA$205^A64,IF(A64='Données projet'!$A$88,'Données projet'!$B$88,BD63+BC64-BL63)))</f>
        <v>237.39999999999986</v>
      </c>
      <c r="BE64" s="14">
        <f>BD64*VLOOKUP('Données projet'!$B$11,Paramètres!$A$1:$I$89,3,0)*VLOOKUP('Données projet'!$B$11,Paramètres!$A$1:$I$89,5,0)</f>
        <v>155.54447999999991</v>
      </c>
      <c r="BF64" s="14">
        <f t="shared" si="37"/>
        <v>39.835914576715666</v>
      </c>
      <c r="BG64" s="22">
        <f t="shared" si="7"/>
        <v>340.28752055444625</v>
      </c>
      <c r="BH64" s="62">
        <f t="shared" si="8"/>
        <v>633.6208538877795</v>
      </c>
      <c r="BI64" s="62">
        <f ca="1">AVERAGE(OFFSET($BH$3,0,0,'Données projet'!$E$11+1,1))-AVERAGE(OFFSET($H$3,0,0,'Données projet'!$E$11+1,1))</f>
        <v>264.10782373172799</v>
      </c>
      <c r="BJ64" s="62">
        <f t="shared" si="38"/>
        <v>289.35855494161268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2.4200000000000044</v>
      </c>
      <c r="BY64" s="13">
        <f>IF('Données projet'!$A$114&gt;35,BY63+BX64-CG63,IF(A64&lt;'Données projet'!$A$114,$BV$205^A64,IF(A64='Données projet'!$A$114,'Données projet'!$B$114,BY63+BX64-CG63)))</f>
        <v>235.4200000000001</v>
      </c>
      <c r="BZ64" s="14">
        <f>BY64*VLOOKUP('Données projet'!$B$12,Paramètres!$A$1:$I$89,3,0)*VLOOKUP('Données projet'!$B$12,Paramètres!$A$1:$I$89,5,0)</f>
        <v>190.97270400000011</v>
      </c>
      <c r="CA64" s="14">
        <f t="shared" si="39"/>
        <v>47.754939941264901</v>
      </c>
      <c r="CB64" s="22">
        <f t="shared" si="10"/>
        <v>415.78397986436988</v>
      </c>
      <c r="CC64" s="62">
        <f t="shared" si="11"/>
        <v>709.1173131977032</v>
      </c>
      <c r="CD64" s="62">
        <f ca="1">AVERAGE(OFFSET($CC$3,0,0,'Données projet'!$E$12+1,1))-AVERAGE(OFFSET($H$3,0,0,'Données projet'!$E$12+1,1))</f>
        <v>280.22219394281689</v>
      </c>
      <c r="CE64" s="62">
        <f t="shared" si="40"/>
        <v>296.25239639555008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22.7</v>
      </c>
      <c r="CT64" s="13">
        <f>IF('Données projet'!$A$140&gt;35,CT63+CS64-DB63,IF(A64&lt;'Données projet'!$A$140,$CQ$205^A64,IF(A64='Données projet'!$A$140,'Données projet'!$B$140,CT63+CS64-DB63)))</f>
        <v>426.6999999999997</v>
      </c>
      <c r="CU64" s="18">
        <f>CT64*VLOOKUP('Données projet'!$B$13,Paramètres!$A$1:$I$89,3,0)*VLOOKUP('Données projet'!$B$13,Paramètres!$A$1:$I$89,5,0)</f>
        <v>199.69559999999984</v>
      </c>
      <c r="CV64" s="14">
        <f t="shared" si="41"/>
        <v>49.677263889452327</v>
      </c>
      <c r="CW64" s="22">
        <f t="shared" si="13"/>
        <v>434.32440460746255</v>
      </c>
      <c r="CX64" s="62">
        <f t="shared" si="14"/>
        <v>727.65773794079587</v>
      </c>
      <c r="CY64" s="62">
        <f ca="1">AVERAGE(OFFSET($CX$3,0,0,'Données projet'!$E$13+1,1))-AVERAGE(OFFSET($H$3,0,0,'Données projet'!$E$13+1,1))</f>
        <v>399.92909819003523</v>
      </c>
      <c r="CZ64" s="62">
        <f t="shared" si="42"/>
        <v>163.7053537268381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5.4</v>
      </c>
      <c r="N65" s="14">
        <f>IF('Données projet'!$A$36&gt;35,N64+M65-V64,IF(A65&lt;'Données projet'!$A$36,$K$205^A65,IF(A65='Données projet'!$A$36,'Données projet'!$B$36,N64+M65-V64)))</f>
        <v>158.80000000000004</v>
      </c>
      <c r="O65" s="14">
        <f>N65*VLOOKUP('Données projet'!$B$9,Paramètres!$A$1:$I$89,3,0)*VLOOKUP('Données projet'!$B$9,Paramètres!$A$1:$I$89,5,0)</f>
        <v>133.77312000000003</v>
      </c>
      <c r="P65" s="14">
        <f t="shared" si="33"/>
        <v>34.866759511152438</v>
      </c>
      <c r="Q65" s="22">
        <f t="shared" si="53"/>
        <v>293.71445681525722</v>
      </c>
      <c r="R65" s="62">
        <f t="shared" si="0"/>
        <v>587.04779014859059</v>
      </c>
      <c r="S65" s="62">
        <f ca="1">AVERAGE(OFFSET($R$3,0,0,'Données projet'!$E$9+1,1))-AVERAGE(OFFSET($H$3,0,0,'Données projet'!$E$9+1,1))</f>
        <v>303.97870340691151</v>
      </c>
      <c r="T65" s="62">
        <f t="shared" si="34"/>
        <v>139.30691157356415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228.39999999999992</v>
      </c>
      <c r="AJ65" s="14">
        <f>AI65*VLOOKUP('Données projet'!$B$10,Paramètres!$A$1:$I$89,3,0)*VLOOKUP('Données projet'!$B$10,Paramètres!$A$1:$I$89,5,0)</f>
        <v>231.59759999999994</v>
      </c>
      <c r="AK65" s="14">
        <f t="shared" si="35"/>
        <v>56.627980714948151</v>
      </c>
      <c r="AL65" s="22">
        <f t="shared" si="4"/>
        <v>501.99288641186786</v>
      </c>
      <c r="AM65" s="62">
        <f t="shared" si="5"/>
        <v>795.32621974520112</v>
      </c>
      <c r="AN65" s="62">
        <f ca="1">AVERAGE(OFFSET($AM$3,0,0,'Données projet'!$E$10+1,1))-AVERAGE(OFFSET($H$3,0,0,'Données projet'!$E$10+1,1))</f>
        <v>475.74538416323395</v>
      </c>
      <c r="AO65" s="62">
        <f t="shared" si="36"/>
        <v>254.25036207346585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4.4000000000000004</v>
      </c>
      <c r="BD65" s="13">
        <f>IF('Données projet'!$A$88&gt;35,BD64+BC65-BL64,IF(A65&lt;'Données projet'!$A$88,$BA$205^A65,IF(A65='Données projet'!$A$88,'Données projet'!$B$88,BD64+BC65-BL64)))</f>
        <v>241.79999999999987</v>
      </c>
      <c r="BE65" s="14">
        <f>BD65*VLOOKUP('Données projet'!$B$11,Paramètres!$A$1:$I$89,3,0)*VLOOKUP('Données projet'!$B$11,Paramètres!$A$1:$I$89,5,0)</f>
        <v>158.42735999999991</v>
      </c>
      <c r="BF65" s="14">
        <f t="shared" si="37"/>
        <v>40.487598405868212</v>
      </c>
      <c r="BG65" s="22">
        <f t="shared" si="7"/>
        <v>346.44355255688691</v>
      </c>
      <c r="BH65" s="62">
        <f t="shared" si="8"/>
        <v>639.77688589022023</v>
      </c>
      <c r="BI65" s="62">
        <f ca="1">AVERAGE(OFFSET($BH$3,0,0,'Données projet'!$E$11+1,1))-AVERAGE(OFFSET($H$3,0,0,'Données projet'!$E$11+1,1))</f>
        <v>264.10782373172799</v>
      </c>
      <c r="BJ65" s="62">
        <f t="shared" si="38"/>
        <v>289.35855494161268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2.4200000000000044</v>
      </c>
      <c r="BY65" s="13">
        <f>IF('Données projet'!$A$114&gt;35,BY64+BX65-CG64,IF(A65&lt;'Données projet'!$A$114,$BV$205^A65,IF(A65='Données projet'!$A$114,'Données projet'!$B$114,BY64+BX65-CG64)))</f>
        <v>237.84000000000012</v>
      </c>
      <c r="BZ65" s="14">
        <f>BY65*VLOOKUP('Données projet'!$B$12,Paramètres!$A$1:$I$89,3,0)*VLOOKUP('Données projet'!$B$12,Paramètres!$A$1:$I$89,5,0)</f>
        <v>192.93580800000012</v>
      </c>
      <c r="CA65" s="14">
        <f t="shared" si="39"/>
        <v>48.188437951487806</v>
      </c>
      <c r="CB65" s="22">
        <f t="shared" si="10"/>
        <v>419.95806169884145</v>
      </c>
      <c r="CC65" s="62">
        <f t="shared" si="11"/>
        <v>713.29139503217471</v>
      </c>
      <c r="CD65" s="62">
        <f ca="1">AVERAGE(OFFSET($CC$3,0,0,'Données projet'!$E$12+1,1))-AVERAGE(OFFSET($H$3,0,0,'Données projet'!$E$12+1,1))</f>
        <v>280.22219394281689</v>
      </c>
      <c r="CE65" s="62">
        <f t="shared" si="40"/>
        <v>296.25239639555008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22.7</v>
      </c>
      <c r="CT65" s="13">
        <f>IF('Données projet'!$A$140&gt;35,CT64+CS65-DB64,IF(A65&lt;'Données projet'!$A$140,$CQ$205^A65,IF(A65='Données projet'!$A$140,'Données projet'!$B$140,CT64+CS65-DB64)))</f>
        <v>449.39999999999969</v>
      </c>
      <c r="CU65" s="18">
        <f>CT65*VLOOKUP('Données projet'!$B$13,Paramètres!$A$1:$I$89,3,0)*VLOOKUP('Données projet'!$B$13,Paramètres!$A$1:$I$89,5,0)</f>
        <v>210.31919999999985</v>
      </c>
      <c r="CV65" s="14">
        <f t="shared" si="41"/>
        <v>52.005332762093687</v>
      </c>
      <c r="CW65" s="22">
        <f t="shared" si="13"/>
        <v>456.88189456064629</v>
      </c>
      <c r="CX65" s="62">
        <f t="shared" si="14"/>
        <v>750.21522789397955</v>
      </c>
      <c r="CY65" s="62">
        <f ca="1">AVERAGE(OFFSET($CX$3,0,0,'Données projet'!$E$13+1,1))-AVERAGE(OFFSET($H$3,0,0,'Données projet'!$E$13+1,1))</f>
        <v>399.92909819003523</v>
      </c>
      <c r="CZ65" s="62">
        <f t="shared" si="42"/>
        <v>163.7053537268381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5.4</v>
      </c>
      <c r="N66" s="14">
        <f>IF('Données projet'!$A$36&gt;35,N65+M66-V65,IF(A66&lt;'Données projet'!$A$36,$K$205^A66,IF(A66='Données projet'!$A$36,'Données projet'!$B$36,N65+M66-V65)))</f>
        <v>164.20000000000005</v>
      </c>
      <c r="O66" s="14">
        <f>N66*VLOOKUP('Données projet'!$B$9,Paramètres!$A$1:$I$89,3,0)*VLOOKUP('Données projet'!$B$9,Paramètres!$A$1:$I$89,5,0)</f>
        <v>138.32208000000006</v>
      </c>
      <c r="P66" s="14">
        <f t="shared" si="33"/>
        <v>35.912348257500334</v>
      </c>
      <c r="Q66" s="22">
        <f t="shared" si="53"/>
        <v>303.45829588181317</v>
      </c>
      <c r="R66" s="62">
        <f t="shared" si="0"/>
        <v>596.79162921514649</v>
      </c>
      <c r="S66" s="62">
        <f ca="1">AVERAGE(OFFSET($R$3,0,0,'Données projet'!$E$9+1,1))-AVERAGE(OFFSET($H$3,0,0,'Données projet'!$E$9+1,1))</f>
        <v>303.97870340691151</v>
      </c>
      <c r="T66" s="62">
        <f t="shared" si="34"/>
        <v>139.30691157356415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235.59999999999991</v>
      </c>
      <c r="AJ66" s="14">
        <f>AI66*VLOOKUP('Données projet'!$B$10,Paramètres!$A$1:$I$89,3,0)*VLOOKUP('Données projet'!$B$10,Paramètres!$A$1:$I$89,5,0)</f>
        <v>238.89839999999995</v>
      </c>
      <c r="AK66" s="14">
        <f t="shared" si="35"/>
        <v>58.202452451868851</v>
      </c>
      <c r="AL66" s="22">
        <f t="shared" si="4"/>
        <v>517.45065135367156</v>
      </c>
      <c r="AM66" s="62">
        <f t="shared" si="5"/>
        <v>810.78398468700493</v>
      </c>
      <c r="AN66" s="62">
        <f ca="1">AVERAGE(OFFSET($AM$3,0,0,'Données projet'!$E$10+1,1))-AVERAGE(OFFSET($H$3,0,0,'Données projet'!$E$10+1,1))</f>
        <v>475.74538416323395</v>
      </c>
      <c r="AO66" s="62">
        <f t="shared" si="36"/>
        <v>254.25036207346585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4.4000000000000004</v>
      </c>
      <c r="BD66" s="13">
        <f>IF('Données projet'!$A$88&gt;35,BD65+BC66-BL65,IF(A66&lt;'Données projet'!$A$88,$BA$205^A66,IF(A66='Données projet'!$A$88,'Données projet'!$B$88,BD65+BC66-BL65)))</f>
        <v>246.19999999999987</v>
      </c>
      <c r="BE66" s="14">
        <f>BD66*VLOOKUP('Données projet'!$B$11,Paramètres!$A$1:$I$89,3,0)*VLOOKUP('Données projet'!$B$11,Paramètres!$A$1:$I$89,5,0)</f>
        <v>161.31023999999991</v>
      </c>
      <c r="BF66" s="14">
        <f t="shared" si="37"/>
        <v>41.137903274661063</v>
      </c>
      <c r="BG66" s="22">
        <f t="shared" si="7"/>
        <v>352.59718287003449</v>
      </c>
      <c r="BH66" s="62">
        <f t="shared" si="8"/>
        <v>645.9305162033678</v>
      </c>
      <c r="BI66" s="62">
        <f ca="1">AVERAGE(OFFSET($BH$3,0,0,'Données projet'!$E$11+1,1))-AVERAGE(OFFSET($H$3,0,0,'Données projet'!$E$11+1,1))</f>
        <v>264.10782373172799</v>
      </c>
      <c r="BJ66" s="62">
        <f t="shared" si="38"/>
        <v>289.35855494161268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2.4200000000000044</v>
      </c>
      <c r="BY66" s="13">
        <f>IF('Données projet'!$A$114&gt;35,BY65+BX66-CG65,IF(A66&lt;'Données projet'!$A$114,$BV$205^A66,IF(A66='Données projet'!$A$114,'Données projet'!$B$114,BY65+BX66-CG65)))</f>
        <v>240.26000000000013</v>
      </c>
      <c r="BZ66" s="14">
        <f>BY66*VLOOKUP('Données projet'!$B$12,Paramètres!$A$1:$I$89,3,0)*VLOOKUP('Données projet'!$B$12,Paramètres!$A$1:$I$89,5,0)</f>
        <v>194.89891200000014</v>
      </c>
      <c r="CA66" s="14">
        <f t="shared" si="39"/>
        <v>48.621422838891284</v>
      </c>
      <c r="CB66" s="22">
        <f t="shared" si="10"/>
        <v>424.13124984440248</v>
      </c>
      <c r="CC66" s="62">
        <f t="shared" si="11"/>
        <v>717.46458317773579</v>
      </c>
      <c r="CD66" s="62">
        <f ca="1">AVERAGE(OFFSET($CC$3,0,0,'Données projet'!$E$12+1,1))-AVERAGE(OFFSET($H$3,0,0,'Données projet'!$E$12+1,1))</f>
        <v>280.22219394281689</v>
      </c>
      <c r="CE66" s="62">
        <f t="shared" si="40"/>
        <v>296.25239639555008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22.7</v>
      </c>
      <c r="CT66" s="13">
        <f>IF('Données projet'!$A$140&gt;35,CT65+CS66-DB65,IF(A66&lt;'Données projet'!$A$140,$CQ$205^A66,IF(A66='Données projet'!$A$140,'Données projet'!$B$140,CT65+CS66-DB65)))</f>
        <v>472.09999999999968</v>
      </c>
      <c r="CU66" s="18">
        <f>CT66*VLOOKUP('Données projet'!$B$13,Paramètres!$A$1:$I$89,3,0)*VLOOKUP('Données projet'!$B$13,Paramètres!$A$1:$I$89,5,0)</f>
        <v>220.94279999999983</v>
      </c>
      <c r="CV66" s="14">
        <f t="shared" si="41"/>
        <v>54.31974761568528</v>
      </c>
      <c r="CW66" s="22">
        <f t="shared" si="13"/>
        <v>479.41560376398479</v>
      </c>
      <c r="CX66" s="62">
        <f t="shared" si="14"/>
        <v>772.74893709731805</v>
      </c>
      <c r="CY66" s="62">
        <f ca="1">AVERAGE(OFFSET($CX$3,0,0,'Données projet'!$E$13+1,1))-AVERAGE(OFFSET($H$3,0,0,'Données projet'!$E$13+1,1))</f>
        <v>399.92909819003523</v>
      </c>
      <c r="CZ66" s="62">
        <f t="shared" si="42"/>
        <v>163.7053537268381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5.4</v>
      </c>
      <c r="N67" s="14">
        <f>IF('Données projet'!$A$36&gt;35,N66+M67-V66,IF(A67&lt;'Données projet'!$A$36,$K$205^A67,IF(A67='Données projet'!$A$36,'Données projet'!$B$36,N66+M67-V66)))</f>
        <v>169.60000000000005</v>
      </c>
      <c r="O67" s="14">
        <f>N67*VLOOKUP('Données projet'!$B$9,Paramètres!$A$1:$I$89,3,0)*VLOOKUP('Données projet'!$B$9,Paramètres!$A$1:$I$89,5,0)</f>
        <v>142.87104000000005</v>
      </c>
      <c r="P67" s="14">
        <f t="shared" si="33"/>
        <v>36.953941365050547</v>
      </c>
      <c r="Q67" s="22">
        <f t="shared" ref="Q67:Q98" si="54">(O67+P67)*0.475*44/12</f>
        <v>313.1951758774631</v>
      </c>
      <c r="R67" s="62">
        <f t="shared" ref="R67:R130" si="55">Q67+(I67+J67)*44/12</f>
        <v>606.52850921079641</v>
      </c>
      <c r="S67" s="62">
        <f ca="1">AVERAGE(OFFSET($R$3,0,0,'Données projet'!$E$9+1,1))-AVERAGE(OFFSET($H$3,0,0,'Données projet'!$E$9+1,1))</f>
        <v>303.97870340691151</v>
      </c>
      <c r="T67" s="62">
        <f t="shared" si="34"/>
        <v>139.30691157356415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242.7999999999999</v>
      </c>
      <c r="AJ67" s="14">
        <f>AI67*VLOOKUP('Données projet'!$B$10,Paramètres!$A$1:$I$89,3,0)*VLOOKUP('Données projet'!$B$10,Paramètres!$A$1:$I$89,5,0)</f>
        <v>246.19919999999991</v>
      </c>
      <c r="AK67" s="14">
        <f t="shared" si="35"/>
        <v>59.77133248344078</v>
      </c>
      <c r="AL67" s="22">
        <f t="shared" si="4"/>
        <v>532.89867740865918</v>
      </c>
      <c r="AM67" s="62">
        <f t="shared" si="5"/>
        <v>826.23201074199255</v>
      </c>
      <c r="AN67" s="62">
        <f ca="1">AVERAGE(OFFSET($AM$3,0,0,'Données projet'!$E$10+1,1))-AVERAGE(OFFSET($H$3,0,0,'Données projet'!$E$10+1,1))</f>
        <v>475.74538416323395</v>
      </c>
      <c r="AO67" s="62">
        <f t="shared" si="36"/>
        <v>254.25036207346585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4.4000000000000004</v>
      </c>
      <c r="BD67" s="13">
        <f>IF('Données projet'!$A$88&gt;35,BD66+BC67-BL66,IF(A67&lt;'Données projet'!$A$88,$BA$205^A67,IF(A67='Données projet'!$A$88,'Données projet'!$B$88,BD66+BC67-BL66)))</f>
        <v>250.59999999999988</v>
      </c>
      <c r="BE67" s="14">
        <f>BD67*VLOOKUP('Données projet'!$B$11,Paramètres!$A$1:$I$89,3,0)*VLOOKUP('Données projet'!$B$11,Paramètres!$A$1:$I$89,5,0)</f>
        <v>164.19311999999994</v>
      </c>
      <c r="BF67" s="14">
        <f t="shared" si="37"/>
        <v>41.786856670339013</v>
      </c>
      <c r="BG67" s="22">
        <f t="shared" si="7"/>
        <v>358.748459367507</v>
      </c>
      <c r="BH67" s="62">
        <f t="shared" si="8"/>
        <v>652.08179270084031</v>
      </c>
      <c r="BI67" s="62">
        <f ca="1">AVERAGE(OFFSET($BH$3,0,0,'Données projet'!$E$11+1,1))-AVERAGE(OFFSET($H$3,0,0,'Données projet'!$E$11+1,1))</f>
        <v>264.10782373172799</v>
      </c>
      <c r="BJ67" s="62">
        <f t="shared" si="38"/>
        <v>289.35855494161268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2.4200000000000044</v>
      </c>
      <c r="BY67" s="13">
        <f>IF('Données projet'!$A$114&gt;35,BY66+BX67-CG66,IF(A67&lt;'Données projet'!$A$114,$BV$205^A67,IF(A67='Données projet'!$A$114,'Données projet'!$B$114,BY66+BX67-CG66)))</f>
        <v>242.68000000000015</v>
      </c>
      <c r="BZ67" s="14">
        <f>BY67*VLOOKUP('Données projet'!$B$12,Paramètres!$A$1:$I$89,3,0)*VLOOKUP('Données projet'!$B$12,Paramètres!$A$1:$I$89,5,0)</f>
        <v>196.86201600000015</v>
      </c>
      <c r="CA67" s="14">
        <f t="shared" si="39"/>
        <v>49.053900370279976</v>
      </c>
      <c r="CB67" s="22">
        <f t="shared" si="10"/>
        <v>428.30355434490451</v>
      </c>
      <c r="CC67" s="62">
        <f t="shared" si="11"/>
        <v>721.63688767823783</v>
      </c>
      <c r="CD67" s="62">
        <f ca="1">AVERAGE(OFFSET($CC$3,0,0,'Données projet'!$E$12+1,1))-AVERAGE(OFFSET($H$3,0,0,'Données projet'!$E$12+1,1))</f>
        <v>280.22219394281689</v>
      </c>
      <c r="CE67" s="62">
        <f t="shared" si="40"/>
        <v>296.25239639555008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22.7</v>
      </c>
      <c r="CT67" s="13">
        <f>IF('Données projet'!$A$140&gt;35,CT66+CS67-DB66,IF(A67&lt;'Données projet'!$A$140,$CQ$205^A67,IF(A67='Données projet'!$A$140,'Données projet'!$B$140,CT66+CS67-DB66)))</f>
        <v>494.79999999999967</v>
      </c>
      <c r="CU67" s="18">
        <f>CT67*VLOOKUP('Données projet'!$B$13,Paramètres!$A$1:$I$89,3,0)*VLOOKUP('Données projet'!$B$13,Paramètres!$A$1:$I$89,5,0)</f>
        <v>231.56639999999985</v>
      </c>
      <c r="CV67" s="14">
        <f t="shared" si="41"/>
        <v>56.621239926036594</v>
      </c>
      <c r="CW67" s="22">
        <f t="shared" si="13"/>
        <v>501.92680620451353</v>
      </c>
      <c r="CX67" s="62">
        <f t="shared" si="14"/>
        <v>795.26013953784684</v>
      </c>
      <c r="CY67" s="62">
        <f ca="1">AVERAGE(OFFSET($CX$3,0,0,'Données projet'!$E$13+1,1))-AVERAGE(OFFSET($H$3,0,0,'Données projet'!$E$13+1,1))</f>
        <v>399.92909819003523</v>
      </c>
      <c r="CZ67" s="62">
        <f t="shared" si="42"/>
        <v>163.7053537268381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175</v>
      </c>
      <c r="L68" s="13">
        <f>VLOOKUP(A68,'Données projet'!$A$35:$I$55,9,0)</f>
        <v>5.4</v>
      </c>
      <c r="M68" s="13">
        <f t="array" ref="M68">INDEX(L:L,MIN(IF(ISNUMBER(L68:L264),ROW(L68:L264),"")))</f>
        <v>5.4</v>
      </c>
      <c r="N68" s="14">
        <f>IF('Données projet'!$A$36&gt;35,N67+M68-V67,IF(A68&lt;'Données projet'!$A$36,$K$205^A68,IF(A68='Données projet'!$A$36,'Données projet'!$B$36,N67+M68-V67)))</f>
        <v>175.00000000000006</v>
      </c>
      <c r="O68" s="14">
        <f>N68*VLOOKUP('Données projet'!$B$9,Paramètres!$A$1:$I$89,3,0)*VLOOKUP('Données projet'!$B$9,Paramètres!$A$1:$I$89,5,0)</f>
        <v>147.42000000000007</v>
      </c>
      <c r="P68" s="14">
        <f t="shared" si="33"/>
        <v>37.991680647570327</v>
      </c>
      <c r="Q68" s="22">
        <f t="shared" si="54"/>
        <v>322.92534379451837</v>
      </c>
      <c r="R68" s="62">
        <f t="shared" si="55"/>
        <v>616.25867712785168</v>
      </c>
      <c r="S68" s="62">
        <f ca="1">AVERAGE(OFFSET($R$3,0,0,'Données projet'!$E$9+1,1))-AVERAGE(OFFSET($H$3,0,0,'Données projet'!$E$9+1,1))</f>
        <v>303.97870340691151</v>
      </c>
      <c r="T68" s="62">
        <f t="shared" si="34"/>
        <v>139.30691157356415</v>
      </c>
      <c r="U68" s="16">
        <f>IF(ISNA(VLOOKUP(A68,'Données projet'!$A$35:$I$55,3,0)),0,VLOOKUP(A68,'Données projet'!$A$35:$I$55,3,0))</f>
        <v>4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250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249.99999999999989</v>
      </c>
      <c r="AJ68" s="14">
        <f>AI68*VLOOKUP('Données projet'!$B$10,Paramètres!$A$1:$I$89,3,0)*VLOOKUP('Données projet'!$B$10,Paramètres!$A$1:$I$89,5,0)</f>
        <v>253.49999999999991</v>
      </c>
      <c r="AK68" s="14">
        <f t="shared" si="35"/>
        <v>61.334805663162498</v>
      </c>
      <c r="AL68" s="22">
        <f t="shared" ref="AL68:AL131" si="58">(AJ68+AK68)*0.475*44/12</f>
        <v>548.33728653000776</v>
      </c>
      <c r="AM68" s="62">
        <f t="shared" ref="AM68:AM131" si="59">AL68+(AD68+AE68)*44/12</f>
        <v>841.67061986334102</v>
      </c>
      <c r="AN68" s="62">
        <f ca="1">AVERAGE(OFFSET($AM$3,0,0,'Données projet'!$E$10+1,1))-AVERAGE(OFFSET($H$3,0,0,'Données projet'!$E$10+1,1))</f>
        <v>475.74538416323395</v>
      </c>
      <c r="AO68" s="62">
        <f t="shared" si="36"/>
        <v>254.25036207346585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42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255</v>
      </c>
      <c r="BB68" s="13">
        <f>VLOOKUP(A68,'Données projet'!$A$87:$I$107,9,0)</f>
        <v>4.4000000000000004</v>
      </c>
      <c r="BC68" s="13">
        <f t="array" ref="BC68">INDEX(BB:BB,MIN(IF(ISNUMBER(BB68:BB264),ROW(BB68:BB264),"")))</f>
        <v>4.4000000000000004</v>
      </c>
      <c r="BD68" s="13">
        <f>IF('Données projet'!$A$88&gt;35,BD67+BC68-BL67,IF(A68&lt;'Données projet'!$A$88,$BA$205^A68,IF(A68='Données projet'!$A$88,'Données projet'!$B$88,BD67+BC68-BL67)))</f>
        <v>254.99999999999989</v>
      </c>
      <c r="BE68" s="14">
        <f>BD68*VLOOKUP('Données projet'!$B$11,Paramètres!$A$1:$I$89,3,0)*VLOOKUP('Données projet'!$B$11,Paramètres!$A$1:$I$89,5,0)</f>
        <v>167.07599999999994</v>
      </c>
      <c r="BF68" s="14">
        <f t="shared" si="37"/>
        <v>42.434485059621636</v>
      </c>
      <c r="BG68" s="22">
        <f t="shared" ref="BG68:BG131" si="61">(BE68+BF68)*0.475*44/12</f>
        <v>364.89742814550755</v>
      </c>
      <c r="BH68" s="62">
        <f t="shared" ref="BH68:BH131" si="62">BG68+(AY68+AZ68)*44/12</f>
        <v>658.2307614788408</v>
      </c>
      <c r="BI68" s="62">
        <f ca="1">AVERAGE(OFFSET($BH$3,0,0,'Données projet'!$E$11+1,1))-AVERAGE(OFFSET($H$3,0,0,'Données projet'!$E$11+1,1))</f>
        <v>264.10782373172799</v>
      </c>
      <c r="BJ68" s="62">
        <f t="shared" si="38"/>
        <v>289.35855494161268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245.1</v>
      </c>
      <c r="BW68" s="13">
        <f>VLOOKUP(A68,'Données projet'!$A$113:$I$133,9,0)</f>
        <v>2.4200000000000044</v>
      </c>
      <c r="BX68" s="13">
        <f t="array" ref="BX68">INDEX(BW:BW,MIN(IF(ISNUMBER(BW68:BW264),ROW(BW68:BW264),"")))</f>
        <v>2.4200000000000044</v>
      </c>
      <c r="BY68" s="13">
        <f>IF('Données projet'!$A$114&gt;35,BY67+BX68-CG67,IF(A68&lt;'Données projet'!$A$114,$BV$205^A68,IF(A68='Données projet'!$A$114,'Données projet'!$B$114,BY67+BX68-CG67)))</f>
        <v>245.10000000000016</v>
      </c>
      <c r="BZ68" s="14">
        <f>BY68*VLOOKUP('Données projet'!$B$12,Paramètres!$A$1:$I$89,3,0)*VLOOKUP('Données projet'!$B$12,Paramètres!$A$1:$I$89,5,0)</f>
        <v>198.82512000000014</v>
      </c>
      <c r="CA68" s="14">
        <f t="shared" si="39"/>
        <v>49.485876190816398</v>
      </c>
      <c r="CB68" s="22">
        <f t="shared" ref="CB68:CB131" si="64">(BZ68+CA68)*0.475*44/12</f>
        <v>432.47498503233874</v>
      </c>
      <c r="CC68" s="62">
        <f t="shared" ref="CC68:CC131" si="65">CB68+(BT68+BU68)*44/12</f>
        <v>725.80831836567199</v>
      </c>
      <c r="CD68" s="62">
        <f ca="1">AVERAGE(OFFSET($CC$3,0,0,'Données projet'!$E$12+1,1))-AVERAGE(OFFSET($H$3,0,0,'Données projet'!$E$12+1,1))</f>
        <v>280.22219394281689</v>
      </c>
      <c r="CE68" s="62">
        <f t="shared" si="40"/>
        <v>296.25239639555008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22.7</v>
      </c>
      <c r="CT68" s="13">
        <f>IF('Données projet'!$A$140&gt;35,CT67+CS68-DB67,IF(A68&lt;'Données projet'!$A$140,$CQ$205^A68,IF(A68='Données projet'!$A$140,'Données projet'!$B$140,CT67+CS68-DB67)))</f>
        <v>517.49999999999966</v>
      </c>
      <c r="CU68" s="18">
        <f>CT68*VLOOKUP('Données projet'!$B$13,Paramètres!$A$1:$I$89,3,0)*VLOOKUP('Données projet'!$B$13,Paramètres!$A$1:$I$89,5,0)</f>
        <v>242.18999999999983</v>
      </c>
      <c r="CV68" s="14">
        <f t="shared" si="41"/>
        <v>58.910470259429303</v>
      </c>
      <c r="CW68" s="22">
        <f t="shared" ref="CW68:CW131" si="67">(CU68+CV68)*0.475*44/12</f>
        <v>524.41665236850577</v>
      </c>
      <c r="CX68" s="62">
        <f t="shared" ref="CX68:CX131" si="68">CW68+(CO68+CP68)*44/12</f>
        <v>817.74998570183902</v>
      </c>
      <c r="CY68" s="62">
        <f ca="1">AVERAGE(OFFSET($CX$3,0,0,'Données projet'!$E$13+1,1))-AVERAGE(OFFSET($H$3,0,0,'Données projet'!$E$13+1,1))</f>
        <v>399.92909819003523</v>
      </c>
      <c r="CZ68" s="62">
        <f t="shared" si="42"/>
        <v>163.7053537268381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</v>
      </c>
      <c r="N69" s="14">
        <f>IF('Données projet'!$A$36&gt;35,N68+M69-V68,IF(A69&lt;'Données projet'!$A$36,$K$205^A69,IF(A69='Données projet'!$A$36,'Données projet'!$B$36,N68+M69-V68)))</f>
        <v>152.00000000000006</v>
      </c>
      <c r="O69" s="14">
        <f>N69*VLOOKUP('Données projet'!$B$9,Paramètres!$A$1:$I$89,3,0)*VLOOKUP('Données projet'!$B$9,Paramètres!$A$1:$I$89,5,0)</f>
        <v>128.04480000000007</v>
      </c>
      <c r="P69" s="14">
        <f t="shared" ref="P69:P132" si="87">EXP(-1.0587+0.8836*LN(O69)+0.284)</f>
        <v>33.544172323452209</v>
      </c>
      <c r="Q69" s="22">
        <f t="shared" si="54"/>
        <v>281.43412679667938</v>
      </c>
      <c r="R69" s="62">
        <f t="shared" si="55"/>
        <v>574.76746013001275</v>
      </c>
      <c r="S69" s="62">
        <f ca="1">AVERAGE(OFFSET($R$3,0,0,'Données projet'!$E$9+1,1))-AVERAGE(OFFSET($H$3,0,0,'Données projet'!$E$9+1,1))</f>
        <v>303.97870340691151</v>
      </c>
      <c r="T69" s="62">
        <f t="shared" ref="T69:T132" si="88">$T$3</f>
        <v>139.30691157356415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</v>
      </c>
      <c r="AJ69" s="14">
        <f>AI69*VLOOKUP('Données projet'!$B$10,Paramètres!$A$1:$I$89,3,0)*VLOOKUP('Données projet'!$B$10,Paramètres!$A$1:$I$89,5,0)</f>
        <v>217.80719999999994</v>
      </c>
      <c r="AK69" s="14">
        <f t="shared" ref="AK69:AK132" si="89">EXP(-1.0587+0.8836*LN(AJ69)+0.284)</f>
        <v>53.638013973813976</v>
      </c>
      <c r="AL69" s="22">
        <f t="shared" si="58"/>
        <v>472.76708100439259</v>
      </c>
      <c r="AM69" s="62">
        <f t="shared" si="59"/>
        <v>766.10041433772585</v>
      </c>
      <c r="AN69" s="62">
        <f ca="1">AVERAGE(OFFSET($AM$3,0,0,'Données projet'!$E$10+1,1))-AVERAGE(OFFSET($H$3,0,0,'Données projet'!$E$10+1,1))</f>
        <v>475.74538416323395</v>
      </c>
      <c r="AO69" s="62">
        <f t="shared" ref="AO69:AO132" si="90">$AO$3</f>
        <v>254.25036207346585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3.8</v>
      </c>
      <c r="BD69" s="13">
        <f>IF('Données projet'!$A$88&gt;35,BD68+BC69-BL68,IF(A69&lt;'Données projet'!$A$88,$BA$205^A69,IF(A69='Données projet'!$A$88,'Données projet'!$B$88,BD68+BC69-BL68)))</f>
        <v>258.7999999999999</v>
      </c>
      <c r="BE69" s="14">
        <f>BD69*VLOOKUP('Données projet'!$B$11,Paramètres!$A$1:$I$89,3,0)*VLOOKUP('Données projet'!$B$11,Paramètres!$A$1:$I$89,5,0)</f>
        <v>169.56575999999993</v>
      </c>
      <c r="BF69" s="14">
        <f t="shared" ref="BF69:BF132" si="91">EXP(-1.0587+0.8836*LN(BE69)+0.284)</f>
        <v>42.992753798524603</v>
      </c>
      <c r="BG69" s="22">
        <f t="shared" si="61"/>
        <v>370.20607819909691</v>
      </c>
      <c r="BH69" s="62">
        <f t="shared" si="62"/>
        <v>663.53941153243022</v>
      </c>
      <c r="BI69" s="62">
        <f ca="1">AVERAGE(OFFSET($BH$3,0,0,'Données projet'!$E$11+1,1))-AVERAGE(OFFSET($H$3,0,0,'Données projet'!$E$11+1,1))</f>
        <v>264.10782373172799</v>
      </c>
      <c r="BJ69" s="62">
        <f t="shared" ref="BJ69:BJ132" si="92">$BJ$3</f>
        <v>289.35855494161268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1.9199999999999988</v>
      </c>
      <c r="BY69" s="13">
        <f>IF('Données projet'!$A$114&gt;35,BY68+BX69-CG68,IF(A69&lt;'Données projet'!$A$114,$BV$205^A69,IF(A69='Données projet'!$A$114,'Données projet'!$B$114,BY68+BX69-CG68)))</f>
        <v>247.02000000000015</v>
      </c>
      <c r="BZ69" s="14">
        <f>BY69*VLOOKUP('Données projet'!$B$12,Paramètres!$A$1:$I$89,3,0)*VLOOKUP('Données projet'!$B$12,Paramètres!$A$1:$I$89,5,0)</f>
        <v>200.38262400000013</v>
      </c>
      <c r="CA69" s="14">
        <f t="shared" ref="CA69:CA132" si="93">EXP(-1.0587+0.8836*LN(BZ69)+0.284)</f>
        <v>49.828247543575642</v>
      </c>
      <c r="CB69" s="22">
        <f t="shared" si="64"/>
        <v>435.78393460506112</v>
      </c>
      <c r="CC69" s="62">
        <f t="shared" si="65"/>
        <v>729.11726793839443</v>
      </c>
      <c r="CD69" s="62">
        <f ca="1">AVERAGE(OFFSET($CC$3,0,0,'Données projet'!$E$12+1,1))-AVERAGE(OFFSET($H$3,0,0,'Données projet'!$E$12+1,1))</f>
        <v>280.22219394281689</v>
      </c>
      <c r="CE69" s="62">
        <f t="shared" ref="CE69:CE132" si="94">$CE$3</f>
        <v>296.25239639555008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22.7</v>
      </c>
      <c r="CT69" s="13">
        <f>IF('Données projet'!$A$140&gt;35,CT68+CS69-DB68,IF(A69&lt;'Données projet'!$A$140,$CQ$205^A69,IF(A69='Données projet'!$A$140,'Données projet'!$B$140,CT68+CS69-DB68)))</f>
        <v>540.1999999999997</v>
      </c>
      <c r="CU69" s="18">
        <f>CT69*VLOOKUP('Données projet'!$B$13,Paramètres!$A$1:$I$89,3,0)*VLOOKUP('Données projet'!$B$13,Paramètres!$A$1:$I$89,5,0)</f>
        <v>252.81359999999987</v>
      </c>
      <c r="CV69" s="14">
        <f t="shared" ref="CV69:CV132" si="95">EXP(-1.0587+0.8836*LN(CU69)+0.284)</f>
        <v>61.188037954168315</v>
      </c>
      <c r="CW69" s="22">
        <f t="shared" si="67"/>
        <v>546.88618610350966</v>
      </c>
      <c r="CX69" s="62">
        <f t="shared" si="68"/>
        <v>840.21951943684303</v>
      </c>
      <c r="CY69" s="62">
        <f ca="1">AVERAGE(OFFSET($CX$3,0,0,'Données projet'!$E$13+1,1))-AVERAGE(OFFSET($H$3,0,0,'Données projet'!$E$13+1,1))</f>
        <v>399.92909819003523</v>
      </c>
      <c r="CZ69" s="62">
        <f t="shared" ref="CZ69:CZ132" si="96">$CZ$3</f>
        <v>163.7053537268381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</v>
      </c>
      <c r="N70" s="14">
        <f>IF('Données projet'!$A$36&gt;35,N69+M70-V69,IF(A70&lt;'Données projet'!$A$36,$K$205^A70,IF(A70='Données projet'!$A$36,'Données projet'!$B$36,N69+M70-V69)))</f>
        <v>157.00000000000006</v>
      </c>
      <c r="O70" s="14">
        <f>N70*VLOOKUP('Données projet'!$B$9,Paramètres!$A$1:$I$89,3,0)*VLOOKUP('Données projet'!$B$9,Paramètres!$A$1:$I$89,5,0)</f>
        <v>132.25680000000006</v>
      </c>
      <c r="P70" s="14">
        <f t="shared" si="87"/>
        <v>34.517316045318587</v>
      </c>
      <c r="Q70" s="22">
        <f t="shared" si="54"/>
        <v>290.46491877892998</v>
      </c>
      <c r="R70" s="62">
        <f t="shared" si="55"/>
        <v>583.7982521122633</v>
      </c>
      <c r="S70" s="62">
        <f ca="1">AVERAGE(OFFSET($R$3,0,0,'Données projet'!$E$9+1,1))-AVERAGE(OFFSET($H$3,0,0,'Données projet'!$E$9+1,1))</f>
        <v>303.97870340691151</v>
      </c>
      <c r="T70" s="62">
        <f t="shared" si="88"/>
        <v>139.30691157356415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221.59999999999991</v>
      </c>
      <c r="AJ70" s="14">
        <f>AI70*VLOOKUP('Données projet'!$B$10,Paramètres!$A$1:$I$89,3,0)*VLOOKUP('Données projet'!$B$10,Paramètres!$A$1:$I$89,5,0)</f>
        <v>224.7023999999999</v>
      </c>
      <c r="AK70" s="14">
        <f t="shared" si="89"/>
        <v>55.135667706678262</v>
      </c>
      <c r="AL70" s="22">
        <f t="shared" si="58"/>
        <v>487.38463458913111</v>
      </c>
      <c r="AM70" s="62">
        <f t="shared" si="59"/>
        <v>780.71796792246437</v>
      </c>
      <c r="AN70" s="62">
        <f ca="1">AVERAGE(OFFSET($AM$3,0,0,'Données projet'!$E$10+1,1))-AVERAGE(OFFSET($H$3,0,0,'Données projet'!$E$10+1,1))</f>
        <v>475.74538416323395</v>
      </c>
      <c r="AO70" s="62">
        <f t="shared" si="90"/>
        <v>254.25036207346585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3.8</v>
      </c>
      <c r="BD70" s="13">
        <f>IF('Données projet'!$A$88&gt;35,BD69+BC70-BL69,IF(A70&lt;'Données projet'!$A$88,$BA$205^A70,IF(A70='Données projet'!$A$88,'Données projet'!$B$88,BD69+BC70-BL69)))</f>
        <v>262.59999999999991</v>
      </c>
      <c r="BE70" s="14">
        <f>BD70*VLOOKUP('Données projet'!$B$11,Paramètres!$A$1:$I$89,3,0)*VLOOKUP('Données projet'!$B$11,Paramètres!$A$1:$I$89,5,0)</f>
        <v>172.05551999999994</v>
      </c>
      <c r="BF70" s="14">
        <f t="shared" si="91"/>
        <v>43.550069168402835</v>
      </c>
      <c r="BG70" s="22">
        <f t="shared" si="61"/>
        <v>375.51306780163486</v>
      </c>
      <c r="BH70" s="62">
        <f t="shared" si="62"/>
        <v>668.84640113496812</v>
      </c>
      <c r="BI70" s="62">
        <f ca="1">AVERAGE(OFFSET($BH$3,0,0,'Données projet'!$E$11+1,1))-AVERAGE(OFFSET($H$3,0,0,'Données projet'!$E$11+1,1))</f>
        <v>264.10782373172799</v>
      </c>
      <c r="BJ70" s="62">
        <f t="shared" si="92"/>
        <v>289.35855494161268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1.9199999999999988</v>
      </c>
      <c r="BY70" s="13">
        <f>IF('Données projet'!$A$114&gt;35,BY69+BX70-CG69,IF(A70&lt;'Données projet'!$A$114,$BV$205^A70,IF(A70='Données projet'!$A$114,'Données projet'!$B$114,BY69+BX70-CG69)))</f>
        <v>248.94000000000014</v>
      </c>
      <c r="BZ70" s="14">
        <f>BY70*VLOOKUP('Données projet'!$B$12,Paramètres!$A$1:$I$89,3,0)*VLOOKUP('Données projet'!$B$12,Paramètres!$A$1:$I$89,5,0)</f>
        <v>201.94012800000016</v>
      </c>
      <c r="CA70" s="14">
        <f t="shared" si="93"/>
        <v>50.170309277273546</v>
      </c>
      <c r="CB70" s="22">
        <f t="shared" si="64"/>
        <v>439.09234492458501</v>
      </c>
      <c r="CC70" s="62">
        <f t="shared" si="65"/>
        <v>732.42567825791832</v>
      </c>
      <c r="CD70" s="62">
        <f ca="1">AVERAGE(OFFSET($CC$3,0,0,'Données projet'!$E$12+1,1))-AVERAGE(OFFSET($H$3,0,0,'Données projet'!$E$12+1,1))</f>
        <v>280.22219394281689</v>
      </c>
      <c r="CE70" s="62">
        <f t="shared" si="94"/>
        <v>296.25239639555008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22.7</v>
      </c>
      <c r="CT70" s="13">
        <f>IF('Données projet'!$A$140&gt;35,CT69+CS70-DB69,IF(A70&lt;'Données projet'!$A$140,$CQ$205^A70,IF(A70='Données projet'!$A$140,'Données projet'!$B$140,CT69+CS70-DB69)))</f>
        <v>562.89999999999975</v>
      </c>
      <c r="CU70" s="18">
        <f>CT70*VLOOKUP('Données projet'!$B$13,Paramètres!$A$1:$I$89,3,0)*VLOOKUP('Données projet'!$B$13,Paramètres!$A$1:$I$89,5,0)</f>
        <v>263.43719999999985</v>
      </c>
      <c r="CV70" s="14">
        <f t="shared" si="95"/>
        <v>63.454489128933133</v>
      </c>
      <c r="CW70" s="22">
        <f t="shared" si="67"/>
        <v>569.33635856622493</v>
      </c>
      <c r="CX70" s="62">
        <f t="shared" si="68"/>
        <v>862.6696918995583</v>
      </c>
      <c r="CY70" s="62">
        <f ca="1">AVERAGE(OFFSET($CX$3,0,0,'Données projet'!$E$13+1,1))-AVERAGE(OFFSET($H$3,0,0,'Données projet'!$E$13+1,1))</f>
        <v>399.92909819003523</v>
      </c>
      <c r="CZ70" s="62">
        <f t="shared" si="96"/>
        <v>163.7053537268381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</v>
      </c>
      <c r="N71" s="14">
        <f>IF('Données projet'!$A$36&gt;35,N70+M71-V70,IF(A71&lt;'Données projet'!$A$36,$K$205^A71,IF(A71='Données projet'!$A$36,'Données projet'!$B$36,N70+M71-V70)))</f>
        <v>162.00000000000006</v>
      </c>
      <c r="O71" s="14">
        <f>N71*VLOOKUP('Données projet'!$B$9,Paramètres!$A$1:$I$89,3,0)*VLOOKUP('Données projet'!$B$9,Paramètres!$A$1:$I$89,5,0)</f>
        <v>136.46880000000004</v>
      </c>
      <c r="P71" s="14">
        <f t="shared" si="87"/>
        <v>35.486858352195902</v>
      </c>
      <c r="Q71" s="22">
        <f t="shared" si="54"/>
        <v>299.48943829674124</v>
      </c>
      <c r="R71" s="62">
        <f t="shared" si="55"/>
        <v>592.82277163007461</v>
      </c>
      <c r="S71" s="62">
        <f ca="1">AVERAGE(OFFSET($R$3,0,0,'Données projet'!$E$9+1,1))-AVERAGE(OFFSET($H$3,0,0,'Données projet'!$E$9+1,1))</f>
        <v>303.97870340691151</v>
      </c>
      <c r="T71" s="62">
        <f t="shared" si="88"/>
        <v>139.30691157356415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228.39999999999992</v>
      </c>
      <c r="AJ71" s="14">
        <f>AI71*VLOOKUP('Données projet'!$B$10,Paramètres!$A$1:$I$89,3,0)*VLOOKUP('Données projet'!$B$10,Paramètres!$A$1:$I$89,5,0)</f>
        <v>231.59759999999994</v>
      </c>
      <c r="AK71" s="14">
        <f t="shared" si="89"/>
        <v>56.627980714948151</v>
      </c>
      <c r="AL71" s="22">
        <f t="shared" si="58"/>
        <v>501.99288641186786</v>
      </c>
      <c r="AM71" s="62">
        <f t="shared" si="59"/>
        <v>795.32621974520112</v>
      </c>
      <c r="AN71" s="62">
        <f ca="1">AVERAGE(OFFSET($AM$3,0,0,'Données projet'!$E$10+1,1))-AVERAGE(OFFSET($H$3,0,0,'Données projet'!$E$10+1,1))</f>
        <v>475.74538416323395</v>
      </c>
      <c r="AO71" s="62">
        <f t="shared" si="90"/>
        <v>254.25036207346585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3.8</v>
      </c>
      <c r="BD71" s="13">
        <f>IF('Données projet'!$A$88&gt;35,BD70+BC71-BL70,IF(A71&lt;'Données projet'!$A$88,$BA$205^A71,IF(A71='Données projet'!$A$88,'Données projet'!$B$88,BD70+BC71-BL70)))</f>
        <v>266.39999999999992</v>
      </c>
      <c r="BE71" s="14">
        <f>BD71*VLOOKUP('Données projet'!$B$11,Paramètres!$A$1:$I$89,3,0)*VLOOKUP('Données projet'!$B$11,Paramètres!$A$1:$I$89,5,0)</f>
        <v>174.54527999999993</v>
      </c>
      <c r="BF71" s="14">
        <f t="shared" si="91"/>
        <v>44.106446559111959</v>
      </c>
      <c r="BG71" s="22">
        <f t="shared" si="61"/>
        <v>380.81842375711989</v>
      </c>
      <c r="BH71" s="62">
        <f t="shared" si="62"/>
        <v>674.1517570904532</v>
      </c>
      <c r="BI71" s="62">
        <f ca="1">AVERAGE(OFFSET($BH$3,0,0,'Données projet'!$E$11+1,1))-AVERAGE(OFFSET($H$3,0,0,'Données projet'!$E$11+1,1))</f>
        <v>264.10782373172799</v>
      </c>
      <c r="BJ71" s="62">
        <f t="shared" si="92"/>
        <v>289.35855494161268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1.9199999999999988</v>
      </c>
      <c r="BY71" s="13">
        <f>IF('Données projet'!$A$114&gt;35,BY70+BX71-CG70,IF(A71&lt;'Données projet'!$A$114,$BV$205^A71,IF(A71='Données projet'!$A$114,'Données projet'!$B$114,BY70+BX71-CG70)))</f>
        <v>250.86000000000013</v>
      </c>
      <c r="BZ71" s="14">
        <f>BY71*VLOOKUP('Données projet'!$B$12,Paramètres!$A$1:$I$89,3,0)*VLOOKUP('Données projet'!$B$12,Paramètres!$A$1:$I$89,5,0)</f>
        <v>203.49763200000012</v>
      </c>
      <c r="CA71" s="14">
        <f t="shared" si="93"/>
        <v>50.512064056729479</v>
      </c>
      <c r="CB71" s="22">
        <f t="shared" si="64"/>
        <v>442.4002206321374</v>
      </c>
      <c r="CC71" s="62">
        <f t="shared" si="65"/>
        <v>735.73355396547072</v>
      </c>
      <c r="CD71" s="62">
        <f ca="1">AVERAGE(OFFSET($CC$3,0,0,'Données projet'!$E$12+1,1))-AVERAGE(OFFSET($H$3,0,0,'Données projet'!$E$12+1,1))</f>
        <v>280.22219394281689</v>
      </c>
      <c r="CE71" s="62">
        <f t="shared" si="94"/>
        <v>296.25239639555008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22.7</v>
      </c>
      <c r="CT71" s="13">
        <f>IF('Données projet'!$A$140&gt;35,CT70+CS71-DB70,IF(A71&lt;'Données projet'!$A$140,$CQ$205^A71,IF(A71='Données projet'!$A$140,'Données projet'!$B$140,CT70+CS71-DB70)))</f>
        <v>585.5999999999998</v>
      </c>
      <c r="CU71" s="18">
        <f>CT71*VLOOKUP('Données projet'!$B$13,Paramètres!$A$1:$I$89,3,0)*VLOOKUP('Données projet'!$B$13,Paramètres!$A$1:$I$89,5,0)</f>
        <v>274.06079999999992</v>
      </c>
      <c r="CV71" s="14">
        <f t="shared" si="95"/>
        <v>65.710323362952934</v>
      </c>
      <c r="CW71" s="22">
        <f t="shared" si="67"/>
        <v>591.76803985714275</v>
      </c>
      <c r="CX71" s="62">
        <f t="shared" si="68"/>
        <v>885.10137319047612</v>
      </c>
      <c r="CY71" s="62">
        <f ca="1">AVERAGE(OFFSET($CX$3,0,0,'Données projet'!$E$13+1,1))-AVERAGE(OFFSET($H$3,0,0,'Données projet'!$E$13+1,1))</f>
        <v>399.92909819003523</v>
      </c>
      <c r="CZ71" s="62">
        <f t="shared" si="96"/>
        <v>163.7053537268381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</v>
      </c>
      <c r="N72" s="14">
        <f>IF('Données projet'!$A$36&gt;35,N71+M72-V71,IF(A72&lt;'Données projet'!$A$36,$K$205^A72,IF(A72='Données projet'!$A$36,'Données projet'!$B$36,N71+M72-V71)))</f>
        <v>167.00000000000006</v>
      </c>
      <c r="O72" s="14">
        <f>N72*VLOOKUP('Données projet'!$B$9,Paramètres!$A$1:$I$89,3,0)*VLOOKUP('Données projet'!$B$9,Paramètres!$A$1:$I$89,5,0)</f>
        <v>140.68080000000006</v>
      </c>
      <c r="P72" s="14">
        <f t="shared" si="87"/>
        <v>36.452923154553893</v>
      </c>
      <c r="Q72" s="22">
        <f t="shared" si="54"/>
        <v>308.50790116084818</v>
      </c>
      <c r="R72" s="62">
        <f t="shared" si="55"/>
        <v>601.84123449418144</v>
      </c>
      <c r="S72" s="62">
        <f ca="1">AVERAGE(OFFSET($R$3,0,0,'Données projet'!$E$9+1,1))-AVERAGE(OFFSET($H$3,0,0,'Données projet'!$E$9+1,1))</f>
        <v>303.97870340691151</v>
      </c>
      <c r="T72" s="62">
        <f t="shared" si="88"/>
        <v>139.30691157356415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235.19999999999993</v>
      </c>
      <c r="AJ72" s="14">
        <f>AI72*VLOOKUP('Données projet'!$B$10,Paramètres!$A$1:$I$89,3,0)*VLOOKUP('Données projet'!$B$10,Paramètres!$A$1:$I$89,5,0)</f>
        <v>238.49279999999996</v>
      </c>
      <c r="AK72" s="14">
        <f t="shared" si="89"/>
        <v>58.115130258576542</v>
      </c>
      <c r="AL72" s="22">
        <f t="shared" si="58"/>
        <v>516.59214520035414</v>
      </c>
      <c r="AM72" s="62">
        <f t="shared" si="59"/>
        <v>809.92547853368751</v>
      </c>
      <c r="AN72" s="62">
        <f ca="1">AVERAGE(OFFSET($AM$3,0,0,'Données projet'!$E$10+1,1))-AVERAGE(OFFSET($H$3,0,0,'Données projet'!$E$10+1,1))</f>
        <v>475.74538416323395</v>
      </c>
      <c r="AO72" s="62">
        <f t="shared" si="90"/>
        <v>254.25036207346585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3.8</v>
      </c>
      <c r="BD72" s="13">
        <f>IF('Données projet'!$A$88&gt;35,BD71+BC72-BL71,IF(A72&lt;'Données projet'!$A$88,$BA$205^A72,IF(A72='Données projet'!$A$88,'Données projet'!$B$88,BD71+BC72-BL71)))</f>
        <v>270.19999999999993</v>
      </c>
      <c r="BE72" s="14">
        <f>BD72*VLOOKUP('Données projet'!$B$11,Paramètres!$A$1:$I$89,3,0)*VLOOKUP('Données projet'!$B$11,Paramètres!$A$1:$I$89,5,0)</f>
        <v>177.03503999999995</v>
      </c>
      <c r="BF72" s="14">
        <f t="shared" si="91"/>
        <v>44.66190089624336</v>
      </c>
      <c r="BG72" s="22">
        <f t="shared" si="61"/>
        <v>386.1221720609571</v>
      </c>
      <c r="BH72" s="62">
        <f t="shared" si="62"/>
        <v>679.45550539429041</v>
      </c>
      <c r="BI72" s="62">
        <f ca="1">AVERAGE(OFFSET($BH$3,0,0,'Données projet'!$E$11+1,1))-AVERAGE(OFFSET($H$3,0,0,'Données projet'!$E$11+1,1))</f>
        <v>264.10782373172799</v>
      </c>
      <c r="BJ72" s="62">
        <f t="shared" si="92"/>
        <v>289.35855494161268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1.9199999999999988</v>
      </c>
      <c r="BY72" s="13">
        <f>IF('Données projet'!$A$114&gt;35,BY71+BX72-CG71,IF(A72&lt;'Données projet'!$A$114,$BV$205^A72,IF(A72='Données projet'!$A$114,'Données projet'!$B$114,BY71+BX72-CG71)))</f>
        <v>252.78000000000011</v>
      </c>
      <c r="BZ72" s="14">
        <f>BY72*VLOOKUP('Données projet'!$B$12,Paramètres!$A$1:$I$89,3,0)*VLOOKUP('Données projet'!$B$12,Paramètres!$A$1:$I$89,5,0)</f>
        <v>205.05513600000012</v>
      </c>
      <c r="CA72" s="14">
        <f t="shared" si="93"/>
        <v>50.853514503615408</v>
      </c>
      <c r="CB72" s="22">
        <f t="shared" si="64"/>
        <v>445.70756629379702</v>
      </c>
      <c r="CC72" s="62">
        <f t="shared" si="65"/>
        <v>739.04089962713033</v>
      </c>
      <c r="CD72" s="62">
        <f ca="1">AVERAGE(OFFSET($CC$3,0,0,'Données projet'!$E$12+1,1))-AVERAGE(OFFSET($H$3,0,0,'Données projet'!$E$12+1,1))</f>
        <v>280.22219394281689</v>
      </c>
      <c r="CE72" s="62">
        <f t="shared" si="94"/>
        <v>296.25239639555008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22.7</v>
      </c>
      <c r="CT72" s="13">
        <f>IF('Données projet'!$A$140&gt;35,CT71+CS72-DB71,IF(A72&lt;'Données projet'!$A$140,$CQ$205^A72,IF(A72='Données projet'!$A$140,'Données projet'!$B$140,CT71+CS72-DB71)))</f>
        <v>608.29999999999984</v>
      </c>
      <c r="CU72" s="18">
        <f>CT72*VLOOKUP('Données projet'!$B$13,Paramètres!$A$1:$I$89,3,0)*VLOOKUP('Données projet'!$B$13,Paramètres!$A$1:$I$89,5,0)</f>
        <v>284.68439999999993</v>
      </c>
      <c r="CV72" s="14">
        <f t="shared" si="95"/>
        <v>67.955999311251276</v>
      </c>
      <c r="CW72" s="22">
        <f t="shared" si="67"/>
        <v>614.18202880042918</v>
      </c>
      <c r="CX72" s="62">
        <f t="shared" si="68"/>
        <v>907.51536213376244</v>
      </c>
      <c r="CY72" s="62">
        <f ca="1">AVERAGE(OFFSET($CX$3,0,0,'Données projet'!$E$13+1,1))-AVERAGE(OFFSET($H$3,0,0,'Données projet'!$E$13+1,1))</f>
        <v>399.92909819003523</v>
      </c>
      <c r="CZ72" s="62">
        <f t="shared" si="96"/>
        <v>163.7053537268381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172</v>
      </c>
      <c r="L73" s="13">
        <f>VLOOKUP(A73,'Données projet'!$A$35:$I$55,9,0)</f>
        <v>5</v>
      </c>
      <c r="M73" s="13">
        <f t="array" ref="M73">INDEX(L:L,MIN(IF(ISNUMBER(L73:L269),ROW(L73:L269),"")))</f>
        <v>5</v>
      </c>
      <c r="N73" s="14">
        <f>IF('Données projet'!$A$36&gt;35,N72+M73-V72,IF(A73&lt;'Données projet'!$A$36,$K$205^A73,IF(A73='Données projet'!$A$36,'Données projet'!$B$36,N72+M73-V72)))</f>
        <v>172.00000000000006</v>
      </c>
      <c r="O73" s="14">
        <f>N73*VLOOKUP('Données projet'!$B$9,Paramètres!$A$1:$I$89,3,0)*VLOOKUP('Données projet'!$B$9,Paramètres!$A$1:$I$89,5,0)</f>
        <v>144.89280000000005</v>
      </c>
      <c r="P73" s="14">
        <f t="shared" si="87"/>
        <v>37.415626521357709</v>
      </c>
      <c r="Q73" s="22">
        <f t="shared" si="54"/>
        <v>317.52050952469813</v>
      </c>
      <c r="R73" s="62">
        <f t="shared" si="55"/>
        <v>610.85384285803138</v>
      </c>
      <c r="S73" s="62">
        <f ca="1">AVERAGE(OFFSET($R$3,0,0,'Données projet'!$E$9+1,1))-AVERAGE(OFFSET($H$3,0,0,'Données projet'!$E$9+1,1))</f>
        <v>303.97870340691151</v>
      </c>
      <c r="T73" s="62">
        <f t="shared" si="88"/>
        <v>139.30691157356415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241.99999999999994</v>
      </c>
      <c r="AJ73" s="14">
        <f>AI73*VLOOKUP('Données projet'!$B$10,Paramètres!$A$1:$I$89,3,0)*VLOOKUP('Données projet'!$B$10,Paramètres!$A$1:$I$89,5,0)</f>
        <v>245.38799999999995</v>
      </c>
      <c r="AK73" s="14">
        <f t="shared" si="89"/>
        <v>59.597282764919569</v>
      </c>
      <c r="AL73" s="22">
        <f t="shared" si="58"/>
        <v>531.18270081556818</v>
      </c>
      <c r="AM73" s="62">
        <f t="shared" si="59"/>
        <v>824.51603414890155</v>
      </c>
      <c r="AN73" s="62">
        <f ca="1">AVERAGE(OFFSET($AM$3,0,0,'Données projet'!$E$10+1,1))-AVERAGE(OFFSET($H$3,0,0,'Données projet'!$E$10+1,1))</f>
        <v>475.74538416323395</v>
      </c>
      <c r="AO73" s="62">
        <f t="shared" si="90"/>
        <v>254.25036207346585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274</v>
      </c>
      <c r="BB73" s="13">
        <f>VLOOKUP(A73,'Données projet'!$A$87:$I$107,9,0)</f>
        <v>3.8</v>
      </c>
      <c r="BC73" s="13">
        <f t="array" ref="BC73">INDEX(BB:BB,MIN(IF(ISNUMBER(BB73:BB269),ROW(BB73:BB269),"")))</f>
        <v>3.8</v>
      </c>
      <c r="BD73" s="13">
        <f>IF('Données projet'!$A$88&gt;35,BD72+BC73-BL72,IF(A73&lt;'Données projet'!$A$88,$BA$205^A73,IF(A73='Données projet'!$A$88,'Données projet'!$B$88,BD72+BC73-BL72)))</f>
        <v>273.99999999999994</v>
      </c>
      <c r="BE73" s="14">
        <f>BD73*VLOOKUP('Données projet'!$B$11,Paramètres!$A$1:$I$89,3,0)*VLOOKUP('Données projet'!$B$11,Paramètres!$A$1:$I$89,5,0)</f>
        <v>179.52479999999997</v>
      </c>
      <c r="BF73" s="14">
        <f t="shared" si="91"/>
        <v>45.216446661458264</v>
      </c>
      <c r="BG73" s="22">
        <f t="shared" si="61"/>
        <v>391.4243379353731</v>
      </c>
      <c r="BH73" s="62">
        <f t="shared" si="62"/>
        <v>684.75767126870642</v>
      </c>
      <c r="BI73" s="62">
        <f ca="1">AVERAGE(OFFSET($BH$3,0,0,'Données projet'!$E$11+1,1))-AVERAGE(OFFSET($H$3,0,0,'Données projet'!$E$11+1,1))</f>
        <v>264.10782373172799</v>
      </c>
      <c r="BJ73" s="62">
        <f t="shared" si="92"/>
        <v>289.35855494161268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254.7</v>
      </c>
      <c r="BW73" s="13">
        <f>VLOOKUP(A73,'Données projet'!$A$113:$I$133,9,0)</f>
        <v>1.9199999999999988</v>
      </c>
      <c r="BX73" s="13">
        <f t="array" ref="BX73">INDEX(BW:BW,MIN(IF(ISNUMBER(BW73:BW269),ROW(BW73:BW269),"")))</f>
        <v>1.9199999999999988</v>
      </c>
      <c r="BY73" s="13">
        <f>IF('Données projet'!$A$114&gt;35,BY72+BX73-CG72,IF(A73&lt;'Données projet'!$A$114,$BV$205^A73,IF(A73='Données projet'!$A$114,'Données projet'!$B$114,BY72+BX73-CG72)))</f>
        <v>254.7000000000001</v>
      </c>
      <c r="BZ73" s="14">
        <f>BY73*VLOOKUP('Données projet'!$B$12,Paramètres!$A$1:$I$89,3,0)*VLOOKUP('Données projet'!$B$12,Paramètres!$A$1:$I$89,5,0)</f>
        <v>206.61264000000008</v>
      </c>
      <c r="CA73" s="14">
        <f t="shared" si="93"/>
        <v>51.19466319747675</v>
      </c>
      <c r="CB73" s="22">
        <f t="shared" si="64"/>
        <v>449.01438640227207</v>
      </c>
      <c r="CC73" s="62">
        <f t="shared" si="65"/>
        <v>742.34771973560532</v>
      </c>
      <c r="CD73" s="62">
        <f ca="1">AVERAGE(OFFSET($CC$3,0,0,'Données projet'!$E$12+1,1))-AVERAGE(OFFSET($H$3,0,0,'Données projet'!$E$12+1,1))</f>
        <v>280.22219394281689</v>
      </c>
      <c r="CE73" s="62">
        <f t="shared" si="94"/>
        <v>296.25239639555008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254.7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631</v>
      </c>
      <c r="CR73" s="13">
        <f>VLOOKUP(A73,'Données projet'!$A$139:$I$159,9,0)</f>
        <v>22.7</v>
      </c>
      <c r="CS73" s="13">
        <f t="array" ref="CS73">INDEX(CR:CR,MIN(IF(ISNUMBER(CR73:CR269),ROW(CR73:CR269),"")))</f>
        <v>22.7</v>
      </c>
      <c r="CT73" s="13">
        <f>IF('Données projet'!$A$140&gt;35,CT72+CS73-DB72,IF(A73&lt;'Données projet'!$A$140,$CQ$205^A73,IF(A73='Données projet'!$A$140,'Données projet'!$B$140,CT72+CS73-DB72)))</f>
        <v>630.99999999999989</v>
      </c>
      <c r="CU73" s="18">
        <f>CT73*VLOOKUP('Données projet'!$B$13,Paramètres!$A$1:$I$89,3,0)*VLOOKUP('Données projet'!$B$13,Paramètres!$A$1:$I$89,5,0)</f>
        <v>295.30799999999994</v>
      </c>
      <c r="CV73" s="14">
        <f t="shared" si="95"/>
        <v>70.191939458146834</v>
      </c>
      <c r="CW73" s="22">
        <f t="shared" si="67"/>
        <v>636.57906122293889</v>
      </c>
      <c r="CX73" s="62">
        <f t="shared" si="68"/>
        <v>929.91239455627215</v>
      </c>
      <c r="CY73" s="62">
        <f ca="1">AVERAGE(OFFSET($CX$3,0,0,'Données projet'!$E$13+1,1))-AVERAGE(OFFSET($H$3,0,0,'Données projet'!$E$13+1,1))</f>
        <v>399.92909819003523</v>
      </c>
      <c r="CZ73" s="62">
        <f t="shared" si="96"/>
        <v>163.7053537268381</v>
      </c>
      <c r="DA73" s="16">
        <f>IF(ISNA(VLOOKUP(A73,'Données projet'!$A$139:$I$159,3,0)),0,VLOOKUP(A73,'Données projet'!$A$139:$I$159,3,0))</f>
        <v>4</v>
      </c>
      <c r="DB73" s="16">
        <f>IF(ISNA(VLOOKUP(A73,'Données projet'!$A$139:$I$159,4,0)),0,VLOOKUP(A73,'Données projet'!$A$139:$I$159,4,0))</f>
        <v>109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2.2000000000000002</v>
      </c>
      <c r="N74" s="14">
        <f>IF('Données projet'!$A$36&gt;35,N73+M74-V73,IF(A74&lt;'Données projet'!$A$36,$K$205^A74,IF(A74='Données projet'!$A$36,'Données projet'!$B$36,N73+M74-V73)))</f>
        <v>174.20000000000005</v>
      </c>
      <c r="O74" s="14">
        <f>N74*VLOOKUP('Données projet'!$B$9,Paramètres!$A$1:$I$89,3,0)*VLOOKUP('Données projet'!$B$9,Paramètres!$A$1:$I$89,5,0)</f>
        <v>146.74608000000003</v>
      </c>
      <c r="P74" s="14">
        <f t="shared" si="87"/>
        <v>37.83817941034674</v>
      </c>
      <c r="Q74" s="22">
        <f t="shared" si="54"/>
        <v>321.48425180635394</v>
      </c>
      <c r="R74" s="62">
        <f t="shared" si="55"/>
        <v>614.81758513968725</v>
      </c>
      <c r="S74" s="62">
        <f ca="1">AVERAGE(OFFSET($R$3,0,0,'Données projet'!$E$9+1,1))-AVERAGE(OFFSET($H$3,0,0,'Données projet'!$E$9+1,1))</f>
        <v>303.97870340691151</v>
      </c>
      <c r="T74" s="62">
        <f t="shared" si="88"/>
        <v>139.30691157356415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248.19999999999993</v>
      </c>
      <c r="AJ74" s="14">
        <f>AI74*VLOOKUP('Données projet'!$B$10,Paramètres!$A$1:$I$89,3,0)*VLOOKUP('Données projet'!$B$10,Paramètres!$A$1:$I$89,5,0)</f>
        <v>251.67479999999995</v>
      </c>
      <c r="AK74" s="14">
        <f t="shared" si="89"/>
        <v>60.944434584138449</v>
      </c>
      <c r="AL74" s="22">
        <f t="shared" si="58"/>
        <v>544.47850023404101</v>
      </c>
      <c r="AM74" s="62">
        <f t="shared" si="59"/>
        <v>837.81183356737438</v>
      </c>
      <c r="AN74" s="62">
        <f ca="1">AVERAGE(OFFSET($AM$3,0,0,'Données projet'!$E$10+1,1))-AVERAGE(OFFSET($H$3,0,0,'Données projet'!$E$10+1,1))</f>
        <v>475.74538416323395</v>
      </c>
      <c r="AO74" s="62">
        <f t="shared" si="90"/>
        <v>254.25036207346585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3.4</v>
      </c>
      <c r="BD74" s="13">
        <f>IF('Données projet'!$A$88&gt;35,BD73+BC74-BL73,IF(A74&lt;'Données projet'!$A$88,$BA$205^A74,IF(A74='Données projet'!$A$88,'Données projet'!$B$88,BD73+BC74-BL73)))</f>
        <v>256.39999999999992</v>
      </c>
      <c r="BE74" s="14">
        <f>BD74*VLOOKUP('Données projet'!$B$11,Paramètres!$A$1:$I$89,3,0)*VLOOKUP('Données projet'!$B$11,Paramètres!$A$1:$I$89,5,0)</f>
        <v>167.99327999999994</v>
      </c>
      <c r="BF74" s="14">
        <f t="shared" si="91"/>
        <v>42.640274928095231</v>
      </c>
      <c r="BG74" s="22">
        <f t="shared" si="61"/>
        <v>366.85344149976572</v>
      </c>
      <c r="BH74" s="62">
        <f t="shared" si="62"/>
        <v>660.18677483309898</v>
      </c>
      <c r="BI74" s="62">
        <f ca="1">AVERAGE(OFFSET($BH$3,0,0,'Données projet'!$E$11+1,1))-AVERAGE(OFFSET($H$3,0,0,'Données projet'!$E$11+1,1))</f>
        <v>264.10782373172799</v>
      </c>
      <c r="BJ74" s="62">
        <f t="shared" si="92"/>
        <v>289.35855494161268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1.1368683772161603E-13</v>
      </c>
      <c r="BZ74" s="14">
        <f>BY74*VLOOKUP('Données projet'!$B$12,Paramètres!$A$1:$I$89,3,0)*VLOOKUP('Données projet'!$B$12,Paramètres!$A$1:$I$89,5,0)</f>
        <v>9.2222762759774927E-14</v>
      </c>
      <c r="CA74" s="14">
        <f t="shared" si="93"/>
        <v>1.3985662224947967E-12</v>
      </c>
      <c r="CB74" s="22">
        <f t="shared" si="64"/>
        <v>2.5964574826517121E-12</v>
      </c>
      <c r="CC74" s="62">
        <f t="shared" si="65"/>
        <v>293.33333333333593</v>
      </c>
      <c r="CD74" s="62">
        <f ca="1">AVERAGE(OFFSET($CC$3,0,0,'Données projet'!$E$12+1,1))-AVERAGE(OFFSET($H$3,0,0,'Données projet'!$E$12+1,1))</f>
        <v>280.22219394281689</v>
      </c>
      <c r="CE74" s="62">
        <f t="shared" si="94"/>
        <v>296.25239639555008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21.2</v>
      </c>
      <c r="CT74" s="13">
        <f>IF('Données projet'!$A$140&gt;35,CT73+CS74-DB73,IF(A74&lt;'Données projet'!$A$140,$CQ$205^A74,IF(A74='Données projet'!$A$140,'Données projet'!$B$140,CT73+CS74-DB73)))</f>
        <v>543.19999999999993</v>
      </c>
      <c r="CU74" s="18">
        <f>CT74*VLOOKUP('Données projet'!$B$13,Paramètres!$A$1:$I$89,3,0)*VLOOKUP('Données projet'!$B$13,Paramètres!$A$1:$I$89,5,0)</f>
        <v>254.21759999999998</v>
      </c>
      <c r="CV74" s="14">
        <f t="shared" si="95"/>
        <v>61.488195182366475</v>
      </c>
      <c r="CW74" s="22">
        <f t="shared" si="67"/>
        <v>549.85425994262152</v>
      </c>
      <c r="CX74" s="62">
        <f t="shared" si="68"/>
        <v>843.1875932759549</v>
      </c>
      <c r="CY74" s="62">
        <f ca="1">AVERAGE(OFFSET($CX$3,0,0,'Données projet'!$E$13+1,1))-AVERAGE(OFFSET($H$3,0,0,'Données projet'!$E$13+1,1))</f>
        <v>399.92909819003523</v>
      </c>
      <c r="CZ74" s="62">
        <f t="shared" si="96"/>
        <v>163.7053537268381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2.2000000000000002</v>
      </c>
      <c r="N75" s="14">
        <f>IF('Données projet'!$A$36&gt;35,N74+M75-V74,IF(A75&lt;'Données projet'!$A$36,$K$205^A75,IF(A75='Données projet'!$A$36,'Données projet'!$B$36,N74+M75-V74)))</f>
        <v>176.40000000000003</v>
      </c>
      <c r="O75" s="14">
        <f>N75*VLOOKUP('Données projet'!$B$9,Paramètres!$A$1:$I$89,3,0)*VLOOKUP('Données projet'!$B$9,Paramètres!$A$1:$I$89,5,0)</f>
        <v>148.59936000000005</v>
      </c>
      <c r="P75" s="14">
        <f t="shared" si="87"/>
        <v>38.26011157093118</v>
      </c>
      <c r="Q75" s="22">
        <f t="shared" si="54"/>
        <v>325.44691298603851</v>
      </c>
      <c r="R75" s="62">
        <f t="shared" si="55"/>
        <v>618.78024631937183</v>
      </c>
      <c r="S75" s="62">
        <f ca="1">AVERAGE(OFFSET($R$3,0,0,'Données projet'!$E$9+1,1))-AVERAGE(OFFSET($H$3,0,0,'Données projet'!$E$9+1,1))</f>
        <v>303.97870340691151</v>
      </c>
      <c r="T75" s="62">
        <f t="shared" si="88"/>
        <v>139.30691157356415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254.39999999999992</v>
      </c>
      <c r="AJ75" s="14">
        <f>AI75*VLOOKUP('Données projet'!$B$10,Paramètres!$A$1:$I$89,3,0)*VLOOKUP('Données projet'!$B$10,Paramètres!$A$1:$I$89,5,0)</f>
        <v>257.96159999999992</v>
      </c>
      <c r="AK75" s="14">
        <f t="shared" si="89"/>
        <v>62.287674609742481</v>
      </c>
      <c r="AL75" s="22">
        <f t="shared" si="58"/>
        <v>557.76748661196802</v>
      </c>
      <c r="AM75" s="62">
        <f t="shared" si="59"/>
        <v>851.10081994530128</v>
      </c>
      <c r="AN75" s="62">
        <f ca="1">AVERAGE(OFFSET($AM$3,0,0,'Données projet'!$E$10+1,1))-AVERAGE(OFFSET($H$3,0,0,'Données projet'!$E$10+1,1))</f>
        <v>475.74538416323395</v>
      </c>
      <c r="AO75" s="62">
        <f t="shared" si="90"/>
        <v>254.25036207346585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3.4</v>
      </c>
      <c r="BD75" s="13">
        <f>IF('Données projet'!$A$88&gt;35,BD74+BC75-BL74,IF(A75&lt;'Données projet'!$A$88,$BA$205^A75,IF(A75='Données projet'!$A$88,'Données projet'!$B$88,BD74+BC75-BL74)))</f>
        <v>259.7999999999999</v>
      </c>
      <c r="BE75" s="14">
        <f>BD75*VLOOKUP('Données projet'!$B$11,Paramètres!$A$1:$I$89,3,0)*VLOOKUP('Données projet'!$B$11,Paramètres!$A$1:$I$89,5,0)</f>
        <v>170.22095999999993</v>
      </c>
      <c r="BF75" s="14">
        <f t="shared" si="91"/>
        <v>43.13950753318327</v>
      </c>
      <c r="BG75" s="22">
        <f t="shared" si="61"/>
        <v>371.60281428696072</v>
      </c>
      <c r="BH75" s="62">
        <f t="shared" si="62"/>
        <v>664.93614762029404</v>
      </c>
      <c r="BI75" s="62">
        <f ca="1">AVERAGE(OFFSET($BH$3,0,0,'Données projet'!$E$11+1,1))-AVERAGE(OFFSET($H$3,0,0,'Données projet'!$E$11+1,1))</f>
        <v>264.10782373172799</v>
      </c>
      <c r="BJ75" s="62">
        <f t="shared" si="92"/>
        <v>289.35855494161268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1.1368683772161603E-13</v>
      </c>
      <c r="BZ75" s="14">
        <f>BY75*VLOOKUP('Données projet'!$B$12,Paramètres!$A$1:$I$89,3,0)*VLOOKUP('Données projet'!$B$12,Paramètres!$A$1:$I$89,5,0)</f>
        <v>9.2222762759774927E-14</v>
      </c>
      <c r="CA75" s="14">
        <f t="shared" si="93"/>
        <v>1.3985662224947967E-12</v>
      </c>
      <c r="CB75" s="22">
        <f t="shared" si="64"/>
        <v>2.5964574826517121E-12</v>
      </c>
      <c r="CC75" s="62">
        <f t="shared" si="65"/>
        <v>293.33333333333593</v>
      </c>
      <c r="CD75" s="62">
        <f ca="1">AVERAGE(OFFSET($CC$3,0,0,'Données projet'!$E$12+1,1))-AVERAGE(OFFSET($H$3,0,0,'Données projet'!$E$12+1,1))</f>
        <v>280.22219394281689</v>
      </c>
      <c r="CE75" s="62">
        <f t="shared" si="94"/>
        <v>296.25239639555008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21.2</v>
      </c>
      <c r="CT75" s="13">
        <f>IF('Données projet'!$A$140&gt;35,CT74+CS75-DB74,IF(A75&lt;'Données projet'!$A$140,$CQ$205^A75,IF(A75='Données projet'!$A$140,'Données projet'!$B$140,CT74+CS75-DB74)))</f>
        <v>564.4</v>
      </c>
      <c r="CU75" s="18">
        <f>CT75*VLOOKUP('Données projet'!$B$13,Paramètres!$A$1:$I$89,3,0)*VLOOKUP('Données projet'!$B$13,Paramètres!$A$1:$I$89,5,0)</f>
        <v>264.13920000000002</v>
      </c>
      <c r="CV75" s="14">
        <f t="shared" si="95"/>
        <v>63.60387543087441</v>
      </c>
      <c r="CW75" s="22">
        <f t="shared" si="67"/>
        <v>570.81918970877302</v>
      </c>
      <c r="CX75" s="62">
        <f t="shared" si="68"/>
        <v>864.1525230421064</v>
      </c>
      <c r="CY75" s="62">
        <f ca="1">AVERAGE(OFFSET($CX$3,0,0,'Données projet'!$E$13+1,1))-AVERAGE(OFFSET($H$3,0,0,'Données projet'!$E$13+1,1))</f>
        <v>399.92909819003523</v>
      </c>
      <c r="CZ75" s="62">
        <f t="shared" si="96"/>
        <v>163.7053537268381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2.2000000000000002</v>
      </c>
      <c r="N76" s="14">
        <f>IF('Données projet'!$A$36&gt;35,N75+M76-V75,IF(A76&lt;'Données projet'!$A$36,$K$205^A76,IF(A76='Données projet'!$A$36,'Données projet'!$B$36,N75+M76-V75)))</f>
        <v>178.60000000000002</v>
      </c>
      <c r="O76" s="14">
        <f>N76*VLOOKUP('Données projet'!$B$9,Paramètres!$A$1:$I$89,3,0)*VLOOKUP('Données projet'!$B$9,Paramètres!$A$1:$I$89,5,0)</f>
        <v>150.45264000000003</v>
      </c>
      <c r="P76" s="14">
        <f t="shared" si="87"/>
        <v>38.68143163991364</v>
      </c>
      <c r="Q76" s="22">
        <f t="shared" si="54"/>
        <v>329.40850810618292</v>
      </c>
      <c r="R76" s="62">
        <f t="shared" si="55"/>
        <v>622.74184143951629</v>
      </c>
      <c r="S76" s="62">
        <f ca="1">AVERAGE(OFFSET($R$3,0,0,'Données projet'!$E$9+1,1))-AVERAGE(OFFSET($H$3,0,0,'Données projet'!$E$9+1,1))</f>
        <v>303.97870340691151</v>
      </c>
      <c r="T76" s="62">
        <f t="shared" si="88"/>
        <v>139.30691157356415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260.59999999999991</v>
      </c>
      <c r="AJ76" s="14">
        <f>AI76*VLOOKUP('Données projet'!$B$10,Paramètres!$A$1:$I$89,3,0)*VLOOKUP('Données projet'!$B$10,Paramètres!$A$1:$I$89,5,0)</f>
        <v>264.24839999999995</v>
      </c>
      <c r="AK76" s="14">
        <f t="shared" si="89"/>
        <v>63.627109143733414</v>
      </c>
      <c r="AL76" s="22">
        <f t="shared" si="58"/>
        <v>571.04984509200233</v>
      </c>
      <c r="AM76" s="62">
        <f t="shared" si="59"/>
        <v>864.3831784253357</v>
      </c>
      <c r="AN76" s="62">
        <f ca="1">AVERAGE(OFFSET($AM$3,0,0,'Données projet'!$E$10+1,1))-AVERAGE(OFFSET($H$3,0,0,'Données projet'!$E$10+1,1))</f>
        <v>475.74538416323395</v>
      </c>
      <c r="AO76" s="62">
        <f t="shared" si="90"/>
        <v>254.25036207346585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3.4</v>
      </c>
      <c r="BD76" s="13">
        <f>IF('Données projet'!$A$88&gt;35,BD75+BC76-BL75,IF(A76&lt;'Données projet'!$A$88,$BA$205^A76,IF(A76='Données projet'!$A$88,'Données projet'!$B$88,BD75+BC76-BL75)))</f>
        <v>263.19999999999987</v>
      </c>
      <c r="BE76" s="14">
        <f>BD76*VLOOKUP('Données projet'!$B$11,Paramètres!$A$1:$I$89,3,0)*VLOOKUP('Données projet'!$B$11,Paramètres!$A$1:$I$89,5,0)</f>
        <v>172.44863999999993</v>
      </c>
      <c r="BF76" s="14">
        <f t="shared" si="91"/>
        <v>43.637980200453676</v>
      </c>
      <c r="BG76" s="22">
        <f t="shared" si="61"/>
        <v>376.35086351579002</v>
      </c>
      <c r="BH76" s="62">
        <f t="shared" si="62"/>
        <v>669.68419684912328</v>
      </c>
      <c r="BI76" s="62">
        <f ca="1">AVERAGE(OFFSET($BH$3,0,0,'Données projet'!$E$11+1,1))-AVERAGE(OFFSET($H$3,0,0,'Données projet'!$E$11+1,1))</f>
        <v>264.10782373172799</v>
      </c>
      <c r="BJ76" s="62">
        <f t="shared" si="92"/>
        <v>289.35855494161268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1.1368683772161603E-13</v>
      </c>
      <c r="BZ76" s="14">
        <f>BY76*VLOOKUP('Données projet'!$B$12,Paramètres!$A$1:$I$89,3,0)*VLOOKUP('Données projet'!$B$12,Paramètres!$A$1:$I$89,5,0)</f>
        <v>9.2222762759774927E-14</v>
      </c>
      <c r="CA76" s="14">
        <f t="shared" si="93"/>
        <v>1.3985662224947967E-12</v>
      </c>
      <c r="CB76" s="22">
        <f t="shared" si="64"/>
        <v>2.5964574826517121E-12</v>
      </c>
      <c r="CC76" s="62">
        <f t="shared" si="65"/>
        <v>293.33333333333593</v>
      </c>
      <c r="CD76" s="62">
        <f ca="1">AVERAGE(OFFSET($CC$3,0,0,'Données projet'!$E$12+1,1))-AVERAGE(OFFSET($H$3,0,0,'Données projet'!$E$12+1,1))</f>
        <v>280.22219394281689</v>
      </c>
      <c r="CE76" s="62">
        <f t="shared" si="94"/>
        <v>296.25239639555008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21.2</v>
      </c>
      <c r="CT76" s="13">
        <f>IF('Données projet'!$A$140&gt;35,CT75+CS76-DB75,IF(A76&lt;'Données projet'!$A$140,$CQ$205^A76,IF(A76='Données projet'!$A$140,'Données projet'!$B$140,CT75+CS76-DB75)))</f>
        <v>585.6</v>
      </c>
      <c r="CU76" s="18">
        <f>CT76*VLOOKUP('Données projet'!$B$13,Paramètres!$A$1:$I$89,3,0)*VLOOKUP('Données projet'!$B$13,Paramètres!$A$1:$I$89,5,0)</f>
        <v>274.06080000000003</v>
      </c>
      <c r="CV76" s="14">
        <f t="shared" si="95"/>
        <v>65.710323362952991</v>
      </c>
      <c r="CW76" s="22">
        <f t="shared" si="67"/>
        <v>591.76803985714309</v>
      </c>
      <c r="CX76" s="62">
        <f t="shared" si="68"/>
        <v>885.10137319047635</v>
      </c>
      <c r="CY76" s="62">
        <f ca="1">AVERAGE(OFFSET($CX$3,0,0,'Données projet'!$E$13+1,1))-AVERAGE(OFFSET($H$3,0,0,'Données projet'!$E$13+1,1))</f>
        <v>399.92909819003523</v>
      </c>
      <c r="CZ76" s="62">
        <f t="shared" si="96"/>
        <v>163.7053537268381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2.2000000000000002</v>
      </c>
      <c r="N77" s="14">
        <f>IF('Données projet'!$A$36&gt;35,N76+M77-V76,IF(A77&lt;'Données projet'!$A$36,$K$205^A77,IF(A77='Données projet'!$A$36,'Données projet'!$B$36,N76+M77-V76)))</f>
        <v>180.8</v>
      </c>
      <c r="O77" s="14">
        <f>N77*VLOOKUP('Données projet'!$B$9,Paramètres!$A$1:$I$89,3,0)*VLOOKUP('Données projet'!$B$9,Paramètres!$A$1:$I$89,5,0)</f>
        <v>152.30592000000004</v>
      </c>
      <c r="P77" s="14">
        <f t="shared" si="87"/>
        <v>39.10214802908083</v>
      </c>
      <c r="Q77" s="22">
        <f t="shared" si="54"/>
        <v>333.36905181731584</v>
      </c>
      <c r="R77" s="62">
        <f t="shared" si="55"/>
        <v>626.70238515064921</v>
      </c>
      <c r="S77" s="62">
        <f ca="1">AVERAGE(OFFSET($R$3,0,0,'Données projet'!$E$9+1,1))-AVERAGE(OFFSET($H$3,0,0,'Données projet'!$E$9+1,1))</f>
        <v>303.97870340691151</v>
      </c>
      <c r="T77" s="62">
        <f t="shared" si="88"/>
        <v>139.30691157356415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266.7999999999999</v>
      </c>
      <c r="AJ77" s="14">
        <f>AI77*VLOOKUP('Données projet'!$B$10,Paramètres!$A$1:$I$89,3,0)*VLOOKUP('Données projet'!$B$10,Paramètres!$A$1:$I$89,5,0)</f>
        <v>270.53519999999992</v>
      </c>
      <c r="AK77" s="14">
        <f t="shared" si="89"/>
        <v>64.962839141501405</v>
      </c>
      <c r="AL77" s="22">
        <f t="shared" si="58"/>
        <v>584.32575150478135</v>
      </c>
      <c r="AM77" s="62">
        <f t="shared" si="59"/>
        <v>877.65908483811472</v>
      </c>
      <c r="AN77" s="62">
        <f ca="1">AVERAGE(OFFSET($AM$3,0,0,'Données projet'!$E$10+1,1))-AVERAGE(OFFSET($H$3,0,0,'Données projet'!$E$10+1,1))</f>
        <v>475.74538416323395</v>
      </c>
      <c r="AO77" s="62">
        <f t="shared" si="90"/>
        <v>254.25036207346585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3.4</v>
      </c>
      <c r="BD77" s="13">
        <f>IF('Données projet'!$A$88&gt;35,BD76+BC77-BL76,IF(A77&lt;'Données projet'!$A$88,$BA$205^A77,IF(A77='Données projet'!$A$88,'Données projet'!$B$88,BD76+BC77-BL76)))</f>
        <v>266.59999999999985</v>
      </c>
      <c r="BE77" s="14">
        <f>BD77*VLOOKUP('Données projet'!$B$11,Paramètres!$A$1:$I$89,3,0)*VLOOKUP('Données projet'!$B$11,Paramètres!$A$1:$I$89,5,0)</f>
        <v>174.67631999999992</v>
      </c>
      <c r="BF77" s="14">
        <f t="shared" si="91"/>
        <v>44.135703881788075</v>
      </c>
      <c r="BG77" s="22">
        <f t="shared" si="61"/>
        <v>381.09760826078076</v>
      </c>
      <c r="BH77" s="62">
        <f t="shared" si="62"/>
        <v>674.43094159411407</v>
      </c>
      <c r="BI77" s="62">
        <f ca="1">AVERAGE(OFFSET($BH$3,0,0,'Données projet'!$E$11+1,1))-AVERAGE(OFFSET($H$3,0,0,'Données projet'!$E$11+1,1))</f>
        <v>264.10782373172799</v>
      </c>
      <c r="BJ77" s="62">
        <f t="shared" si="92"/>
        <v>289.35855494161268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1.1368683772161603E-13</v>
      </c>
      <c r="BZ77" s="14">
        <f>BY77*VLOOKUP('Données projet'!$B$12,Paramètres!$A$1:$I$89,3,0)*VLOOKUP('Données projet'!$B$12,Paramètres!$A$1:$I$89,5,0)</f>
        <v>9.2222762759774927E-14</v>
      </c>
      <c r="CA77" s="14">
        <f t="shared" si="93"/>
        <v>1.3985662224947967E-12</v>
      </c>
      <c r="CB77" s="22">
        <f t="shared" si="64"/>
        <v>2.5964574826517121E-12</v>
      </c>
      <c r="CC77" s="62">
        <f t="shared" si="65"/>
        <v>293.33333333333593</v>
      </c>
      <c r="CD77" s="62">
        <f ca="1">AVERAGE(OFFSET($CC$3,0,0,'Données projet'!$E$12+1,1))-AVERAGE(OFFSET($H$3,0,0,'Données projet'!$E$12+1,1))</f>
        <v>280.22219394281689</v>
      </c>
      <c r="CE77" s="62">
        <f t="shared" si="94"/>
        <v>296.25239639555008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21.2</v>
      </c>
      <c r="CT77" s="13">
        <f>IF('Données projet'!$A$140&gt;35,CT76+CS77-DB76,IF(A77&lt;'Données projet'!$A$140,$CQ$205^A77,IF(A77='Données projet'!$A$140,'Données projet'!$B$140,CT76+CS77-DB76)))</f>
        <v>606.80000000000007</v>
      </c>
      <c r="CU77" s="18">
        <f>CT77*VLOOKUP('Données projet'!$B$13,Paramètres!$A$1:$I$89,3,0)*VLOOKUP('Données projet'!$B$13,Paramètres!$A$1:$I$89,5,0)</f>
        <v>283.98240000000004</v>
      </c>
      <c r="CV77" s="14">
        <f t="shared" si="95"/>
        <v>67.807911493441154</v>
      </c>
      <c r="CW77" s="22">
        <f t="shared" si="67"/>
        <v>612.70145918441006</v>
      </c>
      <c r="CX77" s="62">
        <f t="shared" si="68"/>
        <v>906.03479251774343</v>
      </c>
      <c r="CY77" s="62">
        <f ca="1">AVERAGE(OFFSET($CX$3,0,0,'Données projet'!$E$13+1,1))-AVERAGE(OFFSET($H$3,0,0,'Données projet'!$E$13+1,1))</f>
        <v>399.92909819003523</v>
      </c>
      <c r="CZ77" s="62">
        <f t="shared" si="96"/>
        <v>163.7053537268381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183</v>
      </c>
      <c r="L78" s="13">
        <f>VLOOKUP(A78,'Données projet'!$A$35:$I$55,9,0)</f>
        <v>2.2000000000000002</v>
      </c>
      <c r="M78" s="13">
        <f t="array" ref="M78">INDEX(L:L,MIN(IF(ISNUMBER(L78:L274),ROW(L78:L274),"")))</f>
        <v>2.2000000000000002</v>
      </c>
      <c r="N78" s="14">
        <f>IF('Données projet'!$A$36&gt;35,N77+M78-V77,IF(A78&lt;'Données projet'!$A$36,$K$205^A78,IF(A78='Données projet'!$A$36,'Données projet'!$B$36,N77+M78-V77)))</f>
        <v>183</v>
      </c>
      <c r="O78" s="14">
        <f>N78*VLOOKUP('Données projet'!$B$9,Paramètres!$A$1:$I$89,3,0)*VLOOKUP('Données projet'!$B$9,Paramètres!$A$1:$I$89,5,0)</f>
        <v>154.15920000000003</v>
      </c>
      <c r="P78" s="14">
        <f t="shared" si="87"/>
        <v>39.522268933730984</v>
      </c>
      <c r="Q78" s="22">
        <f t="shared" si="54"/>
        <v>337.32855839291483</v>
      </c>
      <c r="R78" s="62">
        <f t="shared" si="55"/>
        <v>630.66189172624809</v>
      </c>
      <c r="S78" s="62">
        <f ca="1">AVERAGE(OFFSET($R$3,0,0,'Données projet'!$E$9+1,1))-AVERAGE(OFFSET($H$3,0,0,'Données projet'!$E$9+1,1))</f>
        <v>303.97870340691151</v>
      </c>
      <c r="T78" s="62">
        <f t="shared" si="88"/>
        <v>139.30691157356415</v>
      </c>
      <c r="U78" s="16">
        <f>IF(ISNA(VLOOKUP(A78,'Données projet'!$A$35:$I$55,3,0)),0,VLOOKUP(A78,'Données projet'!$A$35:$I$55,3,0))</f>
        <v>5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273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272.99999999999989</v>
      </c>
      <c r="AJ78" s="14">
        <f>AI78*VLOOKUP('Données projet'!$B$10,Paramètres!$A$1:$I$89,3,0)*VLOOKUP('Données projet'!$B$10,Paramètres!$A$1:$I$89,5,0)</f>
        <v>276.82199999999989</v>
      </c>
      <c r="AK78" s="14">
        <f t="shared" si="89"/>
        <v>66.29496059864374</v>
      </c>
      <c r="AL78" s="22">
        <f t="shared" si="58"/>
        <v>597.59537304263756</v>
      </c>
      <c r="AM78" s="62">
        <f t="shared" si="59"/>
        <v>890.92870637597093</v>
      </c>
      <c r="AN78" s="62">
        <f ca="1">AVERAGE(OFFSET($AM$3,0,0,'Données projet'!$E$10+1,1))-AVERAGE(OFFSET($H$3,0,0,'Données projet'!$E$10+1,1))</f>
        <v>475.74538416323395</v>
      </c>
      <c r="AO78" s="62">
        <f t="shared" si="90"/>
        <v>254.25036207346585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42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270</v>
      </c>
      <c r="BB78" s="13">
        <f>VLOOKUP(A78,'Données projet'!$A$87:$I$107,9,0)</f>
        <v>3.4</v>
      </c>
      <c r="BC78" s="13">
        <f t="array" ref="BC78">INDEX(BB:BB,MIN(IF(ISNUMBER(BB78:BB274),ROW(BB78:BB274),"")))</f>
        <v>3.4</v>
      </c>
      <c r="BD78" s="13">
        <f>IF('Données projet'!$A$88&gt;35,BD77+BC78-BL77,IF(A78&lt;'Données projet'!$A$88,$BA$205^A78,IF(A78='Données projet'!$A$88,'Données projet'!$B$88,BD77+BC78-BL77)))</f>
        <v>269.99999999999983</v>
      </c>
      <c r="BE78" s="14">
        <f>BD78*VLOOKUP('Données projet'!$B$11,Paramètres!$A$1:$I$89,3,0)*VLOOKUP('Données projet'!$B$11,Paramètres!$A$1:$I$89,5,0)</f>
        <v>176.90399999999988</v>
      </c>
      <c r="BF78" s="14">
        <f t="shared" si="91"/>
        <v>44.632689233663115</v>
      </c>
      <c r="BG78" s="22">
        <f t="shared" si="61"/>
        <v>385.84306708196306</v>
      </c>
      <c r="BH78" s="62">
        <f t="shared" si="62"/>
        <v>679.17640041529637</v>
      </c>
      <c r="BI78" s="62">
        <f ca="1">AVERAGE(OFFSET($BH$3,0,0,'Données projet'!$E$11+1,1))-AVERAGE(OFFSET($H$3,0,0,'Données projet'!$E$11+1,1))</f>
        <v>264.10782373172799</v>
      </c>
      <c r="BJ78" s="62">
        <f t="shared" si="92"/>
        <v>289.35855494161268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1.1368683772161603E-13</v>
      </c>
      <c r="BZ78" s="14">
        <f>BY78*VLOOKUP('Données projet'!$B$12,Paramètres!$A$1:$I$89,3,0)*VLOOKUP('Données projet'!$B$12,Paramètres!$A$1:$I$89,5,0)</f>
        <v>9.2222762759774927E-14</v>
      </c>
      <c r="CA78" s="14">
        <f t="shared" si="93"/>
        <v>1.3985662224947967E-12</v>
      </c>
      <c r="CB78" s="22">
        <f t="shared" si="64"/>
        <v>2.5964574826517121E-12</v>
      </c>
      <c r="CC78" s="62">
        <f t="shared" si="65"/>
        <v>293.33333333333593</v>
      </c>
      <c r="CD78" s="62">
        <f ca="1">AVERAGE(OFFSET($CC$3,0,0,'Données projet'!$E$12+1,1))-AVERAGE(OFFSET($H$3,0,0,'Données projet'!$E$12+1,1))</f>
        <v>280.22219394281689</v>
      </c>
      <c r="CE78" s="62">
        <f t="shared" si="94"/>
        <v>296.25239639555008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21.2</v>
      </c>
      <c r="CT78" s="13">
        <f>IF('Données projet'!$A$140&gt;35,CT77+CS78-DB77,IF(A78&lt;'Données projet'!$A$140,$CQ$205^A78,IF(A78='Données projet'!$A$140,'Données projet'!$B$140,CT77+CS78-DB77)))</f>
        <v>628.00000000000011</v>
      </c>
      <c r="CU78" s="18">
        <f>CT78*VLOOKUP('Données projet'!$B$13,Paramètres!$A$1:$I$89,3,0)*VLOOKUP('Données projet'!$B$13,Paramètres!$A$1:$I$89,5,0)</f>
        <v>293.90400000000005</v>
      </c>
      <c r="CV78" s="14">
        <f t="shared" si="95"/>
        <v>69.896984831773324</v>
      </c>
      <c r="CW78" s="22">
        <f t="shared" si="67"/>
        <v>633.62004858200532</v>
      </c>
      <c r="CX78" s="62">
        <f t="shared" si="68"/>
        <v>926.9533819153387</v>
      </c>
      <c r="CY78" s="62">
        <f ca="1">AVERAGE(OFFSET($CX$3,0,0,'Données projet'!$E$13+1,1))-AVERAGE(OFFSET($H$3,0,0,'Données projet'!$E$13+1,1))</f>
        <v>399.92909819003523</v>
      </c>
      <c r="CZ78" s="62">
        <f t="shared" si="96"/>
        <v>163.7053537268381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5.9</v>
      </c>
      <c r="N79" s="14">
        <f>IF('Données projet'!$A$36&gt;35,N78+M79-V78,IF(A79&lt;'Données projet'!$A$36,$K$205^A79,IF(A79='Données projet'!$A$36,'Données projet'!$B$36,N78+M79-V78)))</f>
        <v>160.9</v>
      </c>
      <c r="O79" s="14">
        <f>N79*VLOOKUP('Données projet'!$B$9,Paramètres!$A$1:$I$89,3,0)*VLOOKUP('Données projet'!$B$9,Paramètres!$A$1:$I$89,5,0)</f>
        <v>135.54216000000002</v>
      </c>
      <c r="P79" s="14">
        <f t="shared" si="87"/>
        <v>35.273861611074324</v>
      </c>
      <c r="Q79" s="22">
        <f t="shared" si="54"/>
        <v>297.50457097262114</v>
      </c>
      <c r="R79" s="62">
        <f t="shared" si="55"/>
        <v>590.83790430595445</v>
      </c>
      <c r="S79" s="62">
        <f ca="1">AVERAGE(OFFSET($R$3,0,0,'Données projet'!$E$9+1,1))-AVERAGE(OFFSET($H$3,0,0,'Données projet'!$E$9+1,1))</f>
        <v>303.97870340691151</v>
      </c>
      <c r="T79" s="62">
        <f t="shared" si="88"/>
        <v>139.30691157356415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5.9</v>
      </c>
      <c r="AI79" s="14">
        <f>IF('Données projet'!$A$62&gt;35,AI78+AH79-AQ78,IF(A79&lt;'Données projet'!$A$62,$AF$205^A79,IF(A79='Données projet'!$A$62,'Données projet'!$B$62,AI78+AH79-AQ78)))</f>
        <v>236.89999999999986</v>
      </c>
      <c r="AJ79" s="14">
        <f>AI79*VLOOKUP('Données projet'!$B$10,Paramètres!$A$1:$I$89,3,0)*VLOOKUP('Données projet'!$B$10,Paramètres!$A$1:$I$89,5,0)</f>
        <v>240.21659999999989</v>
      </c>
      <c r="AK79" s="14">
        <f t="shared" si="89"/>
        <v>58.486130580357745</v>
      </c>
      <c r="AL79" s="22">
        <f t="shared" si="58"/>
        <v>520.24058909412281</v>
      </c>
      <c r="AM79" s="62">
        <f t="shared" si="59"/>
        <v>813.57392242745618</v>
      </c>
      <c r="AN79" s="62">
        <f ca="1">AVERAGE(OFFSET($AM$3,0,0,'Données projet'!$E$10+1,1))-AVERAGE(OFFSET($H$3,0,0,'Données projet'!$E$10+1,1))</f>
        <v>475.74538416323395</v>
      </c>
      <c r="AO79" s="62">
        <f t="shared" si="90"/>
        <v>254.25036207346585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4.5999999999999996</v>
      </c>
      <c r="BD79" s="13">
        <f>IF('Données projet'!$A$88&gt;35,BD78+BC79-BL78,IF(A79&lt;'Données projet'!$A$88,$BA$205^A79,IF(A79='Données projet'!$A$88,'Données projet'!$B$88,BD78+BC79-BL78)))</f>
        <v>274.59999999999985</v>
      </c>
      <c r="BE79" s="14">
        <f>BD79*VLOOKUP('Données projet'!$B$11,Paramètres!$A$1:$I$89,3,0)*VLOOKUP('Données projet'!$B$11,Paramètres!$A$1:$I$89,5,0)</f>
        <v>179.9179199999999</v>
      </c>
      <c r="BF79" s="14">
        <f t="shared" si="91"/>
        <v>45.303924394076034</v>
      </c>
      <c r="BG79" s="22">
        <f t="shared" si="61"/>
        <v>392.26137898634892</v>
      </c>
      <c r="BH79" s="62">
        <f t="shared" si="62"/>
        <v>685.59471231968223</v>
      </c>
      <c r="BI79" s="62">
        <f ca="1">AVERAGE(OFFSET($BH$3,0,0,'Données projet'!$E$11+1,1))-AVERAGE(OFFSET($H$3,0,0,'Données projet'!$E$11+1,1))</f>
        <v>264.10782373172799</v>
      </c>
      <c r="BJ79" s="62">
        <f t="shared" si="92"/>
        <v>289.35855494161268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1.1368683772161603E-13</v>
      </c>
      <c r="BZ79" s="14">
        <f>BY79*VLOOKUP('Données projet'!$B$12,Paramètres!$A$1:$I$89,3,0)*VLOOKUP('Données projet'!$B$12,Paramètres!$A$1:$I$89,5,0)</f>
        <v>9.2222762759774927E-14</v>
      </c>
      <c r="CA79" s="14">
        <f t="shared" si="93"/>
        <v>1.3985662224947967E-12</v>
      </c>
      <c r="CB79" s="22">
        <f t="shared" si="64"/>
        <v>2.5964574826517121E-12</v>
      </c>
      <c r="CC79" s="62">
        <f t="shared" si="65"/>
        <v>293.33333333333593</v>
      </c>
      <c r="CD79" s="62">
        <f ca="1">AVERAGE(OFFSET($CC$3,0,0,'Données projet'!$E$12+1,1))-AVERAGE(OFFSET($H$3,0,0,'Données projet'!$E$12+1,1))</f>
        <v>280.22219394281689</v>
      </c>
      <c r="CE79" s="62">
        <f t="shared" si="94"/>
        <v>296.25239639555008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21.2</v>
      </c>
      <c r="CT79" s="13">
        <f>IF('Données projet'!$A$140&gt;35,CT78+CS79-DB78,IF(A79&lt;'Données projet'!$A$140,$CQ$205^A79,IF(A79='Données projet'!$A$140,'Données projet'!$B$140,CT78+CS79-DB78)))</f>
        <v>649.20000000000016</v>
      </c>
      <c r="CU79" s="18">
        <f>CT79*VLOOKUP('Données projet'!$B$13,Paramètres!$A$1:$I$89,3,0)*VLOOKUP('Données projet'!$B$13,Paramètres!$A$1:$I$89,5,0)</f>
        <v>303.82560000000007</v>
      </c>
      <c r="CV79" s="14">
        <f t="shared" si="95"/>
        <v>71.977863772206462</v>
      </c>
      <c r="CW79" s="22">
        <f t="shared" si="67"/>
        <v>654.52436606992637</v>
      </c>
      <c r="CX79" s="62">
        <f t="shared" si="68"/>
        <v>947.85769940325963</v>
      </c>
      <c r="CY79" s="62">
        <f ca="1">AVERAGE(OFFSET($CX$3,0,0,'Données projet'!$E$13+1,1))-AVERAGE(OFFSET($H$3,0,0,'Données projet'!$E$13+1,1))</f>
        <v>399.92909819003523</v>
      </c>
      <c r="CZ79" s="62">
        <f t="shared" si="96"/>
        <v>163.7053537268381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5.9</v>
      </c>
      <c r="N80" s="14">
        <f>IF('Données projet'!$A$36&gt;35,N79+M80-V79,IF(A80&lt;'Données projet'!$A$36,$K$205^A80,IF(A80='Données projet'!$A$36,'Données projet'!$B$36,N79+M80-V79)))</f>
        <v>166.8</v>
      </c>
      <c r="O80" s="14">
        <f>N80*VLOOKUP('Données projet'!$B$9,Paramètres!$A$1:$I$89,3,0)*VLOOKUP('Données projet'!$B$9,Paramètres!$A$1:$I$89,5,0)</f>
        <v>140.51232000000005</v>
      </c>
      <c r="P80" s="14">
        <f t="shared" si="87"/>
        <v>36.414345850430415</v>
      </c>
      <c r="Q80" s="22">
        <f t="shared" si="54"/>
        <v>308.14727635616634</v>
      </c>
      <c r="R80" s="62">
        <f t="shared" si="55"/>
        <v>601.48060968949972</v>
      </c>
      <c r="S80" s="62">
        <f ca="1">AVERAGE(OFFSET($R$3,0,0,'Données projet'!$E$9+1,1))-AVERAGE(OFFSET($H$3,0,0,'Données projet'!$E$9+1,1))</f>
        <v>303.97870340691151</v>
      </c>
      <c r="T80" s="62">
        <f t="shared" si="88"/>
        <v>139.30691157356415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5.9</v>
      </c>
      <c r="AI80" s="14">
        <f>IF('Données projet'!$A$62&gt;35,AI79+AH80-AQ79,IF(A80&lt;'Données projet'!$A$62,$AF$205^A80,IF(A80='Données projet'!$A$62,'Données projet'!$B$62,AI79+AH80-AQ79)))</f>
        <v>242.79999999999987</v>
      </c>
      <c r="AJ80" s="14">
        <f>AI80*VLOOKUP('Données projet'!$B$10,Paramètres!$A$1:$I$89,3,0)*VLOOKUP('Données projet'!$B$10,Paramètres!$A$1:$I$89,5,0)</f>
        <v>246.19919999999988</v>
      </c>
      <c r="AK80" s="14">
        <f t="shared" si="89"/>
        <v>59.77133248344078</v>
      </c>
      <c r="AL80" s="22">
        <f t="shared" si="58"/>
        <v>532.89867740865918</v>
      </c>
      <c r="AM80" s="62">
        <f t="shared" si="59"/>
        <v>826.23201074199255</v>
      </c>
      <c r="AN80" s="62">
        <f ca="1">AVERAGE(OFFSET($AM$3,0,0,'Données projet'!$E$10+1,1))-AVERAGE(OFFSET($H$3,0,0,'Données projet'!$E$10+1,1))</f>
        <v>475.74538416323395</v>
      </c>
      <c r="AO80" s="62">
        <f t="shared" si="90"/>
        <v>254.25036207346585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4.5999999999999996</v>
      </c>
      <c r="BD80" s="13">
        <f>IF('Données projet'!$A$88&gt;35,BD79+BC80-BL79,IF(A80&lt;'Données projet'!$A$88,$BA$205^A80,IF(A80='Données projet'!$A$88,'Données projet'!$B$88,BD79+BC80-BL79)))</f>
        <v>279.19999999999987</v>
      </c>
      <c r="BE80" s="14">
        <f>BD80*VLOOKUP('Données projet'!$B$11,Paramètres!$A$1:$I$89,3,0)*VLOOKUP('Données projet'!$B$11,Paramètres!$A$1:$I$89,5,0)</f>
        <v>182.93183999999991</v>
      </c>
      <c r="BF80" s="14">
        <f t="shared" si="91"/>
        <v>45.973851929814643</v>
      </c>
      <c r="BG80" s="22">
        <f t="shared" si="61"/>
        <v>398.67741344442697</v>
      </c>
      <c r="BH80" s="62">
        <f t="shared" si="62"/>
        <v>692.01074677776023</v>
      </c>
      <c r="BI80" s="62">
        <f ca="1">AVERAGE(OFFSET($BH$3,0,0,'Données projet'!$E$11+1,1))-AVERAGE(OFFSET($H$3,0,0,'Données projet'!$E$11+1,1))</f>
        <v>264.10782373172799</v>
      </c>
      <c r="BJ80" s="62">
        <f t="shared" si="92"/>
        <v>289.35855494161268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1.1368683772161603E-13</v>
      </c>
      <c r="BZ80" s="14">
        <f>BY80*VLOOKUP('Données projet'!$B$12,Paramètres!$A$1:$I$89,3,0)*VLOOKUP('Données projet'!$B$12,Paramètres!$A$1:$I$89,5,0)</f>
        <v>9.2222762759774927E-14</v>
      </c>
      <c r="CA80" s="14">
        <f t="shared" si="93"/>
        <v>1.3985662224947967E-12</v>
      </c>
      <c r="CB80" s="22">
        <f t="shared" si="64"/>
        <v>2.5964574826517121E-12</v>
      </c>
      <c r="CC80" s="62">
        <f t="shared" si="65"/>
        <v>293.33333333333593</v>
      </c>
      <c r="CD80" s="62">
        <f ca="1">AVERAGE(OFFSET($CC$3,0,0,'Données projet'!$E$12+1,1))-AVERAGE(OFFSET($H$3,0,0,'Données projet'!$E$12+1,1))</f>
        <v>280.22219394281689</v>
      </c>
      <c r="CE80" s="62">
        <f t="shared" si="94"/>
        <v>296.25239639555008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21.2</v>
      </c>
      <c r="CT80" s="13">
        <f>IF('Données projet'!$A$140&gt;35,CT79+CS80-DB79,IF(A80&lt;'Données projet'!$A$140,$CQ$205^A80,IF(A80='Données projet'!$A$140,'Données projet'!$B$140,CT79+CS80-DB79)))</f>
        <v>670.4000000000002</v>
      </c>
      <c r="CU80" s="18">
        <f>CT80*VLOOKUP('Données projet'!$B$13,Paramètres!$A$1:$I$89,3,0)*VLOOKUP('Données projet'!$B$13,Paramètres!$A$1:$I$89,5,0)</f>
        <v>313.74720000000008</v>
      </c>
      <c r="CV80" s="14">
        <f t="shared" si="95"/>
        <v>74.050846595914663</v>
      </c>
      <c r="CW80" s="22">
        <f t="shared" si="67"/>
        <v>675.41493115455148</v>
      </c>
      <c r="CX80" s="62">
        <f t="shared" si="68"/>
        <v>968.74826448788485</v>
      </c>
      <c r="CY80" s="62">
        <f ca="1">AVERAGE(OFFSET($CX$3,0,0,'Données projet'!$E$13+1,1))-AVERAGE(OFFSET($H$3,0,0,'Données projet'!$E$13+1,1))</f>
        <v>399.92909819003523</v>
      </c>
      <c r="CZ80" s="62">
        <f t="shared" si="96"/>
        <v>163.7053537268381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5.9</v>
      </c>
      <c r="N81" s="14">
        <f>IF('Données projet'!$A$36&gt;35,N80+M81-V80,IF(A81&lt;'Données projet'!$A$36,$K$205^A81,IF(A81='Données projet'!$A$36,'Données projet'!$B$36,N80+M81-V80)))</f>
        <v>172.70000000000002</v>
      </c>
      <c r="O81" s="14">
        <f>N81*VLOOKUP('Données projet'!$B$9,Paramètres!$A$1:$I$89,3,0)*VLOOKUP('Données projet'!$B$9,Paramètres!$A$1:$I$89,5,0)</f>
        <v>145.48248000000001</v>
      </c>
      <c r="P81" s="14">
        <f t="shared" si="87"/>
        <v>37.550143033571473</v>
      </c>
      <c r="Q81" s="22">
        <f t="shared" si="54"/>
        <v>318.781818450137</v>
      </c>
      <c r="R81" s="62">
        <f t="shared" si="55"/>
        <v>612.11515178347031</v>
      </c>
      <c r="S81" s="62">
        <f ca="1">AVERAGE(OFFSET($R$3,0,0,'Données projet'!$E$9+1,1))-AVERAGE(OFFSET($H$3,0,0,'Données projet'!$E$9+1,1))</f>
        <v>303.97870340691151</v>
      </c>
      <c r="T81" s="62">
        <f t="shared" si="88"/>
        <v>139.30691157356415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5.9</v>
      </c>
      <c r="AI81" s="14">
        <f>IF('Données projet'!$A$62&gt;35,AI80+AH81-AQ80,IF(A81&lt;'Données projet'!$A$62,$AF$205^A81,IF(A81='Données projet'!$A$62,'Données projet'!$B$62,AI80+AH81-AQ80)))</f>
        <v>248.69999999999987</v>
      </c>
      <c r="AJ81" s="14">
        <f>AI81*VLOOKUP('Données projet'!$B$10,Paramètres!$A$1:$I$89,3,0)*VLOOKUP('Données projet'!$B$10,Paramètres!$A$1:$I$89,5,0)</f>
        <v>252.18179999999987</v>
      </c>
      <c r="AK81" s="14">
        <f t="shared" si="89"/>
        <v>61.052903950515969</v>
      </c>
      <c r="AL81" s="22">
        <f t="shared" si="58"/>
        <v>545.55044271381507</v>
      </c>
      <c r="AM81" s="62">
        <f t="shared" si="59"/>
        <v>838.88377604714833</v>
      </c>
      <c r="AN81" s="62">
        <f ca="1">AVERAGE(OFFSET($AM$3,0,0,'Données projet'!$E$10+1,1))-AVERAGE(OFFSET($H$3,0,0,'Données projet'!$E$10+1,1))</f>
        <v>475.74538416323395</v>
      </c>
      <c r="AO81" s="62">
        <f t="shared" si="90"/>
        <v>254.25036207346585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4.5999999999999996</v>
      </c>
      <c r="BD81" s="13">
        <f>IF('Données projet'!$A$88&gt;35,BD80+BC81-BL80,IF(A81&lt;'Données projet'!$A$88,$BA$205^A81,IF(A81='Données projet'!$A$88,'Données projet'!$B$88,BD80+BC81-BL80)))</f>
        <v>283.7999999999999</v>
      </c>
      <c r="BE81" s="14">
        <f>BD81*VLOOKUP('Données projet'!$B$11,Paramètres!$A$1:$I$89,3,0)*VLOOKUP('Données projet'!$B$11,Paramètres!$A$1:$I$89,5,0)</f>
        <v>185.94575999999995</v>
      </c>
      <c r="BF81" s="14">
        <f t="shared" si="91"/>
        <v>46.642495871697967</v>
      </c>
      <c r="BG81" s="22">
        <f t="shared" si="61"/>
        <v>405.09121230987381</v>
      </c>
      <c r="BH81" s="62">
        <f t="shared" si="62"/>
        <v>698.42454564320713</v>
      </c>
      <c r="BI81" s="62">
        <f ca="1">AVERAGE(OFFSET($BH$3,0,0,'Données projet'!$E$11+1,1))-AVERAGE(OFFSET($H$3,0,0,'Données projet'!$E$11+1,1))</f>
        <v>264.10782373172799</v>
      </c>
      <c r="BJ81" s="62">
        <f t="shared" si="92"/>
        <v>289.35855494161268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1.1368683772161603E-13</v>
      </c>
      <c r="BZ81" s="14">
        <f>BY81*VLOOKUP('Données projet'!$B$12,Paramètres!$A$1:$I$89,3,0)*VLOOKUP('Données projet'!$B$12,Paramètres!$A$1:$I$89,5,0)</f>
        <v>9.2222762759774927E-14</v>
      </c>
      <c r="CA81" s="14">
        <f t="shared" si="93"/>
        <v>1.3985662224947967E-12</v>
      </c>
      <c r="CB81" s="22">
        <f t="shared" si="64"/>
        <v>2.5964574826517121E-12</v>
      </c>
      <c r="CC81" s="62">
        <f t="shared" si="65"/>
        <v>293.33333333333593</v>
      </c>
      <c r="CD81" s="62">
        <f ca="1">AVERAGE(OFFSET($CC$3,0,0,'Données projet'!$E$12+1,1))-AVERAGE(OFFSET($H$3,0,0,'Données projet'!$E$12+1,1))</f>
        <v>280.22219394281689</v>
      </c>
      <c r="CE81" s="62">
        <f t="shared" si="94"/>
        <v>296.25239639555008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21.2</v>
      </c>
      <c r="CT81" s="13">
        <f>IF('Données projet'!$A$140&gt;35,CT80+CS81-DB80,IF(A81&lt;'Données projet'!$A$140,$CQ$205^A81,IF(A81='Données projet'!$A$140,'Données projet'!$B$140,CT80+CS81-DB80)))</f>
        <v>691.60000000000025</v>
      </c>
      <c r="CU81" s="18">
        <f>CT81*VLOOKUP('Données projet'!$B$13,Paramètres!$A$1:$I$89,3,0)*VLOOKUP('Données projet'!$B$13,Paramètres!$A$1:$I$89,5,0)</f>
        <v>323.66880000000015</v>
      </c>
      <c r="CV81" s="14">
        <f t="shared" si="95"/>
        <v>76.11621164769852</v>
      </c>
      <c r="CW81" s="22">
        <f t="shared" si="67"/>
        <v>696.29222861974176</v>
      </c>
      <c r="CX81" s="62">
        <f t="shared" si="68"/>
        <v>989.62556195307502</v>
      </c>
      <c r="CY81" s="62">
        <f ca="1">AVERAGE(OFFSET($CX$3,0,0,'Données projet'!$E$13+1,1))-AVERAGE(OFFSET($H$3,0,0,'Données projet'!$E$13+1,1))</f>
        <v>399.92909819003523</v>
      </c>
      <c r="CZ81" s="62">
        <f t="shared" si="96"/>
        <v>163.7053537268381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5.9</v>
      </c>
      <c r="N82" s="14">
        <f>IF('Données projet'!$A$36&gt;35,N81+M82-V81,IF(A82&lt;'Données projet'!$A$36,$K$205^A82,IF(A82='Données projet'!$A$36,'Données projet'!$B$36,N81+M82-V81)))</f>
        <v>178.60000000000002</v>
      </c>
      <c r="O82" s="14">
        <f>N82*VLOOKUP('Données projet'!$B$9,Paramètres!$A$1:$I$89,3,0)*VLOOKUP('Données projet'!$B$9,Paramètres!$A$1:$I$89,5,0)</f>
        <v>150.45264000000003</v>
      </c>
      <c r="P82" s="14">
        <f t="shared" si="87"/>
        <v>38.68143163991364</v>
      </c>
      <c r="Q82" s="22">
        <f t="shared" si="54"/>
        <v>329.40850810618292</v>
      </c>
      <c r="R82" s="62">
        <f t="shared" si="55"/>
        <v>622.74184143951629</v>
      </c>
      <c r="S82" s="62">
        <f ca="1">AVERAGE(OFFSET($R$3,0,0,'Données projet'!$E$9+1,1))-AVERAGE(OFFSET($H$3,0,0,'Données projet'!$E$9+1,1))</f>
        <v>303.97870340691151</v>
      </c>
      <c r="T82" s="62">
        <f t="shared" si="88"/>
        <v>139.30691157356415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5.9</v>
      </c>
      <c r="AI82" s="14">
        <f>IF('Données projet'!$A$62&gt;35,AI81+AH82-AQ81,IF(A82&lt;'Données projet'!$A$62,$AF$205^A82,IF(A82='Données projet'!$A$62,'Données projet'!$B$62,AI81+AH82-AQ81)))</f>
        <v>254.59999999999988</v>
      </c>
      <c r="AJ82" s="14">
        <f>AI82*VLOOKUP('Données projet'!$B$10,Paramètres!$A$1:$I$89,3,0)*VLOOKUP('Données projet'!$B$10,Paramètres!$A$1:$I$89,5,0)</f>
        <v>258.16439999999989</v>
      </c>
      <c r="AK82" s="14">
        <f t="shared" si="89"/>
        <v>62.3309410183914</v>
      </c>
      <c r="AL82" s="22">
        <f t="shared" si="58"/>
        <v>558.19605227369811</v>
      </c>
      <c r="AM82" s="62">
        <f t="shared" si="59"/>
        <v>851.52938560703137</v>
      </c>
      <c r="AN82" s="62">
        <f ca="1">AVERAGE(OFFSET($AM$3,0,0,'Données projet'!$E$10+1,1))-AVERAGE(OFFSET($H$3,0,0,'Données projet'!$E$10+1,1))</f>
        <v>475.74538416323395</v>
      </c>
      <c r="AO82" s="62">
        <f t="shared" si="90"/>
        <v>254.25036207346585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4.5999999999999996</v>
      </c>
      <c r="BD82" s="13">
        <f>IF('Données projet'!$A$88&gt;35,BD81+BC82-BL81,IF(A82&lt;'Données projet'!$A$88,$BA$205^A82,IF(A82='Données projet'!$A$88,'Données projet'!$B$88,BD81+BC82-BL81)))</f>
        <v>288.39999999999992</v>
      </c>
      <c r="BE82" s="14">
        <f>BD82*VLOOKUP('Données projet'!$B$11,Paramètres!$A$1:$I$89,3,0)*VLOOKUP('Données projet'!$B$11,Paramètres!$A$1:$I$89,5,0)</f>
        <v>188.95967999999993</v>
      </c>
      <c r="BF82" s="14">
        <f t="shared" si="91"/>
        <v>47.309879426864164</v>
      </c>
      <c r="BG82" s="22">
        <f t="shared" si="61"/>
        <v>411.50281600178829</v>
      </c>
      <c r="BH82" s="62">
        <f t="shared" si="62"/>
        <v>704.8361493351216</v>
      </c>
      <c r="BI82" s="62">
        <f ca="1">AVERAGE(OFFSET($BH$3,0,0,'Données projet'!$E$11+1,1))-AVERAGE(OFFSET($H$3,0,0,'Données projet'!$E$11+1,1))</f>
        <v>264.10782373172799</v>
      </c>
      <c r="BJ82" s="62">
        <f t="shared" si="92"/>
        <v>289.35855494161268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1.1368683772161603E-13</v>
      </c>
      <c r="BZ82" s="14">
        <f>BY82*VLOOKUP('Données projet'!$B$12,Paramètres!$A$1:$I$89,3,0)*VLOOKUP('Données projet'!$B$12,Paramètres!$A$1:$I$89,5,0)</f>
        <v>9.2222762759774927E-14</v>
      </c>
      <c r="CA82" s="14">
        <f t="shared" si="93"/>
        <v>1.3985662224947967E-12</v>
      </c>
      <c r="CB82" s="22">
        <f t="shared" si="64"/>
        <v>2.5964574826517121E-12</v>
      </c>
      <c r="CC82" s="62">
        <f t="shared" si="65"/>
        <v>293.33333333333593</v>
      </c>
      <c r="CD82" s="62">
        <f ca="1">AVERAGE(OFFSET($CC$3,0,0,'Données projet'!$E$12+1,1))-AVERAGE(OFFSET($H$3,0,0,'Données projet'!$E$12+1,1))</f>
        <v>280.22219394281689</v>
      </c>
      <c r="CE82" s="62">
        <f t="shared" si="94"/>
        <v>296.25239639555008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21.2</v>
      </c>
      <c r="CT82" s="13">
        <f>IF('Données projet'!$A$140&gt;35,CT81+CS82-DB81,IF(A82&lt;'Données projet'!$A$140,$CQ$205^A82,IF(A82='Données projet'!$A$140,'Données projet'!$B$140,CT81+CS82-DB81)))</f>
        <v>712.8000000000003</v>
      </c>
      <c r="CU82" s="18">
        <f>CT82*VLOOKUP('Données projet'!$B$13,Paramètres!$A$1:$I$89,3,0)*VLOOKUP('Données projet'!$B$13,Paramètres!$A$1:$I$89,5,0)</f>
        <v>333.59040000000016</v>
      </c>
      <c r="CV82" s="14">
        <f t="shared" si="95"/>
        <v>78.174219238300594</v>
      </c>
      <c r="CW82" s="22">
        <f t="shared" si="67"/>
        <v>717.15671184004043</v>
      </c>
      <c r="CX82" s="62">
        <f t="shared" si="68"/>
        <v>1010.4900451733738</v>
      </c>
      <c r="CY82" s="62">
        <f ca="1">AVERAGE(OFFSET($CX$3,0,0,'Données projet'!$E$13+1,1))-AVERAGE(OFFSET($H$3,0,0,'Données projet'!$E$13+1,1))</f>
        <v>399.92909819003523</v>
      </c>
      <c r="CZ82" s="62">
        <f t="shared" si="96"/>
        <v>163.7053537268381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5.9</v>
      </c>
      <c r="N83" s="14">
        <f>IF('Données projet'!$A$36&gt;35,N82+M83-V82,IF(A83&lt;'Données projet'!$A$36,$K$205^A83,IF(A83='Données projet'!$A$36,'Données projet'!$B$36,N82+M83-V82)))</f>
        <v>184.50000000000003</v>
      </c>
      <c r="O83" s="14">
        <f>N83*VLOOKUP('Données projet'!$B$9,Paramètres!$A$1:$I$89,3,0)*VLOOKUP('Données projet'!$B$9,Paramètres!$A$1:$I$89,5,0)</f>
        <v>155.42280000000005</v>
      </c>
      <c r="P83" s="14">
        <f t="shared" si="87"/>
        <v>39.808377687614154</v>
      </c>
      <c r="Q83" s="22">
        <f t="shared" si="54"/>
        <v>340.02763447259474</v>
      </c>
      <c r="R83" s="62">
        <f t="shared" si="55"/>
        <v>633.36096780592811</v>
      </c>
      <c r="S83" s="62">
        <f ca="1">AVERAGE(OFFSET($R$3,0,0,'Données projet'!$E$9+1,1))-AVERAGE(OFFSET($H$3,0,0,'Données projet'!$E$9+1,1))</f>
        <v>303.97870340691151</v>
      </c>
      <c r="T83" s="62">
        <f t="shared" si="88"/>
        <v>139.30691157356415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5.9</v>
      </c>
      <c r="AI83" s="14">
        <f>IF('Données projet'!$A$62&gt;35,AI82+AH83-AQ82,IF(A83&lt;'Données projet'!$A$62,$AF$205^A83,IF(A83='Données projet'!$A$62,'Données projet'!$B$62,AI82+AH83-AQ82)))</f>
        <v>260.49999999999989</v>
      </c>
      <c r="AJ83" s="14">
        <f>AI83*VLOOKUP('Données projet'!$B$10,Paramètres!$A$1:$I$89,3,0)*VLOOKUP('Données projet'!$B$10,Paramètres!$A$1:$I$89,5,0)</f>
        <v>264.14699999999988</v>
      </c>
      <c r="AK83" s="14">
        <f t="shared" si="89"/>
        <v>63.605535018865886</v>
      </c>
      <c r="AL83" s="22">
        <f t="shared" si="58"/>
        <v>570.83566515785787</v>
      </c>
      <c r="AM83" s="62">
        <f t="shared" si="59"/>
        <v>864.16899849119113</v>
      </c>
      <c r="AN83" s="62">
        <f ca="1">AVERAGE(OFFSET($AM$3,0,0,'Données projet'!$E$10+1,1))-AVERAGE(OFFSET($H$3,0,0,'Données projet'!$E$10+1,1))</f>
        <v>475.74538416323395</v>
      </c>
      <c r="AO83" s="62">
        <f t="shared" si="90"/>
        <v>254.25036207346585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293</v>
      </c>
      <c r="BB83" s="13">
        <f>VLOOKUP(A83,'Données projet'!$A$87:$I$107,9,0)</f>
        <v>4.5999999999999996</v>
      </c>
      <c r="BC83" s="13">
        <f t="array" ref="BC83">INDEX(BB:BB,MIN(IF(ISNUMBER(BB83:BB279),ROW(BB83:BB279),"")))</f>
        <v>4.5999999999999996</v>
      </c>
      <c r="BD83" s="13">
        <f>IF('Données projet'!$A$88&gt;35,BD82+BC83-BL82,IF(A83&lt;'Données projet'!$A$88,$BA$205^A83,IF(A83='Données projet'!$A$88,'Données projet'!$B$88,BD82+BC83-BL82)))</f>
        <v>292.99999999999994</v>
      </c>
      <c r="BE83" s="14">
        <f>BD83*VLOOKUP('Données projet'!$B$11,Paramètres!$A$1:$I$89,3,0)*VLOOKUP('Données projet'!$B$11,Paramètres!$A$1:$I$89,5,0)</f>
        <v>191.97359999999998</v>
      </c>
      <c r="BF83" s="14">
        <f t="shared" si="91"/>
        <v>47.976025019682062</v>
      </c>
      <c r="BG83" s="22">
        <f t="shared" si="61"/>
        <v>417.91226357594616</v>
      </c>
      <c r="BH83" s="62">
        <f t="shared" si="62"/>
        <v>711.24559690927947</v>
      </c>
      <c r="BI83" s="62">
        <f ca="1">AVERAGE(OFFSET($BH$3,0,0,'Données projet'!$E$11+1,1))-AVERAGE(OFFSET($H$3,0,0,'Données projet'!$E$11+1,1))</f>
        <v>264.10782373172799</v>
      </c>
      <c r="BJ83" s="62">
        <f t="shared" si="92"/>
        <v>289.35855494161268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293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1.1368683772161603E-13</v>
      </c>
      <c r="BZ83" s="14">
        <f>BY83*VLOOKUP('Données projet'!$B$12,Paramètres!$A$1:$I$89,3,0)*VLOOKUP('Données projet'!$B$12,Paramètres!$A$1:$I$89,5,0)</f>
        <v>9.2222762759774927E-14</v>
      </c>
      <c r="CA83" s="14">
        <f t="shared" si="93"/>
        <v>1.3985662224947967E-12</v>
      </c>
      <c r="CB83" s="22">
        <f t="shared" si="64"/>
        <v>2.5964574826517121E-12</v>
      </c>
      <c r="CC83" s="62">
        <f t="shared" si="65"/>
        <v>293.33333333333593</v>
      </c>
      <c r="CD83" s="62">
        <f ca="1">AVERAGE(OFFSET($CC$3,0,0,'Données projet'!$E$12+1,1))-AVERAGE(OFFSET($H$3,0,0,'Données projet'!$E$12+1,1))</f>
        <v>280.22219394281689</v>
      </c>
      <c r="CE83" s="62">
        <f t="shared" si="94"/>
        <v>296.25239639555008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734</v>
      </c>
      <c r="CR83" s="13">
        <f>VLOOKUP(A83,'Données projet'!$A$139:$I$159,9,0)</f>
        <v>21.2</v>
      </c>
      <c r="CS83" s="13">
        <f t="array" ref="CS83">INDEX(CR:CR,MIN(IF(ISNUMBER(CR83:CR279),ROW(CR83:CR279),"")))</f>
        <v>21.2</v>
      </c>
      <c r="CT83" s="13">
        <f>IF('Données projet'!$A$140&gt;35,CT82+CS83-DB82,IF(A83&lt;'Données projet'!$A$140,$CQ$205^A83,IF(A83='Données projet'!$A$140,'Données projet'!$B$140,CT82+CS83-DB82)))</f>
        <v>734.00000000000034</v>
      </c>
      <c r="CU83" s="18">
        <f>CT83*VLOOKUP('Données projet'!$B$13,Paramètres!$A$1:$I$89,3,0)*VLOOKUP('Données projet'!$B$13,Paramètres!$A$1:$I$89,5,0)</f>
        <v>343.51200000000017</v>
      </c>
      <c r="CV83" s="14">
        <f t="shared" si="95"/>
        <v>80.225113314048286</v>
      </c>
      <c r="CW83" s="22">
        <f t="shared" si="67"/>
        <v>738.00880568863431</v>
      </c>
      <c r="CX83" s="62">
        <f t="shared" si="68"/>
        <v>1031.3421390219676</v>
      </c>
      <c r="CY83" s="62">
        <f ca="1">AVERAGE(OFFSET($CX$3,0,0,'Données projet'!$E$13+1,1))-AVERAGE(OFFSET($H$3,0,0,'Données projet'!$E$13+1,1))</f>
        <v>399.92909819003523</v>
      </c>
      <c r="CZ83" s="62">
        <f t="shared" si="96"/>
        <v>163.7053537268381</v>
      </c>
      <c r="DA83" s="16">
        <f>IF(ISNA(VLOOKUP(A83,'Données projet'!$A$139:$I$159,3,0)),0,VLOOKUP(A83,'Données projet'!$A$139:$I$159,3,0))</f>
        <v>5</v>
      </c>
      <c r="DB83" s="16">
        <f>IF(ISNA(VLOOKUP(A83,'Données projet'!$A$139:$I$159,4,0)),0,VLOOKUP(A83,'Données projet'!$A$139:$I$159,4,0))</f>
        <v>110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5.9</v>
      </c>
      <c r="N84" s="14">
        <f>IF('Données projet'!$A$36&gt;35,N83+M84-V83,IF(A84&lt;'Données projet'!$A$36,$K$205^A84,IF(A84='Données projet'!$A$36,'Données projet'!$B$36,N83+M84-V83)))</f>
        <v>190.40000000000003</v>
      </c>
      <c r="O84" s="14">
        <f>N84*VLOOKUP('Données projet'!$B$9,Paramètres!$A$1:$I$89,3,0)*VLOOKUP('Données projet'!$B$9,Paramètres!$A$1:$I$89,5,0)</f>
        <v>160.39296000000004</v>
      </c>
      <c r="P84" s="14">
        <f t="shared" si="87"/>
        <v>40.931135973980076</v>
      </c>
      <c r="Q84" s="22">
        <f t="shared" si="54"/>
        <v>350.63946715468205</v>
      </c>
      <c r="R84" s="62">
        <f t="shared" si="55"/>
        <v>643.97280048801531</v>
      </c>
      <c r="S84" s="62">
        <f ca="1">AVERAGE(OFFSET($R$3,0,0,'Données projet'!$E$9+1,1))-AVERAGE(OFFSET($H$3,0,0,'Données projet'!$E$9+1,1))</f>
        <v>303.97870340691151</v>
      </c>
      <c r="T84" s="62">
        <f t="shared" si="88"/>
        <v>139.30691157356415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5.9</v>
      </c>
      <c r="AI84" s="14">
        <f>IF('Données projet'!$A$62&gt;35,AI83+AH84-AQ83,IF(A84&lt;'Données projet'!$A$62,$AF$205^A84,IF(A84='Données projet'!$A$62,'Données projet'!$B$62,AI83+AH84-AQ83)))</f>
        <v>266.39999999999986</v>
      </c>
      <c r="AJ84" s="14">
        <f>AI84*VLOOKUP('Données projet'!$B$10,Paramètres!$A$1:$I$89,3,0)*VLOOKUP('Données projet'!$B$10,Paramètres!$A$1:$I$89,5,0)</f>
        <v>270.12959999999987</v>
      </c>
      <c r="AK84" s="14">
        <f t="shared" si="89"/>
        <v>64.876772910497735</v>
      </c>
      <c r="AL84" s="22">
        <f t="shared" si="58"/>
        <v>583.46943281911661</v>
      </c>
      <c r="AM84" s="62">
        <f t="shared" si="59"/>
        <v>876.80276615244998</v>
      </c>
      <c r="AN84" s="62">
        <f ca="1">AVERAGE(OFFSET($AM$3,0,0,'Données projet'!$E$10+1,1))-AVERAGE(OFFSET($H$3,0,0,'Données projet'!$E$10+1,1))</f>
        <v>475.74538416323395</v>
      </c>
      <c r="AO84" s="62">
        <f t="shared" si="90"/>
        <v>254.25036207346585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-5.6843418860808015E-14</v>
      </c>
      <c r="BE84" s="14">
        <f>BD84*VLOOKUP('Données projet'!$B$11,Paramètres!$A$1:$I$89,3,0)*VLOOKUP('Données projet'!$B$11,Paramètres!$A$1:$I$89,5,0)</f>
        <v>-3.7243808037601412E-14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264.10782373172799</v>
      </c>
      <c r="BJ84" s="62">
        <f t="shared" si="92"/>
        <v>289.35855494161268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1.1368683772161603E-13</v>
      </c>
      <c r="BZ84" s="14">
        <f>BY84*VLOOKUP('Données projet'!$B$12,Paramètres!$A$1:$I$89,3,0)*VLOOKUP('Données projet'!$B$12,Paramètres!$A$1:$I$89,5,0)</f>
        <v>9.2222762759774927E-14</v>
      </c>
      <c r="CA84" s="14">
        <f t="shared" si="93"/>
        <v>1.3985662224947967E-12</v>
      </c>
      <c r="CB84" s="22">
        <f t="shared" si="64"/>
        <v>2.5964574826517121E-12</v>
      </c>
      <c r="CC84" s="62">
        <f t="shared" si="65"/>
        <v>293.33333333333593</v>
      </c>
      <c r="CD84" s="62">
        <f ca="1">AVERAGE(OFFSET($CC$3,0,0,'Données projet'!$E$12+1,1))-AVERAGE(OFFSET($H$3,0,0,'Données projet'!$E$12+1,1))</f>
        <v>280.22219394281689</v>
      </c>
      <c r="CE84" s="62">
        <f t="shared" si="94"/>
        <v>296.25239639555008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17.8</v>
      </c>
      <c r="CT84" s="13">
        <f>IF('Données projet'!$A$140&gt;35,CT83+CS84-DB83,IF(A84&lt;'Données projet'!$A$140,$CQ$205^A84,IF(A84='Données projet'!$A$140,'Données projet'!$B$140,CT83+CS84-DB83)))</f>
        <v>641.8000000000003</v>
      </c>
      <c r="CU84" s="18">
        <f>CT84*VLOOKUP('Données projet'!$B$13,Paramètres!$A$1:$I$89,3,0)*VLOOKUP('Données projet'!$B$13,Paramètres!$A$1:$I$89,5,0)</f>
        <v>300.36240000000015</v>
      </c>
      <c r="CV84" s="14">
        <f t="shared" si="95"/>
        <v>71.252431096700917</v>
      </c>
      <c r="CW84" s="22">
        <f t="shared" si="67"/>
        <v>647.22916416008775</v>
      </c>
      <c r="CX84" s="62">
        <f t="shared" si="68"/>
        <v>940.56249749342101</v>
      </c>
      <c r="CY84" s="62">
        <f ca="1">AVERAGE(OFFSET($CX$3,0,0,'Données projet'!$E$13+1,1))-AVERAGE(OFFSET($H$3,0,0,'Données projet'!$E$13+1,1))</f>
        <v>399.92909819003523</v>
      </c>
      <c r="CZ84" s="62">
        <f t="shared" si="96"/>
        <v>163.7053537268381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5.9</v>
      </c>
      <c r="N85" s="14">
        <f>IF('Données projet'!$A$36&gt;35,N84+M85-V84,IF(A85&lt;'Données projet'!$A$36,$K$205^A85,IF(A85='Données projet'!$A$36,'Données projet'!$B$36,N84+M85-V84)))</f>
        <v>196.30000000000004</v>
      </c>
      <c r="O85" s="14">
        <f>N85*VLOOKUP('Données projet'!$B$9,Paramètres!$A$1:$I$89,3,0)*VLOOKUP('Données projet'!$B$9,Paramètres!$A$1:$I$89,5,0)</f>
        <v>165.36312000000004</v>
      </c>
      <c r="P85" s="14">
        <f t="shared" si="87"/>
        <v>42.04985115780913</v>
      </c>
      <c r="Q85" s="22">
        <f t="shared" si="54"/>
        <v>361.24425809985104</v>
      </c>
      <c r="R85" s="62">
        <f t="shared" si="55"/>
        <v>654.57759143318435</v>
      </c>
      <c r="S85" s="62">
        <f ca="1">AVERAGE(OFFSET($R$3,0,0,'Données projet'!$E$9+1,1))-AVERAGE(OFFSET($H$3,0,0,'Données projet'!$E$9+1,1))</f>
        <v>303.97870340691151</v>
      </c>
      <c r="T85" s="62">
        <f t="shared" si="88"/>
        <v>139.30691157356415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5.9</v>
      </c>
      <c r="AI85" s="14">
        <f>IF('Données projet'!$A$62&gt;35,AI84+AH85-AQ84,IF(A85&lt;'Données projet'!$A$62,$AF$205^A85,IF(A85='Données projet'!$A$62,'Données projet'!$B$62,AI84+AH85-AQ84)))</f>
        <v>272.29999999999984</v>
      </c>
      <c r="AJ85" s="14">
        <f>AI85*VLOOKUP('Données projet'!$B$10,Paramètres!$A$1:$I$89,3,0)*VLOOKUP('Données projet'!$B$10,Paramètres!$A$1:$I$89,5,0)</f>
        <v>276.11219999999986</v>
      </c>
      <c r="AK85" s="14">
        <f t="shared" si="89"/>
        <v>66.144737580152963</v>
      </c>
      <c r="AL85" s="22">
        <f t="shared" si="58"/>
        <v>596.09749961876616</v>
      </c>
      <c r="AM85" s="62">
        <f t="shared" si="59"/>
        <v>889.43083295209954</v>
      </c>
      <c r="AN85" s="62">
        <f ca="1">AVERAGE(OFFSET($AM$3,0,0,'Données projet'!$E$10+1,1))-AVERAGE(OFFSET($H$3,0,0,'Données projet'!$E$10+1,1))</f>
        <v>475.74538416323395</v>
      </c>
      <c r="AO85" s="62">
        <f t="shared" si="90"/>
        <v>254.25036207346585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-5.6843418860808015E-14</v>
      </c>
      <c r="BE85" s="14">
        <f>BD85*VLOOKUP('Données projet'!$B$11,Paramètres!$A$1:$I$89,3,0)*VLOOKUP('Données projet'!$B$11,Paramètres!$A$1:$I$89,5,0)</f>
        <v>-3.7243808037601412E-14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264.10782373172799</v>
      </c>
      <c r="BJ85" s="62">
        <f t="shared" si="92"/>
        <v>289.35855494161268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1.1368683772161603E-13</v>
      </c>
      <c r="BZ85" s="14">
        <f>BY85*VLOOKUP('Données projet'!$B$12,Paramètres!$A$1:$I$89,3,0)*VLOOKUP('Données projet'!$B$12,Paramètres!$A$1:$I$89,5,0)</f>
        <v>9.2222762759774927E-14</v>
      </c>
      <c r="CA85" s="14">
        <f t="shared" si="93"/>
        <v>1.3985662224947967E-12</v>
      </c>
      <c r="CB85" s="22">
        <f t="shared" si="64"/>
        <v>2.5964574826517121E-12</v>
      </c>
      <c r="CC85" s="62">
        <f t="shared" si="65"/>
        <v>293.33333333333593</v>
      </c>
      <c r="CD85" s="62">
        <f ca="1">AVERAGE(OFFSET($CC$3,0,0,'Données projet'!$E$12+1,1))-AVERAGE(OFFSET($H$3,0,0,'Données projet'!$E$12+1,1))</f>
        <v>280.22219394281689</v>
      </c>
      <c r="CE85" s="62">
        <f t="shared" si="94"/>
        <v>296.25239639555008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17.8</v>
      </c>
      <c r="CT85" s="13">
        <f>IF('Données projet'!$A$140&gt;35,CT84+CS85-DB84,IF(A85&lt;'Données projet'!$A$140,$CQ$205^A85,IF(A85='Données projet'!$A$140,'Données projet'!$B$140,CT84+CS85-DB84)))</f>
        <v>659.60000000000025</v>
      </c>
      <c r="CU85" s="18">
        <f>CT85*VLOOKUP('Données projet'!$B$13,Paramètres!$A$1:$I$89,3,0)*VLOOKUP('Données projet'!$B$13,Paramètres!$A$1:$I$89,5,0)</f>
        <v>308.69280000000009</v>
      </c>
      <c r="CV85" s="14">
        <f t="shared" si="95"/>
        <v>72.995767680913616</v>
      </c>
      <c r="CW85" s="22">
        <f t="shared" si="67"/>
        <v>664.77425537759143</v>
      </c>
      <c r="CX85" s="62">
        <f t="shared" si="68"/>
        <v>958.1075887109248</v>
      </c>
      <c r="CY85" s="62">
        <f ca="1">AVERAGE(OFFSET($CX$3,0,0,'Données projet'!$E$13+1,1))-AVERAGE(OFFSET($H$3,0,0,'Données projet'!$E$13+1,1))</f>
        <v>399.92909819003523</v>
      </c>
      <c r="CZ85" s="62">
        <f t="shared" si="96"/>
        <v>163.7053537268381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5.9</v>
      </c>
      <c r="N86" s="14">
        <f>IF('Données projet'!$A$36&gt;35,N85+M86-V85,IF(A86&lt;'Données projet'!$A$36,$K$205^A86,IF(A86='Données projet'!$A$36,'Données projet'!$B$36,N85+M86-V85)))</f>
        <v>202.20000000000005</v>
      </c>
      <c r="O86" s="14">
        <f>N86*VLOOKUP('Données projet'!$B$9,Paramètres!$A$1:$I$89,3,0)*VLOOKUP('Données projet'!$B$9,Paramètres!$A$1:$I$89,5,0)</f>
        <v>170.33328000000006</v>
      </c>
      <c r="P86" s="14">
        <f t="shared" si="87"/>
        <v>43.164658707951425</v>
      </c>
      <c r="Q86" s="22">
        <f t="shared" si="54"/>
        <v>371.8422432496821</v>
      </c>
      <c r="R86" s="62">
        <f t="shared" si="55"/>
        <v>665.17557658301541</v>
      </c>
      <c r="S86" s="62">
        <f ca="1">AVERAGE(OFFSET($R$3,0,0,'Données projet'!$E$9+1,1))-AVERAGE(OFFSET($H$3,0,0,'Données projet'!$E$9+1,1))</f>
        <v>303.97870340691151</v>
      </c>
      <c r="T86" s="62">
        <f t="shared" si="88"/>
        <v>139.30691157356415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5.9</v>
      </c>
      <c r="AI86" s="14">
        <f>IF('Données projet'!$A$62&gt;35,AI85+AH86-AQ85,IF(A86&lt;'Données projet'!$A$62,$AF$205^A86,IF(A86='Données projet'!$A$62,'Données projet'!$B$62,AI85+AH86-AQ85)))</f>
        <v>278.19999999999982</v>
      </c>
      <c r="AJ86" s="14">
        <f>AI86*VLOOKUP('Données projet'!$B$10,Paramètres!$A$1:$I$89,3,0)*VLOOKUP('Données projet'!$B$10,Paramètres!$A$1:$I$89,5,0)</f>
        <v>282.09479999999985</v>
      </c>
      <c r="AK86" s="14">
        <f t="shared" si="89"/>
        <v>67.409508117681739</v>
      </c>
      <c r="AL86" s="22">
        <f t="shared" si="58"/>
        <v>608.72000330496201</v>
      </c>
      <c r="AM86" s="62">
        <f t="shared" si="59"/>
        <v>902.05333663829538</v>
      </c>
      <c r="AN86" s="62">
        <f ca="1">AVERAGE(OFFSET($AM$3,0,0,'Données projet'!$E$10+1,1))-AVERAGE(OFFSET($H$3,0,0,'Données projet'!$E$10+1,1))</f>
        <v>475.74538416323395</v>
      </c>
      <c r="AO86" s="62">
        <f t="shared" si="90"/>
        <v>254.25036207346585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-5.6843418860808015E-14</v>
      </c>
      <c r="BE86" s="14">
        <f>BD86*VLOOKUP('Données projet'!$B$11,Paramètres!$A$1:$I$89,3,0)*VLOOKUP('Données projet'!$B$11,Paramètres!$A$1:$I$89,5,0)</f>
        <v>-3.7243808037601412E-14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264.10782373172799</v>
      </c>
      <c r="BJ86" s="62">
        <f t="shared" si="92"/>
        <v>289.35855494161268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1.1368683772161603E-13</v>
      </c>
      <c r="BZ86" s="14">
        <f>BY86*VLOOKUP('Données projet'!$B$12,Paramètres!$A$1:$I$89,3,0)*VLOOKUP('Données projet'!$B$12,Paramètres!$A$1:$I$89,5,0)</f>
        <v>9.2222762759774927E-14</v>
      </c>
      <c r="CA86" s="14">
        <f t="shared" si="93"/>
        <v>1.3985662224947967E-12</v>
      </c>
      <c r="CB86" s="22">
        <f t="shared" si="64"/>
        <v>2.5964574826517121E-12</v>
      </c>
      <c r="CC86" s="62">
        <f t="shared" si="65"/>
        <v>293.33333333333593</v>
      </c>
      <c r="CD86" s="62">
        <f ca="1">AVERAGE(OFFSET($CC$3,0,0,'Données projet'!$E$12+1,1))-AVERAGE(OFFSET($H$3,0,0,'Données projet'!$E$12+1,1))</f>
        <v>280.22219394281689</v>
      </c>
      <c r="CE86" s="62">
        <f t="shared" si="94"/>
        <v>296.25239639555008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17.8</v>
      </c>
      <c r="CT86" s="13">
        <f>IF('Données projet'!$A$140&gt;35,CT85+CS86-DB85,IF(A86&lt;'Données projet'!$A$140,$CQ$205^A86,IF(A86='Données projet'!$A$140,'Données projet'!$B$140,CT85+CS86-DB85)))</f>
        <v>677.4000000000002</v>
      </c>
      <c r="CU86" s="18">
        <f>CT86*VLOOKUP('Données projet'!$B$13,Paramètres!$A$1:$I$89,3,0)*VLOOKUP('Données projet'!$B$13,Paramètres!$A$1:$I$89,5,0)</f>
        <v>317.02320000000009</v>
      </c>
      <c r="CV86" s="14">
        <f t="shared" si="95"/>
        <v>74.733636027657681</v>
      </c>
      <c r="CW86" s="22">
        <f t="shared" si="67"/>
        <v>682.30982274817052</v>
      </c>
      <c r="CX86" s="62">
        <f t="shared" si="68"/>
        <v>975.64315608150378</v>
      </c>
      <c r="CY86" s="62">
        <f ca="1">AVERAGE(OFFSET($CX$3,0,0,'Données projet'!$E$13+1,1))-AVERAGE(OFFSET($H$3,0,0,'Données projet'!$E$13+1,1))</f>
        <v>399.92909819003523</v>
      </c>
      <c r="CZ86" s="62">
        <f t="shared" si="96"/>
        <v>163.7053537268381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5.9</v>
      </c>
      <c r="N87" s="14">
        <f>IF('Données projet'!$A$36&gt;35,N86+M87-V86,IF(A87&lt;'Données projet'!$A$36,$K$205^A87,IF(A87='Données projet'!$A$36,'Données projet'!$B$36,N86+M87-V86)))</f>
        <v>208.10000000000005</v>
      </c>
      <c r="O87" s="14">
        <f>N87*VLOOKUP('Données projet'!$B$9,Paramètres!$A$1:$I$89,3,0)*VLOOKUP('Données projet'!$B$9,Paramètres!$A$1:$I$89,5,0)</f>
        <v>175.30344000000005</v>
      </c>
      <c r="P87" s="14">
        <f t="shared" si="87"/>
        <v>44.275685738047088</v>
      </c>
      <c r="Q87" s="22">
        <f t="shared" si="54"/>
        <v>382.43364399376543</v>
      </c>
      <c r="R87" s="62">
        <f t="shared" si="55"/>
        <v>675.76697732709874</v>
      </c>
      <c r="S87" s="62">
        <f ca="1">AVERAGE(OFFSET($R$3,0,0,'Données projet'!$E$9+1,1))-AVERAGE(OFFSET($H$3,0,0,'Données projet'!$E$9+1,1))</f>
        <v>303.97870340691151</v>
      </c>
      <c r="T87" s="62">
        <f t="shared" si="88"/>
        <v>139.30691157356415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5.9</v>
      </c>
      <c r="AI87" s="14">
        <f>IF('Données projet'!$A$62&gt;35,AI86+AH87-AQ86,IF(A87&lt;'Données projet'!$A$62,$AF$205^A87,IF(A87='Données projet'!$A$62,'Données projet'!$B$62,AI86+AH87-AQ86)))</f>
        <v>284.0999999999998</v>
      </c>
      <c r="AJ87" s="14">
        <f>AI87*VLOOKUP('Données projet'!$B$10,Paramètres!$A$1:$I$89,3,0)*VLOOKUP('Données projet'!$B$10,Paramètres!$A$1:$I$89,5,0)</f>
        <v>288.07739999999984</v>
      </c>
      <c r="AK87" s="14">
        <f t="shared" si="89"/>
        <v>68.671160066636261</v>
      </c>
      <c r="AL87" s="22">
        <f t="shared" si="58"/>
        <v>621.33707544939125</v>
      </c>
      <c r="AM87" s="62">
        <f t="shared" si="59"/>
        <v>914.67040878272451</v>
      </c>
      <c r="AN87" s="62">
        <f ca="1">AVERAGE(OFFSET($AM$3,0,0,'Données projet'!$E$10+1,1))-AVERAGE(OFFSET($H$3,0,0,'Données projet'!$E$10+1,1))</f>
        <v>475.74538416323395</v>
      </c>
      <c r="AO87" s="62">
        <f t="shared" si="90"/>
        <v>254.25036207346585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-5.6843418860808015E-14</v>
      </c>
      <c r="BE87" s="14">
        <f>BD87*VLOOKUP('Données projet'!$B$11,Paramètres!$A$1:$I$89,3,0)*VLOOKUP('Données projet'!$B$11,Paramètres!$A$1:$I$89,5,0)</f>
        <v>-3.7243808037601412E-14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264.10782373172799</v>
      </c>
      <c r="BJ87" s="62">
        <f t="shared" si="92"/>
        <v>289.35855494161268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1.1368683772161603E-13</v>
      </c>
      <c r="BZ87" s="14">
        <f>BY87*VLOOKUP('Données projet'!$B$12,Paramètres!$A$1:$I$89,3,0)*VLOOKUP('Données projet'!$B$12,Paramètres!$A$1:$I$89,5,0)</f>
        <v>9.2222762759774927E-14</v>
      </c>
      <c r="CA87" s="14">
        <f t="shared" si="93"/>
        <v>1.3985662224947967E-12</v>
      </c>
      <c r="CB87" s="22">
        <f t="shared" si="64"/>
        <v>2.5964574826517121E-12</v>
      </c>
      <c r="CC87" s="62">
        <f t="shared" si="65"/>
        <v>293.33333333333593</v>
      </c>
      <c r="CD87" s="62">
        <f ca="1">AVERAGE(OFFSET($CC$3,0,0,'Données projet'!$E$12+1,1))-AVERAGE(OFFSET($H$3,0,0,'Données projet'!$E$12+1,1))</f>
        <v>280.22219394281689</v>
      </c>
      <c r="CE87" s="62">
        <f t="shared" si="94"/>
        <v>296.25239639555008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17.8</v>
      </c>
      <c r="CT87" s="13">
        <f>IF('Données projet'!$A$140&gt;35,CT86+CS87-DB86,IF(A87&lt;'Données projet'!$A$140,$CQ$205^A87,IF(A87='Données projet'!$A$140,'Données projet'!$B$140,CT86+CS87-DB86)))</f>
        <v>695.20000000000016</v>
      </c>
      <c r="CU87" s="18">
        <f>CT87*VLOOKUP('Données projet'!$B$13,Paramètres!$A$1:$I$89,3,0)*VLOOKUP('Données projet'!$B$13,Paramètres!$A$1:$I$89,5,0)</f>
        <v>325.35360000000009</v>
      </c>
      <c r="CV87" s="14">
        <f t="shared" si="95"/>
        <v>76.466196343081592</v>
      </c>
      <c r="CW87" s="22">
        <f t="shared" si="67"/>
        <v>699.83614529753402</v>
      </c>
      <c r="CX87" s="62">
        <f t="shared" si="68"/>
        <v>993.16947863086739</v>
      </c>
      <c r="CY87" s="62">
        <f ca="1">AVERAGE(OFFSET($CX$3,0,0,'Données projet'!$E$13+1,1))-AVERAGE(OFFSET($H$3,0,0,'Données projet'!$E$13+1,1))</f>
        <v>399.92909819003523</v>
      </c>
      <c r="CZ87" s="62">
        <f t="shared" si="96"/>
        <v>163.7053537268381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214</v>
      </c>
      <c r="L88" s="13">
        <f>VLOOKUP(A88,'Données projet'!$A$35:$I$55,9,0)</f>
        <v>5.9</v>
      </c>
      <c r="M88" s="13">
        <f t="array" ref="M88">INDEX(L:L,MIN(IF(ISNUMBER(L88:L284),ROW(L88:L284),"")))</f>
        <v>5.9</v>
      </c>
      <c r="N88" s="14">
        <f>IF('Données projet'!$A$36&gt;35,N87+M88-V87,IF(A88&lt;'Données projet'!$A$36,$K$205^A88,IF(A88='Données projet'!$A$36,'Données projet'!$B$36,N87+M88-V87)))</f>
        <v>214.00000000000006</v>
      </c>
      <c r="O88" s="14">
        <f>N88*VLOOKUP('Données projet'!$B$9,Paramètres!$A$1:$I$89,3,0)*VLOOKUP('Données projet'!$B$9,Paramètres!$A$1:$I$89,5,0)</f>
        <v>180.27360000000007</v>
      </c>
      <c r="P88" s="14">
        <f t="shared" si="87"/>
        <v>45.38305174393809</v>
      </c>
      <c r="Q88" s="22">
        <f t="shared" si="54"/>
        <v>393.01866845402566</v>
      </c>
      <c r="R88" s="62">
        <f t="shared" si="55"/>
        <v>686.35200178735897</v>
      </c>
      <c r="S88" s="62">
        <f ca="1">AVERAGE(OFFSET($R$3,0,0,'Données projet'!$E$9+1,1))-AVERAGE(OFFSET($H$3,0,0,'Données projet'!$E$9+1,1))</f>
        <v>303.97870340691151</v>
      </c>
      <c r="T88" s="62">
        <f t="shared" si="88"/>
        <v>139.30691157356415</v>
      </c>
      <c r="U88" s="16">
        <f>IF(ISNA(VLOOKUP(A88,'Données projet'!$A$35:$I$55,3,0)),0,VLOOKUP(A88,'Données projet'!$A$35:$I$55,3,0))</f>
        <v>6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290</v>
      </c>
      <c r="AG88" s="13">
        <f>VLOOKUP(A88,'Données projet'!$A$61:$I$81,9,0)</f>
        <v>5.9</v>
      </c>
      <c r="AH88" s="13">
        <f t="array" ref="AH88">INDEX(AG:AG,MIN(IF(ISNUMBER(AG88:AG284),ROW(AG88:AG284),"")))</f>
        <v>5.9</v>
      </c>
      <c r="AI88" s="14">
        <f>IF('Données projet'!$A$62&gt;35,AI87+AH88-AQ87,IF(A88&lt;'Données projet'!$A$62,$AF$205^A88,IF(A88='Données projet'!$A$62,'Données projet'!$B$62,AI87+AH88-AQ87)))</f>
        <v>289.99999999999977</v>
      </c>
      <c r="AJ88" s="14">
        <f>AI88*VLOOKUP('Données projet'!$B$10,Paramètres!$A$1:$I$89,3,0)*VLOOKUP('Données projet'!$B$10,Paramètres!$A$1:$I$89,5,0)</f>
        <v>294.05999999999977</v>
      </c>
      <c r="AK88" s="14">
        <f t="shared" si="89"/>
        <v>69.929765653573313</v>
      </c>
      <c r="AL88" s="22">
        <f t="shared" si="58"/>
        <v>633.94884184663977</v>
      </c>
      <c r="AM88" s="62">
        <f t="shared" si="59"/>
        <v>927.28217517997314</v>
      </c>
      <c r="AN88" s="62">
        <f ca="1">AVERAGE(OFFSET($AM$3,0,0,'Données projet'!$E$10+1,1))-AVERAGE(OFFSET($H$3,0,0,'Données projet'!$E$10+1,1))</f>
        <v>475.74538416323395</v>
      </c>
      <c r="AO88" s="62">
        <f t="shared" si="90"/>
        <v>254.25036207346585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42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-5.6843418860808015E-14</v>
      </c>
      <c r="BE88" s="14">
        <f>BD88*VLOOKUP('Données projet'!$B$11,Paramètres!$A$1:$I$89,3,0)*VLOOKUP('Données projet'!$B$11,Paramètres!$A$1:$I$89,5,0)</f>
        <v>-3.7243808037601412E-14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264.10782373172799</v>
      </c>
      <c r="BJ88" s="62">
        <f t="shared" si="92"/>
        <v>289.35855494161268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1.1368683772161603E-13</v>
      </c>
      <c r="BZ88" s="14">
        <f>BY88*VLOOKUP('Données projet'!$B$12,Paramètres!$A$1:$I$89,3,0)*VLOOKUP('Données projet'!$B$12,Paramètres!$A$1:$I$89,5,0)</f>
        <v>9.2222762759774927E-14</v>
      </c>
      <c r="CA88" s="14">
        <f t="shared" si="93"/>
        <v>1.3985662224947967E-12</v>
      </c>
      <c r="CB88" s="22">
        <f t="shared" si="64"/>
        <v>2.5964574826517121E-12</v>
      </c>
      <c r="CC88" s="62">
        <f t="shared" si="65"/>
        <v>293.33333333333593</v>
      </c>
      <c r="CD88" s="62">
        <f ca="1">AVERAGE(OFFSET($CC$3,0,0,'Données projet'!$E$12+1,1))-AVERAGE(OFFSET($H$3,0,0,'Données projet'!$E$12+1,1))</f>
        <v>280.22219394281689</v>
      </c>
      <c r="CE88" s="62">
        <f t="shared" si="94"/>
        <v>296.25239639555008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17.8</v>
      </c>
      <c r="CT88" s="13">
        <f>IF('Données projet'!$A$140&gt;35,CT87+CS88-DB87,IF(A88&lt;'Données projet'!$A$140,$CQ$205^A88,IF(A88='Données projet'!$A$140,'Données projet'!$B$140,CT87+CS88-DB87)))</f>
        <v>713.00000000000011</v>
      </c>
      <c r="CU88" s="18">
        <f>CT88*VLOOKUP('Données projet'!$B$13,Paramètres!$A$1:$I$89,3,0)*VLOOKUP('Données projet'!$B$13,Paramètres!$A$1:$I$89,5,0)</f>
        <v>333.68400000000003</v>
      </c>
      <c r="CV88" s="14">
        <f t="shared" si="95"/>
        <v>78.193600162051595</v>
      </c>
      <c r="CW88" s="22">
        <f t="shared" si="67"/>
        <v>717.35348694890661</v>
      </c>
      <c r="CX88" s="62">
        <f t="shared" si="68"/>
        <v>1010.68682028224</v>
      </c>
      <c r="CY88" s="62">
        <f ca="1">AVERAGE(OFFSET($CX$3,0,0,'Données projet'!$E$13+1,1))-AVERAGE(OFFSET($H$3,0,0,'Données projet'!$E$13+1,1))</f>
        <v>399.92909819003523</v>
      </c>
      <c r="CZ88" s="62">
        <f t="shared" si="96"/>
        <v>163.7053537268381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4</v>
      </c>
      <c r="N89" s="14">
        <f>IF('Données projet'!$A$36&gt;35,N88+M89-V88,IF(A89&lt;'Données projet'!$A$36,$K$205^A89,IF(A89='Données projet'!$A$36,'Données projet'!$B$36,N88+M89-V88)))</f>
        <v>190.00000000000006</v>
      </c>
      <c r="O89" s="14">
        <f>N89*VLOOKUP('Données projet'!$B$9,Paramètres!$A$1:$I$89,3,0)*VLOOKUP('Données projet'!$B$9,Paramètres!$A$1:$I$89,5,0)</f>
        <v>160.05600000000007</v>
      </c>
      <c r="P89" s="14">
        <f t="shared" si="87"/>
        <v>40.855146105751423</v>
      </c>
      <c r="Q89" s="22">
        <f t="shared" si="54"/>
        <v>349.9202461341838</v>
      </c>
      <c r="R89" s="62">
        <f t="shared" si="55"/>
        <v>643.25357946751706</v>
      </c>
      <c r="S89" s="62">
        <f ca="1">AVERAGE(OFFSET($R$3,0,0,'Données projet'!$E$9+1,1))-AVERAGE(OFFSET($H$3,0,0,'Données projet'!$E$9+1,1))</f>
        <v>303.97870340691151</v>
      </c>
      <c r="T89" s="62">
        <f t="shared" si="88"/>
        <v>139.30691157356415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5.2</v>
      </c>
      <c r="AI89" s="14">
        <f>IF('Données projet'!$A$62&gt;35,AI88+AH89-AQ88,IF(A89&lt;'Données projet'!$A$62,$AF$205^A89,IF(A89='Données projet'!$A$62,'Données projet'!$B$62,AI88+AH89-AQ88)))</f>
        <v>253.19999999999976</v>
      </c>
      <c r="AJ89" s="14">
        <f>AI89*VLOOKUP('Données projet'!$B$10,Paramètres!$A$1:$I$89,3,0)*VLOOKUP('Données projet'!$B$10,Paramètres!$A$1:$I$89,5,0)</f>
        <v>256.74479999999977</v>
      </c>
      <c r="AK89" s="14">
        <f t="shared" si="89"/>
        <v>62.027992887126103</v>
      </c>
      <c r="AL89" s="22">
        <f t="shared" si="58"/>
        <v>555.19594761174415</v>
      </c>
      <c r="AM89" s="62">
        <f t="shared" si="59"/>
        <v>848.52928094507752</v>
      </c>
      <c r="AN89" s="62">
        <f ca="1">AVERAGE(OFFSET($AM$3,0,0,'Données projet'!$E$10+1,1))-AVERAGE(OFFSET($H$3,0,0,'Données projet'!$E$10+1,1))</f>
        <v>475.74538416323395</v>
      </c>
      <c r="AO89" s="62">
        <f t="shared" si="90"/>
        <v>254.25036207346585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-5.6843418860808015E-14</v>
      </c>
      <c r="BE89" s="14">
        <f>BD89*VLOOKUP('Données projet'!$B$11,Paramètres!$A$1:$I$89,3,0)*VLOOKUP('Données projet'!$B$11,Paramètres!$A$1:$I$89,5,0)</f>
        <v>-3.7243808037601412E-14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264.10782373172799</v>
      </c>
      <c r="BJ89" s="62">
        <f t="shared" si="92"/>
        <v>289.35855494161268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1.1368683772161603E-13</v>
      </c>
      <c r="BZ89" s="14">
        <f>BY89*VLOOKUP('Données projet'!$B$12,Paramètres!$A$1:$I$89,3,0)*VLOOKUP('Données projet'!$B$12,Paramètres!$A$1:$I$89,5,0)</f>
        <v>9.2222762759774927E-14</v>
      </c>
      <c r="CA89" s="14">
        <f t="shared" si="93"/>
        <v>1.3985662224947967E-12</v>
      </c>
      <c r="CB89" s="22">
        <f t="shared" si="64"/>
        <v>2.5964574826517121E-12</v>
      </c>
      <c r="CC89" s="62">
        <f t="shared" si="65"/>
        <v>293.33333333333593</v>
      </c>
      <c r="CD89" s="62">
        <f ca="1">AVERAGE(OFFSET($CC$3,0,0,'Données projet'!$E$12+1,1))-AVERAGE(OFFSET($H$3,0,0,'Données projet'!$E$12+1,1))</f>
        <v>280.22219394281689</v>
      </c>
      <c r="CE89" s="62">
        <f t="shared" si="94"/>
        <v>296.25239639555008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17.8</v>
      </c>
      <c r="CT89" s="13">
        <f>IF('Données projet'!$A$140&gt;35,CT88+CS89-DB88,IF(A89&lt;'Données projet'!$A$140,$CQ$205^A89,IF(A89='Données projet'!$A$140,'Données projet'!$B$140,CT88+CS89-DB88)))</f>
        <v>730.80000000000007</v>
      </c>
      <c r="CU89" s="18">
        <f>CT89*VLOOKUP('Données projet'!$B$13,Paramètres!$A$1:$I$89,3,0)*VLOOKUP('Données projet'!$B$13,Paramètres!$A$1:$I$89,5,0)</f>
        <v>342.01440000000002</v>
      </c>
      <c r="CV89" s="14">
        <f t="shared" si="95"/>
        <v>79.915991022086629</v>
      </c>
      <c r="CW89" s="22">
        <f t="shared" si="67"/>
        <v>734.8620976968009</v>
      </c>
      <c r="CX89" s="62">
        <f t="shared" si="68"/>
        <v>1028.1954310301342</v>
      </c>
      <c r="CY89" s="62">
        <f ca="1">AVERAGE(OFFSET($CX$3,0,0,'Données projet'!$E$13+1,1))-AVERAGE(OFFSET($H$3,0,0,'Données projet'!$E$13+1,1))</f>
        <v>399.92909819003523</v>
      </c>
      <c r="CZ89" s="62">
        <f t="shared" si="96"/>
        <v>163.7053537268381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4</v>
      </c>
      <c r="N90" s="14">
        <f>IF('Données projet'!$A$36&gt;35,N89+M90-V89,IF(A90&lt;'Données projet'!$A$36,$K$205^A90,IF(A90='Données projet'!$A$36,'Données projet'!$B$36,N89+M90-V89)))</f>
        <v>194.00000000000006</v>
      </c>
      <c r="O90" s="14">
        <f>N90*VLOOKUP('Données projet'!$B$9,Paramètres!$A$1:$I$89,3,0)*VLOOKUP('Données projet'!$B$9,Paramètres!$A$1:$I$89,5,0)</f>
        <v>163.42560000000006</v>
      </c>
      <c r="P90" s="14">
        <f t="shared" si="87"/>
        <v>41.614213859377173</v>
      </c>
      <c r="Q90" s="22">
        <f t="shared" si="54"/>
        <v>357.11100913841534</v>
      </c>
      <c r="R90" s="62">
        <f t="shared" si="55"/>
        <v>650.44434247174866</v>
      </c>
      <c r="S90" s="62">
        <f ca="1">AVERAGE(OFFSET($R$3,0,0,'Données projet'!$E$9+1,1))-AVERAGE(OFFSET($H$3,0,0,'Données projet'!$E$9+1,1))</f>
        <v>303.97870340691151</v>
      </c>
      <c r="T90" s="62">
        <f t="shared" si="88"/>
        <v>139.30691157356415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5.2</v>
      </c>
      <c r="AI90" s="14">
        <f>IF('Données projet'!$A$62&gt;35,AI89+AH90-AQ89,IF(A90&lt;'Données projet'!$A$62,$AF$205^A90,IF(A90='Données projet'!$A$62,'Données projet'!$B$62,AI89+AH90-AQ89)))</f>
        <v>258.39999999999975</v>
      </c>
      <c r="AJ90" s="14">
        <f>AI90*VLOOKUP('Données projet'!$B$10,Paramètres!$A$1:$I$89,3,0)*VLOOKUP('Données projet'!$B$10,Paramètres!$A$1:$I$89,5,0)</f>
        <v>262.01759999999973</v>
      </c>
      <c r="AK90" s="14">
        <f t="shared" si="89"/>
        <v>63.152255067978103</v>
      </c>
      <c r="AL90" s="22">
        <f t="shared" si="58"/>
        <v>566.33749757672797</v>
      </c>
      <c r="AM90" s="62">
        <f t="shared" si="59"/>
        <v>859.67083091006134</v>
      </c>
      <c r="AN90" s="62">
        <f ca="1">AVERAGE(OFFSET($AM$3,0,0,'Données projet'!$E$10+1,1))-AVERAGE(OFFSET($H$3,0,0,'Données projet'!$E$10+1,1))</f>
        <v>475.74538416323395</v>
      </c>
      <c r="AO90" s="62">
        <f t="shared" si="90"/>
        <v>254.25036207346585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-5.6843418860808015E-14</v>
      </c>
      <c r="BE90" s="14">
        <f>BD90*VLOOKUP('Données projet'!$B$11,Paramètres!$A$1:$I$89,3,0)*VLOOKUP('Données projet'!$B$11,Paramètres!$A$1:$I$89,5,0)</f>
        <v>-3.7243808037601412E-14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264.10782373172799</v>
      </c>
      <c r="BJ90" s="62">
        <f t="shared" si="92"/>
        <v>289.35855494161268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1.1368683772161603E-13</v>
      </c>
      <c r="BZ90" s="14">
        <f>BY90*VLOOKUP('Données projet'!$B$12,Paramètres!$A$1:$I$89,3,0)*VLOOKUP('Données projet'!$B$12,Paramètres!$A$1:$I$89,5,0)</f>
        <v>9.2222762759774927E-14</v>
      </c>
      <c r="CA90" s="14">
        <f t="shared" si="93"/>
        <v>1.3985662224947967E-12</v>
      </c>
      <c r="CB90" s="22">
        <f t="shared" si="64"/>
        <v>2.5964574826517121E-12</v>
      </c>
      <c r="CC90" s="62">
        <f t="shared" si="65"/>
        <v>293.33333333333593</v>
      </c>
      <c r="CD90" s="62">
        <f ca="1">AVERAGE(OFFSET($CC$3,0,0,'Données projet'!$E$12+1,1))-AVERAGE(OFFSET($H$3,0,0,'Données projet'!$E$12+1,1))</f>
        <v>280.22219394281689</v>
      </c>
      <c r="CE90" s="62">
        <f t="shared" si="94"/>
        <v>296.25239639555008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17.8</v>
      </c>
      <c r="CT90" s="13">
        <f>IF('Données projet'!$A$140&gt;35,CT89+CS90-DB89,IF(A90&lt;'Données projet'!$A$140,$CQ$205^A90,IF(A90='Données projet'!$A$140,'Données projet'!$B$140,CT89+CS90-DB89)))</f>
        <v>748.6</v>
      </c>
      <c r="CU90" s="18">
        <f>CT90*VLOOKUP('Données projet'!$B$13,Paramètres!$A$1:$I$89,3,0)*VLOOKUP('Données projet'!$B$13,Paramètres!$A$1:$I$89,5,0)</f>
        <v>350.34479999999996</v>
      </c>
      <c r="CV90" s="14">
        <f t="shared" si="95"/>
        <v>81.633505069784817</v>
      </c>
      <c r="CW90" s="22">
        <f t="shared" si="67"/>
        <v>752.36221466320842</v>
      </c>
      <c r="CX90" s="62">
        <f t="shared" si="68"/>
        <v>1045.6955479965418</v>
      </c>
      <c r="CY90" s="62">
        <f ca="1">AVERAGE(OFFSET($CX$3,0,0,'Données projet'!$E$13+1,1))-AVERAGE(OFFSET($H$3,0,0,'Données projet'!$E$13+1,1))</f>
        <v>399.92909819003523</v>
      </c>
      <c r="CZ90" s="62">
        <f t="shared" si="96"/>
        <v>163.7053537268381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4</v>
      </c>
      <c r="N91" s="14">
        <f>IF('Données projet'!$A$36&gt;35,N90+M91-V90,IF(A91&lt;'Données projet'!$A$36,$K$205^A91,IF(A91='Données projet'!$A$36,'Données projet'!$B$36,N90+M91-V90)))</f>
        <v>198.00000000000006</v>
      </c>
      <c r="O91" s="14">
        <f>N91*VLOOKUP('Données projet'!$B$9,Paramètres!$A$1:$I$89,3,0)*VLOOKUP('Données projet'!$B$9,Paramètres!$A$1:$I$89,5,0)</f>
        <v>166.79520000000008</v>
      </c>
      <c r="P91" s="14">
        <f t="shared" si="87"/>
        <v>42.371461898472788</v>
      </c>
      <c r="Q91" s="22">
        <f t="shared" si="54"/>
        <v>364.29860280650684</v>
      </c>
      <c r="R91" s="62">
        <f t="shared" si="55"/>
        <v>657.63193613984015</v>
      </c>
      <c r="S91" s="62">
        <f ca="1">AVERAGE(OFFSET($R$3,0,0,'Données projet'!$E$9+1,1))-AVERAGE(OFFSET($H$3,0,0,'Données projet'!$E$9+1,1))</f>
        <v>303.97870340691151</v>
      </c>
      <c r="T91" s="62">
        <f t="shared" si="88"/>
        <v>139.30691157356415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5.2</v>
      </c>
      <c r="AI91" s="14">
        <f>IF('Données projet'!$A$62&gt;35,AI90+AH91-AQ90,IF(A91&lt;'Données projet'!$A$62,$AF$205^A91,IF(A91='Données projet'!$A$62,'Données projet'!$B$62,AI90+AH91-AQ90)))</f>
        <v>263.59999999999974</v>
      </c>
      <c r="AJ91" s="14">
        <f>AI91*VLOOKUP('Données projet'!$B$10,Paramètres!$A$1:$I$89,3,0)*VLOOKUP('Données projet'!$B$10,Paramètres!$A$1:$I$89,5,0)</f>
        <v>267.29039999999975</v>
      </c>
      <c r="AK91" s="14">
        <f t="shared" si="89"/>
        <v>64.273886654661325</v>
      </c>
      <c r="AL91" s="22">
        <f t="shared" si="58"/>
        <v>577.47446592353469</v>
      </c>
      <c r="AM91" s="62">
        <f t="shared" si="59"/>
        <v>870.80779925686807</v>
      </c>
      <c r="AN91" s="62">
        <f ca="1">AVERAGE(OFFSET($AM$3,0,0,'Données projet'!$E$10+1,1))-AVERAGE(OFFSET($H$3,0,0,'Données projet'!$E$10+1,1))</f>
        <v>475.74538416323395</v>
      </c>
      <c r="AO91" s="62">
        <f t="shared" si="90"/>
        <v>254.25036207346585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-5.6843418860808015E-14</v>
      </c>
      <c r="BE91" s="14">
        <f>BD91*VLOOKUP('Données projet'!$B$11,Paramètres!$A$1:$I$89,3,0)*VLOOKUP('Données projet'!$B$11,Paramètres!$A$1:$I$89,5,0)</f>
        <v>-3.7243808037601412E-14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264.10782373172799</v>
      </c>
      <c r="BJ91" s="62">
        <f t="shared" si="92"/>
        <v>289.35855494161268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1.1368683772161603E-13</v>
      </c>
      <c r="BZ91" s="14">
        <f>BY91*VLOOKUP('Données projet'!$B$12,Paramètres!$A$1:$I$89,3,0)*VLOOKUP('Données projet'!$B$12,Paramètres!$A$1:$I$89,5,0)</f>
        <v>9.2222762759774927E-14</v>
      </c>
      <c r="CA91" s="14">
        <f t="shared" si="93"/>
        <v>1.3985662224947967E-12</v>
      </c>
      <c r="CB91" s="22">
        <f t="shared" si="64"/>
        <v>2.5964574826517121E-12</v>
      </c>
      <c r="CC91" s="62">
        <f t="shared" si="65"/>
        <v>293.33333333333593</v>
      </c>
      <c r="CD91" s="62">
        <f ca="1">AVERAGE(OFFSET($CC$3,0,0,'Données projet'!$E$12+1,1))-AVERAGE(OFFSET($H$3,0,0,'Données projet'!$E$12+1,1))</f>
        <v>280.22219394281689</v>
      </c>
      <c r="CE91" s="62">
        <f t="shared" si="94"/>
        <v>296.25239639555008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17.8</v>
      </c>
      <c r="CT91" s="13">
        <f>IF('Données projet'!$A$140&gt;35,CT90+CS91-DB90,IF(A91&lt;'Données projet'!$A$140,$CQ$205^A91,IF(A91='Données projet'!$A$140,'Données projet'!$B$140,CT90+CS91-DB90)))</f>
        <v>766.4</v>
      </c>
      <c r="CU91" s="18">
        <f>CT91*VLOOKUP('Données projet'!$B$13,Paramètres!$A$1:$I$89,3,0)*VLOOKUP('Données projet'!$B$13,Paramètres!$A$1:$I$89,5,0)</f>
        <v>358.67520000000002</v>
      </c>
      <c r="CV91" s="14">
        <f t="shared" si="95"/>
        <v>83.346271607947827</v>
      </c>
      <c r="CW91" s="22">
        <f t="shared" si="67"/>
        <v>769.85406305050913</v>
      </c>
      <c r="CX91" s="62">
        <f t="shared" si="68"/>
        <v>1063.1873963838425</v>
      </c>
      <c r="CY91" s="62">
        <f ca="1">AVERAGE(OFFSET($CX$3,0,0,'Données projet'!$E$13+1,1))-AVERAGE(OFFSET($H$3,0,0,'Données projet'!$E$13+1,1))</f>
        <v>399.92909819003523</v>
      </c>
      <c r="CZ91" s="62">
        <f t="shared" si="96"/>
        <v>163.7053537268381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4</v>
      </c>
      <c r="N92" s="14">
        <f>IF('Données projet'!$A$36&gt;35,N91+M92-V91,IF(A92&lt;'Données projet'!$A$36,$K$205^A92,IF(A92='Données projet'!$A$36,'Données projet'!$B$36,N91+M92-V91)))</f>
        <v>202.00000000000006</v>
      </c>
      <c r="O92" s="14">
        <f>N92*VLOOKUP('Données projet'!$B$9,Paramètres!$A$1:$I$89,3,0)*VLOOKUP('Données projet'!$B$9,Paramètres!$A$1:$I$89,5,0)</f>
        <v>170.16480000000007</v>
      </c>
      <c r="P92" s="14">
        <f t="shared" si="87"/>
        <v>43.126931221446739</v>
      </c>
      <c r="Q92" s="22">
        <f t="shared" si="54"/>
        <v>371.48309854401987</v>
      </c>
      <c r="R92" s="62">
        <f t="shared" si="55"/>
        <v>664.81643187735312</v>
      </c>
      <c r="S92" s="62">
        <f ca="1">AVERAGE(OFFSET($R$3,0,0,'Données projet'!$E$9+1,1))-AVERAGE(OFFSET($H$3,0,0,'Données projet'!$E$9+1,1))</f>
        <v>303.97870340691151</v>
      </c>
      <c r="T92" s="62">
        <f t="shared" si="88"/>
        <v>139.30691157356415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5.2</v>
      </c>
      <c r="AI92" s="14">
        <f>IF('Données projet'!$A$62&gt;35,AI91+AH92-AQ91,IF(A92&lt;'Données projet'!$A$62,$AF$205^A92,IF(A92='Données projet'!$A$62,'Données projet'!$B$62,AI91+AH92-AQ91)))</f>
        <v>268.79999999999973</v>
      </c>
      <c r="AJ92" s="14">
        <f>AI92*VLOOKUP('Données projet'!$B$10,Paramètres!$A$1:$I$89,3,0)*VLOOKUP('Données projet'!$B$10,Paramètres!$A$1:$I$89,5,0)</f>
        <v>272.56319999999977</v>
      </c>
      <c r="AK92" s="14">
        <f t="shared" si="89"/>
        <v>65.392945522034552</v>
      </c>
      <c r="AL92" s="22">
        <f t="shared" si="58"/>
        <v>588.6069534508764</v>
      </c>
      <c r="AM92" s="62">
        <f t="shared" si="59"/>
        <v>881.94028678420977</v>
      </c>
      <c r="AN92" s="62">
        <f ca="1">AVERAGE(OFFSET($AM$3,0,0,'Données projet'!$E$10+1,1))-AVERAGE(OFFSET($H$3,0,0,'Données projet'!$E$10+1,1))</f>
        <v>475.74538416323395</v>
      </c>
      <c r="AO92" s="62">
        <f t="shared" si="90"/>
        <v>254.25036207346585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-5.6843418860808015E-14</v>
      </c>
      <c r="BE92" s="14">
        <f>BD92*VLOOKUP('Données projet'!$B$11,Paramètres!$A$1:$I$89,3,0)*VLOOKUP('Données projet'!$B$11,Paramètres!$A$1:$I$89,5,0)</f>
        <v>-3.7243808037601412E-14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264.10782373172799</v>
      </c>
      <c r="BJ92" s="62">
        <f t="shared" si="92"/>
        <v>289.35855494161268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1.1368683772161603E-13</v>
      </c>
      <c r="BZ92" s="14">
        <f>BY92*VLOOKUP('Données projet'!$B$12,Paramètres!$A$1:$I$89,3,0)*VLOOKUP('Données projet'!$B$12,Paramètres!$A$1:$I$89,5,0)</f>
        <v>9.2222762759774927E-14</v>
      </c>
      <c r="CA92" s="14">
        <f t="shared" si="93"/>
        <v>1.3985662224947967E-12</v>
      </c>
      <c r="CB92" s="22">
        <f t="shared" si="64"/>
        <v>2.5964574826517121E-12</v>
      </c>
      <c r="CC92" s="62">
        <f t="shared" si="65"/>
        <v>293.33333333333593</v>
      </c>
      <c r="CD92" s="62">
        <f ca="1">AVERAGE(OFFSET($CC$3,0,0,'Données projet'!$E$12+1,1))-AVERAGE(OFFSET($H$3,0,0,'Données projet'!$E$12+1,1))</f>
        <v>280.22219394281689</v>
      </c>
      <c r="CE92" s="62">
        <f t="shared" si="94"/>
        <v>296.25239639555008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17.8</v>
      </c>
      <c r="CT92" s="13">
        <f>IF('Données projet'!$A$140&gt;35,CT91+CS92-DB91,IF(A92&lt;'Données projet'!$A$140,$CQ$205^A92,IF(A92='Données projet'!$A$140,'Données projet'!$B$140,CT91+CS92-DB91)))</f>
        <v>784.19999999999993</v>
      </c>
      <c r="CU92" s="18">
        <f>CT92*VLOOKUP('Données projet'!$B$13,Paramètres!$A$1:$I$89,3,0)*VLOOKUP('Données projet'!$B$13,Paramètres!$A$1:$I$89,5,0)</f>
        <v>367.00559999999996</v>
      </c>
      <c r="CV92" s="14">
        <f t="shared" si="95"/>
        <v>85.054413590443389</v>
      </c>
      <c r="CW92" s="22">
        <f t="shared" si="67"/>
        <v>787.33785700335545</v>
      </c>
      <c r="CX92" s="62">
        <f t="shared" si="68"/>
        <v>1080.6711903366888</v>
      </c>
      <c r="CY92" s="62">
        <f ca="1">AVERAGE(OFFSET($CX$3,0,0,'Données projet'!$E$13+1,1))-AVERAGE(OFFSET($H$3,0,0,'Données projet'!$E$13+1,1))</f>
        <v>399.92909819003523</v>
      </c>
      <c r="CZ92" s="62">
        <f t="shared" si="96"/>
        <v>163.7053537268381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4</v>
      </c>
      <c r="N93" s="14">
        <f>IF('Données projet'!$A$36&gt;35,N92+M93-V92,IF(A93&lt;'Données projet'!$A$36,$K$205^A93,IF(A93='Données projet'!$A$36,'Données projet'!$B$36,N92+M93-V92)))</f>
        <v>206.00000000000006</v>
      </c>
      <c r="O93" s="14">
        <f>N93*VLOOKUP('Données projet'!$B$9,Paramètres!$A$1:$I$89,3,0)*VLOOKUP('Données projet'!$B$9,Paramètres!$A$1:$I$89,5,0)</f>
        <v>173.53440000000006</v>
      </c>
      <c r="P93" s="14">
        <f t="shared" si="87"/>
        <v>43.880661110150982</v>
      </c>
      <c r="Q93" s="22">
        <f t="shared" si="54"/>
        <v>378.66456476684635</v>
      </c>
      <c r="R93" s="62">
        <f t="shared" si="55"/>
        <v>671.99789810017967</v>
      </c>
      <c r="S93" s="62">
        <f ca="1">AVERAGE(OFFSET($R$3,0,0,'Données projet'!$E$9+1,1))-AVERAGE(OFFSET($H$3,0,0,'Données projet'!$E$9+1,1))</f>
        <v>303.97870340691151</v>
      </c>
      <c r="T93" s="62">
        <f t="shared" si="88"/>
        <v>139.30691157356415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5.2</v>
      </c>
      <c r="AI93" s="14">
        <f>IF('Données projet'!$A$62&gt;35,AI92+AH93-AQ92,IF(A93&lt;'Données projet'!$A$62,$AF$205^A93,IF(A93='Données projet'!$A$62,'Données projet'!$B$62,AI92+AH93-AQ92)))</f>
        <v>273.99999999999972</v>
      </c>
      <c r="AJ93" s="14">
        <f>AI93*VLOOKUP('Données projet'!$B$10,Paramètres!$A$1:$I$89,3,0)*VLOOKUP('Données projet'!$B$10,Paramètres!$A$1:$I$89,5,0)</f>
        <v>277.83599999999973</v>
      </c>
      <c r="AK93" s="14">
        <f t="shared" si="89"/>
        <v>66.509487177652261</v>
      </c>
      <c r="AL93" s="22">
        <f t="shared" si="58"/>
        <v>599.73505683441056</v>
      </c>
      <c r="AM93" s="62">
        <f t="shared" si="59"/>
        <v>893.06839016774393</v>
      </c>
      <c r="AN93" s="62">
        <f ca="1">AVERAGE(OFFSET($AM$3,0,0,'Données projet'!$E$10+1,1))-AVERAGE(OFFSET($H$3,0,0,'Données projet'!$E$10+1,1))</f>
        <v>475.74538416323395</v>
      </c>
      <c r="AO93" s="62">
        <f t="shared" si="90"/>
        <v>254.25036207346585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-5.6843418860808015E-14</v>
      </c>
      <c r="BE93" s="14">
        <f>BD93*VLOOKUP('Données projet'!$B$11,Paramètres!$A$1:$I$89,3,0)*VLOOKUP('Données projet'!$B$11,Paramètres!$A$1:$I$89,5,0)</f>
        <v>-3.7243808037601412E-14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264.10782373172799</v>
      </c>
      <c r="BJ93" s="62">
        <f t="shared" si="92"/>
        <v>289.35855494161268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1.1368683772161603E-13</v>
      </c>
      <c r="BZ93" s="14">
        <f>BY93*VLOOKUP('Données projet'!$B$12,Paramètres!$A$1:$I$89,3,0)*VLOOKUP('Données projet'!$B$12,Paramètres!$A$1:$I$89,5,0)</f>
        <v>9.2222762759774927E-14</v>
      </c>
      <c r="CA93" s="14">
        <f t="shared" si="93"/>
        <v>1.3985662224947967E-12</v>
      </c>
      <c r="CB93" s="22">
        <f t="shared" si="64"/>
        <v>2.5964574826517121E-12</v>
      </c>
      <c r="CC93" s="62">
        <f t="shared" si="65"/>
        <v>293.33333333333593</v>
      </c>
      <c r="CD93" s="62">
        <f ca="1">AVERAGE(OFFSET($CC$3,0,0,'Données projet'!$E$12+1,1))-AVERAGE(OFFSET($H$3,0,0,'Données projet'!$E$12+1,1))</f>
        <v>280.22219394281689</v>
      </c>
      <c r="CE93" s="62">
        <f t="shared" si="94"/>
        <v>296.25239639555008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802</v>
      </c>
      <c r="CR93" s="13">
        <f>VLOOKUP(A93,'Données projet'!$A$139:$I$159,9,0)</f>
        <v>17.8</v>
      </c>
      <c r="CS93" s="13">
        <f t="array" ref="CS93">INDEX(CR:CR,MIN(IF(ISNUMBER(CR93:CR289),ROW(CR93:CR289),"")))</f>
        <v>17.8</v>
      </c>
      <c r="CT93" s="13">
        <f>IF('Données projet'!$A$140&gt;35,CT92+CS93-DB92,IF(A93&lt;'Données projet'!$A$140,$CQ$205^A93,IF(A93='Données projet'!$A$140,'Données projet'!$B$140,CT92+CS93-DB92)))</f>
        <v>801.99999999999989</v>
      </c>
      <c r="CU93" s="18">
        <f>CT93*VLOOKUP('Données projet'!$B$13,Paramètres!$A$1:$I$89,3,0)*VLOOKUP('Données projet'!$B$13,Paramètres!$A$1:$I$89,5,0)</f>
        <v>375.33599999999996</v>
      </c>
      <c r="CV93" s="14">
        <f t="shared" si="95"/>
        <v>86.75804807087205</v>
      </c>
      <c r="CW93" s="22">
        <f t="shared" si="67"/>
        <v>804.81380039010207</v>
      </c>
      <c r="CX93" s="62">
        <f t="shared" si="68"/>
        <v>1098.1471337234354</v>
      </c>
      <c r="CY93" s="62">
        <f ca="1">AVERAGE(OFFSET($CX$3,0,0,'Données projet'!$E$13+1,1))-AVERAGE(OFFSET($H$3,0,0,'Données projet'!$E$13+1,1))</f>
        <v>399.92909819003523</v>
      </c>
      <c r="CZ93" s="62">
        <f t="shared" si="96"/>
        <v>163.7053537268381</v>
      </c>
      <c r="DA93" s="16">
        <f>IF(ISNA(VLOOKUP(A93,'Données projet'!$A$139:$I$159,3,0)),0,VLOOKUP(A93,'Données projet'!$A$139:$I$159,3,0))</f>
        <v>6</v>
      </c>
      <c r="DB93" s="16">
        <f>IF(ISNA(VLOOKUP(A93,'Données projet'!$A$139:$I$159,4,0)),0,VLOOKUP(A93,'Données projet'!$A$139:$I$159,4,0))</f>
        <v>97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</v>
      </c>
      <c r="N94" s="14">
        <f>IF('Données projet'!$A$36&gt;35,N93+M94-V93,IF(A94&lt;'Données projet'!$A$36,$K$205^A94,IF(A94='Données projet'!$A$36,'Données projet'!$B$36,N93+M94-V93)))</f>
        <v>210.00000000000006</v>
      </c>
      <c r="O94" s="14">
        <f>N94*VLOOKUP('Données projet'!$B$9,Paramètres!$A$1:$I$89,3,0)*VLOOKUP('Données projet'!$B$9,Paramètres!$A$1:$I$89,5,0)</f>
        <v>176.90400000000005</v>
      </c>
      <c r="P94" s="14">
        <f t="shared" si="87"/>
        <v>44.632689233663157</v>
      </c>
      <c r="Q94" s="22">
        <f t="shared" si="54"/>
        <v>385.8430670819634</v>
      </c>
      <c r="R94" s="62">
        <f t="shared" si="55"/>
        <v>679.17640041529671</v>
      </c>
      <c r="S94" s="62">
        <f ca="1">AVERAGE(OFFSET($R$3,0,0,'Données projet'!$E$9+1,1))-AVERAGE(OFFSET($H$3,0,0,'Données projet'!$E$9+1,1))</f>
        <v>303.97870340691151</v>
      </c>
      <c r="T94" s="62">
        <f t="shared" si="88"/>
        <v>139.30691157356415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5.2</v>
      </c>
      <c r="AI94" s="14">
        <f>IF('Données projet'!$A$62&gt;35,AI93+AH94-AQ93,IF(A94&lt;'Données projet'!$A$62,$AF$205^A94,IF(A94='Données projet'!$A$62,'Données projet'!$B$62,AI93+AH94-AQ93)))</f>
        <v>279.1999999999997</v>
      </c>
      <c r="AJ94" s="14">
        <f>AI94*VLOOKUP('Données projet'!$B$10,Paramètres!$A$1:$I$89,3,0)*VLOOKUP('Données projet'!$B$10,Paramètres!$A$1:$I$89,5,0)</f>
        <v>283.10879999999975</v>
      </c>
      <c r="AK94" s="14">
        <f t="shared" si="89"/>
        <v>67.623564901653808</v>
      </c>
      <c r="AL94" s="22">
        <f t="shared" si="58"/>
        <v>610.85886887037998</v>
      </c>
      <c r="AM94" s="62">
        <f t="shared" si="59"/>
        <v>904.19220220371335</v>
      </c>
      <c r="AN94" s="62">
        <f ca="1">AVERAGE(OFFSET($AM$3,0,0,'Données projet'!$E$10+1,1))-AVERAGE(OFFSET($H$3,0,0,'Données projet'!$E$10+1,1))</f>
        <v>475.74538416323395</v>
      </c>
      <c r="AO94" s="62">
        <f t="shared" si="90"/>
        <v>254.25036207346585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-5.6843418860808015E-14</v>
      </c>
      <c r="BE94" s="14">
        <f>BD94*VLOOKUP('Données projet'!$B$11,Paramètres!$A$1:$I$89,3,0)*VLOOKUP('Données projet'!$B$11,Paramètres!$A$1:$I$89,5,0)</f>
        <v>-3.7243808037601412E-14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264.10782373172799</v>
      </c>
      <c r="BJ94" s="62">
        <f t="shared" si="92"/>
        <v>289.35855494161268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1.1368683772161603E-13</v>
      </c>
      <c r="BZ94" s="14">
        <f>BY94*VLOOKUP('Données projet'!$B$12,Paramètres!$A$1:$I$89,3,0)*VLOOKUP('Données projet'!$B$12,Paramètres!$A$1:$I$89,5,0)</f>
        <v>9.2222762759774927E-14</v>
      </c>
      <c r="CA94" s="14">
        <f t="shared" si="93"/>
        <v>1.3985662224947967E-12</v>
      </c>
      <c r="CB94" s="22">
        <f t="shared" si="64"/>
        <v>2.5964574826517121E-12</v>
      </c>
      <c r="CC94" s="62">
        <f t="shared" si="65"/>
        <v>293.33333333333593</v>
      </c>
      <c r="CD94" s="62">
        <f ca="1">AVERAGE(OFFSET($CC$3,0,0,'Données projet'!$E$12+1,1))-AVERAGE(OFFSET($H$3,0,0,'Données projet'!$E$12+1,1))</f>
        <v>280.22219394281689</v>
      </c>
      <c r="CE94" s="62">
        <f t="shared" si="94"/>
        <v>296.25239639555008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15</v>
      </c>
      <c r="CT94" s="13">
        <f>IF('Données projet'!$A$140&gt;35,CT93+CS94-DB93,IF(A94&lt;'Données projet'!$A$140,$CQ$205^A94,IF(A94='Données projet'!$A$140,'Données projet'!$B$140,CT93+CS94-DB93)))</f>
        <v>719.99999999999989</v>
      </c>
      <c r="CU94" s="18">
        <f>CT94*VLOOKUP('Données projet'!$B$13,Paramètres!$A$1:$I$89,3,0)*VLOOKUP('Données projet'!$B$13,Paramètres!$A$1:$I$89,5,0)</f>
        <v>336.95999999999992</v>
      </c>
      <c r="CV94" s="14">
        <f t="shared" si="95"/>
        <v>78.871535242083567</v>
      </c>
      <c r="CW94" s="22">
        <f t="shared" si="67"/>
        <v>724.23992387996202</v>
      </c>
      <c r="CX94" s="62">
        <f t="shared" si="68"/>
        <v>1017.5732572132954</v>
      </c>
      <c r="CY94" s="62">
        <f ca="1">AVERAGE(OFFSET($CX$3,0,0,'Données projet'!$E$13+1,1))-AVERAGE(OFFSET($H$3,0,0,'Données projet'!$E$13+1,1))</f>
        <v>399.92909819003523</v>
      </c>
      <c r="CZ94" s="62">
        <f t="shared" si="96"/>
        <v>163.7053537268381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</v>
      </c>
      <c r="N95" s="14">
        <f>IF('Données projet'!$A$36&gt;35,N94+M95-V94,IF(A95&lt;'Données projet'!$A$36,$K$205^A95,IF(A95='Données projet'!$A$36,'Données projet'!$B$36,N94+M95-V94)))</f>
        <v>214.00000000000006</v>
      </c>
      <c r="O95" s="14">
        <f>N95*VLOOKUP('Données projet'!$B$9,Paramètres!$A$1:$I$89,3,0)*VLOOKUP('Données projet'!$B$9,Paramètres!$A$1:$I$89,5,0)</f>
        <v>180.27360000000007</v>
      </c>
      <c r="P95" s="14">
        <f t="shared" si="87"/>
        <v>45.38305174393809</v>
      </c>
      <c r="Q95" s="22">
        <f t="shared" si="54"/>
        <v>393.01866845402566</v>
      </c>
      <c r="R95" s="62">
        <f t="shared" si="55"/>
        <v>686.35200178735897</v>
      </c>
      <c r="S95" s="62">
        <f ca="1">AVERAGE(OFFSET($R$3,0,0,'Données projet'!$E$9+1,1))-AVERAGE(OFFSET($H$3,0,0,'Données projet'!$E$9+1,1))</f>
        <v>303.97870340691151</v>
      </c>
      <c r="T95" s="62">
        <f t="shared" si="88"/>
        <v>139.30691157356415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5.2</v>
      </c>
      <c r="AI95" s="14">
        <f>IF('Données projet'!$A$62&gt;35,AI94+AH95-AQ94,IF(A95&lt;'Données projet'!$A$62,$AF$205^A95,IF(A95='Données projet'!$A$62,'Données projet'!$B$62,AI94+AH95-AQ94)))</f>
        <v>284.39999999999969</v>
      </c>
      <c r="AJ95" s="14">
        <f>AI95*VLOOKUP('Données projet'!$B$10,Paramètres!$A$1:$I$89,3,0)*VLOOKUP('Données projet'!$B$10,Paramètres!$A$1:$I$89,5,0)</f>
        <v>288.38159999999971</v>
      </c>
      <c r="AK95" s="14">
        <f t="shared" si="89"/>
        <v>68.735229875936554</v>
      </c>
      <c r="AL95" s="22">
        <f t="shared" si="58"/>
        <v>621.97847870058888</v>
      </c>
      <c r="AM95" s="62">
        <f t="shared" si="59"/>
        <v>915.31181203392225</v>
      </c>
      <c r="AN95" s="62">
        <f ca="1">AVERAGE(OFFSET($AM$3,0,0,'Données projet'!$E$10+1,1))-AVERAGE(OFFSET($H$3,0,0,'Données projet'!$E$10+1,1))</f>
        <v>475.74538416323395</v>
      </c>
      <c r="AO95" s="62">
        <f t="shared" si="90"/>
        <v>254.25036207346585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-5.6843418860808015E-14</v>
      </c>
      <c r="BE95" s="14">
        <f>BD95*VLOOKUP('Données projet'!$B$11,Paramètres!$A$1:$I$89,3,0)*VLOOKUP('Données projet'!$B$11,Paramètres!$A$1:$I$89,5,0)</f>
        <v>-3.7243808037601412E-14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264.10782373172799</v>
      </c>
      <c r="BJ95" s="62">
        <f t="shared" si="92"/>
        <v>289.35855494161268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1.1368683772161603E-13</v>
      </c>
      <c r="BZ95" s="14">
        <f>BY95*VLOOKUP('Données projet'!$B$12,Paramètres!$A$1:$I$89,3,0)*VLOOKUP('Données projet'!$B$12,Paramètres!$A$1:$I$89,5,0)</f>
        <v>9.2222762759774927E-14</v>
      </c>
      <c r="CA95" s="14">
        <f t="shared" si="93"/>
        <v>1.3985662224947967E-12</v>
      </c>
      <c r="CB95" s="22">
        <f t="shared" si="64"/>
        <v>2.5964574826517121E-12</v>
      </c>
      <c r="CC95" s="62">
        <f t="shared" si="65"/>
        <v>293.33333333333593</v>
      </c>
      <c r="CD95" s="62">
        <f ca="1">AVERAGE(OFFSET($CC$3,0,0,'Données projet'!$E$12+1,1))-AVERAGE(OFFSET($H$3,0,0,'Données projet'!$E$12+1,1))</f>
        <v>280.22219394281689</v>
      </c>
      <c r="CE95" s="62">
        <f t="shared" si="94"/>
        <v>296.25239639555008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15</v>
      </c>
      <c r="CT95" s="13">
        <f>IF('Données projet'!$A$140&gt;35,CT94+CS95-DB94,IF(A95&lt;'Données projet'!$A$140,$CQ$205^A95,IF(A95='Données projet'!$A$140,'Données projet'!$B$140,CT94+CS95-DB94)))</f>
        <v>734.99999999999989</v>
      </c>
      <c r="CU95" s="18">
        <f>CT95*VLOOKUP('Données projet'!$B$13,Paramètres!$A$1:$I$89,3,0)*VLOOKUP('Données projet'!$B$13,Paramètres!$A$1:$I$89,5,0)</f>
        <v>343.97999999999996</v>
      </c>
      <c r="CV95" s="14">
        <f t="shared" si="95"/>
        <v>80.321681832084693</v>
      </c>
      <c r="CW95" s="22">
        <f t="shared" si="67"/>
        <v>738.9920958575475</v>
      </c>
      <c r="CX95" s="62">
        <f t="shared" si="68"/>
        <v>1032.3254291908809</v>
      </c>
      <c r="CY95" s="62">
        <f ca="1">AVERAGE(OFFSET($CX$3,0,0,'Données projet'!$E$13+1,1))-AVERAGE(OFFSET($H$3,0,0,'Données projet'!$E$13+1,1))</f>
        <v>399.92909819003523</v>
      </c>
      <c r="CZ95" s="62">
        <f t="shared" si="96"/>
        <v>163.7053537268381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</v>
      </c>
      <c r="N96" s="14">
        <f>IF('Données projet'!$A$36&gt;35,N95+M96-V95,IF(A96&lt;'Données projet'!$A$36,$K$205^A96,IF(A96='Données projet'!$A$36,'Données projet'!$B$36,N95+M96-V95)))</f>
        <v>218.00000000000006</v>
      </c>
      <c r="O96" s="14">
        <f>N96*VLOOKUP('Données projet'!$B$9,Paramètres!$A$1:$I$89,3,0)*VLOOKUP('Données projet'!$B$9,Paramètres!$A$1:$I$89,5,0)</f>
        <v>183.64320000000006</v>
      </c>
      <c r="P96" s="14">
        <f t="shared" si="87"/>
        <v>46.131783364105026</v>
      </c>
      <c r="Q96" s="22">
        <f t="shared" si="54"/>
        <v>400.19142935914965</v>
      </c>
      <c r="R96" s="62">
        <f t="shared" si="55"/>
        <v>693.52476269248291</v>
      </c>
      <c r="S96" s="62">
        <f ca="1">AVERAGE(OFFSET($R$3,0,0,'Données projet'!$E$9+1,1))-AVERAGE(OFFSET($H$3,0,0,'Données projet'!$E$9+1,1))</f>
        <v>303.97870340691151</v>
      </c>
      <c r="T96" s="62">
        <f t="shared" si="88"/>
        <v>139.30691157356415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5.2</v>
      </c>
      <c r="AI96" s="14">
        <f>IF('Données projet'!$A$62&gt;35,AI95+AH96-AQ95,IF(A96&lt;'Données projet'!$A$62,$AF$205^A96,IF(A96='Données projet'!$A$62,'Données projet'!$B$62,AI95+AH96-AQ95)))</f>
        <v>289.59999999999968</v>
      </c>
      <c r="AJ96" s="14">
        <f>AI96*VLOOKUP('Données projet'!$B$10,Paramètres!$A$1:$I$89,3,0)*VLOOKUP('Données projet'!$B$10,Paramètres!$A$1:$I$89,5,0)</f>
        <v>293.65439999999973</v>
      </c>
      <c r="AK96" s="14">
        <f t="shared" si="89"/>
        <v>69.844531303614474</v>
      </c>
      <c r="AL96" s="22">
        <f t="shared" si="58"/>
        <v>633.09397202046136</v>
      </c>
      <c r="AM96" s="62">
        <f t="shared" si="59"/>
        <v>926.42730535379474</v>
      </c>
      <c r="AN96" s="62">
        <f ca="1">AVERAGE(OFFSET($AM$3,0,0,'Données projet'!$E$10+1,1))-AVERAGE(OFFSET($H$3,0,0,'Données projet'!$E$10+1,1))</f>
        <v>475.74538416323395</v>
      </c>
      <c r="AO96" s="62">
        <f t="shared" si="90"/>
        <v>254.25036207346585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-5.6843418860808015E-14</v>
      </c>
      <c r="BE96" s="14">
        <f>BD96*VLOOKUP('Données projet'!$B$11,Paramètres!$A$1:$I$89,3,0)*VLOOKUP('Données projet'!$B$11,Paramètres!$A$1:$I$89,5,0)</f>
        <v>-3.7243808037601412E-14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264.10782373172799</v>
      </c>
      <c r="BJ96" s="62">
        <f t="shared" si="92"/>
        <v>289.35855494161268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1.1368683772161603E-13</v>
      </c>
      <c r="BZ96" s="14">
        <f>BY96*VLOOKUP('Données projet'!$B$12,Paramètres!$A$1:$I$89,3,0)*VLOOKUP('Données projet'!$B$12,Paramètres!$A$1:$I$89,5,0)</f>
        <v>9.2222762759774927E-14</v>
      </c>
      <c r="CA96" s="14">
        <f t="shared" si="93"/>
        <v>1.3985662224947967E-12</v>
      </c>
      <c r="CB96" s="22">
        <f t="shared" si="64"/>
        <v>2.5964574826517121E-12</v>
      </c>
      <c r="CC96" s="62">
        <f t="shared" si="65"/>
        <v>293.33333333333593</v>
      </c>
      <c r="CD96" s="62">
        <f ca="1">AVERAGE(OFFSET($CC$3,0,0,'Données projet'!$E$12+1,1))-AVERAGE(OFFSET($H$3,0,0,'Données projet'!$E$12+1,1))</f>
        <v>280.22219394281689</v>
      </c>
      <c r="CE96" s="62">
        <f t="shared" si="94"/>
        <v>296.25239639555008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15</v>
      </c>
      <c r="CT96" s="13">
        <f>IF('Données projet'!$A$140&gt;35,CT95+CS96-DB95,IF(A96&lt;'Données projet'!$A$140,$CQ$205^A96,IF(A96='Données projet'!$A$140,'Données projet'!$B$140,CT95+CS96-DB95)))</f>
        <v>749.99999999999989</v>
      </c>
      <c r="CU96" s="18">
        <f>CT96*VLOOKUP('Données projet'!$B$13,Paramètres!$A$1:$I$89,3,0)*VLOOKUP('Données projet'!$B$13,Paramètres!$A$1:$I$89,5,0)</f>
        <v>350.99999999999994</v>
      </c>
      <c r="CV96" s="14">
        <f t="shared" si="95"/>
        <v>81.768387419963787</v>
      </c>
      <c r="CW96" s="22">
        <f t="shared" si="67"/>
        <v>753.73827475643691</v>
      </c>
      <c r="CX96" s="62">
        <f t="shared" si="68"/>
        <v>1047.0716080897703</v>
      </c>
      <c r="CY96" s="62">
        <f ca="1">AVERAGE(OFFSET($CX$3,0,0,'Données projet'!$E$13+1,1))-AVERAGE(OFFSET($H$3,0,0,'Données projet'!$E$13+1,1))</f>
        <v>399.92909819003523</v>
      </c>
      <c r="CZ96" s="62">
        <f t="shared" si="96"/>
        <v>163.7053537268381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</v>
      </c>
      <c r="N97" s="14">
        <f>IF('Données projet'!$A$36&gt;35,N96+M97-V96,IF(A97&lt;'Données projet'!$A$36,$K$205^A97,IF(A97='Données projet'!$A$36,'Données projet'!$B$36,N96+M97-V96)))</f>
        <v>222.00000000000006</v>
      </c>
      <c r="O97" s="14">
        <f>N97*VLOOKUP('Données projet'!$B$9,Paramètres!$A$1:$I$89,3,0)*VLOOKUP('Données projet'!$B$9,Paramètres!$A$1:$I$89,5,0)</f>
        <v>187.01280000000006</v>
      </c>
      <c r="P97" s="14">
        <f t="shared" si="87"/>
        <v>46.878917470101705</v>
      </c>
      <c r="Q97" s="22">
        <f t="shared" si="54"/>
        <v>407.36140792709381</v>
      </c>
      <c r="R97" s="62">
        <f t="shared" si="55"/>
        <v>700.69474126042712</v>
      </c>
      <c r="S97" s="62">
        <f ca="1">AVERAGE(OFFSET($R$3,0,0,'Données projet'!$E$9+1,1))-AVERAGE(OFFSET($H$3,0,0,'Données projet'!$E$9+1,1))</f>
        <v>303.97870340691151</v>
      </c>
      <c r="T97" s="62">
        <f t="shared" si="88"/>
        <v>139.30691157356415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5.2</v>
      </c>
      <c r="AI97" s="14">
        <f>IF('Données projet'!$A$62&gt;35,AI96+AH97-AQ96,IF(A97&lt;'Données projet'!$A$62,$AF$205^A97,IF(A97='Données projet'!$A$62,'Données projet'!$B$62,AI96+AH97-AQ96)))</f>
        <v>294.79999999999967</v>
      </c>
      <c r="AJ97" s="14">
        <f>AI97*VLOOKUP('Données projet'!$B$10,Paramètres!$A$1:$I$89,3,0)*VLOOKUP('Données projet'!$B$10,Paramètres!$A$1:$I$89,5,0)</f>
        <v>298.92719999999969</v>
      </c>
      <c r="AK97" s="14">
        <f t="shared" si="89"/>
        <v>70.951516519653524</v>
      </c>
      <c r="AL97" s="22">
        <f t="shared" si="58"/>
        <v>644.20543127172925</v>
      </c>
      <c r="AM97" s="62">
        <f t="shared" si="59"/>
        <v>937.53876460506262</v>
      </c>
      <c r="AN97" s="62">
        <f ca="1">AVERAGE(OFFSET($AM$3,0,0,'Données projet'!$E$10+1,1))-AVERAGE(OFFSET($H$3,0,0,'Données projet'!$E$10+1,1))</f>
        <v>475.74538416323395</v>
      </c>
      <c r="AO97" s="62">
        <f t="shared" si="90"/>
        <v>254.25036207346585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-5.6843418860808015E-14</v>
      </c>
      <c r="BE97" s="14">
        <f>BD97*VLOOKUP('Données projet'!$B$11,Paramètres!$A$1:$I$89,3,0)*VLOOKUP('Données projet'!$B$11,Paramètres!$A$1:$I$89,5,0)</f>
        <v>-3.7243808037601412E-14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264.10782373172799</v>
      </c>
      <c r="BJ97" s="62">
        <f t="shared" si="92"/>
        <v>289.35855494161268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1.1368683772161603E-13</v>
      </c>
      <c r="BZ97" s="14">
        <f>BY97*VLOOKUP('Données projet'!$B$12,Paramètres!$A$1:$I$89,3,0)*VLOOKUP('Données projet'!$B$12,Paramètres!$A$1:$I$89,5,0)</f>
        <v>9.2222762759774927E-14</v>
      </c>
      <c r="CA97" s="14">
        <f t="shared" si="93"/>
        <v>1.3985662224947967E-12</v>
      </c>
      <c r="CB97" s="22">
        <f t="shared" si="64"/>
        <v>2.5964574826517121E-12</v>
      </c>
      <c r="CC97" s="62">
        <f t="shared" si="65"/>
        <v>293.33333333333593</v>
      </c>
      <c r="CD97" s="62">
        <f ca="1">AVERAGE(OFFSET($CC$3,0,0,'Données projet'!$E$12+1,1))-AVERAGE(OFFSET($H$3,0,0,'Données projet'!$E$12+1,1))</f>
        <v>280.22219394281689</v>
      </c>
      <c r="CE97" s="62">
        <f t="shared" si="94"/>
        <v>296.25239639555008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15</v>
      </c>
      <c r="CT97" s="13">
        <f>IF('Données projet'!$A$140&gt;35,CT96+CS97-DB96,IF(A97&lt;'Données projet'!$A$140,$CQ$205^A97,IF(A97='Données projet'!$A$140,'Données projet'!$B$140,CT96+CS97-DB96)))</f>
        <v>764.99999999999989</v>
      </c>
      <c r="CU97" s="18">
        <f>CT97*VLOOKUP('Données projet'!$B$13,Paramètres!$A$1:$I$89,3,0)*VLOOKUP('Données projet'!$B$13,Paramètres!$A$1:$I$89,5,0)</f>
        <v>358.02</v>
      </c>
      <c r="CV97" s="14">
        <f t="shared" si="95"/>
        <v>83.211728757381735</v>
      </c>
      <c r="CW97" s="22">
        <f t="shared" si="67"/>
        <v>768.47859425243985</v>
      </c>
      <c r="CX97" s="62">
        <f t="shared" si="68"/>
        <v>1061.8119275857732</v>
      </c>
      <c r="CY97" s="62">
        <f ca="1">AVERAGE(OFFSET($CX$3,0,0,'Données projet'!$E$13+1,1))-AVERAGE(OFFSET($H$3,0,0,'Données projet'!$E$13+1,1))</f>
        <v>399.92909819003523</v>
      </c>
      <c r="CZ97" s="62">
        <f t="shared" si="96"/>
        <v>163.7053537268381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226</v>
      </c>
      <c r="L98" s="13">
        <f>VLOOKUP(A98,'Données projet'!$A$35:$I$55,9,0)</f>
        <v>4</v>
      </c>
      <c r="M98" s="13">
        <f t="array" ref="M98">INDEX(L:L,MIN(IF(ISNUMBER(L98:L294),ROW(L98:L294),"")))</f>
        <v>4</v>
      </c>
      <c r="N98" s="14">
        <f>IF('Données projet'!$A$36&gt;35,N97+M98-V97,IF(A98&lt;'Données projet'!$A$36,$K$205^A98,IF(A98='Données projet'!$A$36,'Données projet'!$B$36,N97+M98-V97)))</f>
        <v>226.00000000000006</v>
      </c>
      <c r="O98" s="14">
        <f>N98*VLOOKUP('Données projet'!$B$9,Paramètres!$A$1:$I$89,3,0)*VLOOKUP('Données projet'!$B$9,Paramètres!$A$1:$I$89,5,0)</f>
        <v>190.38240000000005</v>
      </c>
      <c r="P98" s="14">
        <f t="shared" si="87"/>
        <v>47.624486166257839</v>
      </c>
      <c r="Q98" s="22">
        <f t="shared" si="54"/>
        <v>414.52866007289913</v>
      </c>
      <c r="R98" s="62">
        <f t="shared" si="55"/>
        <v>707.86199340623239</v>
      </c>
      <c r="S98" s="62">
        <f ca="1">AVERAGE(OFFSET($R$3,0,0,'Données projet'!$E$9+1,1))-AVERAGE(OFFSET($H$3,0,0,'Données projet'!$E$9+1,1))</f>
        <v>303.97870340691151</v>
      </c>
      <c r="T98" s="62">
        <f t="shared" si="88"/>
        <v>139.30691157356415</v>
      </c>
      <c r="U98" s="16">
        <f>IF(ISNA(VLOOKUP(A98,'Données projet'!$A$35:$I$55,3,0)),0,VLOOKUP(A98,'Données projet'!$A$35:$I$55,3,0))</f>
        <v>7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300</v>
      </c>
      <c r="AG98" s="13">
        <f>VLOOKUP(A98,'Données projet'!$A$61:$I$81,9,0)</f>
        <v>5.2</v>
      </c>
      <c r="AH98" s="13">
        <f t="array" ref="AH98">INDEX(AG:AG,MIN(IF(ISNUMBER(AG98:AG294),ROW(AG98:AG294),"")))</f>
        <v>5.2</v>
      </c>
      <c r="AI98" s="14">
        <f>IF('Données projet'!$A$62&gt;35,AI97+AH98-AQ97,IF(A98&lt;'Données projet'!$A$62,$AF$205^A98,IF(A98='Données projet'!$A$62,'Données projet'!$B$62,AI97+AH98-AQ97)))</f>
        <v>299.99999999999966</v>
      </c>
      <c r="AJ98" s="14">
        <f>AI98*VLOOKUP('Données projet'!$B$10,Paramètres!$A$1:$I$89,3,0)*VLOOKUP('Données projet'!$B$10,Paramètres!$A$1:$I$89,5,0)</f>
        <v>304.19999999999965</v>
      </c>
      <c r="AK98" s="14">
        <f t="shared" si="89"/>
        <v>72.056231093481003</v>
      </c>
      <c r="AL98" s="22">
        <f t="shared" si="58"/>
        <v>655.31293582114552</v>
      </c>
      <c r="AM98" s="62">
        <f t="shared" si="59"/>
        <v>948.64626915447889</v>
      </c>
      <c r="AN98" s="62">
        <f ca="1">AVERAGE(OFFSET($AM$3,0,0,'Données projet'!$E$10+1,1))-AVERAGE(OFFSET($H$3,0,0,'Données projet'!$E$10+1,1))</f>
        <v>475.74538416323395</v>
      </c>
      <c r="AO98" s="62">
        <f t="shared" si="90"/>
        <v>254.25036207346585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42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-5.6843418860808015E-14</v>
      </c>
      <c r="BE98" s="14">
        <f>BD98*VLOOKUP('Données projet'!$B$11,Paramètres!$A$1:$I$89,3,0)*VLOOKUP('Données projet'!$B$11,Paramètres!$A$1:$I$89,5,0)</f>
        <v>-3.7243808037601412E-14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264.10782373172799</v>
      </c>
      <c r="BJ98" s="62">
        <f t="shared" si="92"/>
        <v>289.35855494161268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1.1368683772161603E-13</v>
      </c>
      <c r="BZ98" s="14">
        <f>BY98*VLOOKUP('Données projet'!$B$12,Paramètres!$A$1:$I$89,3,0)*VLOOKUP('Données projet'!$B$12,Paramètres!$A$1:$I$89,5,0)</f>
        <v>9.2222762759774927E-14</v>
      </c>
      <c r="CA98" s="14">
        <f t="shared" si="93"/>
        <v>1.3985662224947967E-12</v>
      </c>
      <c r="CB98" s="22">
        <f t="shared" si="64"/>
        <v>2.5964574826517121E-12</v>
      </c>
      <c r="CC98" s="62">
        <f t="shared" si="65"/>
        <v>293.33333333333593</v>
      </c>
      <c r="CD98" s="62">
        <f ca="1">AVERAGE(OFFSET($CC$3,0,0,'Données projet'!$E$12+1,1))-AVERAGE(OFFSET($H$3,0,0,'Données projet'!$E$12+1,1))</f>
        <v>280.22219394281689</v>
      </c>
      <c r="CE98" s="62">
        <f t="shared" si="94"/>
        <v>296.25239639555008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15</v>
      </c>
      <c r="CT98" s="13">
        <f>IF('Données projet'!$A$140&gt;35,CT97+CS98-DB97,IF(A98&lt;'Données projet'!$A$140,$CQ$205^A98,IF(A98='Données projet'!$A$140,'Données projet'!$B$140,CT97+CS98-DB97)))</f>
        <v>779.99999999999989</v>
      </c>
      <c r="CU98" s="18">
        <f>CT98*VLOOKUP('Données projet'!$B$13,Paramètres!$A$1:$I$89,3,0)*VLOOKUP('Données projet'!$B$13,Paramètres!$A$1:$I$89,5,0)</f>
        <v>365.03999999999996</v>
      </c>
      <c r="CV98" s="14">
        <f t="shared" si="95"/>
        <v>84.651779413976413</v>
      </c>
      <c r="CW98" s="22">
        <f t="shared" si="67"/>
        <v>783.21318247934221</v>
      </c>
      <c r="CX98" s="62">
        <f t="shared" si="68"/>
        <v>1076.5465158126756</v>
      </c>
      <c r="CY98" s="62">
        <f ca="1">AVERAGE(OFFSET($CX$3,0,0,'Données projet'!$E$13+1,1))-AVERAGE(OFFSET($H$3,0,0,'Données projet'!$E$13+1,1))</f>
        <v>399.92909819003523</v>
      </c>
      <c r="CZ98" s="62">
        <f t="shared" si="96"/>
        <v>163.7053537268381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3.4</v>
      </c>
      <c r="N99" s="14">
        <f>IF('Données projet'!$A$36&gt;35,N98+M99-V98,IF(A99&lt;'Données projet'!$A$36,$K$205^A99,IF(A99='Données projet'!$A$36,'Données projet'!$B$36,N98+M99-V98)))</f>
        <v>201.40000000000006</v>
      </c>
      <c r="O99" s="14">
        <f>N99*VLOOKUP('Données projet'!$B$9,Paramètres!$A$1:$I$89,3,0)*VLOOKUP('Données projet'!$B$9,Paramètres!$A$1:$I$89,5,0)</f>
        <v>169.65936000000008</v>
      </c>
      <c r="P99" s="14">
        <f t="shared" si="87"/>
        <v>43.013722653172742</v>
      </c>
      <c r="Q99" s="22">
        <f t="shared" ref="Q99:Q130" si="107">(O99+P99)*0.475*44/12</f>
        <v>370.40561895427601</v>
      </c>
      <c r="R99" s="62">
        <f t="shared" si="55"/>
        <v>663.73895228760932</v>
      </c>
      <c r="S99" s="62">
        <f ca="1">AVERAGE(OFFSET($R$3,0,0,'Données projet'!$E$9+1,1))-AVERAGE(OFFSET($H$3,0,0,'Données projet'!$E$9+1,1))</f>
        <v>303.97870340691151</v>
      </c>
      <c r="T99" s="62">
        <f t="shared" si="88"/>
        <v>139.30691157356415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4.7</v>
      </c>
      <c r="AI99" s="14">
        <f>IF('Données projet'!$A$62&gt;35,AI98+AH99-AQ98,IF(A99&lt;'Données projet'!$A$62,$AF$205^A99,IF(A99='Données projet'!$A$62,'Données projet'!$B$62,AI98+AH99-AQ98)))</f>
        <v>262.69999999999965</v>
      </c>
      <c r="AJ99" s="14">
        <f>AI99*VLOOKUP('Données projet'!$B$10,Paramètres!$A$1:$I$89,3,0)*VLOOKUP('Données projet'!$B$10,Paramètres!$A$1:$I$89,5,0)</f>
        <v>266.37779999999964</v>
      </c>
      <c r="AK99" s="14">
        <f t="shared" si="89"/>
        <v>64.079943804672666</v>
      </c>
      <c r="AL99" s="22">
        <f t="shared" si="58"/>
        <v>575.54723712647092</v>
      </c>
      <c r="AM99" s="62">
        <f t="shared" si="59"/>
        <v>868.88057045980418</v>
      </c>
      <c r="AN99" s="62">
        <f ca="1">AVERAGE(OFFSET($AM$3,0,0,'Données projet'!$E$10+1,1))-AVERAGE(OFFSET($H$3,0,0,'Données projet'!$E$10+1,1))</f>
        <v>475.74538416323395</v>
      </c>
      <c r="AO99" s="62">
        <f t="shared" si="90"/>
        <v>254.25036207346585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-5.6843418860808015E-14</v>
      </c>
      <c r="BE99" s="14">
        <f>BD99*VLOOKUP('Données projet'!$B$11,Paramètres!$A$1:$I$89,3,0)*VLOOKUP('Données projet'!$B$11,Paramètres!$A$1:$I$89,5,0)</f>
        <v>-3.7243808037601412E-14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264.10782373172799</v>
      </c>
      <c r="BJ99" s="62">
        <f t="shared" si="92"/>
        <v>289.35855494161268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1.1368683772161603E-13</v>
      </c>
      <c r="BZ99" s="14">
        <f>BY99*VLOOKUP('Données projet'!$B$12,Paramètres!$A$1:$I$89,3,0)*VLOOKUP('Données projet'!$B$12,Paramètres!$A$1:$I$89,5,0)</f>
        <v>9.2222762759774927E-14</v>
      </c>
      <c r="CA99" s="14">
        <f t="shared" si="93"/>
        <v>1.3985662224947967E-12</v>
      </c>
      <c r="CB99" s="22">
        <f t="shared" si="64"/>
        <v>2.5964574826517121E-12</v>
      </c>
      <c r="CC99" s="62">
        <f t="shared" si="65"/>
        <v>293.33333333333593</v>
      </c>
      <c r="CD99" s="62">
        <f ca="1">AVERAGE(OFFSET($CC$3,0,0,'Données projet'!$E$12+1,1))-AVERAGE(OFFSET($H$3,0,0,'Données projet'!$E$12+1,1))</f>
        <v>280.22219394281689</v>
      </c>
      <c r="CE99" s="62">
        <f t="shared" si="94"/>
        <v>296.25239639555008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15</v>
      </c>
      <c r="CT99" s="13">
        <f>IF('Données projet'!$A$140&gt;35,CT98+CS99-DB98,IF(A99&lt;'Données projet'!$A$140,$CQ$205^A99,IF(A99='Données projet'!$A$140,'Données projet'!$B$140,CT98+CS99-DB98)))</f>
        <v>794.99999999999989</v>
      </c>
      <c r="CU99" s="18">
        <f>CT99*VLOOKUP('Données projet'!$B$13,Paramètres!$A$1:$I$89,3,0)*VLOOKUP('Données projet'!$B$13,Paramètres!$A$1:$I$89,5,0)</f>
        <v>372.05999999999995</v>
      </c>
      <c r="CV99" s="14">
        <f t="shared" si="95"/>
        <v>86.08860996789744</v>
      </c>
      <c r="CW99" s="22">
        <f t="shared" si="67"/>
        <v>797.94216236075465</v>
      </c>
      <c r="CX99" s="62">
        <f t="shared" si="68"/>
        <v>1091.275495694088</v>
      </c>
      <c r="CY99" s="62">
        <f ca="1">AVERAGE(OFFSET($CX$3,0,0,'Données projet'!$E$13+1,1))-AVERAGE(OFFSET($H$3,0,0,'Données projet'!$E$13+1,1))</f>
        <v>399.92909819003523</v>
      </c>
      <c r="CZ99" s="62">
        <f t="shared" si="96"/>
        <v>163.7053537268381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3.4</v>
      </c>
      <c r="N100" s="14">
        <f>IF('Données projet'!$A$36&gt;35,N99+M100-V99,IF(A100&lt;'Données projet'!$A$36,$K$205^A100,IF(A100='Données projet'!$A$36,'Données projet'!$B$36,N99+M100-V99)))</f>
        <v>204.80000000000007</v>
      </c>
      <c r="O100" s="14">
        <f>N100*VLOOKUP('Données projet'!$B$9,Paramètres!$A$1:$I$89,3,0)*VLOOKUP('Données projet'!$B$9,Paramètres!$A$1:$I$89,5,0)</f>
        <v>172.52352000000008</v>
      </c>
      <c r="P100" s="14">
        <f t="shared" si="87"/>
        <v>43.654722512670503</v>
      </c>
      <c r="Q100" s="22">
        <f t="shared" si="107"/>
        <v>376.51043904290128</v>
      </c>
      <c r="R100" s="62">
        <f t="shared" si="55"/>
        <v>669.8437723762346</v>
      </c>
      <c r="S100" s="62">
        <f ca="1">AVERAGE(OFFSET($R$3,0,0,'Données projet'!$E$9+1,1))-AVERAGE(OFFSET($H$3,0,0,'Données projet'!$E$9+1,1))</f>
        <v>303.97870340691151</v>
      </c>
      <c r="T100" s="62">
        <f t="shared" si="88"/>
        <v>139.30691157356415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4.7</v>
      </c>
      <c r="AI100" s="14">
        <f>IF('Données projet'!$A$62&gt;35,AI99+AH100-AQ99,IF(A100&lt;'Données projet'!$A$62,$AF$205^A100,IF(A100='Données projet'!$A$62,'Données projet'!$B$62,AI99+AH100-AQ99)))</f>
        <v>267.39999999999964</v>
      </c>
      <c r="AJ100" s="14">
        <f>AI100*VLOOKUP('Données projet'!$B$10,Paramètres!$A$1:$I$89,3,0)*VLOOKUP('Données projet'!$B$10,Paramètres!$A$1:$I$89,5,0)</f>
        <v>271.14359999999965</v>
      </c>
      <c r="AK100" s="14">
        <f t="shared" si="89"/>
        <v>65.091910336447413</v>
      </c>
      <c r="AL100" s="22">
        <f t="shared" si="58"/>
        <v>585.61018050264533</v>
      </c>
      <c r="AM100" s="62">
        <f t="shared" si="59"/>
        <v>878.94351383597859</v>
      </c>
      <c r="AN100" s="62">
        <f ca="1">AVERAGE(OFFSET($AM$3,0,0,'Données projet'!$E$10+1,1))-AVERAGE(OFFSET($H$3,0,0,'Données projet'!$E$10+1,1))</f>
        <v>475.74538416323395</v>
      </c>
      <c r="AO100" s="62">
        <f t="shared" si="90"/>
        <v>254.25036207346585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-5.6843418860808015E-14</v>
      </c>
      <c r="BE100" s="14">
        <f>BD100*VLOOKUP('Données projet'!$B$11,Paramètres!$A$1:$I$89,3,0)*VLOOKUP('Données projet'!$B$11,Paramètres!$A$1:$I$89,5,0)</f>
        <v>-3.7243808037601412E-14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264.10782373172799</v>
      </c>
      <c r="BJ100" s="62">
        <f t="shared" si="92"/>
        <v>289.35855494161268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1.1368683772161603E-13</v>
      </c>
      <c r="BZ100" s="14">
        <f>BY100*VLOOKUP('Données projet'!$B$12,Paramètres!$A$1:$I$89,3,0)*VLOOKUP('Données projet'!$B$12,Paramètres!$A$1:$I$89,5,0)</f>
        <v>9.2222762759774927E-14</v>
      </c>
      <c r="CA100" s="14">
        <f t="shared" si="93"/>
        <v>1.3985662224947967E-12</v>
      </c>
      <c r="CB100" s="22">
        <f t="shared" si="64"/>
        <v>2.5964574826517121E-12</v>
      </c>
      <c r="CC100" s="62">
        <f t="shared" si="65"/>
        <v>293.33333333333593</v>
      </c>
      <c r="CD100" s="62">
        <f ca="1">AVERAGE(OFFSET($CC$3,0,0,'Données projet'!$E$12+1,1))-AVERAGE(OFFSET($H$3,0,0,'Données projet'!$E$12+1,1))</f>
        <v>280.22219394281689</v>
      </c>
      <c r="CE100" s="62">
        <f t="shared" si="94"/>
        <v>296.25239639555008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15</v>
      </c>
      <c r="CT100" s="13">
        <f>IF('Données projet'!$A$140&gt;35,CT99+CS100-DB99,IF(A100&lt;'Données projet'!$A$140,$CQ$205^A100,IF(A100='Données projet'!$A$140,'Données projet'!$B$140,CT99+CS100-DB99)))</f>
        <v>809.99999999999989</v>
      </c>
      <c r="CU100" s="18">
        <f>CT100*VLOOKUP('Données projet'!$B$13,Paramètres!$A$1:$I$89,3,0)*VLOOKUP('Données projet'!$B$13,Paramètres!$A$1:$I$89,5,0)</f>
        <v>379.08</v>
      </c>
      <c r="CV100" s="14">
        <f t="shared" si="95"/>
        <v>87.522288181554913</v>
      </c>
      <c r="CW100" s="22">
        <f t="shared" si="67"/>
        <v>812.66565191620805</v>
      </c>
      <c r="CX100" s="62">
        <f t="shared" si="68"/>
        <v>1105.9989852495414</v>
      </c>
      <c r="CY100" s="62">
        <f ca="1">AVERAGE(OFFSET($CX$3,0,0,'Données projet'!$E$13+1,1))-AVERAGE(OFFSET($H$3,0,0,'Données projet'!$E$13+1,1))</f>
        <v>399.92909819003523</v>
      </c>
      <c r="CZ100" s="62">
        <f t="shared" si="96"/>
        <v>163.7053537268381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3.4</v>
      </c>
      <c r="N101" s="14">
        <f>IF('Données projet'!$A$36&gt;35,N100+M101-V100,IF(A101&lt;'Données projet'!$A$36,$K$205^A101,IF(A101='Données projet'!$A$36,'Données projet'!$B$36,N100+M101-V100)))</f>
        <v>208.20000000000007</v>
      </c>
      <c r="O101" s="14">
        <f>N101*VLOOKUP('Données projet'!$B$9,Paramètres!$A$1:$I$89,3,0)*VLOOKUP('Données projet'!$B$9,Paramètres!$A$1:$I$89,5,0)</f>
        <v>175.3876800000001</v>
      </c>
      <c r="P101" s="14">
        <f t="shared" si="87"/>
        <v>44.294484825974145</v>
      </c>
      <c r="Q101" s="22">
        <f t="shared" si="107"/>
        <v>382.61310373857185</v>
      </c>
      <c r="R101" s="62">
        <f t="shared" si="55"/>
        <v>675.94643707190517</v>
      </c>
      <c r="S101" s="62">
        <f ca="1">AVERAGE(OFFSET($R$3,0,0,'Données projet'!$E$9+1,1))-AVERAGE(OFFSET($H$3,0,0,'Données projet'!$E$9+1,1))</f>
        <v>303.97870340691151</v>
      </c>
      <c r="T101" s="62">
        <f t="shared" si="88"/>
        <v>139.30691157356415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4.7</v>
      </c>
      <c r="AI101" s="14">
        <f>IF('Données projet'!$A$62&gt;35,AI100+AH101-AQ100,IF(A101&lt;'Données projet'!$A$62,$AF$205^A101,IF(A101='Données projet'!$A$62,'Données projet'!$B$62,AI100+AH101-AQ100)))</f>
        <v>272.09999999999962</v>
      </c>
      <c r="AJ101" s="14">
        <f>AI101*VLOOKUP('Données projet'!$B$10,Paramètres!$A$1:$I$89,3,0)*VLOOKUP('Données projet'!$B$10,Paramètres!$A$1:$I$89,5,0)</f>
        <v>275.90939999999961</v>
      </c>
      <c r="AK101" s="14">
        <f t="shared" si="89"/>
        <v>66.101808465810961</v>
      </c>
      <c r="AL101" s="22">
        <f t="shared" si="58"/>
        <v>595.66952141128684</v>
      </c>
      <c r="AM101" s="62">
        <f t="shared" si="59"/>
        <v>889.00285474462021</v>
      </c>
      <c r="AN101" s="62">
        <f ca="1">AVERAGE(OFFSET($AM$3,0,0,'Données projet'!$E$10+1,1))-AVERAGE(OFFSET($H$3,0,0,'Données projet'!$E$10+1,1))</f>
        <v>475.74538416323395</v>
      </c>
      <c r="AO101" s="62">
        <f t="shared" si="90"/>
        <v>254.25036207346585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-5.6843418860808015E-14</v>
      </c>
      <c r="BE101" s="14">
        <f>BD101*VLOOKUP('Données projet'!$B$11,Paramètres!$A$1:$I$89,3,0)*VLOOKUP('Données projet'!$B$11,Paramètres!$A$1:$I$89,5,0)</f>
        <v>-3.7243808037601412E-14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264.10782373172799</v>
      </c>
      <c r="BJ101" s="62">
        <f t="shared" si="92"/>
        <v>289.35855494161268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1.1368683772161603E-13</v>
      </c>
      <c r="BZ101" s="14">
        <f>BY101*VLOOKUP('Données projet'!$B$12,Paramètres!$A$1:$I$89,3,0)*VLOOKUP('Données projet'!$B$12,Paramètres!$A$1:$I$89,5,0)</f>
        <v>9.2222762759774927E-14</v>
      </c>
      <c r="CA101" s="14">
        <f t="shared" si="93"/>
        <v>1.3985662224947967E-12</v>
      </c>
      <c r="CB101" s="22">
        <f t="shared" si="64"/>
        <v>2.5964574826517121E-12</v>
      </c>
      <c r="CC101" s="62">
        <f t="shared" si="65"/>
        <v>293.33333333333593</v>
      </c>
      <c r="CD101" s="62">
        <f ca="1">AVERAGE(OFFSET($CC$3,0,0,'Données projet'!$E$12+1,1))-AVERAGE(OFFSET($H$3,0,0,'Données projet'!$E$12+1,1))</f>
        <v>280.22219394281689</v>
      </c>
      <c r="CE101" s="62">
        <f t="shared" si="94"/>
        <v>296.25239639555008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15</v>
      </c>
      <c r="CT101" s="13">
        <f>IF('Données projet'!$A$140&gt;35,CT100+CS101-DB100,IF(A101&lt;'Données projet'!$A$140,$CQ$205^A101,IF(A101='Données projet'!$A$140,'Données projet'!$B$140,CT100+CS101-DB100)))</f>
        <v>824.99999999999989</v>
      </c>
      <c r="CU101" s="18">
        <f>CT101*VLOOKUP('Données projet'!$B$13,Paramètres!$A$1:$I$89,3,0)*VLOOKUP('Données projet'!$B$13,Paramètres!$A$1:$I$89,5,0)</f>
        <v>386.09999999999997</v>
      </c>
      <c r="CV101" s="14">
        <f t="shared" si="95"/>
        <v>88.952879163979915</v>
      </c>
      <c r="CW101" s="22">
        <f t="shared" si="67"/>
        <v>827.38376454393153</v>
      </c>
      <c r="CX101" s="62">
        <f t="shared" si="68"/>
        <v>1120.7170978772649</v>
      </c>
      <c r="CY101" s="62">
        <f ca="1">AVERAGE(OFFSET($CX$3,0,0,'Données projet'!$E$13+1,1))-AVERAGE(OFFSET($H$3,0,0,'Données projet'!$E$13+1,1))</f>
        <v>399.92909819003523</v>
      </c>
      <c r="CZ101" s="62">
        <f t="shared" si="96"/>
        <v>163.7053537268381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3.4</v>
      </c>
      <c r="N102" s="14">
        <f>IF('Données projet'!$A$36&gt;35,N101+M102-V101,IF(A102&lt;'Données projet'!$A$36,$K$205^A102,IF(A102='Données projet'!$A$36,'Données projet'!$B$36,N101+M102-V101)))</f>
        <v>211.60000000000008</v>
      </c>
      <c r="O102" s="14">
        <f>N102*VLOOKUP('Données projet'!$B$9,Paramètres!$A$1:$I$89,3,0)*VLOOKUP('Données projet'!$B$9,Paramètres!$A$1:$I$89,5,0)</f>
        <v>178.2518400000001</v>
      </c>
      <c r="P102" s="14">
        <f t="shared" si="87"/>
        <v>44.933032135767995</v>
      </c>
      <c r="Q102" s="22">
        <f t="shared" si="107"/>
        <v>388.71365230312944</v>
      </c>
      <c r="R102" s="62">
        <f t="shared" si="55"/>
        <v>682.04698563646275</v>
      </c>
      <c r="S102" s="62">
        <f ca="1">AVERAGE(OFFSET($R$3,0,0,'Données projet'!$E$9+1,1))-AVERAGE(OFFSET($H$3,0,0,'Données projet'!$E$9+1,1))</f>
        <v>303.97870340691151</v>
      </c>
      <c r="T102" s="62">
        <f t="shared" si="88"/>
        <v>139.30691157356415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4.7</v>
      </c>
      <c r="AI102" s="14">
        <f>IF('Données projet'!$A$62&gt;35,AI101+AH102-AQ101,IF(A102&lt;'Données projet'!$A$62,$AF$205^A102,IF(A102='Données projet'!$A$62,'Données projet'!$B$62,AI101+AH102-AQ101)))</f>
        <v>276.79999999999961</v>
      </c>
      <c r="AJ102" s="14">
        <f>AI102*VLOOKUP('Données projet'!$B$10,Paramètres!$A$1:$I$89,3,0)*VLOOKUP('Données projet'!$B$10,Paramètres!$A$1:$I$89,5,0)</f>
        <v>280.67519999999962</v>
      </c>
      <c r="AK102" s="14">
        <f t="shared" si="89"/>
        <v>67.109678043026435</v>
      </c>
      <c r="AL102" s="22">
        <f t="shared" si="58"/>
        <v>605.72532925827045</v>
      </c>
      <c r="AM102" s="62">
        <f t="shared" si="59"/>
        <v>899.05866259160371</v>
      </c>
      <c r="AN102" s="62">
        <f ca="1">AVERAGE(OFFSET($AM$3,0,0,'Données projet'!$E$10+1,1))-AVERAGE(OFFSET($H$3,0,0,'Données projet'!$E$10+1,1))</f>
        <v>475.74538416323395</v>
      </c>
      <c r="AO102" s="62">
        <f t="shared" si="90"/>
        <v>254.25036207346585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-5.6843418860808015E-14</v>
      </c>
      <c r="BE102" s="14">
        <f>BD102*VLOOKUP('Données projet'!$B$11,Paramètres!$A$1:$I$89,3,0)*VLOOKUP('Données projet'!$B$11,Paramètres!$A$1:$I$89,5,0)</f>
        <v>-3.7243808037601412E-14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264.10782373172799</v>
      </c>
      <c r="BJ102" s="62">
        <f t="shared" si="92"/>
        <v>289.35855494161268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1.1368683772161603E-13</v>
      </c>
      <c r="BZ102" s="14">
        <f>BY102*VLOOKUP('Données projet'!$B$12,Paramètres!$A$1:$I$89,3,0)*VLOOKUP('Données projet'!$B$12,Paramètres!$A$1:$I$89,5,0)</f>
        <v>9.2222762759774927E-14</v>
      </c>
      <c r="CA102" s="14">
        <f t="shared" si="93"/>
        <v>1.3985662224947967E-12</v>
      </c>
      <c r="CB102" s="22">
        <f t="shared" si="64"/>
        <v>2.5964574826517121E-12</v>
      </c>
      <c r="CC102" s="62">
        <f t="shared" si="65"/>
        <v>293.33333333333593</v>
      </c>
      <c r="CD102" s="62">
        <f ca="1">AVERAGE(OFFSET($CC$3,0,0,'Données projet'!$E$12+1,1))-AVERAGE(OFFSET($H$3,0,0,'Données projet'!$E$12+1,1))</f>
        <v>280.22219394281689</v>
      </c>
      <c r="CE102" s="62">
        <f t="shared" si="94"/>
        <v>296.25239639555008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15</v>
      </c>
      <c r="CT102" s="13">
        <f>IF('Données projet'!$A$140&gt;35,CT101+CS102-DB101,IF(A102&lt;'Données projet'!$A$140,$CQ$205^A102,IF(A102='Données projet'!$A$140,'Données projet'!$B$140,CT101+CS102-DB101)))</f>
        <v>839.99999999999989</v>
      </c>
      <c r="CU102" s="18">
        <f>CT102*VLOOKUP('Données projet'!$B$13,Paramètres!$A$1:$I$89,3,0)*VLOOKUP('Données projet'!$B$13,Paramètres!$A$1:$I$89,5,0)</f>
        <v>393.11999999999989</v>
      </c>
      <c r="CV102" s="14">
        <f t="shared" si="95"/>
        <v>90.380445521044919</v>
      </c>
      <c r="CW102" s="22">
        <f t="shared" si="67"/>
        <v>842.09660928248638</v>
      </c>
      <c r="CX102" s="62">
        <f t="shared" si="68"/>
        <v>1135.4299426158198</v>
      </c>
      <c r="CY102" s="62">
        <f ca="1">AVERAGE(OFFSET($CX$3,0,0,'Données projet'!$E$13+1,1))-AVERAGE(OFFSET($H$3,0,0,'Données projet'!$E$13+1,1))</f>
        <v>399.92909819003523</v>
      </c>
      <c r="CZ102" s="62">
        <f t="shared" si="96"/>
        <v>163.7053537268381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3.4</v>
      </c>
      <c r="N103" s="14">
        <f>IF('Données projet'!$A$36&gt;35,N102+M103-V102,IF(A103&lt;'Données projet'!$A$36,$K$205^A103,IF(A103='Données projet'!$A$36,'Données projet'!$B$36,N102+M103-V102)))</f>
        <v>215.00000000000009</v>
      </c>
      <c r="O103" s="14">
        <f>N103*VLOOKUP('Données projet'!$B$9,Paramètres!$A$1:$I$89,3,0)*VLOOKUP('Données projet'!$B$9,Paramètres!$A$1:$I$89,5,0)</f>
        <v>181.1160000000001</v>
      </c>
      <c r="P103" s="14">
        <f t="shared" si="87"/>
        <v>45.570386218758252</v>
      </c>
      <c r="Q103" s="22">
        <f t="shared" si="107"/>
        <v>394.81212266433744</v>
      </c>
      <c r="R103" s="62">
        <f t="shared" si="55"/>
        <v>688.14545599767075</v>
      </c>
      <c r="S103" s="62">
        <f ca="1">AVERAGE(OFFSET($R$3,0,0,'Données projet'!$E$9+1,1))-AVERAGE(OFFSET($H$3,0,0,'Données projet'!$E$9+1,1))</f>
        <v>303.97870340691151</v>
      </c>
      <c r="T103" s="62">
        <f t="shared" si="88"/>
        <v>139.30691157356415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4.7</v>
      </c>
      <c r="AI103" s="14">
        <f>IF('Données projet'!$A$62&gt;35,AI102+AH103-AQ102,IF(A103&lt;'Données projet'!$A$62,$AF$205^A103,IF(A103='Données projet'!$A$62,'Données projet'!$B$62,AI102+AH103-AQ102)))</f>
        <v>281.4999999999996</v>
      </c>
      <c r="AJ103" s="14">
        <f>AI103*VLOOKUP('Données projet'!$B$10,Paramètres!$A$1:$I$89,3,0)*VLOOKUP('Données projet'!$B$10,Paramètres!$A$1:$I$89,5,0)</f>
        <v>285.44099999999958</v>
      </c>
      <c r="AK103" s="14">
        <f t="shared" si="89"/>
        <v>68.115557487507047</v>
      </c>
      <c r="AL103" s="22">
        <f t="shared" si="58"/>
        <v>615.77767095740739</v>
      </c>
      <c r="AM103" s="62">
        <f t="shared" si="59"/>
        <v>909.11100429074077</v>
      </c>
      <c r="AN103" s="62">
        <f ca="1">AVERAGE(OFFSET($AM$3,0,0,'Données projet'!$E$10+1,1))-AVERAGE(OFFSET($H$3,0,0,'Données projet'!$E$10+1,1))</f>
        <v>475.74538416323395</v>
      </c>
      <c r="AO103" s="62">
        <f t="shared" si="90"/>
        <v>254.25036207346585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-5.6843418860808015E-14</v>
      </c>
      <c r="BE103" s="14">
        <f>BD103*VLOOKUP('Données projet'!$B$11,Paramètres!$A$1:$I$89,3,0)*VLOOKUP('Données projet'!$B$11,Paramètres!$A$1:$I$89,5,0)</f>
        <v>-3.7243808037601412E-14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264.10782373172799</v>
      </c>
      <c r="BJ103" s="62">
        <f t="shared" si="92"/>
        <v>289.35855494161268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1.1368683772161603E-13</v>
      </c>
      <c r="BZ103" s="14">
        <f>BY103*VLOOKUP('Données projet'!$B$12,Paramètres!$A$1:$I$89,3,0)*VLOOKUP('Données projet'!$B$12,Paramètres!$A$1:$I$89,5,0)</f>
        <v>9.2222762759774927E-14</v>
      </c>
      <c r="CA103" s="14">
        <f t="shared" si="93"/>
        <v>1.3985662224947967E-12</v>
      </c>
      <c r="CB103" s="22">
        <f t="shared" si="64"/>
        <v>2.5964574826517121E-12</v>
      </c>
      <c r="CC103" s="62">
        <f t="shared" si="65"/>
        <v>293.33333333333593</v>
      </c>
      <c r="CD103" s="62">
        <f ca="1">AVERAGE(OFFSET($CC$3,0,0,'Données projet'!$E$12+1,1))-AVERAGE(OFFSET($H$3,0,0,'Données projet'!$E$12+1,1))</f>
        <v>280.22219394281689</v>
      </c>
      <c r="CE103" s="62">
        <f t="shared" si="94"/>
        <v>296.25239639555008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855</v>
      </c>
      <c r="CR103" s="13">
        <f>VLOOKUP(A103,'Données projet'!$A$139:$I$159,9,0)</f>
        <v>15</v>
      </c>
      <c r="CS103" s="13">
        <f t="array" ref="CS103">INDEX(CR:CR,MIN(IF(ISNUMBER(CR103:CR299),ROW(CR103:CR299),"")))</f>
        <v>15</v>
      </c>
      <c r="CT103" s="13">
        <f>IF('Données projet'!$A$140&gt;35,CT102+CS103-DB102,IF(A103&lt;'Données projet'!$A$140,$CQ$205^A103,IF(A103='Données projet'!$A$140,'Données projet'!$B$140,CT102+CS103-DB102)))</f>
        <v>854.99999999999989</v>
      </c>
      <c r="CU103" s="18">
        <f>CT103*VLOOKUP('Données projet'!$B$13,Paramètres!$A$1:$I$89,3,0)*VLOOKUP('Données projet'!$B$13,Paramètres!$A$1:$I$89,5,0)</f>
        <v>400.13999999999993</v>
      </c>
      <c r="CV103" s="14">
        <f t="shared" si="95"/>
        <v>91.805047494648534</v>
      </c>
      <c r="CW103" s="22">
        <f t="shared" si="67"/>
        <v>856.80429105317944</v>
      </c>
      <c r="CX103" s="62">
        <f t="shared" si="68"/>
        <v>1150.1376243865127</v>
      </c>
      <c r="CY103" s="62">
        <f ca="1">AVERAGE(OFFSET($CX$3,0,0,'Données projet'!$E$13+1,1))-AVERAGE(OFFSET($H$3,0,0,'Données projet'!$E$13+1,1))</f>
        <v>399.92909819003523</v>
      </c>
      <c r="CZ103" s="62">
        <f t="shared" si="96"/>
        <v>163.7053537268381</v>
      </c>
      <c r="DA103" s="16">
        <f>IF(ISNA(VLOOKUP(A103,'Données projet'!$A$139:$I$159,3,0)),0,VLOOKUP(A103,'Données projet'!$A$139:$I$159,3,0))</f>
        <v>7</v>
      </c>
      <c r="DB103" s="16">
        <f>IF(ISNA(VLOOKUP(A103,'Données projet'!$A$139:$I$159,4,0)),0,VLOOKUP(A103,'Données projet'!$A$139:$I$159,4,0))</f>
        <v>855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3.4</v>
      </c>
      <c r="N104" s="14">
        <f>IF('Données projet'!$A$36&gt;35,N103+M104-V103,IF(A104&lt;'Données projet'!$A$36,$K$205^A104,IF(A104='Données projet'!$A$36,'Données projet'!$B$36,N103+M104-V103)))</f>
        <v>218.40000000000009</v>
      </c>
      <c r="O104" s="14">
        <f>N104*VLOOKUP('Données projet'!$B$9,Paramètres!$A$1:$I$89,3,0)*VLOOKUP('Données projet'!$B$9,Paramètres!$A$1:$I$89,5,0)</f>
        <v>183.9801600000001</v>
      </c>
      <c r="P104" s="14">
        <f t="shared" si="87"/>
        <v>46.206568123393758</v>
      </c>
      <c r="Q104" s="22">
        <f t="shared" si="107"/>
        <v>400.90855148157766</v>
      </c>
      <c r="R104" s="62">
        <f t="shared" si="55"/>
        <v>694.24188481491092</v>
      </c>
      <c r="S104" s="62">
        <f ca="1">AVERAGE(OFFSET($R$3,0,0,'Données projet'!$E$9+1,1))-AVERAGE(OFFSET($H$3,0,0,'Données projet'!$E$9+1,1))</f>
        <v>303.97870340691151</v>
      </c>
      <c r="T104" s="62">
        <f t="shared" si="88"/>
        <v>139.30691157356415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4.7</v>
      </c>
      <c r="AI104" s="14">
        <f>IF('Données projet'!$A$62&gt;35,AI103+AH104-AQ103,IF(A104&lt;'Données projet'!$A$62,$AF$205^A104,IF(A104='Données projet'!$A$62,'Données projet'!$B$62,AI103+AH104-AQ103)))</f>
        <v>286.19999999999959</v>
      </c>
      <c r="AJ104" s="14">
        <f>AI104*VLOOKUP('Données projet'!$B$10,Paramètres!$A$1:$I$89,3,0)*VLOOKUP('Données projet'!$B$10,Paramètres!$A$1:$I$89,5,0)</f>
        <v>290.20679999999959</v>
      </c>
      <c r="AK104" s="14">
        <f t="shared" si="89"/>
        <v>69.119483862208341</v>
      </c>
      <c r="AL104" s="22">
        <f t="shared" si="58"/>
        <v>625.82661106001206</v>
      </c>
      <c r="AM104" s="62">
        <f t="shared" si="59"/>
        <v>919.15994439334531</v>
      </c>
      <c r="AN104" s="62">
        <f ca="1">AVERAGE(OFFSET($AM$3,0,0,'Données projet'!$E$10+1,1))-AVERAGE(OFFSET($H$3,0,0,'Données projet'!$E$10+1,1))</f>
        <v>475.74538416323395</v>
      </c>
      <c r="AO104" s="62">
        <f t="shared" si="90"/>
        <v>254.25036207346585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-5.6843418860808015E-14</v>
      </c>
      <c r="BE104" s="14">
        <f>BD104*VLOOKUP('Données projet'!$B$11,Paramètres!$A$1:$I$89,3,0)*VLOOKUP('Données projet'!$B$11,Paramètres!$A$1:$I$89,5,0)</f>
        <v>-3.7243808037601412E-14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264.10782373172799</v>
      </c>
      <c r="BJ104" s="62">
        <f t="shared" si="92"/>
        <v>289.35855494161268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1.1368683772161603E-13</v>
      </c>
      <c r="BZ104" s="14">
        <f>BY104*VLOOKUP('Données projet'!$B$12,Paramètres!$A$1:$I$89,3,0)*VLOOKUP('Données projet'!$B$12,Paramètres!$A$1:$I$89,5,0)</f>
        <v>9.2222762759774927E-14</v>
      </c>
      <c r="CA104" s="14">
        <f t="shared" si="93"/>
        <v>1.3985662224947967E-12</v>
      </c>
      <c r="CB104" s="22">
        <f t="shared" si="64"/>
        <v>2.5964574826517121E-12</v>
      </c>
      <c r="CC104" s="62">
        <f t="shared" si="65"/>
        <v>293.33333333333593</v>
      </c>
      <c r="CD104" s="62">
        <f ca="1">AVERAGE(OFFSET($CC$3,0,0,'Données projet'!$E$12+1,1))-AVERAGE(OFFSET($H$3,0,0,'Données projet'!$E$12+1,1))</f>
        <v>280.22219394281689</v>
      </c>
      <c r="CE104" s="62">
        <f t="shared" si="94"/>
        <v>296.25239639555008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-1.1368683772161603E-13</v>
      </c>
      <c r="CU104" s="18">
        <f>CT104*VLOOKUP('Données projet'!$B$13,Paramètres!$A$1:$I$89,3,0)*VLOOKUP('Données projet'!$B$13,Paramètres!$A$1:$I$89,5,0)</f>
        <v>-5.3205440053716299E-14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399.92909819003523</v>
      </c>
      <c r="CZ104" s="62">
        <f t="shared" si="96"/>
        <v>163.7053537268381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3.4</v>
      </c>
      <c r="N105" s="14">
        <f>IF('Données projet'!$A$36&gt;35,N104+M105-V104,IF(A105&lt;'Données projet'!$A$36,$K$205^A105,IF(A105='Données projet'!$A$36,'Données projet'!$B$36,N104+M105-V104)))</f>
        <v>221.8000000000001</v>
      </c>
      <c r="O105" s="14">
        <f>N105*VLOOKUP('Données projet'!$B$9,Paramètres!$A$1:$I$89,3,0)*VLOOKUP('Données projet'!$B$9,Paramètres!$A$1:$I$89,5,0)</f>
        <v>186.8443200000001</v>
      </c>
      <c r="P105" s="14">
        <f t="shared" si="87"/>
        <v>46.841598205171657</v>
      </c>
      <c r="Q105" s="22">
        <f t="shared" si="107"/>
        <v>407.00297420734074</v>
      </c>
      <c r="R105" s="62">
        <f t="shared" si="55"/>
        <v>700.33630754067406</v>
      </c>
      <c r="S105" s="62">
        <f ca="1">AVERAGE(OFFSET($R$3,0,0,'Données projet'!$E$9+1,1))-AVERAGE(OFFSET($H$3,0,0,'Données projet'!$E$9+1,1))</f>
        <v>303.97870340691151</v>
      </c>
      <c r="T105" s="62">
        <f t="shared" si="88"/>
        <v>139.30691157356415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4.7</v>
      </c>
      <c r="AI105" s="14">
        <f>IF('Données projet'!$A$62&gt;35,AI104+AH105-AQ104,IF(A105&lt;'Données projet'!$A$62,$AF$205^A105,IF(A105='Données projet'!$A$62,'Données projet'!$B$62,AI104+AH105-AQ104)))</f>
        <v>290.89999999999958</v>
      </c>
      <c r="AJ105" s="14">
        <f>AI105*VLOOKUP('Données projet'!$B$10,Paramètres!$A$1:$I$89,3,0)*VLOOKUP('Données projet'!$B$10,Paramètres!$A$1:$I$89,5,0)</f>
        <v>294.9725999999996</v>
      </c>
      <c r="AK105" s="14">
        <f t="shared" si="89"/>
        <v>70.121492942994351</v>
      </c>
      <c r="AL105" s="22">
        <f t="shared" si="58"/>
        <v>635.87221187571447</v>
      </c>
      <c r="AM105" s="62">
        <f t="shared" si="59"/>
        <v>929.20554520904784</v>
      </c>
      <c r="AN105" s="62">
        <f ca="1">AVERAGE(OFFSET($AM$3,0,0,'Données projet'!$E$10+1,1))-AVERAGE(OFFSET($H$3,0,0,'Données projet'!$E$10+1,1))</f>
        <v>475.74538416323395</v>
      </c>
      <c r="AO105" s="62">
        <f t="shared" si="90"/>
        <v>254.25036207346585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-5.6843418860808015E-14</v>
      </c>
      <c r="BE105" s="14">
        <f>BD105*VLOOKUP('Données projet'!$B$11,Paramètres!$A$1:$I$89,3,0)*VLOOKUP('Données projet'!$B$11,Paramètres!$A$1:$I$89,5,0)</f>
        <v>-3.7243808037601412E-14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264.10782373172799</v>
      </c>
      <c r="BJ105" s="62">
        <f t="shared" si="92"/>
        <v>289.35855494161268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1.1368683772161603E-13</v>
      </c>
      <c r="BZ105" s="14">
        <f>BY105*VLOOKUP('Données projet'!$B$12,Paramètres!$A$1:$I$89,3,0)*VLOOKUP('Données projet'!$B$12,Paramètres!$A$1:$I$89,5,0)</f>
        <v>9.2222762759774927E-14</v>
      </c>
      <c r="CA105" s="14">
        <f t="shared" si="93"/>
        <v>1.3985662224947967E-12</v>
      </c>
      <c r="CB105" s="22">
        <f t="shared" si="64"/>
        <v>2.5964574826517121E-12</v>
      </c>
      <c r="CC105" s="62">
        <f t="shared" si="65"/>
        <v>293.33333333333593</v>
      </c>
      <c r="CD105" s="62">
        <f ca="1">AVERAGE(OFFSET($CC$3,0,0,'Données projet'!$E$12+1,1))-AVERAGE(OFFSET($H$3,0,0,'Données projet'!$E$12+1,1))</f>
        <v>280.22219394281689</v>
      </c>
      <c r="CE105" s="62">
        <f t="shared" si="94"/>
        <v>296.25239639555008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-1.1368683772161603E-13</v>
      </c>
      <c r="CU105" s="18">
        <f>CT105*VLOOKUP('Données projet'!$B$13,Paramètres!$A$1:$I$89,3,0)*VLOOKUP('Données projet'!$B$13,Paramètres!$A$1:$I$89,5,0)</f>
        <v>-5.3205440053716299E-14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399.92909819003523</v>
      </c>
      <c r="CZ105" s="62">
        <f t="shared" si="96"/>
        <v>163.7053537268381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3.4</v>
      </c>
      <c r="N106" s="14">
        <f>IF('Données projet'!$A$36&gt;35,N105+M106-V105,IF(A106&lt;'Données projet'!$A$36,$K$205^A106,IF(A106='Données projet'!$A$36,'Données projet'!$B$36,N105+M106-V105)))</f>
        <v>225.2000000000001</v>
      </c>
      <c r="O106" s="14">
        <f>N106*VLOOKUP('Données projet'!$B$9,Paramètres!$A$1:$I$89,3,0)*VLOOKUP('Données projet'!$B$9,Paramètres!$A$1:$I$89,5,0)</f>
        <v>189.70848000000009</v>
      </c>
      <c r="P106" s="14">
        <f t="shared" si="87"/>
        <v>47.475496159716144</v>
      </c>
      <c r="Q106" s="22">
        <f t="shared" si="107"/>
        <v>413.09542514483906</v>
      </c>
      <c r="R106" s="62">
        <f t="shared" si="55"/>
        <v>706.42875847817231</v>
      </c>
      <c r="S106" s="62">
        <f ca="1">AVERAGE(OFFSET($R$3,0,0,'Données projet'!$E$9+1,1))-AVERAGE(OFFSET($H$3,0,0,'Données projet'!$E$9+1,1))</f>
        <v>303.97870340691151</v>
      </c>
      <c r="T106" s="62">
        <f t="shared" si="88"/>
        <v>139.30691157356415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4.7</v>
      </c>
      <c r="AI106" s="14">
        <f>IF('Données projet'!$A$62&gt;35,AI105+AH106-AQ105,IF(A106&lt;'Données projet'!$A$62,$AF$205^A106,IF(A106='Données projet'!$A$62,'Données projet'!$B$62,AI105+AH106-AQ105)))</f>
        <v>295.59999999999957</v>
      </c>
      <c r="AJ106" s="14">
        <f>AI106*VLOOKUP('Données projet'!$B$10,Paramètres!$A$1:$I$89,3,0)*VLOOKUP('Données projet'!$B$10,Paramètres!$A$1:$I$89,5,0)</f>
        <v>299.73839999999961</v>
      </c>
      <c r="AK106" s="14">
        <f t="shared" si="89"/>
        <v>71.121619283394352</v>
      </c>
      <c r="AL106" s="22">
        <f t="shared" si="58"/>
        <v>645.91453358524438</v>
      </c>
      <c r="AM106" s="62">
        <f t="shared" si="59"/>
        <v>939.24786691857776</v>
      </c>
      <c r="AN106" s="62">
        <f ca="1">AVERAGE(OFFSET($AM$3,0,0,'Données projet'!$E$10+1,1))-AVERAGE(OFFSET($H$3,0,0,'Données projet'!$E$10+1,1))</f>
        <v>475.74538416323395</v>
      </c>
      <c r="AO106" s="62">
        <f t="shared" si="90"/>
        <v>254.25036207346585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-5.6843418860808015E-14</v>
      </c>
      <c r="BE106" s="14">
        <f>BD106*VLOOKUP('Données projet'!$B$11,Paramètres!$A$1:$I$89,3,0)*VLOOKUP('Données projet'!$B$11,Paramètres!$A$1:$I$89,5,0)</f>
        <v>-3.7243808037601412E-14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264.10782373172799</v>
      </c>
      <c r="BJ106" s="62">
        <f t="shared" si="92"/>
        <v>289.35855494161268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1.1368683772161603E-13</v>
      </c>
      <c r="BZ106" s="14">
        <f>BY106*VLOOKUP('Données projet'!$B$12,Paramètres!$A$1:$I$89,3,0)*VLOOKUP('Données projet'!$B$12,Paramètres!$A$1:$I$89,5,0)</f>
        <v>9.2222762759774927E-14</v>
      </c>
      <c r="CA106" s="14">
        <f t="shared" si="93"/>
        <v>1.3985662224947967E-12</v>
      </c>
      <c r="CB106" s="22">
        <f t="shared" si="64"/>
        <v>2.5964574826517121E-12</v>
      </c>
      <c r="CC106" s="62">
        <f t="shared" si="65"/>
        <v>293.33333333333593</v>
      </c>
      <c r="CD106" s="62">
        <f ca="1">AVERAGE(OFFSET($CC$3,0,0,'Données projet'!$E$12+1,1))-AVERAGE(OFFSET($H$3,0,0,'Données projet'!$E$12+1,1))</f>
        <v>280.22219394281689</v>
      </c>
      <c r="CE106" s="62">
        <f t="shared" si="94"/>
        <v>296.25239639555008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-1.1368683772161603E-13</v>
      </c>
      <c r="CU106" s="18">
        <f>CT106*VLOOKUP('Données projet'!$B$13,Paramètres!$A$1:$I$89,3,0)*VLOOKUP('Données projet'!$B$13,Paramètres!$A$1:$I$89,5,0)</f>
        <v>-5.3205440053716299E-14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399.92909819003523</v>
      </c>
      <c r="CZ106" s="62">
        <f t="shared" si="96"/>
        <v>163.7053537268381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3.4</v>
      </c>
      <c r="N107" s="14">
        <f>IF('Données projet'!$A$36&gt;35,N106+M107-V106,IF(A107&lt;'Données projet'!$A$36,$K$205^A107,IF(A107='Données projet'!$A$36,'Données projet'!$B$36,N106+M107-V106)))</f>
        <v>228.60000000000011</v>
      </c>
      <c r="O107" s="14">
        <f>N107*VLOOKUP('Données projet'!$B$9,Paramètres!$A$1:$I$89,3,0)*VLOOKUP('Données projet'!$B$9,Paramètres!$A$1:$I$89,5,0)</f>
        <v>192.57264000000009</v>
      </c>
      <c r="P107" s="14">
        <f t="shared" si="87"/>
        <v>48.10828105380331</v>
      </c>
      <c r="Q107" s="22">
        <f t="shared" si="107"/>
        <v>419.18593750204087</v>
      </c>
      <c r="R107" s="62">
        <f t="shared" si="55"/>
        <v>712.51927083537419</v>
      </c>
      <c r="S107" s="62">
        <f ca="1">AVERAGE(OFFSET($R$3,0,0,'Données projet'!$E$9+1,1))-AVERAGE(OFFSET($H$3,0,0,'Données projet'!$E$9+1,1))</f>
        <v>303.97870340691151</v>
      </c>
      <c r="T107" s="62">
        <f t="shared" si="88"/>
        <v>139.30691157356415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4.7</v>
      </c>
      <c r="AI107" s="14">
        <f>IF('Données projet'!$A$62&gt;35,AI106+AH107-AQ106,IF(A107&lt;'Données projet'!$A$62,$AF$205^A107,IF(A107='Données projet'!$A$62,'Données projet'!$B$62,AI106+AH107-AQ106)))</f>
        <v>300.29999999999956</v>
      </c>
      <c r="AJ107" s="14">
        <f>AI107*VLOOKUP('Données projet'!$B$10,Paramètres!$A$1:$I$89,3,0)*VLOOKUP('Données projet'!$B$10,Paramètres!$A$1:$I$89,5,0)</f>
        <v>304.50419999999957</v>
      </c>
      <c r="AK107" s="14">
        <f t="shared" si="89"/>
        <v>72.11989627512429</v>
      </c>
      <c r="AL107" s="22">
        <f t="shared" si="58"/>
        <v>655.95363434584067</v>
      </c>
      <c r="AM107" s="62">
        <f t="shared" si="59"/>
        <v>949.28696767917404</v>
      </c>
      <c r="AN107" s="62">
        <f ca="1">AVERAGE(OFFSET($AM$3,0,0,'Données projet'!$E$10+1,1))-AVERAGE(OFFSET($H$3,0,0,'Données projet'!$E$10+1,1))</f>
        <v>475.74538416323395</v>
      </c>
      <c r="AO107" s="62">
        <f t="shared" si="90"/>
        <v>254.25036207346585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-5.6843418860808015E-14</v>
      </c>
      <c r="BE107" s="14">
        <f>BD107*VLOOKUP('Données projet'!$B$11,Paramètres!$A$1:$I$89,3,0)*VLOOKUP('Données projet'!$B$11,Paramètres!$A$1:$I$89,5,0)</f>
        <v>-3.7243808037601412E-14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264.10782373172799</v>
      </c>
      <c r="BJ107" s="62">
        <f t="shared" si="92"/>
        <v>289.35855494161268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1.1368683772161603E-13</v>
      </c>
      <c r="BZ107" s="14">
        <f>BY107*VLOOKUP('Données projet'!$B$12,Paramètres!$A$1:$I$89,3,0)*VLOOKUP('Données projet'!$B$12,Paramètres!$A$1:$I$89,5,0)</f>
        <v>9.2222762759774927E-14</v>
      </c>
      <c r="CA107" s="14">
        <f t="shared" si="93"/>
        <v>1.3985662224947967E-12</v>
      </c>
      <c r="CB107" s="22">
        <f t="shared" si="64"/>
        <v>2.5964574826517121E-12</v>
      </c>
      <c r="CC107" s="62">
        <f t="shared" si="65"/>
        <v>293.33333333333593</v>
      </c>
      <c r="CD107" s="62">
        <f ca="1">AVERAGE(OFFSET($CC$3,0,0,'Données projet'!$E$12+1,1))-AVERAGE(OFFSET($H$3,0,0,'Données projet'!$E$12+1,1))</f>
        <v>280.22219394281689</v>
      </c>
      <c r="CE107" s="62">
        <f t="shared" si="94"/>
        <v>296.25239639555008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-1.1368683772161603E-13</v>
      </c>
      <c r="CU107" s="18">
        <f>CT107*VLOOKUP('Données projet'!$B$13,Paramètres!$A$1:$I$89,3,0)*VLOOKUP('Données projet'!$B$13,Paramètres!$A$1:$I$89,5,0)</f>
        <v>-5.3205440053716299E-14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399.92909819003523</v>
      </c>
      <c r="CZ107" s="62">
        <f t="shared" si="96"/>
        <v>163.7053537268381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232</v>
      </c>
      <c r="L108" s="13">
        <f>VLOOKUP(A108,'Données projet'!$A$35:$I$55,9,0)</f>
        <v>3.4</v>
      </c>
      <c r="M108" s="13">
        <f t="array" ref="M108">INDEX(L:L,MIN(IF(ISNUMBER(L108:L304),ROW(L108:L304),"")))</f>
        <v>3.4</v>
      </c>
      <c r="N108" s="14">
        <f>IF('Données projet'!$A$36&gt;35,N107+M108-V107,IF(A108&lt;'Données projet'!$A$36,$K$205^A108,IF(A108='Données projet'!$A$36,'Données projet'!$B$36,N107+M108-V107)))</f>
        <v>232.00000000000011</v>
      </c>
      <c r="O108" s="14">
        <f>N108*VLOOKUP('Données projet'!$B$9,Paramètres!$A$1:$I$89,3,0)*VLOOKUP('Données projet'!$B$9,Paramètres!$A$1:$I$89,5,0)</f>
        <v>195.43680000000012</v>
      </c>
      <c r="P108" s="14">
        <f t="shared" si="87"/>
        <v>48.739971354487892</v>
      </c>
      <c r="Q108" s="22">
        <f t="shared" si="107"/>
        <v>425.27454344239999</v>
      </c>
      <c r="R108" s="62">
        <f t="shared" si="55"/>
        <v>718.6078767757333</v>
      </c>
      <c r="S108" s="62">
        <f ca="1">AVERAGE(OFFSET($R$3,0,0,'Données projet'!$E$9+1,1))-AVERAGE(OFFSET($H$3,0,0,'Données projet'!$E$9+1,1))</f>
        <v>303.97870340691151</v>
      </c>
      <c r="T108" s="62">
        <f t="shared" si="88"/>
        <v>139.30691157356415</v>
      </c>
      <c r="U108" s="16">
        <f>IF(ISNA(VLOOKUP(A108,'Données projet'!$A$35:$I$55,3,0)),0,VLOOKUP(A108,'Données projet'!$A$35:$I$55,3,0))</f>
        <v>8</v>
      </c>
      <c r="V108" s="16">
        <f>IF(ISNA(VLOOKUP(A108,'Données projet'!$A$35:$I$55,4,0)),0,VLOOKUP(A108,'Données projet'!$A$35:$I$55,4,0))</f>
        <v>28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305</v>
      </c>
      <c r="AG108" s="13">
        <f>VLOOKUP(A108,'Données projet'!$A$61:$I$81,9,0)</f>
        <v>4.7</v>
      </c>
      <c r="AH108" s="13">
        <f t="array" ref="AH108">INDEX(AG:AG,MIN(IF(ISNUMBER(AG108:AG304),ROW(AG108:AG304),"")))</f>
        <v>4.7</v>
      </c>
      <c r="AI108" s="14">
        <f>IF('Données projet'!$A$62&gt;35,AI107+AH108-AQ107,IF(A108&lt;'Données projet'!$A$62,$AF$205^A108,IF(A108='Données projet'!$A$62,'Données projet'!$B$62,AI107+AH108-AQ107)))</f>
        <v>304.99999999999955</v>
      </c>
      <c r="AJ108" s="14">
        <f>AI108*VLOOKUP('Données projet'!$B$10,Paramètres!$A$1:$I$89,3,0)*VLOOKUP('Données projet'!$B$10,Paramètres!$A$1:$I$89,5,0)</f>
        <v>309.26999999999958</v>
      </c>
      <c r="AK108" s="14">
        <f t="shared" si="89"/>
        <v>73.116356204710968</v>
      </c>
      <c r="AL108" s="22">
        <f t="shared" si="58"/>
        <v>665.98957038987078</v>
      </c>
      <c r="AM108" s="62">
        <f t="shared" si="59"/>
        <v>959.32290372320404</v>
      </c>
      <c r="AN108" s="62">
        <f ca="1">AVERAGE(OFFSET($AM$3,0,0,'Données projet'!$E$10+1,1))-AVERAGE(OFFSET($H$3,0,0,'Données projet'!$E$10+1,1))</f>
        <v>475.74538416323395</v>
      </c>
      <c r="AO108" s="62">
        <f t="shared" si="90"/>
        <v>254.25036207346585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41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-5.6843418860808015E-14</v>
      </c>
      <c r="BE108" s="14">
        <f>BD108*VLOOKUP('Données projet'!$B$11,Paramètres!$A$1:$I$89,3,0)*VLOOKUP('Données projet'!$B$11,Paramètres!$A$1:$I$89,5,0)</f>
        <v>-3.7243808037601412E-14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264.10782373172799</v>
      </c>
      <c r="BJ108" s="62">
        <f t="shared" si="92"/>
        <v>289.35855494161268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1.1368683772161603E-13</v>
      </c>
      <c r="BZ108" s="14">
        <f>BY108*VLOOKUP('Données projet'!$B$12,Paramètres!$A$1:$I$89,3,0)*VLOOKUP('Données projet'!$B$12,Paramètres!$A$1:$I$89,5,0)</f>
        <v>9.2222762759774927E-14</v>
      </c>
      <c r="CA108" s="14">
        <f t="shared" si="93"/>
        <v>1.3985662224947967E-12</v>
      </c>
      <c r="CB108" s="22">
        <f t="shared" si="64"/>
        <v>2.5964574826517121E-12</v>
      </c>
      <c r="CC108" s="62">
        <f t="shared" si="65"/>
        <v>293.33333333333593</v>
      </c>
      <c r="CD108" s="62">
        <f ca="1">AVERAGE(OFFSET($CC$3,0,0,'Données projet'!$E$12+1,1))-AVERAGE(OFFSET($H$3,0,0,'Données projet'!$E$12+1,1))</f>
        <v>280.22219394281689</v>
      </c>
      <c r="CE108" s="62">
        <f t="shared" si="94"/>
        <v>296.25239639555008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-1.1368683772161603E-13</v>
      </c>
      <c r="CU108" s="18">
        <f>CT108*VLOOKUP('Données projet'!$B$13,Paramètres!$A$1:$I$89,3,0)*VLOOKUP('Données projet'!$B$13,Paramètres!$A$1:$I$89,5,0)</f>
        <v>-5.3205440053716299E-14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399.92909819003523</v>
      </c>
      <c r="CZ108" s="62">
        <f t="shared" si="96"/>
        <v>163.7053537268381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2.9</v>
      </c>
      <c r="N109" s="14">
        <f>IF('Données projet'!$A$36&gt;35,N108+M109-V108,IF(A109&lt;'Données projet'!$A$36,$K$205^A109,IF(A109='Données projet'!$A$36,'Données projet'!$B$36,N108+M109-V108)))</f>
        <v>206.90000000000012</v>
      </c>
      <c r="O109" s="14">
        <f>N109*VLOOKUP('Données projet'!$B$9,Paramètres!$A$1:$I$89,3,0)*VLOOKUP('Données projet'!$B$9,Paramètres!$A$1:$I$89,5,0)</f>
        <v>174.29256000000012</v>
      </c>
      <c r="P109" s="14">
        <f t="shared" si="87"/>
        <v>44.050014500203595</v>
      </c>
      <c r="Q109" s="22">
        <f t="shared" si="107"/>
        <v>380.27998392118815</v>
      </c>
      <c r="R109" s="62">
        <f t="shared" si="55"/>
        <v>673.61331725452146</v>
      </c>
      <c r="S109" s="62">
        <f ca="1">AVERAGE(OFFSET($R$3,0,0,'Données projet'!$E$9+1,1))-AVERAGE(OFFSET($H$3,0,0,'Données projet'!$E$9+1,1))</f>
        <v>303.97870340691151</v>
      </c>
      <c r="T109" s="62">
        <f t="shared" si="88"/>
        <v>139.30691157356415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</v>
      </c>
      <c r="AI109" s="14">
        <f>IF('Données projet'!$A$62&gt;35,AI108+AH109-AQ108,IF(A109&lt;'Données projet'!$A$62,$AF$205^A109,IF(A109='Données projet'!$A$62,'Données projet'!$B$62,AI108+AH109-AQ108)))</f>
        <v>267.99999999999955</v>
      </c>
      <c r="AJ109" s="14">
        <f>AI109*VLOOKUP('Données projet'!$B$10,Paramètres!$A$1:$I$89,3,0)*VLOOKUP('Données projet'!$B$10,Paramètres!$A$1:$I$89,5,0)</f>
        <v>271.75199999999955</v>
      </c>
      <c r="AK109" s="14">
        <f t="shared" si="89"/>
        <v>65.22094782472486</v>
      </c>
      <c r="AL109" s="22">
        <f t="shared" si="58"/>
        <v>586.89455079472839</v>
      </c>
      <c r="AM109" s="62">
        <f t="shared" si="59"/>
        <v>880.22788412806176</v>
      </c>
      <c r="AN109" s="62">
        <f ca="1">AVERAGE(OFFSET($AM$3,0,0,'Données projet'!$E$10+1,1))-AVERAGE(OFFSET($H$3,0,0,'Données projet'!$E$10+1,1))</f>
        <v>475.74538416323395</v>
      </c>
      <c r="AO109" s="62">
        <f t="shared" si="90"/>
        <v>254.25036207346585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-5.6843418860808015E-14</v>
      </c>
      <c r="BE109" s="14">
        <f>BD109*VLOOKUP('Données projet'!$B$11,Paramètres!$A$1:$I$89,3,0)*VLOOKUP('Données projet'!$B$11,Paramètres!$A$1:$I$89,5,0)</f>
        <v>-3.7243808037601412E-14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264.10782373172799</v>
      </c>
      <c r="BJ109" s="62">
        <f t="shared" si="92"/>
        <v>289.35855494161268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1.1368683772161603E-13</v>
      </c>
      <c r="BZ109" s="14">
        <f>BY109*VLOOKUP('Données projet'!$B$12,Paramètres!$A$1:$I$89,3,0)*VLOOKUP('Données projet'!$B$12,Paramètres!$A$1:$I$89,5,0)</f>
        <v>9.2222762759774927E-14</v>
      </c>
      <c r="CA109" s="14">
        <f t="shared" si="93"/>
        <v>1.3985662224947967E-12</v>
      </c>
      <c r="CB109" s="22">
        <f t="shared" si="64"/>
        <v>2.5964574826517121E-12</v>
      </c>
      <c r="CC109" s="62">
        <f t="shared" si="65"/>
        <v>293.33333333333593</v>
      </c>
      <c r="CD109" s="62">
        <f ca="1">AVERAGE(OFFSET($CC$3,0,0,'Données projet'!$E$12+1,1))-AVERAGE(OFFSET($H$3,0,0,'Données projet'!$E$12+1,1))</f>
        <v>280.22219394281689</v>
      </c>
      <c r="CE109" s="62">
        <f t="shared" si="94"/>
        <v>296.25239639555008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-1.1368683772161603E-13</v>
      </c>
      <c r="CU109" s="18">
        <f>CT109*VLOOKUP('Données projet'!$B$13,Paramètres!$A$1:$I$89,3,0)*VLOOKUP('Données projet'!$B$13,Paramètres!$A$1:$I$89,5,0)</f>
        <v>-5.3205440053716299E-14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399.92909819003523</v>
      </c>
      <c r="CZ109" s="62">
        <f t="shared" si="96"/>
        <v>163.7053537268381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2.9</v>
      </c>
      <c r="N110" s="14">
        <f>IF('Données projet'!$A$36&gt;35,N109+M110-V109,IF(A110&lt;'Données projet'!$A$36,$K$205^A110,IF(A110='Données projet'!$A$36,'Données projet'!$B$36,N109+M110-V109)))</f>
        <v>209.80000000000013</v>
      </c>
      <c r="O110" s="14">
        <f>N110*VLOOKUP('Données projet'!$B$9,Paramètres!$A$1:$I$89,3,0)*VLOOKUP('Données projet'!$B$9,Paramètres!$A$1:$I$89,5,0)</f>
        <v>176.73552000000012</v>
      </c>
      <c r="P110" s="14">
        <f t="shared" si="87"/>
        <v>44.595127680383989</v>
      </c>
      <c r="Q110" s="22">
        <f t="shared" si="107"/>
        <v>385.48421137666901</v>
      </c>
      <c r="R110" s="62">
        <f t="shared" si="55"/>
        <v>678.81754471000227</v>
      </c>
      <c r="S110" s="62">
        <f ca="1">AVERAGE(OFFSET($R$3,0,0,'Données projet'!$E$9+1,1))-AVERAGE(OFFSET($H$3,0,0,'Données projet'!$E$9+1,1))</f>
        <v>303.97870340691151</v>
      </c>
      <c r="T110" s="62">
        <f t="shared" si="88"/>
        <v>139.30691157356415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</v>
      </c>
      <c r="AI110" s="14">
        <f>IF('Données projet'!$A$62&gt;35,AI109+AH110-AQ109,IF(A110&lt;'Données projet'!$A$62,$AF$205^A110,IF(A110='Données projet'!$A$62,'Données projet'!$B$62,AI109+AH110-AQ109)))</f>
        <v>271.99999999999955</v>
      </c>
      <c r="AJ110" s="14">
        <f>AI110*VLOOKUP('Données projet'!$B$10,Paramètres!$A$1:$I$89,3,0)*VLOOKUP('Données projet'!$B$10,Paramètres!$A$1:$I$89,5,0)</f>
        <v>275.80799999999954</v>
      </c>
      <c r="AK110" s="14">
        <f t="shared" si="89"/>
        <v>66.080342531440536</v>
      </c>
      <c r="AL110" s="22">
        <f t="shared" si="58"/>
        <v>595.45552990892475</v>
      </c>
      <c r="AM110" s="62">
        <f t="shared" si="59"/>
        <v>888.788863242258</v>
      </c>
      <c r="AN110" s="62">
        <f ca="1">AVERAGE(OFFSET($AM$3,0,0,'Données projet'!$E$10+1,1))-AVERAGE(OFFSET($H$3,0,0,'Données projet'!$E$10+1,1))</f>
        <v>475.74538416323395</v>
      </c>
      <c r="AO110" s="62">
        <f t="shared" si="90"/>
        <v>254.25036207346585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-5.6843418860808015E-14</v>
      </c>
      <c r="BE110" s="14">
        <f>BD110*VLOOKUP('Données projet'!$B$11,Paramètres!$A$1:$I$89,3,0)*VLOOKUP('Données projet'!$B$11,Paramètres!$A$1:$I$89,5,0)</f>
        <v>-3.7243808037601412E-14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264.10782373172799</v>
      </c>
      <c r="BJ110" s="62">
        <f t="shared" si="92"/>
        <v>289.35855494161268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1.1368683772161603E-13</v>
      </c>
      <c r="BZ110" s="14">
        <f>BY110*VLOOKUP('Données projet'!$B$12,Paramètres!$A$1:$I$89,3,0)*VLOOKUP('Données projet'!$B$12,Paramètres!$A$1:$I$89,5,0)</f>
        <v>9.2222762759774927E-14</v>
      </c>
      <c r="CA110" s="14">
        <f t="shared" si="93"/>
        <v>1.3985662224947967E-12</v>
      </c>
      <c r="CB110" s="22">
        <f t="shared" si="64"/>
        <v>2.5964574826517121E-12</v>
      </c>
      <c r="CC110" s="62">
        <f t="shared" si="65"/>
        <v>293.33333333333593</v>
      </c>
      <c r="CD110" s="62">
        <f ca="1">AVERAGE(OFFSET($CC$3,0,0,'Données projet'!$E$12+1,1))-AVERAGE(OFFSET($H$3,0,0,'Données projet'!$E$12+1,1))</f>
        <v>280.22219394281689</v>
      </c>
      <c r="CE110" s="62">
        <f t="shared" si="94"/>
        <v>296.25239639555008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-1.1368683772161603E-13</v>
      </c>
      <c r="CU110" s="18">
        <f>CT110*VLOOKUP('Données projet'!$B$13,Paramètres!$A$1:$I$89,3,0)*VLOOKUP('Données projet'!$B$13,Paramètres!$A$1:$I$89,5,0)</f>
        <v>-5.3205440053716299E-14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399.92909819003523</v>
      </c>
      <c r="CZ110" s="62">
        <f t="shared" si="96"/>
        <v>163.7053537268381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2.9</v>
      </c>
      <c r="N111" s="14">
        <f>IF('Données projet'!$A$36&gt;35,N110+M111-V110,IF(A111&lt;'Données projet'!$A$36,$K$205^A111,IF(A111='Données projet'!$A$36,'Données projet'!$B$36,N110+M111-V110)))</f>
        <v>212.70000000000013</v>
      </c>
      <c r="O111" s="14">
        <f>N111*VLOOKUP('Données projet'!$B$9,Paramètres!$A$1:$I$89,3,0)*VLOOKUP('Données projet'!$B$9,Paramètres!$A$1:$I$89,5,0)</f>
        <v>179.17848000000012</v>
      </c>
      <c r="P111" s="14">
        <f t="shared" si="87"/>
        <v>45.139364470457046</v>
      </c>
      <c r="Q111" s="22">
        <f t="shared" si="107"/>
        <v>390.68691245271287</v>
      </c>
      <c r="R111" s="62">
        <f t="shared" si="55"/>
        <v>684.02024578604619</v>
      </c>
      <c r="S111" s="62">
        <f ca="1">AVERAGE(OFFSET($R$3,0,0,'Données projet'!$E$9+1,1))-AVERAGE(OFFSET($H$3,0,0,'Données projet'!$E$9+1,1))</f>
        <v>303.97870340691151</v>
      </c>
      <c r="T111" s="62">
        <f t="shared" si="88"/>
        <v>139.30691157356415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</v>
      </c>
      <c r="AI111" s="14">
        <f>IF('Données projet'!$A$62&gt;35,AI110+AH111-AQ110,IF(A111&lt;'Données projet'!$A$62,$AF$205^A111,IF(A111='Données projet'!$A$62,'Données projet'!$B$62,AI110+AH111-AQ110)))</f>
        <v>275.99999999999955</v>
      </c>
      <c r="AJ111" s="14">
        <f>AI111*VLOOKUP('Données projet'!$B$10,Paramètres!$A$1:$I$89,3,0)*VLOOKUP('Données projet'!$B$10,Paramètres!$A$1:$I$89,5,0)</f>
        <v>279.86399999999958</v>
      </c>
      <c r="AK111" s="14">
        <f t="shared" si="89"/>
        <v>66.93826735896495</v>
      </c>
      <c r="AL111" s="22">
        <f t="shared" si="58"/>
        <v>604.01394898352987</v>
      </c>
      <c r="AM111" s="62">
        <f t="shared" si="59"/>
        <v>897.34728231686313</v>
      </c>
      <c r="AN111" s="62">
        <f ca="1">AVERAGE(OFFSET($AM$3,0,0,'Données projet'!$E$10+1,1))-AVERAGE(OFFSET($H$3,0,0,'Données projet'!$E$10+1,1))</f>
        <v>475.74538416323395</v>
      </c>
      <c r="AO111" s="62">
        <f t="shared" si="90"/>
        <v>254.25036207346585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-5.6843418860808015E-14</v>
      </c>
      <c r="BE111" s="14">
        <f>BD111*VLOOKUP('Données projet'!$B$11,Paramètres!$A$1:$I$89,3,0)*VLOOKUP('Données projet'!$B$11,Paramètres!$A$1:$I$89,5,0)</f>
        <v>-3.7243808037601412E-14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264.10782373172799</v>
      </c>
      <c r="BJ111" s="62">
        <f t="shared" si="92"/>
        <v>289.35855494161268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1.1368683772161603E-13</v>
      </c>
      <c r="BZ111" s="14">
        <f>BY111*VLOOKUP('Données projet'!$B$12,Paramètres!$A$1:$I$89,3,0)*VLOOKUP('Données projet'!$B$12,Paramètres!$A$1:$I$89,5,0)</f>
        <v>9.2222762759774927E-14</v>
      </c>
      <c r="CA111" s="14">
        <f t="shared" si="93"/>
        <v>1.3985662224947967E-12</v>
      </c>
      <c r="CB111" s="22">
        <f t="shared" si="64"/>
        <v>2.5964574826517121E-12</v>
      </c>
      <c r="CC111" s="62">
        <f t="shared" si="65"/>
        <v>293.33333333333593</v>
      </c>
      <c r="CD111" s="62">
        <f ca="1">AVERAGE(OFFSET($CC$3,0,0,'Données projet'!$E$12+1,1))-AVERAGE(OFFSET($H$3,0,0,'Données projet'!$E$12+1,1))</f>
        <v>280.22219394281689</v>
      </c>
      <c r="CE111" s="62">
        <f t="shared" si="94"/>
        <v>296.25239639555008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-1.1368683772161603E-13</v>
      </c>
      <c r="CU111" s="18">
        <f>CT111*VLOOKUP('Données projet'!$B$13,Paramètres!$A$1:$I$89,3,0)*VLOOKUP('Données projet'!$B$13,Paramètres!$A$1:$I$89,5,0)</f>
        <v>-5.3205440053716299E-14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399.92909819003523</v>
      </c>
      <c r="CZ111" s="62">
        <f t="shared" si="96"/>
        <v>163.7053537268381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2.9</v>
      </c>
      <c r="N112" s="14">
        <f>IF('Données projet'!$A$36&gt;35,N111+M112-V111,IF(A112&lt;'Données projet'!$A$36,$K$205^A112,IF(A112='Données projet'!$A$36,'Données projet'!$B$36,N111+M112-V111)))</f>
        <v>215.60000000000014</v>
      </c>
      <c r="O112" s="14">
        <f>N112*VLOOKUP('Données projet'!$B$9,Paramètres!$A$1:$I$89,3,0)*VLOOKUP('Données projet'!$B$9,Paramètres!$A$1:$I$89,5,0)</f>
        <v>181.62144000000012</v>
      </c>
      <c r="P112" s="14">
        <f t="shared" si="87"/>
        <v>45.682738200427785</v>
      </c>
      <c r="Q112" s="22">
        <f t="shared" si="107"/>
        <v>395.88811036574526</v>
      </c>
      <c r="R112" s="62">
        <f t="shared" si="55"/>
        <v>689.22144369907858</v>
      </c>
      <c r="S112" s="62">
        <f ca="1">AVERAGE(OFFSET($R$3,0,0,'Données projet'!$E$9+1,1))-AVERAGE(OFFSET($H$3,0,0,'Données projet'!$E$9+1,1))</f>
        <v>303.97870340691151</v>
      </c>
      <c r="T112" s="62">
        <f t="shared" si="88"/>
        <v>139.30691157356415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</v>
      </c>
      <c r="AI112" s="14">
        <f>IF('Données projet'!$A$62&gt;35,AI111+AH112-AQ111,IF(A112&lt;'Données projet'!$A$62,$AF$205^A112,IF(A112='Données projet'!$A$62,'Données projet'!$B$62,AI111+AH112-AQ111)))</f>
        <v>279.99999999999955</v>
      </c>
      <c r="AJ112" s="14">
        <f>AI112*VLOOKUP('Données projet'!$B$10,Paramètres!$A$1:$I$89,3,0)*VLOOKUP('Données projet'!$B$10,Paramètres!$A$1:$I$89,5,0)</f>
        <v>283.91999999999956</v>
      </c>
      <c r="AK112" s="14">
        <f t="shared" si="89"/>
        <v>67.794746071143507</v>
      </c>
      <c r="AL112" s="22">
        <f t="shared" si="58"/>
        <v>612.56984940724078</v>
      </c>
      <c r="AM112" s="62">
        <f t="shared" si="59"/>
        <v>905.90318274057404</v>
      </c>
      <c r="AN112" s="62">
        <f ca="1">AVERAGE(OFFSET($AM$3,0,0,'Données projet'!$E$10+1,1))-AVERAGE(OFFSET($H$3,0,0,'Données projet'!$E$10+1,1))</f>
        <v>475.74538416323395</v>
      </c>
      <c r="AO112" s="62">
        <f t="shared" si="90"/>
        <v>254.25036207346585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-5.6843418860808015E-14</v>
      </c>
      <c r="BE112" s="14">
        <f>BD112*VLOOKUP('Données projet'!$B$11,Paramètres!$A$1:$I$89,3,0)*VLOOKUP('Données projet'!$B$11,Paramètres!$A$1:$I$89,5,0)</f>
        <v>-3.7243808037601412E-14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264.10782373172799</v>
      </c>
      <c r="BJ112" s="62">
        <f t="shared" si="92"/>
        <v>289.35855494161268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1.1368683772161603E-13</v>
      </c>
      <c r="BZ112" s="14">
        <f>BY112*VLOOKUP('Données projet'!$B$12,Paramètres!$A$1:$I$89,3,0)*VLOOKUP('Données projet'!$B$12,Paramètres!$A$1:$I$89,5,0)</f>
        <v>9.2222762759774927E-14</v>
      </c>
      <c r="CA112" s="14">
        <f t="shared" si="93"/>
        <v>1.3985662224947967E-12</v>
      </c>
      <c r="CB112" s="22">
        <f t="shared" si="64"/>
        <v>2.5964574826517121E-12</v>
      </c>
      <c r="CC112" s="62">
        <f t="shared" si="65"/>
        <v>293.33333333333593</v>
      </c>
      <c r="CD112" s="62">
        <f ca="1">AVERAGE(OFFSET($CC$3,0,0,'Données projet'!$E$12+1,1))-AVERAGE(OFFSET($H$3,0,0,'Données projet'!$E$12+1,1))</f>
        <v>280.22219394281689</v>
      </c>
      <c r="CE112" s="62">
        <f t="shared" si="94"/>
        <v>296.25239639555008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-1.1368683772161603E-13</v>
      </c>
      <c r="CU112" s="18">
        <f>CT112*VLOOKUP('Données projet'!$B$13,Paramètres!$A$1:$I$89,3,0)*VLOOKUP('Données projet'!$B$13,Paramètres!$A$1:$I$89,5,0)</f>
        <v>-5.3205440053716299E-14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399.92909819003523</v>
      </c>
      <c r="CZ112" s="62">
        <f t="shared" si="96"/>
        <v>163.7053537268381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2.9</v>
      </c>
      <c r="N113" s="14">
        <f>IF('Données projet'!$A$36&gt;35,N112+M113-V112,IF(A113&lt;'Données projet'!$A$36,$K$205^A113,IF(A113='Données projet'!$A$36,'Données projet'!$B$36,N112+M113-V112)))</f>
        <v>218.50000000000014</v>
      </c>
      <c r="O113" s="14">
        <f>N113*VLOOKUP('Données projet'!$B$9,Paramètres!$A$1:$I$89,3,0)*VLOOKUP('Données projet'!$B$9,Paramètres!$A$1:$I$89,5,0)</f>
        <v>184.06440000000012</v>
      </c>
      <c r="P113" s="14">
        <f t="shared" si="87"/>
        <v>46.225261821093866</v>
      </c>
      <c r="Q113" s="22">
        <f t="shared" si="107"/>
        <v>401.08782767173875</v>
      </c>
      <c r="R113" s="62">
        <f t="shared" si="55"/>
        <v>694.42116100507201</v>
      </c>
      <c r="S113" s="62">
        <f ca="1">AVERAGE(OFFSET($R$3,0,0,'Données projet'!$E$9+1,1))-AVERAGE(OFFSET($H$3,0,0,'Données projet'!$E$9+1,1))</f>
        <v>303.97870340691151</v>
      </c>
      <c r="T113" s="62">
        <f t="shared" si="88"/>
        <v>139.30691157356415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</v>
      </c>
      <c r="AI113" s="14">
        <f>IF('Données projet'!$A$62&gt;35,AI112+AH113-AQ112,IF(A113&lt;'Données projet'!$A$62,$AF$205^A113,IF(A113='Données projet'!$A$62,'Données projet'!$B$62,AI112+AH113-AQ112)))</f>
        <v>283.99999999999955</v>
      </c>
      <c r="AJ113" s="14">
        <f>AI113*VLOOKUP('Données projet'!$B$10,Paramètres!$A$1:$I$89,3,0)*VLOOKUP('Données projet'!$B$10,Paramètres!$A$1:$I$89,5,0)</f>
        <v>287.97599999999954</v>
      </c>
      <c r="AK113" s="14">
        <f t="shared" si="89"/>
        <v>68.649801713863027</v>
      </c>
      <c r="AL113" s="22">
        <f t="shared" si="58"/>
        <v>621.12327131831069</v>
      </c>
      <c r="AM113" s="62">
        <f t="shared" si="59"/>
        <v>914.45660465164406</v>
      </c>
      <c r="AN113" s="62">
        <f ca="1">AVERAGE(OFFSET($AM$3,0,0,'Données projet'!$E$10+1,1))-AVERAGE(OFFSET($H$3,0,0,'Données projet'!$E$10+1,1))</f>
        <v>475.74538416323395</v>
      </c>
      <c r="AO113" s="62">
        <f t="shared" si="90"/>
        <v>254.25036207346585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-5.6843418860808015E-14</v>
      </c>
      <c r="BE113" s="14">
        <f>BD113*VLOOKUP('Données projet'!$B$11,Paramètres!$A$1:$I$89,3,0)*VLOOKUP('Données projet'!$B$11,Paramètres!$A$1:$I$89,5,0)</f>
        <v>-3.7243808037601412E-14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264.10782373172799</v>
      </c>
      <c r="BJ113" s="62">
        <f t="shared" si="92"/>
        <v>289.35855494161268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1.1368683772161603E-13</v>
      </c>
      <c r="BZ113" s="14">
        <f>BY113*VLOOKUP('Données projet'!$B$12,Paramètres!$A$1:$I$89,3,0)*VLOOKUP('Données projet'!$B$12,Paramètres!$A$1:$I$89,5,0)</f>
        <v>9.2222762759774927E-14</v>
      </c>
      <c r="CA113" s="14">
        <f t="shared" si="93"/>
        <v>1.3985662224947967E-12</v>
      </c>
      <c r="CB113" s="22">
        <f t="shared" si="64"/>
        <v>2.5964574826517121E-12</v>
      </c>
      <c r="CC113" s="62">
        <f t="shared" si="65"/>
        <v>293.33333333333593</v>
      </c>
      <c r="CD113" s="62">
        <f ca="1">AVERAGE(OFFSET($CC$3,0,0,'Données projet'!$E$12+1,1))-AVERAGE(OFFSET($H$3,0,0,'Données projet'!$E$12+1,1))</f>
        <v>280.22219394281689</v>
      </c>
      <c r="CE113" s="62">
        <f t="shared" si="94"/>
        <v>296.25239639555008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-1.1368683772161603E-13</v>
      </c>
      <c r="CU113" s="18">
        <f>CT113*VLOOKUP('Données projet'!$B$13,Paramètres!$A$1:$I$89,3,0)*VLOOKUP('Données projet'!$B$13,Paramètres!$A$1:$I$89,5,0)</f>
        <v>-5.3205440053716299E-14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399.92909819003523</v>
      </c>
      <c r="CZ113" s="62">
        <f t="shared" si="96"/>
        <v>163.7053537268381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2.9</v>
      </c>
      <c r="N114" s="14">
        <f>IF('Données projet'!$A$36&gt;35,N113+M114-V113,IF(A114&lt;'Données projet'!$A$36,$K$205^A114,IF(A114='Données projet'!$A$36,'Données projet'!$B$36,N113+M114-V113)))</f>
        <v>221.40000000000015</v>
      </c>
      <c r="O114" s="14">
        <f>N114*VLOOKUP('Données projet'!$B$9,Paramètres!$A$1:$I$89,3,0)*VLOOKUP('Données projet'!$B$9,Paramètres!$A$1:$I$89,5,0)</f>
        <v>186.50736000000015</v>
      </c>
      <c r="P114" s="14">
        <f t="shared" si="87"/>
        <v>46.766947919720543</v>
      </c>
      <c r="Q114" s="22">
        <f t="shared" si="107"/>
        <v>406.28608629351356</v>
      </c>
      <c r="R114" s="62">
        <f t="shared" si="55"/>
        <v>699.61941962684682</v>
      </c>
      <c r="S114" s="62">
        <f ca="1">AVERAGE(OFFSET($R$3,0,0,'Données projet'!$E$9+1,1))-AVERAGE(OFFSET($H$3,0,0,'Données projet'!$E$9+1,1))</f>
        <v>303.97870340691151</v>
      </c>
      <c r="T114" s="62">
        <f t="shared" si="88"/>
        <v>139.30691157356415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</v>
      </c>
      <c r="AI114" s="14">
        <f>IF('Données projet'!$A$62&gt;35,AI113+AH114-AQ113,IF(A114&lt;'Données projet'!$A$62,$AF$205^A114,IF(A114='Données projet'!$A$62,'Données projet'!$B$62,AI113+AH114-AQ113)))</f>
        <v>287.99999999999955</v>
      </c>
      <c r="AJ114" s="14">
        <f>AI114*VLOOKUP('Données projet'!$B$10,Paramètres!$A$1:$I$89,3,0)*VLOOKUP('Données projet'!$B$10,Paramètres!$A$1:$I$89,5,0)</f>
        <v>292.03199999999953</v>
      </c>
      <c r="AK114" s="14">
        <f t="shared" si="89"/>
        <v>69.503456646543185</v>
      </c>
      <c r="AL114" s="22">
        <f t="shared" si="58"/>
        <v>629.67425365939516</v>
      </c>
      <c r="AM114" s="62">
        <f t="shared" si="59"/>
        <v>923.00758699272842</v>
      </c>
      <c r="AN114" s="62">
        <f ca="1">AVERAGE(OFFSET($AM$3,0,0,'Données projet'!$E$10+1,1))-AVERAGE(OFFSET($H$3,0,0,'Données projet'!$E$10+1,1))</f>
        <v>475.74538416323395</v>
      </c>
      <c r="AO114" s="62">
        <f t="shared" si="90"/>
        <v>254.25036207346585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-5.6843418860808015E-14</v>
      </c>
      <c r="BE114" s="14">
        <f>BD114*VLOOKUP('Données projet'!$B$11,Paramètres!$A$1:$I$89,3,0)*VLOOKUP('Données projet'!$B$11,Paramètres!$A$1:$I$89,5,0)</f>
        <v>-3.7243808037601412E-14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264.10782373172799</v>
      </c>
      <c r="BJ114" s="62">
        <f t="shared" si="92"/>
        <v>289.35855494161268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1.1368683772161603E-13</v>
      </c>
      <c r="BZ114" s="14">
        <f>BY114*VLOOKUP('Données projet'!$B$12,Paramètres!$A$1:$I$89,3,0)*VLOOKUP('Données projet'!$B$12,Paramètres!$A$1:$I$89,5,0)</f>
        <v>9.2222762759774927E-14</v>
      </c>
      <c r="CA114" s="14">
        <f t="shared" si="93"/>
        <v>1.3985662224947967E-12</v>
      </c>
      <c r="CB114" s="22">
        <f t="shared" si="64"/>
        <v>2.5964574826517121E-12</v>
      </c>
      <c r="CC114" s="62">
        <f t="shared" si="65"/>
        <v>293.33333333333593</v>
      </c>
      <c r="CD114" s="62">
        <f ca="1">AVERAGE(OFFSET($CC$3,0,0,'Données projet'!$E$12+1,1))-AVERAGE(OFFSET($H$3,0,0,'Données projet'!$E$12+1,1))</f>
        <v>280.22219394281689</v>
      </c>
      <c r="CE114" s="62">
        <f t="shared" si="94"/>
        <v>296.25239639555008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-1.1368683772161603E-13</v>
      </c>
      <c r="CU114" s="18">
        <f>CT114*VLOOKUP('Données projet'!$B$13,Paramètres!$A$1:$I$89,3,0)*VLOOKUP('Données projet'!$B$13,Paramètres!$A$1:$I$89,5,0)</f>
        <v>-5.3205440053716299E-14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399.92909819003523</v>
      </c>
      <c r="CZ114" s="62">
        <f t="shared" si="96"/>
        <v>163.7053537268381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2.9</v>
      </c>
      <c r="N115" s="14">
        <f>IF('Données projet'!$A$36&gt;35,N114+M115-V114,IF(A115&lt;'Données projet'!$A$36,$K$205^A115,IF(A115='Données projet'!$A$36,'Données projet'!$B$36,N114+M115-V114)))</f>
        <v>224.30000000000015</v>
      </c>
      <c r="O115" s="14">
        <f>N115*VLOOKUP('Données projet'!$B$9,Paramètres!$A$1:$I$89,3,0)*VLOOKUP('Données projet'!$B$9,Paramètres!$A$1:$I$89,5,0)</f>
        <v>188.95032000000015</v>
      </c>
      <c r="P115" s="14">
        <f t="shared" si="87"/>
        <v>47.307808734870072</v>
      </c>
      <c r="Q115" s="22">
        <f t="shared" si="107"/>
        <v>411.48290754656563</v>
      </c>
      <c r="R115" s="62">
        <f t="shared" si="55"/>
        <v>704.81624087989894</v>
      </c>
      <c r="S115" s="62">
        <f ca="1">AVERAGE(OFFSET($R$3,0,0,'Données projet'!$E$9+1,1))-AVERAGE(OFFSET($H$3,0,0,'Données projet'!$E$9+1,1))</f>
        <v>303.97870340691151</v>
      </c>
      <c r="T115" s="62">
        <f t="shared" si="88"/>
        <v>139.30691157356415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</v>
      </c>
      <c r="AI115" s="14">
        <f>IF('Données projet'!$A$62&gt;35,AI114+AH115-AQ114,IF(A115&lt;'Données projet'!$A$62,$AF$205^A115,IF(A115='Données projet'!$A$62,'Données projet'!$B$62,AI114+AH115-AQ114)))</f>
        <v>291.99999999999955</v>
      </c>
      <c r="AJ115" s="14">
        <f>AI115*VLOOKUP('Données projet'!$B$10,Paramètres!$A$1:$I$89,3,0)*VLOOKUP('Données projet'!$B$10,Paramètres!$A$1:$I$89,5,0)</f>
        <v>296.08799999999957</v>
      </c>
      <c r="AK115" s="14">
        <f t="shared" si="89"/>
        <v>70.35573257182898</v>
      </c>
      <c r="AL115" s="22">
        <f t="shared" si="58"/>
        <v>638.22283422926796</v>
      </c>
      <c r="AM115" s="62">
        <f t="shared" si="59"/>
        <v>931.55616756260133</v>
      </c>
      <c r="AN115" s="62">
        <f ca="1">AVERAGE(OFFSET($AM$3,0,0,'Données projet'!$E$10+1,1))-AVERAGE(OFFSET($H$3,0,0,'Données projet'!$E$10+1,1))</f>
        <v>475.74538416323395</v>
      </c>
      <c r="AO115" s="62">
        <f t="shared" si="90"/>
        <v>254.25036207346585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-5.6843418860808015E-14</v>
      </c>
      <c r="BE115" s="14">
        <f>BD115*VLOOKUP('Données projet'!$B$11,Paramètres!$A$1:$I$89,3,0)*VLOOKUP('Données projet'!$B$11,Paramètres!$A$1:$I$89,5,0)</f>
        <v>-3.7243808037601412E-14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264.10782373172799</v>
      </c>
      <c r="BJ115" s="62">
        <f t="shared" si="92"/>
        <v>289.35855494161268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1.1368683772161603E-13</v>
      </c>
      <c r="BZ115" s="14">
        <f>BY115*VLOOKUP('Données projet'!$B$12,Paramètres!$A$1:$I$89,3,0)*VLOOKUP('Données projet'!$B$12,Paramètres!$A$1:$I$89,5,0)</f>
        <v>9.2222762759774927E-14</v>
      </c>
      <c r="CA115" s="14">
        <f t="shared" si="93"/>
        <v>1.3985662224947967E-12</v>
      </c>
      <c r="CB115" s="22">
        <f t="shared" si="64"/>
        <v>2.5964574826517121E-12</v>
      </c>
      <c r="CC115" s="62">
        <f t="shared" si="65"/>
        <v>293.33333333333593</v>
      </c>
      <c r="CD115" s="62">
        <f ca="1">AVERAGE(OFFSET($CC$3,0,0,'Données projet'!$E$12+1,1))-AVERAGE(OFFSET($H$3,0,0,'Données projet'!$E$12+1,1))</f>
        <v>280.22219394281689</v>
      </c>
      <c r="CE115" s="62">
        <f t="shared" si="94"/>
        <v>296.25239639555008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-1.1368683772161603E-13</v>
      </c>
      <c r="CU115" s="18">
        <f>CT115*VLOOKUP('Données projet'!$B$13,Paramètres!$A$1:$I$89,3,0)*VLOOKUP('Données projet'!$B$13,Paramètres!$A$1:$I$89,5,0)</f>
        <v>-5.3205440053716299E-14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399.92909819003523</v>
      </c>
      <c r="CZ115" s="62">
        <f t="shared" si="96"/>
        <v>163.7053537268381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2.9</v>
      </c>
      <c r="N116" s="14">
        <f>IF('Données projet'!$A$36&gt;35,N115+M116-V115,IF(A116&lt;'Données projet'!$A$36,$K$205^A116,IF(A116='Données projet'!$A$36,'Données projet'!$B$36,N115+M116-V115)))</f>
        <v>227.20000000000016</v>
      </c>
      <c r="O116" s="14">
        <f>N116*VLOOKUP('Données projet'!$B$9,Paramètres!$A$1:$I$89,3,0)*VLOOKUP('Données projet'!$B$9,Paramètres!$A$1:$I$89,5,0)</f>
        <v>191.39328000000015</v>
      </c>
      <c r="P116" s="14">
        <f t="shared" si="87"/>
        <v>47.847856170442995</v>
      </c>
      <c r="Q116" s="22">
        <f t="shared" si="107"/>
        <v>416.67831216352187</v>
      </c>
      <c r="R116" s="62">
        <f t="shared" si="55"/>
        <v>710.01164549685518</v>
      </c>
      <c r="S116" s="62">
        <f ca="1">AVERAGE(OFFSET($R$3,0,0,'Données projet'!$E$9+1,1))-AVERAGE(OFFSET($H$3,0,0,'Données projet'!$E$9+1,1))</f>
        <v>303.97870340691151</v>
      </c>
      <c r="T116" s="62">
        <f t="shared" si="88"/>
        <v>139.30691157356415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</v>
      </c>
      <c r="AI116" s="14">
        <f>IF('Données projet'!$A$62&gt;35,AI115+AH116-AQ115,IF(A116&lt;'Données projet'!$A$62,$AF$205^A116,IF(A116='Données projet'!$A$62,'Données projet'!$B$62,AI115+AH116-AQ115)))</f>
        <v>295.99999999999955</v>
      </c>
      <c r="AJ116" s="14">
        <f>AI116*VLOOKUP('Données projet'!$B$10,Paramètres!$A$1:$I$89,3,0)*VLOOKUP('Données projet'!$B$10,Paramètres!$A$1:$I$89,5,0)</f>
        <v>300.14399999999955</v>
      </c>
      <c r="AK116" s="14">
        <f t="shared" si="89"/>
        <v>71.206650563609799</v>
      </c>
      <c r="AL116" s="22">
        <f t="shared" si="58"/>
        <v>646.76904973161959</v>
      </c>
      <c r="AM116" s="62">
        <f t="shared" si="59"/>
        <v>940.10238306495285</v>
      </c>
      <c r="AN116" s="62">
        <f ca="1">AVERAGE(OFFSET($AM$3,0,0,'Données projet'!$E$10+1,1))-AVERAGE(OFFSET($H$3,0,0,'Données projet'!$E$10+1,1))</f>
        <v>475.74538416323395</v>
      </c>
      <c r="AO116" s="62">
        <f t="shared" si="90"/>
        <v>254.25036207346585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-5.6843418860808015E-14</v>
      </c>
      <c r="BE116" s="14">
        <f>BD116*VLOOKUP('Données projet'!$B$11,Paramètres!$A$1:$I$89,3,0)*VLOOKUP('Données projet'!$B$11,Paramètres!$A$1:$I$89,5,0)</f>
        <v>-3.7243808037601412E-14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264.10782373172799</v>
      </c>
      <c r="BJ116" s="62">
        <f t="shared" si="92"/>
        <v>289.35855494161268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1.1368683772161603E-13</v>
      </c>
      <c r="BZ116" s="14">
        <f>BY116*VLOOKUP('Données projet'!$B$12,Paramètres!$A$1:$I$89,3,0)*VLOOKUP('Données projet'!$B$12,Paramètres!$A$1:$I$89,5,0)</f>
        <v>9.2222762759774927E-14</v>
      </c>
      <c r="CA116" s="14">
        <f t="shared" si="93"/>
        <v>1.3985662224947967E-12</v>
      </c>
      <c r="CB116" s="22">
        <f t="shared" si="64"/>
        <v>2.5964574826517121E-12</v>
      </c>
      <c r="CC116" s="62">
        <f t="shared" si="65"/>
        <v>293.33333333333593</v>
      </c>
      <c r="CD116" s="62">
        <f ca="1">AVERAGE(OFFSET($CC$3,0,0,'Données projet'!$E$12+1,1))-AVERAGE(OFFSET($H$3,0,0,'Données projet'!$E$12+1,1))</f>
        <v>280.22219394281689</v>
      </c>
      <c r="CE116" s="62">
        <f t="shared" si="94"/>
        <v>296.25239639555008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-1.1368683772161603E-13</v>
      </c>
      <c r="CU116" s="18">
        <f>CT116*VLOOKUP('Données projet'!$B$13,Paramètres!$A$1:$I$89,3,0)*VLOOKUP('Données projet'!$B$13,Paramètres!$A$1:$I$89,5,0)</f>
        <v>-5.3205440053716299E-14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399.92909819003523</v>
      </c>
      <c r="CZ116" s="62">
        <f t="shared" si="96"/>
        <v>163.7053537268381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2.9</v>
      </c>
      <c r="N117" s="14">
        <f>IF('Données projet'!$A$36&gt;35,N116+M117-V116,IF(A117&lt;'Données projet'!$A$36,$K$205^A117,IF(A117='Données projet'!$A$36,'Données projet'!$B$36,N116+M117-V116)))</f>
        <v>230.10000000000016</v>
      </c>
      <c r="O117" s="14">
        <f>N117*VLOOKUP('Données projet'!$B$9,Paramètres!$A$1:$I$89,3,0)*VLOOKUP('Données projet'!$B$9,Paramètres!$A$1:$I$89,5,0)</f>
        <v>193.83624000000015</v>
      </c>
      <c r="P117" s="14">
        <f t="shared" si="87"/>
        <v>48.387101808981789</v>
      </c>
      <c r="Q117" s="22">
        <f t="shared" si="107"/>
        <v>421.8723203173102</v>
      </c>
      <c r="R117" s="62">
        <f t="shared" si="55"/>
        <v>715.20565365064351</v>
      </c>
      <c r="S117" s="62">
        <f ca="1">AVERAGE(OFFSET($R$3,0,0,'Données projet'!$E$9+1,1))-AVERAGE(OFFSET($H$3,0,0,'Données projet'!$E$9+1,1))</f>
        <v>303.97870340691151</v>
      </c>
      <c r="T117" s="62">
        <f t="shared" si="88"/>
        <v>139.30691157356415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</v>
      </c>
      <c r="AI117" s="14">
        <f>IF('Données projet'!$A$62&gt;35,AI116+AH117-AQ116,IF(A117&lt;'Données projet'!$A$62,$AF$205^A117,IF(A117='Données projet'!$A$62,'Données projet'!$B$62,AI116+AH117-AQ116)))</f>
        <v>299.99999999999955</v>
      </c>
      <c r="AJ117" s="14">
        <f>AI117*VLOOKUP('Données projet'!$B$10,Paramètres!$A$1:$I$89,3,0)*VLOOKUP('Données projet'!$B$10,Paramètres!$A$1:$I$89,5,0)</f>
        <v>304.19999999999959</v>
      </c>
      <c r="AK117" s="14">
        <f t="shared" si="89"/>
        <v>72.056231093481003</v>
      </c>
      <c r="AL117" s="22">
        <f t="shared" si="58"/>
        <v>655.31293582114529</v>
      </c>
      <c r="AM117" s="62">
        <f t="shared" si="59"/>
        <v>948.64626915447866</v>
      </c>
      <c r="AN117" s="62">
        <f ca="1">AVERAGE(OFFSET($AM$3,0,0,'Données projet'!$E$10+1,1))-AVERAGE(OFFSET($H$3,0,0,'Données projet'!$E$10+1,1))</f>
        <v>475.74538416323395</v>
      </c>
      <c r="AO117" s="62">
        <f t="shared" si="90"/>
        <v>254.25036207346585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-5.6843418860808015E-14</v>
      </c>
      <c r="BE117" s="14">
        <f>BD117*VLOOKUP('Données projet'!$B$11,Paramètres!$A$1:$I$89,3,0)*VLOOKUP('Données projet'!$B$11,Paramètres!$A$1:$I$89,5,0)</f>
        <v>-3.7243808037601412E-14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264.10782373172799</v>
      </c>
      <c r="BJ117" s="62">
        <f t="shared" si="92"/>
        <v>289.35855494161268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1.1368683772161603E-13</v>
      </c>
      <c r="BZ117" s="14">
        <f>BY117*VLOOKUP('Données projet'!$B$12,Paramètres!$A$1:$I$89,3,0)*VLOOKUP('Données projet'!$B$12,Paramètres!$A$1:$I$89,5,0)</f>
        <v>9.2222762759774927E-14</v>
      </c>
      <c r="CA117" s="14">
        <f t="shared" si="93"/>
        <v>1.3985662224947967E-12</v>
      </c>
      <c r="CB117" s="22">
        <f t="shared" si="64"/>
        <v>2.5964574826517121E-12</v>
      </c>
      <c r="CC117" s="62">
        <f t="shared" si="65"/>
        <v>293.33333333333593</v>
      </c>
      <c r="CD117" s="62">
        <f ca="1">AVERAGE(OFFSET($CC$3,0,0,'Données projet'!$E$12+1,1))-AVERAGE(OFFSET($H$3,0,0,'Données projet'!$E$12+1,1))</f>
        <v>280.22219394281689</v>
      </c>
      <c r="CE117" s="62">
        <f t="shared" si="94"/>
        <v>296.25239639555008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-1.1368683772161603E-13</v>
      </c>
      <c r="CU117" s="18">
        <f>CT117*VLOOKUP('Données projet'!$B$13,Paramètres!$A$1:$I$89,3,0)*VLOOKUP('Données projet'!$B$13,Paramètres!$A$1:$I$89,5,0)</f>
        <v>-5.3205440053716299E-14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399.92909819003523</v>
      </c>
      <c r="CZ117" s="62">
        <f t="shared" si="96"/>
        <v>163.7053537268381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233</v>
      </c>
      <c r="L118" s="13">
        <f>VLOOKUP(A118,'Données projet'!$A$35:$I$55,9,0)</f>
        <v>2.9</v>
      </c>
      <c r="M118" s="13">
        <f t="array" ref="M118">INDEX(L:L,MIN(IF(ISNUMBER(L118:L314),ROW(L118:L314),"")))</f>
        <v>2.9</v>
      </c>
      <c r="N118" s="14">
        <f>IF('Données projet'!$A$36&gt;35,N117+M118-V117,IF(A118&lt;'Données projet'!$A$36,$K$205^A118,IF(A118='Données projet'!$A$36,'Données projet'!$B$36,N117+M118-V117)))</f>
        <v>233.00000000000017</v>
      </c>
      <c r="O118" s="14">
        <f>N118*VLOOKUP('Données projet'!$B$9,Paramètres!$A$1:$I$89,3,0)*VLOOKUP('Données projet'!$B$9,Paramètres!$A$1:$I$89,5,0)</f>
        <v>196.27920000000017</v>
      </c>
      <c r="P118" s="14">
        <f t="shared" si="87"/>
        <v>48.925556924284628</v>
      </c>
      <c r="Q118" s="22">
        <f t="shared" si="107"/>
        <v>427.0649516431294</v>
      </c>
      <c r="R118" s="62">
        <f t="shared" si="55"/>
        <v>720.39828497646272</v>
      </c>
      <c r="S118" s="62">
        <f ca="1">AVERAGE(OFFSET($R$3,0,0,'Données projet'!$E$9+1,1))-AVERAGE(OFFSET($H$3,0,0,'Données projet'!$E$9+1,1))</f>
        <v>303.97870340691151</v>
      </c>
      <c r="T118" s="62">
        <f t="shared" si="88"/>
        <v>139.30691157356415</v>
      </c>
      <c r="U118" s="16">
        <f>IF(ISNA(VLOOKUP(A118,'Données projet'!$A$35:$I$55,3,0)),0,VLOOKUP(A118,'Données projet'!$A$35:$I$55,3,0))</f>
        <v>9</v>
      </c>
      <c r="V118" s="16">
        <f>IF(ISNA(VLOOKUP(A118,'Données projet'!$A$35:$I$55,4,0)),0,VLOOKUP(A118,'Données projet'!$A$35:$I$55,4,0))</f>
        <v>26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304</v>
      </c>
      <c r="AG118" s="13">
        <f>VLOOKUP(A118,'Données projet'!$A$61:$I$81,9,0)</f>
        <v>4</v>
      </c>
      <c r="AH118" s="13">
        <f t="array" ref="AH118">INDEX(AG:AG,MIN(IF(ISNUMBER(AG118:AG314),ROW(AG118:AG314),"")))</f>
        <v>4</v>
      </c>
      <c r="AI118" s="14">
        <f>IF('Données projet'!$A$62&gt;35,AI117+AH118-AQ117,IF(A118&lt;'Données projet'!$A$62,$AF$205^A118,IF(A118='Données projet'!$A$62,'Données projet'!$B$62,AI117+AH118-AQ117)))</f>
        <v>303.99999999999955</v>
      </c>
      <c r="AJ118" s="14">
        <f>AI118*VLOOKUP('Données projet'!$B$10,Paramètres!$A$1:$I$89,3,0)*VLOOKUP('Données projet'!$B$10,Paramètres!$A$1:$I$89,5,0)</f>
        <v>308.25599999999957</v>
      </c>
      <c r="AK118" s="14">
        <f t="shared" si="89"/>
        <v>72.904494055753887</v>
      </c>
      <c r="AL118" s="22">
        <f t="shared" si="58"/>
        <v>663.85452714710391</v>
      </c>
      <c r="AM118" s="62">
        <f t="shared" si="59"/>
        <v>957.18786048043717</v>
      </c>
      <c r="AN118" s="62">
        <f ca="1">AVERAGE(OFFSET($AM$3,0,0,'Données projet'!$E$10+1,1))-AVERAGE(OFFSET($H$3,0,0,'Données projet'!$E$10+1,1))</f>
        <v>475.74538416323395</v>
      </c>
      <c r="AO118" s="62">
        <f t="shared" si="90"/>
        <v>254.25036207346585</v>
      </c>
      <c r="AP118" s="16">
        <f>IF(ISNA(VLOOKUP(A118,'Données projet'!$A$61:$I$81,3,0)),0,VLOOKUP(A118,'Données projet'!$A$61:$I$81,3,0))</f>
        <v>10</v>
      </c>
      <c r="AQ118" s="16">
        <f>IF(ISNA(VLOOKUP(A118,'Données projet'!$A$61:$I$81,4,0)),0,VLOOKUP(A118,'Données projet'!$A$61:$I$81,4,0))</f>
        <v>37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-5.6843418860808015E-14</v>
      </c>
      <c r="BE118" s="14">
        <f>BD118*VLOOKUP('Données projet'!$B$11,Paramètres!$A$1:$I$89,3,0)*VLOOKUP('Données projet'!$B$11,Paramètres!$A$1:$I$89,5,0)</f>
        <v>-3.7243808037601412E-14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264.10782373172799</v>
      </c>
      <c r="BJ118" s="62">
        <f t="shared" si="92"/>
        <v>289.35855494161268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1.1368683772161603E-13</v>
      </c>
      <c r="BZ118" s="14">
        <f>BY118*VLOOKUP('Données projet'!$B$12,Paramètres!$A$1:$I$89,3,0)*VLOOKUP('Données projet'!$B$12,Paramètres!$A$1:$I$89,5,0)</f>
        <v>9.2222762759774927E-14</v>
      </c>
      <c r="CA118" s="14">
        <f t="shared" si="93"/>
        <v>1.3985662224947967E-12</v>
      </c>
      <c r="CB118" s="22">
        <f t="shared" si="64"/>
        <v>2.5964574826517121E-12</v>
      </c>
      <c r="CC118" s="62">
        <f t="shared" si="65"/>
        <v>293.33333333333593</v>
      </c>
      <c r="CD118" s="62">
        <f ca="1">AVERAGE(OFFSET($CC$3,0,0,'Données projet'!$E$12+1,1))-AVERAGE(OFFSET($H$3,0,0,'Données projet'!$E$12+1,1))</f>
        <v>280.22219394281689</v>
      </c>
      <c r="CE118" s="62">
        <f t="shared" si="94"/>
        <v>296.25239639555008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-1.1368683772161603E-13</v>
      </c>
      <c r="CU118" s="18">
        <f>CT118*VLOOKUP('Données projet'!$B$13,Paramètres!$A$1:$I$89,3,0)*VLOOKUP('Données projet'!$B$13,Paramètres!$A$1:$I$89,5,0)</f>
        <v>-5.3205440053716299E-14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399.92909819003523</v>
      </c>
      <c r="CZ118" s="62">
        <f t="shared" si="96"/>
        <v>163.7053537268381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2.5</v>
      </c>
      <c r="N119" s="14">
        <f>IF('Données projet'!$A$36&gt;35,N118+M119-V118,IF(A119&lt;'Données projet'!$A$36,$K$205^A119,IF(A119='Données projet'!$A$36,'Données projet'!$B$36,N118+M119-V118)))</f>
        <v>209.50000000000017</v>
      </c>
      <c r="O119" s="14">
        <f>N119*VLOOKUP('Données projet'!$B$9,Paramètres!$A$1:$I$89,3,0)*VLOOKUP('Données projet'!$B$9,Paramètres!$A$1:$I$89,5,0)</f>
        <v>176.48280000000017</v>
      </c>
      <c r="P119" s="14">
        <f t="shared" si="87"/>
        <v>44.538777533763103</v>
      </c>
      <c r="Q119" s="22">
        <f t="shared" si="107"/>
        <v>384.94591420463763</v>
      </c>
      <c r="R119" s="62">
        <f t="shared" si="55"/>
        <v>678.27924753797095</v>
      </c>
      <c r="S119" s="62">
        <f ca="1">AVERAGE(OFFSET($R$3,0,0,'Données projet'!$E$9+1,1))-AVERAGE(OFFSET($H$3,0,0,'Données projet'!$E$9+1,1))</f>
        <v>303.97870340691151</v>
      </c>
      <c r="T119" s="62">
        <f t="shared" si="88"/>
        <v>139.30691157356415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3.4</v>
      </c>
      <c r="AI119" s="14">
        <f>IF('Données projet'!$A$62&gt;35,AI118+AH119-AQ118,IF(A119&lt;'Données projet'!$A$62,$AF$205^A119,IF(A119='Données projet'!$A$62,'Données projet'!$B$62,AI118+AH119-AQ118)))</f>
        <v>270.39999999999952</v>
      </c>
      <c r="AJ119" s="14">
        <f>AI119*VLOOKUP('Données projet'!$B$10,Paramètres!$A$1:$I$89,3,0)*VLOOKUP('Données projet'!$B$10,Paramètres!$A$1:$I$89,5,0)</f>
        <v>274.18559999999957</v>
      </c>
      <c r="AK119" s="14">
        <f t="shared" si="89"/>
        <v>65.736762389907327</v>
      </c>
      <c r="AL119" s="22">
        <f t="shared" si="58"/>
        <v>592.03144782908782</v>
      </c>
      <c r="AM119" s="62">
        <f t="shared" si="59"/>
        <v>885.3647811624212</v>
      </c>
      <c r="AN119" s="62">
        <f ca="1">AVERAGE(OFFSET($AM$3,0,0,'Données projet'!$E$10+1,1))-AVERAGE(OFFSET($H$3,0,0,'Données projet'!$E$10+1,1))</f>
        <v>475.74538416323395</v>
      </c>
      <c r="AO119" s="62">
        <f t="shared" si="90"/>
        <v>254.25036207346585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-5.6843418860808015E-14</v>
      </c>
      <c r="BE119" s="14">
        <f>BD119*VLOOKUP('Données projet'!$B$11,Paramètres!$A$1:$I$89,3,0)*VLOOKUP('Données projet'!$B$11,Paramètres!$A$1:$I$89,5,0)</f>
        <v>-3.7243808037601412E-14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264.10782373172799</v>
      </c>
      <c r="BJ119" s="62">
        <f t="shared" si="92"/>
        <v>289.35855494161268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1.1368683772161603E-13</v>
      </c>
      <c r="BZ119" s="14">
        <f>BY119*VLOOKUP('Données projet'!$B$12,Paramètres!$A$1:$I$89,3,0)*VLOOKUP('Données projet'!$B$12,Paramètres!$A$1:$I$89,5,0)</f>
        <v>9.2222762759774927E-14</v>
      </c>
      <c r="CA119" s="14">
        <f t="shared" si="93"/>
        <v>1.3985662224947967E-12</v>
      </c>
      <c r="CB119" s="22">
        <f t="shared" si="64"/>
        <v>2.5964574826517121E-12</v>
      </c>
      <c r="CC119" s="62">
        <f t="shared" si="65"/>
        <v>293.33333333333593</v>
      </c>
      <c r="CD119" s="62">
        <f ca="1">AVERAGE(OFFSET($CC$3,0,0,'Données projet'!$E$12+1,1))-AVERAGE(OFFSET($H$3,0,0,'Données projet'!$E$12+1,1))</f>
        <v>280.22219394281689</v>
      </c>
      <c r="CE119" s="62">
        <f t="shared" si="94"/>
        <v>296.25239639555008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-1.1368683772161603E-13</v>
      </c>
      <c r="CU119" s="18">
        <f>CT119*VLOOKUP('Données projet'!$B$13,Paramètres!$A$1:$I$89,3,0)*VLOOKUP('Données projet'!$B$13,Paramètres!$A$1:$I$89,5,0)</f>
        <v>-5.3205440053716299E-14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399.92909819003523</v>
      </c>
      <c r="CZ119" s="62">
        <f t="shared" si="96"/>
        <v>163.7053537268381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2.5</v>
      </c>
      <c r="N120" s="14">
        <f>IF('Données projet'!$A$36&gt;35,N119+M120-V119,IF(A120&lt;'Données projet'!$A$36,$K$205^A120,IF(A120='Données projet'!$A$36,'Données projet'!$B$36,N119+M120-V119)))</f>
        <v>212.00000000000017</v>
      </c>
      <c r="O120" s="14">
        <f>N120*VLOOKUP('Données projet'!$B$9,Paramètres!$A$1:$I$89,3,0)*VLOOKUP('Données projet'!$B$9,Paramètres!$A$1:$I$89,5,0)</f>
        <v>178.58880000000016</v>
      </c>
      <c r="P120" s="14">
        <f t="shared" si="87"/>
        <v>45.008076487759254</v>
      </c>
      <c r="Q120" s="22">
        <f t="shared" si="107"/>
        <v>389.43122654951429</v>
      </c>
      <c r="R120" s="62">
        <f t="shared" si="55"/>
        <v>682.76455988284761</v>
      </c>
      <c r="S120" s="62">
        <f ca="1">AVERAGE(OFFSET($R$3,0,0,'Données projet'!$E$9+1,1))-AVERAGE(OFFSET($H$3,0,0,'Données projet'!$E$9+1,1))</f>
        <v>303.97870340691151</v>
      </c>
      <c r="T120" s="62">
        <f t="shared" si="88"/>
        <v>139.30691157356415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3.4</v>
      </c>
      <c r="AI120" s="14">
        <f>IF('Données projet'!$A$62&gt;35,AI119+AH120-AQ119,IF(A120&lt;'Données projet'!$A$62,$AF$205^A120,IF(A120='Données projet'!$A$62,'Données projet'!$B$62,AI119+AH120-AQ119)))</f>
        <v>273.7999999999995</v>
      </c>
      <c r="AJ120" s="14">
        <f>AI120*VLOOKUP('Données projet'!$B$10,Paramètres!$A$1:$I$89,3,0)*VLOOKUP('Données projet'!$B$10,Paramètres!$A$1:$I$89,5,0)</f>
        <v>277.63319999999953</v>
      </c>
      <c r="AK120" s="14">
        <f t="shared" si="89"/>
        <v>66.466589162975581</v>
      </c>
      <c r="AL120" s="22">
        <f t="shared" si="58"/>
        <v>599.30713279218173</v>
      </c>
      <c r="AM120" s="62">
        <f t="shared" si="59"/>
        <v>892.6404661255151</v>
      </c>
      <c r="AN120" s="62">
        <f ca="1">AVERAGE(OFFSET($AM$3,0,0,'Données projet'!$E$10+1,1))-AVERAGE(OFFSET($H$3,0,0,'Données projet'!$E$10+1,1))</f>
        <v>475.74538416323395</v>
      </c>
      <c r="AO120" s="62">
        <f t="shared" si="90"/>
        <v>254.25036207346585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-5.6843418860808015E-14</v>
      </c>
      <c r="BE120" s="14">
        <f>BD120*VLOOKUP('Données projet'!$B$11,Paramètres!$A$1:$I$89,3,0)*VLOOKUP('Données projet'!$B$11,Paramètres!$A$1:$I$89,5,0)</f>
        <v>-3.7243808037601412E-14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264.10782373172799</v>
      </c>
      <c r="BJ120" s="62">
        <f t="shared" si="92"/>
        <v>289.35855494161268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1.1368683772161603E-13</v>
      </c>
      <c r="BZ120" s="14">
        <f>BY120*VLOOKUP('Données projet'!$B$12,Paramètres!$A$1:$I$89,3,0)*VLOOKUP('Données projet'!$B$12,Paramètres!$A$1:$I$89,5,0)</f>
        <v>9.2222762759774927E-14</v>
      </c>
      <c r="CA120" s="14">
        <f t="shared" si="93"/>
        <v>1.3985662224947967E-12</v>
      </c>
      <c r="CB120" s="22">
        <f t="shared" si="64"/>
        <v>2.5964574826517121E-12</v>
      </c>
      <c r="CC120" s="62">
        <f t="shared" si="65"/>
        <v>293.33333333333593</v>
      </c>
      <c r="CD120" s="62">
        <f ca="1">AVERAGE(OFFSET($CC$3,0,0,'Données projet'!$E$12+1,1))-AVERAGE(OFFSET($H$3,0,0,'Données projet'!$E$12+1,1))</f>
        <v>280.22219394281689</v>
      </c>
      <c r="CE120" s="62">
        <f t="shared" si="94"/>
        <v>296.25239639555008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-1.1368683772161603E-13</v>
      </c>
      <c r="CU120" s="18">
        <f>CT120*VLOOKUP('Données projet'!$B$13,Paramètres!$A$1:$I$89,3,0)*VLOOKUP('Données projet'!$B$13,Paramètres!$A$1:$I$89,5,0)</f>
        <v>-5.3205440053716299E-14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399.92909819003523</v>
      </c>
      <c r="CZ120" s="62">
        <f t="shared" si="96"/>
        <v>163.7053537268381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2.5</v>
      </c>
      <c r="N121" s="14">
        <f>IF('Données projet'!$A$36&gt;35,N120+M121-V120,IF(A121&lt;'Données projet'!$A$36,$K$205^A121,IF(A121='Données projet'!$A$36,'Données projet'!$B$36,N120+M121-V120)))</f>
        <v>214.50000000000017</v>
      </c>
      <c r="O121" s="14">
        <f>N121*VLOOKUP('Données projet'!$B$9,Paramètres!$A$1:$I$89,3,0)*VLOOKUP('Données projet'!$B$9,Paramètres!$A$1:$I$89,5,0)</f>
        <v>180.69480000000016</v>
      </c>
      <c r="P121" s="14">
        <f t="shared" si="87"/>
        <v>45.47673168866379</v>
      </c>
      <c r="Q121" s="22">
        <f t="shared" si="107"/>
        <v>393.91541769108971</v>
      </c>
      <c r="R121" s="62">
        <f t="shared" si="55"/>
        <v>687.24875102442297</v>
      </c>
      <c r="S121" s="62">
        <f ca="1">AVERAGE(OFFSET($R$3,0,0,'Données projet'!$E$9+1,1))-AVERAGE(OFFSET($H$3,0,0,'Données projet'!$E$9+1,1))</f>
        <v>303.97870340691151</v>
      </c>
      <c r="T121" s="62">
        <f t="shared" si="88"/>
        <v>139.30691157356415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3.4</v>
      </c>
      <c r="AI121" s="14">
        <f>IF('Données projet'!$A$62&gt;35,AI120+AH121-AQ120,IF(A121&lt;'Données projet'!$A$62,$AF$205^A121,IF(A121='Données projet'!$A$62,'Données projet'!$B$62,AI120+AH121-AQ120)))</f>
        <v>277.19999999999948</v>
      </c>
      <c r="AJ121" s="14">
        <f>AI121*VLOOKUP('Données projet'!$B$10,Paramètres!$A$1:$I$89,3,0)*VLOOKUP('Données projet'!$B$10,Paramètres!$A$1:$I$89,5,0)</f>
        <v>281.0807999999995</v>
      </c>
      <c r="AK121" s="14">
        <f t="shared" si="89"/>
        <v>67.195361752546063</v>
      </c>
      <c r="AL121" s="22">
        <f t="shared" si="58"/>
        <v>606.5809817190169</v>
      </c>
      <c r="AM121" s="62">
        <f t="shared" si="59"/>
        <v>899.91431505235028</v>
      </c>
      <c r="AN121" s="62">
        <f ca="1">AVERAGE(OFFSET($AM$3,0,0,'Données projet'!$E$10+1,1))-AVERAGE(OFFSET($H$3,0,0,'Données projet'!$E$10+1,1))</f>
        <v>475.74538416323395</v>
      </c>
      <c r="AO121" s="62">
        <f t="shared" si="90"/>
        <v>254.25036207346585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-5.6843418860808015E-14</v>
      </c>
      <c r="BE121" s="14">
        <f>BD121*VLOOKUP('Données projet'!$B$11,Paramètres!$A$1:$I$89,3,0)*VLOOKUP('Données projet'!$B$11,Paramètres!$A$1:$I$89,5,0)</f>
        <v>-3.7243808037601412E-14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264.10782373172799</v>
      </c>
      <c r="BJ121" s="62">
        <f t="shared" si="92"/>
        <v>289.35855494161268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1.1368683772161603E-13</v>
      </c>
      <c r="BZ121" s="14">
        <f>BY121*VLOOKUP('Données projet'!$B$12,Paramètres!$A$1:$I$89,3,0)*VLOOKUP('Données projet'!$B$12,Paramètres!$A$1:$I$89,5,0)</f>
        <v>9.2222762759774927E-14</v>
      </c>
      <c r="CA121" s="14">
        <f t="shared" si="93"/>
        <v>1.3985662224947967E-12</v>
      </c>
      <c r="CB121" s="22">
        <f t="shared" si="64"/>
        <v>2.5964574826517121E-12</v>
      </c>
      <c r="CC121" s="62">
        <f t="shared" si="65"/>
        <v>293.33333333333593</v>
      </c>
      <c r="CD121" s="62">
        <f ca="1">AVERAGE(OFFSET($CC$3,0,0,'Données projet'!$E$12+1,1))-AVERAGE(OFFSET($H$3,0,0,'Données projet'!$E$12+1,1))</f>
        <v>280.22219394281689</v>
      </c>
      <c r="CE121" s="62">
        <f t="shared" si="94"/>
        <v>296.25239639555008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-1.1368683772161603E-13</v>
      </c>
      <c r="CU121" s="18">
        <f>CT121*VLOOKUP('Données projet'!$B$13,Paramètres!$A$1:$I$89,3,0)*VLOOKUP('Données projet'!$B$13,Paramètres!$A$1:$I$89,5,0)</f>
        <v>-5.3205440053716299E-14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399.92909819003523</v>
      </c>
      <c r="CZ121" s="62">
        <f t="shared" si="96"/>
        <v>163.7053537268381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2.5</v>
      </c>
      <c r="N122" s="14">
        <f>IF('Données projet'!$A$36&gt;35,N121+M122-V121,IF(A122&lt;'Données projet'!$A$36,$K$205^A122,IF(A122='Données projet'!$A$36,'Données projet'!$B$36,N121+M122-V121)))</f>
        <v>217.00000000000017</v>
      </c>
      <c r="O122" s="14">
        <f>N122*VLOOKUP('Données projet'!$B$9,Paramètres!$A$1:$I$89,3,0)*VLOOKUP('Données projet'!$B$9,Paramètres!$A$1:$I$89,5,0)</f>
        <v>182.80080000000018</v>
      </c>
      <c r="P122" s="14">
        <f t="shared" si="87"/>
        <v>45.944751507471736</v>
      </c>
      <c r="Q122" s="22">
        <f t="shared" si="107"/>
        <v>398.39850220884699</v>
      </c>
      <c r="R122" s="62">
        <f t="shared" si="55"/>
        <v>691.73183554218031</v>
      </c>
      <c r="S122" s="62">
        <f ca="1">AVERAGE(OFFSET($R$3,0,0,'Données projet'!$E$9+1,1))-AVERAGE(OFFSET($H$3,0,0,'Données projet'!$E$9+1,1))</f>
        <v>303.97870340691151</v>
      </c>
      <c r="T122" s="62">
        <f t="shared" si="88"/>
        <v>139.30691157356415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3.4</v>
      </c>
      <c r="AI122" s="14">
        <f>IF('Données projet'!$A$62&gt;35,AI121+AH122-AQ121,IF(A122&lt;'Données projet'!$A$62,$AF$205^A122,IF(A122='Données projet'!$A$62,'Données projet'!$B$62,AI121+AH122-AQ121)))</f>
        <v>280.59999999999945</v>
      </c>
      <c r="AJ122" s="14">
        <f>AI122*VLOOKUP('Données projet'!$B$10,Paramètres!$A$1:$I$89,3,0)*VLOOKUP('Données projet'!$B$10,Paramètres!$A$1:$I$89,5,0)</f>
        <v>284.52839999999946</v>
      </c>
      <c r="AK122" s="14">
        <f t="shared" si="89"/>
        <v>67.923094584210745</v>
      </c>
      <c r="AL122" s="22">
        <f t="shared" si="58"/>
        <v>613.85301973416608</v>
      </c>
      <c r="AM122" s="62">
        <f t="shared" si="59"/>
        <v>907.18635306749934</v>
      </c>
      <c r="AN122" s="62">
        <f ca="1">AVERAGE(OFFSET($AM$3,0,0,'Données projet'!$E$10+1,1))-AVERAGE(OFFSET($H$3,0,0,'Données projet'!$E$10+1,1))</f>
        <v>475.74538416323395</v>
      </c>
      <c r="AO122" s="62">
        <f t="shared" si="90"/>
        <v>254.25036207346585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-5.6843418860808015E-14</v>
      </c>
      <c r="BE122" s="14">
        <f>BD122*VLOOKUP('Données projet'!$B$11,Paramètres!$A$1:$I$89,3,0)*VLOOKUP('Données projet'!$B$11,Paramètres!$A$1:$I$89,5,0)</f>
        <v>-3.7243808037601412E-14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264.10782373172799</v>
      </c>
      <c r="BJ122" s="62">
        <f t="shared" si="92"/>
        <v>289.35855494161268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1.1368683772161603E-13</v>
      </c>
      <c r="BZ122" s="14">
        <f>BY122*VLOOKUP('Données projet'!$B$12,Paramètres!$A$1:$I$89,3,0)*VLOOKUP('Données projet'!$B$12,Paramètres!$A$1:$I$89,5,0)</f>
        <v>9.2222762759774927E-14</v>
      </c>
      <c r="CA122" s="14">
        <f t="shared" si="93"/>
        <v>1.3985662224947967E-12</v>
      </c>
      <c r="CB122" s="22">
        <f t="shared" si="64"/>
        <v>2.5964574826517121E-12</v>
      </c>
      <c r="CC122" s="62">
        <f t="shared" si="65"/>
        <v>293.33333333333593</v>
      </c>
      <c r="CD122" s="62">
        <f ca="1">AVERAGE(OFFSET($CC$3,0,0,'Données projet'!$E$12+1,1))-AVERAGE(OFFSET($H$3,0,0,'Données projet'!$E$12+1,1))</f>
        <v>280.22219394281689</v>
      </c>
      <c r="CE122" s="62">
        <f t="shared" si="94"/>
        <v>296.25239639555008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-1.1368683772161603E-13</v>
      </c>
      <c r="CU122" s="18">
        <f>CT122*VLOOKUP('Données projet'!$B$13,Paramètres!$A$1:$I$89,3,0)*VLOOKUP('Données projet'!$B$13,Paramètres!$A$1:$I$89,5,0)</f>
        <v>-5.3205440053716299E-14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399.92909819003523</v>
      </c>
      <c r="CZ122" s="62">
        <f t="shared" si="96"/>
        <v>163.7053537268381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2.5</v>
      </c>
      <c r="N123" s="14">
        <f>IF('Données projet'!$A$36&gt;35,N122+M123-V122,IF(A123&lt;'Données projet'!$A$36,$K$205^A123,IF(A123='Données projet'!$A$36,'Données projet'!$B$36,N122+M123-V122)))</f>
        <v>219.50000000000017</v>
      </c>
      <c r="O123" s="14">
        <f>N123*VLOOKUP('Données projet'!$B$9,Paramètres!$A$1:$I$89,3,0)*VLOOKUP('Données projet'!$B$9,Paramètres!$A$1:$I$89,5,0)</f>
        <v>184.90680000000017</v>
      </c>
      <c r="P123" s="14">
        <f t="shared" si="87"/>
        <v>46.412144111195609</v>
      </c>
      <c r="Q123" s="22">
        <f t="shared" si="107"/>
        <v>402.88049432699927</v>
      </c>
      <c r="R123" s="62">
        <f t="shared" si="55"/>
        <v>696.21382766033253</v>
      </c>
      <c r="S123" s="62">
        <f ca="1">AVERAGE(OFFSET($R$3,0,0,'Données projet'!$E$9+1,1))-AVERAGE(OFFSET($H$3,0,0,'Données projet'!$E$9+1,1))</f>
        <v>303.97870340691151</v>
      </c>
      <c r="T123" s="62">
        <f t="shared" si="88"/>
        <v>139.30691157356415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3.4</v>
      </c>
      <c r="AI123" s="14">
        <f>IF('Données projet'!$A$62&gt;35,AI122+AH123-AQ122,IF(A123&lt;'Données projet'!$A$62,$AF$205^A123,IF(A123='Données projet'!$A$62,'Données projet'!$B$62,AI122+AH123-AQ122)))</f>
        <v>283.99999999999943</v>
      </c>
      <c r="AJ123" s="14">
        <f>AI123*VLOOKUP('Données projet'!$B$10,Paramètres!$A$1:$I$89,3,0)*VLOOKUP('Données projet'!$B$10,Paramètres!$A$1:$I$89,5,0)</f>
        <v>287.97599999999943</v>
      </c>
      <c r="AK123" s="14">
        <f t="shared" si="89"/>
        <v>68.649801713863027</v>
      </c>
      <c r="AL123" s="22">
        <f t="shared" si="58"/>
        <v>621.12327131831046</v>
      </c>
      <c r="AM123" s="62">
        <f t="shared" si="59"/>
        <v>914.45660465164383</v>
      </c>
      <c r="AN123" s="62">
        <f ca="1">AVERAGE(OFFSET($AM$3,0,0,'Données projet'!$E$10+1,1))-AVERAGE(OFFSET($H$3,0,0,'Données projet'!$E$10+1,1))</f>
        <v>475.74538416323395</v>
      </c>
      <c r="AO123" s="62">
        <f t="shared" si="90"/>
        <v>254.25036207346585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-5.6843418860808015E-14</v>
      </c>
      <c r="BE123" s="14">
        <f>BD123*VLOOKUP('Données projet'!$B$11,Paramètres!$A$1:$I$89,3,0)*VLOOKUP('Données projet'!$B$11,Paramètres!$A$1:$I$89,5,0)</f>
        <v>-3.7243808037601412E-14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264.10782373172799</v>
      </c>
      <c r="BJ123" s="62">
        <f t="shared" si="92"/>
        <v>289.35855494161268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1.1368683772161603E-13</v>
      </c>
      <c r="BZ123" s="14">
        <f>BY123*VLOOKUP('Données projet'!$B$12,Paramètres!$A$1:$I$89,3,0)*VLOOKUP('Données projet'!$B$12,Paramètres!$A$1:$I$89,5,0)</f>
        <v>9.2222762759774927E-14</v>
      </c>
      <c r="CA123" s="14">
        <f t="shared" si="93"/>
        <v>1.3985662224947967E-12</v>
      </c>
      <c r="CB123" s="22">
        <f t="shared" si="64"/>
        <v>2.5964574826517121E-12</v>
      </c>
      <c r="CC123" s="62">
        <f t="shared" si="65"/>
        <v>293.33333333333593</v>
      </c>
      <c r="CD123" s="62">
        <f ca="1">AVERAGE(OFFSET($CC$3,0,0,'Données projet'!$E$12+1,1))-AVERAGE(OFFSET($H$3,0,0,'Données projet'!$E$12+1,1))</f>
        <v>280.22219394281689</v>
      </c>
      <c r="CE123" s="62">
        <f t="shared" si="94"/>
        <v>296.25239639555008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-1.1368683772161603E-13</v>
      </c>
      <c r="CU123" s="18">
        <f>CT123*VLOOKUP('Données projet'!$B$13,Paramètres!$A$1:$I$89,3,0)*VLOOKUP('Données projet'!$B$13,Paramètres!$A$1:$I$89,5,0)</f>
        <v>-5.3205440053716299E-14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399.92909819003523</v>
      </c>
      <c r="CZ123" s="62">
        <f t="shared" si="96"/>
        <v>163.7053537268381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2.5</v>
      </c>
      <c r="N124" s="14">
        <f>IF('Données projet'!$A$36&gt;35,N123+M124-V123,IF(A124&lt;'Données projet'!$A$36,$K$205^A124,IF(A124='Données projet'!$A$36,'Données projet'!$B$36,N123+M124-V123)))</f>
        <v>222.00000000000017</v>
      </c>
      <c r="O124" s="14">
        <f>N124*VLOOKUP('Données projet'!$B$9,Paramètres!$A$1:$I$89,3,0)*VLOOKUP('Données projet'!$B$9,Paramètres!$A$1:$I$89,5,0)</f>
        <v>187.01280000000014</v>
      </c>
      <c r="P124" s="14">
        <f t="shared" si="87"/>
        <v>46.878917470101747</v>
      </c>
      <c r="Q124" s="22">
        <f t="shared" si="107"/>
        <v>407.36140792709415</v>
      </c>
      <c r="R124" s="62">
        <f t="shared" si="55"/>
        <v>700.69474126042746</v>
      </c>
      <c r="S124" s="62">
        <f ca="1">AVERAGE(OFFSET($R$3,0,0,'Données projet'!$E$9+1,1))-AVERAGE(OFFSET($H$3,0,0,'Données projet'!$E$9+1,1))</f>
        <v>303.97870340691151</v>
      </c>
      <c r="T124" s="62">
        <f t="shared" si="88"/>
        <v>139.30691157356415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3.4</v>
      </c>
      <c r="AI124" s="14">
        <f>IF('Données projet'!$A$62&gt;35,AI123+AH124-AQ123,IF(A124&lt;'Données projet'!$A$62,$AF$205^A124,IF(A124='Données projet'!$A$62,'Données projet'!$B$62,AI123+AH124-AQ123)))</f>
        <v>287.39999999999941</v>
      </c>
      <c r="AJ124" s="14">
        <f>AI124*VLOOKUP('Données projet'!$B$10,Paramètres!$A$1:$I$89,3,0)*VLOOKUP('Données projet'!$B$10,Paramètres!$A$1:$I$89,5,0)</f>
        <v>291.42359999999945</v>
      </c>
      <c r="AK124" s="14">
        <f t="shared" si="89"/>
        <v>69.375496841482047</v>
      </c>
      <c r="AL124" s="22">
        <f t="shared" si="58"/>
        <v>628.39176033224692</v>
      </c>
      <c r="AM124" s="62">
        <f t="shared" si="59"/>
        <v>921.72509366558029</v>
      </c>
      <c r="AN124" s="62">
        <f ca="1">AVERAGE(OFFSET($AM$3,0,0,'Données projet'!$E$10+1,1))-AVERAGE(OFFSET($H$3,0,0,'Données projet'!$E$10+1,1))</f>
        <v>475.74538416323395</v>
      </c>
      <c r="AO124" s="62">
        <f t="shared" si="90"/>
        <v>254.25036207346585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-3.7243808037601412E-14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264.10782373172799</v>
      </c>
      <c r="BJ124" s="62">
        <f t="shared" si="92"/>
        <v>289.35855494161268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9.2222762759774927E-14</v>
      </c>
      <c r="CA124" s="14">
        <f t="shared" si="93"/>
        <v>1.3985662224947967E-12</v>
      </c>
      <c r="CB124" s="22">
        <f t="shared" si="64"/>
        <v>2.5964574826517121E-12</v>
      </c>
      <c r="CC124" s="62">
        <f t="shared" si="65"/>
        <v>293.33333333333593</v>
      </c>
      <c r="CD124" s="62">
        <f ca="1">AVERAGE(OFFSET($CC$3,0,0,'Données projet'!$E$12+1,1))-AVERAGE(OFFSET($H$3,0,0,'Données projet'!$E$12+1,1))</f>
        <v>280.22219394281689</v>
      </c>
      <c r="CE124" s="62">
        <f t="shared" si="94"/>
        <v>296.25239639555008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-1.1368683772161603E-13</v>
      </c>
      <c r="CU124" s="18">
        <f>CT124*VLOOKUP('Données projet'!$B$13,Paramètres!$A$1:$I$89,3,0)*VLOOKUP('Données projet'!$B$13,Paramètres!$A$1:$I$89,5,0)</f>
        <v>-5.3205440053716299E-14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399.92909819003523</v>
      </c>
      <c r="CZ124" s="62">
        <f t="shared" si="96"/>
        <v>163.7053537268381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2.5</v>
      </c>
      <c r="N125" s="14">
        <f>IF('Données projet'!$A$36&gt;35,N124+M125-V124,IF(A125&lt;'Données projet'!$A$36,$K$205^A125,IF(A125='Données projet'!$A$36,'Données projet'!$B$36,N124+M125-V124)))</f>
        <v>224.50000000000017</v>
      </c>
      <c r="O125" s="14">
        <f>N125*VLOOKUP('Données projet'!$B$9,Paramètres!$A$1:$I$89,3,0)*VLOOKUP('Données projet'!$B$9,Paramètres!$A$1:$I$89,5,0)</f>
        <v>189.11880000000016</v>
      </c>
      <c r="P125" s="14">
        <f t="shared" si="87"/>
        <v>47.345079364610953</v>
      </c>
      <c r="Q125" s="22">
        <f t="shared" si="107"/>
        <v>411.84125656003101</v>
      </c>
      <c r="R125" s="62">
        <f t="shared" si="55"/>
        <v>705.17458989336433</v>
      </c>
      <c r="S125" s="62">
        <f ca="1">AVERAGE(OFFSET($R$3,0,0,'Données projet'!$E$9+1,1))-AVERAGE(OFFSET($H$3,0,0,'Données projet'!$E$9+1,1))</f>
        <v>303.97870340691151</v>
      </c>
      <c r="T125" s="62">
        <f t="shared" si="88"/>
        <v>139.30691157356415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3.4</v>
      </c>
      <c r="AI125" s="14">
        <f>IF('Données projet'!$A$62&gt;35,AI124+AH125-AQ124,IF(A125&lt;'Données projet'!$A$62,$AF$205^A125,IF(A125='Données projet'!$A$62,'Données projet'!$B$62,AI124+AH125-AQ124)))</f>
        <v>290.79999999999939</v>
      </c>
      <c r="AJ125" s="14">
        <f>AI125*VLOOKUP('Données projet'!$B$10,Paramètres!$A$1:$I$89,3,0)*VLOOKUP('Données projet'!$B$10,Paramètres!$A$1:$I$89,5,0)</f>
        <v>294.87119999999942</v>
      </c>
      <c r="AK125" s="14">
        <f t="shared" si="89"/>
        <v>70.100193324246931</v>
      </c>
      <c r="AL125" s="22">
        <f t="shared" si="58"/>
        <v>635.65851003972909</v>
      </c>
      <c r="AM125" s="62">
        <f t="shared" si="59"/>
        <v>928.99184337306247</v>
      </c>
      <c r="AN125" s="62">
        <f ca="1">AVERAGE(OFFSET($AM$3,0,0,'Données projet'!$E$10+1,1))-AVERAGE(OFFSET($H$3,0,0,'Données projet'!$E$10+1,1))</f>
        <v>475.74538416323395</v>
      </c>
      <c r="AO125" s="62">
        <f t="shared" si="90"/>
        <v>254.25036207346585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-3.7243808037601412E-14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264.10782373172799</v>
      </c>
      <c r="BJ125" s="62">
        <f t="shared" si="92"/>
        <v>289.35855494161268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9.2222762759774927E-14</v>
      </c>
      <c r="CA125" s="14">
        <f t="shared" si="93"/>
        <v>1.3985662224947967E-12</v>
      </c>
      <c r="CB125" s="22">
        <f t="shared" si="64"/>
        <v>2.5964574826517121E-12</v>
      </c>
      <c r="CC125" s="62">
        <f t="shared" si="65"/>
        <v>293.33333333333593</v>
      </c>
      <c r="CD125" s="62">
        <f ca="1">AVERAGE(OFFSET($CC$3,0,0,'Données projet'!$E$12+1,1))-AVERAGE(OFFSET($H$3,0,0,'Données projet'!$E$12+1,1))</f>
        <v>280.22219394281689</v>
      </c>
      <c r="CE125" s="62">
        <f t="shared" si="94"/>
        <v>296.25239639555008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-1.1368683772161603E-13</v>
      </c>
      <c r="CU125" s="18">
        <f>CT125*VLOOKUP('Données projet'!$B$13,Paramètres!$A$1:$I$89,3,0)*VLOOKUP('Données projet'!$B$13,Paramètres!$A$1:$I$89,5,0)</f>
        <v>-5.3205440053716299E-14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399.92909819003523</v>
      </c>
      <c r="CZ125" s="62">
        <f t="shared" si="96"/>
        <v>163.7053537268381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2.5</v>
      </c>
      <c r="N126" s="14">
        <f>IF('Données projet'!$A$36&gt;35,N125+M126-V125,IF(A126&lt;'Données projet'!$A$36,$K$205^A126,IF(A126='Données projet'!$A$36,'Données projet'!$B$36,N125+M126-V125)))</f>
        <v>227.00000000000017</v>
      </c>
      <c r="O126" s="14">
        <f>N126*VLOOKUP('Données projet'!$B$9,Paramètres!$A$1:$I$89,3,0)*VLOOKUP('Données projet'!$B$9,Paramètres!$A$1:$I$89,5,0)</f>
        <v>191.22480000000016</v>
      </c>
      <c r="P126" s="14">
        <f t="shared" si="87"/>
        <v>47.810637391883162</v>
      </c>
      <c r="Q126" s="22">
        <f t="shared" si="107"/>
        <v>416.32005345753009</v>
      </c>
      <c r="R126" s="62">
        <f t="shared" si="55"/>
        <v>709.65338679086335</v>
      </c>
      <c r="S126" s="62">
        <f ca="1">AVERAGE(OFFSET($R$3,0,0,'Données projet'!$E$9+1,1))-AVERAGE(OFFSET($H$3,0,0,'Données projet'!$E$9+1,1))</f>
        <v>303.97870340691151</v>
      </c>
      <c r="T126" s="62">
        <f t="shared" si="88"/>
        <v>139.30691157356415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3.4</v>
      </c>
      <c r="AI126" s="14">
        <f>IF('Données projet'!$A$62&gt;35,AI125+AH126-AQ125,IF(A126&lt;'Données projet'!$A$62,$AF$205^A126,IF(A126='Données projet'!$A$62,'Données projet'!$B$62,AI125+AH126-AQ125)))</f>
        <v>294.19999999999936</v>
      </c>
      <c r="AJ126" s="14">
        <f>AI126*VLOOKUP('Données projet'!$B$10,Paramètres!$A$1:$I$89,3,0)*VLOOKUP('Données projet'!$B$10,Paramètres!$A$1:$I$89,5,0)</f>
        <v>298.31879999999938</v>
      </c>
      <c r="AK126" s="14">
        <f t="shared" si="89"/>
        <v>70.823904189019785</v>
      </c>
      <c r="AL126" s="22">
        <f t="shared" si="58"/>
        <v>642.92354312920827</v>
      </c>
      <c r="AM126" s="62">
        <f t="shared" si="59"/>
        <v>936.25687646254164</v>
      </c>
      <c r="AN126" s="62">
        <f ca="1">AVERAGE(OFFSET($AM$3,0,0,'Données projet'!$E$10+1,1))-AVERAGE(OFFSET($H$3,0,0,'Données projet'!$E$10+1,1))</f>
        <v>475.74538416323395</v>
      </c>
      <c r="AO126" s="62">
        <f t="shared" si="90"/>
        <v>254.25036207346585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-3.7243808037601412E-14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264.10782373172799</v>
      </c>
      <c r="BJ126" s="62">
        <f t="shared" si="92"/>
        <v>289.35855494161268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9.2222762759774927E-14</v>
      </c>
      <c r="CA126" s="14">
        <f t="shared" si="93"/>
        <v>1.3985662224947967E-12</v>
      </c>
      <c r="CB126" s="22">
        <f t="shared" si="64"/>
        <v>2.5964574826517121E-12</v>
      </c>
      <c r="CC126" s="62">
        <f t="shared" si="65"/>
        <v>293.33333333333593</v>
      </c>
      <c r="CD126" s="62">
        <f ca="1">AVERAGE(OFFSET($CC$3,0,0,'Données projet'!$E$12+1,1))-AVERAGE(OFFSET($H$3,0,0,'Données projet'!$E$12+1,1))</f>
        <v>280.22219394281689</v>
      </c>
      <c r="CE126" s="62">
        <f t="shared" si="94"/>
        <v>296.25239639555008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-1.1368683772161603E-13</v>
      </c>
      <c r="CU126" s="18">
        <f>CT126*VLOOKUP('Données projet'!$B$13,Paramètres!$A$1:$I$89,3,0)*VLOOKUP('Données projet'!$B$13,Paramètres!$A$1:$I$89,5,0)</f>
        <v>-5.3205440053716299E-14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399.92909819003523</v>
      </c>
      <c r="CZ126" s="62">
        <f t="shared" si="96"/>
        <v>163.7053537268381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2.5</v>
      </c>
      <c r="N127" s="14">
        <f>IF('Données projet'!$A$36&gt;35,N126+M127-V126,IF(A127&lt;'Données projet'!$A$36,$K$205^A127,IF(A127='Données projet'!$A$36,'Données projet'!$B$36,N126+M127-V126)))</f>
        <v>229.50000000000017</v>
      </c>
      <c r="O127" s="14">
        <f>N127*VLOOKUP('Données projet'!$B$9,Paramètres!$A$1:$I$89,3,0)*VLOOKUP('Données projet'!$B$9,Paramètres!$A$1:$I$89,5,0)</f>
        <v>193.33080000000018</v>
      </c>
      <c r="P127" s="14">
        <f t="shared" si="87"/>
        <v>48.275598972103737</v>
      </c>
      <c r="Q127" s="22">
        <f t="shared" si="107"/>
        <v>420.79781154308102</v>
      </c>
      <c r="R127" s="62">
        <f t="shared" si="55"/>
        <v>714.13114487641428</v>
      </c>
      <c r="S127" s="62">
        <f ca="1">AVERAGE(OFFSET($R$3,0,0,'Données projet'!$E$9+1,1))-AVERAGE(OFFSET($H$3,0,0,'Données projet'!$E$9+1,1))</f>
        <v>303.97870340691151</v>
      </c>
      <c r="T127" s="62">
        <f t="shared" si="88"/>
        <v>139.30691157356415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3.4</v>
      </c>
      <c r="AI127" s="14">
        <f>IF('Données projet'!$A$62&gt;35,AI126+AH127-AQ126,IF(A127&lt;'Données projet'!$A$62,$AF$205^A127,IF(A127='Données projet'!$A$62,'Données projet'!$B$62,AI126+AH127-AQ126)))</f>
        <v>297.59999999999934</v>
      </c>
      <c r="AJ127" s="14">
        <f>AI127*VLOOKUP('Données projet'!$B$10,Paramètres!$A$1:$I$89,3,0)*VLOOKUP('Données projet'!$B$10,Paramètres!$A$1:$I$89,5,0)</f>
        <v>301.76639999999935</v>
      </c>
      <c r="AK127" s="14">
        <f t="shared" si="89"/>
        <v>71.546642144235236</v>
      </c>
      <c r="AL127" s="22">
        <f t="shared" si="58"/>
        <v>650.18688173454188</v>
      </c>
      <c r="AM127" s="62">
        <f t="shared" si="59"/>
        <v>943.52021506787514</v>
      </c>
      <c r="AN127" s="62">
        <f ca="1">AVERAGE(OFFSET($AM$3,0,0,'Données projet'!$E$10+1,1))-AVERAGE(OFFSET($H$3,0,0,'Données projet'!$E$10+1,1))</f>
        <v>475.74538416323395</v>
      </c>
      <c r="AO127" s="62">
        <f t="shared" si="90"/>
        <v>254.25036207346585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-3.7243808037601412E-14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264.10782373172799</v>
      </c>
      <c r="BJ127" s="62">
        <f t="shared" si="92"/>
        <v>289.35855494161268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9.2222762759774927E-14</v>
      </c>
      <c r="CA127" s="14">
        <f t="shared" si="93"/>
        <v>1.3985662224947967E-12</v>
      </c>
      <c r="CB127" s="22">
        <f t="shared" si="64"/>
        <v>2.5964574826517121E-12</v>
      </c>
      <c r="CC127" s="62">
        <f t="shared" si="65"/>
        <v>293.33333333333593</v>
      </c>
      <c r="CD127" s="62">
        <f ca="1">AVERAGE(OFFSET($CC$3,0,0,'Données projet'!$E$12+1,1))-AVERAGE(OFFSET($H$3,0,0,'Données projet'!$E$12+1,1))</f>
        <v>280.22219394281689</v>
      </c>
      <c r="CE127" s="62">
        <f t="shared" si="94"/>
        <v>296.25239639555008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-1.1368683772161603E-13</v>
      </c>
      <c r="CU127" s="18">
        <f>CT127*VLOOKUP('Données projet'!$B$13,Paramètres!$A$1:$I$89,3,0)*VLOOKUP('Données projet'!$B$13,Paramètres!$A$1:$I$89,5,0)</f>
        <v>-5.3205440053716299E-14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399.92909819003523</v>
      </c>
      <c r="CZ127" s="62">
        <f t="shared" si="96"/>
        <v>163.7053537268381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232</v>
      </c>
      <c r="L128" s="13">
        <f>VLOOKUP(A128,'Données projet'!$A$35:$I$55,9,0)</f>
        <v>2.5</v>
      </c>
      <c r="M128" s="13">
        <f t="array" ref="M128">INDEX(L:L,MIN(IF(ISNUMBER(L128:L324),ROW(L128:L324),"")))</f>
        <v>2.5</v>
      </c>
      <c r="N128" s="14">
        <f>IF('Données projet'!$A$36&gt;35,N127+M128-V127,IF(A128&lt;'Données projet'!$A$36,$K$205^A128,IF(A128='Données projet'!$A$36,'Données projet'!$B$36,N127+M128-V127)))</f>
        <v>232.00000000000017</v>
      </c>
      <c r="O128" s="14">
        <f>N128*VLOOKUP('Données projet'!$B$9,Paramètres!$A$1:$I$89,3,0)*VLOOKUP('Données projet'!$B$9,Paramètres!$A$1:$I$89,5,0)</f>
        <v>195.43680000000018</v>
      </c>
      <c r="P128" s="14">
        <f t="shared" si="87"/>
        <v>48.739971354487892</v>
      </c>
      <c r="Q128" s="22">
        <f t="shared" si="107"/>
        <v>425.27454344240005</v>
      </c>
      <c r="R128" s="62">
        <f t="shared" si="55"/>
        <v>718.6078767757333</v>
      </c>
      <c r="S128" s="62">
        <f ca="1">AVERAGE(OFFSET($R$3,0,0,'Données projet'!$E$9+1,1))-AVERAGE(OFFSET($H$3,0,0,'Données projet'!$E$9+1,1))</f>
        <v>303.97870340691151</v>
      </c>
      <c r="T128" s="62">
        <f t="shared" si="88"/>
        <v>139.30691157356415</v>
      </c>
      <c r="U128" s="16">
        <f>IF(ISNA(VLOOKUP(A128,'Données projet'!$A$35:$I$55,3,0)),0,VLOOKUP(A128,'Données projet'!$A$35:$I$55,3,0))</f>
        <v>10</v>
      </c>
      <c r="V128" s="16">
        <f>IF(ISNA(VLOOKUP(A128,'Données projet'!$A$35:$I$55,4,0)),0,VLOOKUP(A128,'Données projet'!$A$35:$I$55,4,0))</f>
        <v>23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301</v>
      </c>
      <c r="AG128" s="13">
        <f>VLOOKUP(A128,'Données projet'!$A$61:$I$81,9,0)</f>
        <v>3.4</v>
      </c>
      <c r="AH128" s="13">
        <f t="array" ref="AH128">INDEX(AG:AG,MIN(IF(ISNUMBER(AG128:AG324),ROW(AG128:AG324),"")))</f>
        <v>3.4</v>
      </c>
      <c r="AI128" s="14">
        <f>IF('Données projet'!$A$62&gt;35,AI127+AH128-AQ127,IF(A128&lt;'Données projet'!$A$62,$AF$205^A128,IF(A128='Données projet'!$A$62,'Données projet'!$B$62,AI127+AH128-AQ127)))</f>
        <v>300.99999999999932</v>
      </c>
      <c r="AJ128" s="14">
        <f>AI128*VLOOKUP('Données projet'!$B$10,Paramètres!$A$1:$I$89,3,0)*VLOOKUP('Données projet'!$B$10,Paramètres!$A$1:$I$89,5,0)</f>
        <v>305.21399999999932</v>
      </c>
      <c r="AK128" s="14">
        <f t="shared" si="89"/>
        <v>72.268419591231137</v>
      </c>
      <c r="AL128" s="22">
        <f t="shared" si="58"/>
        <v>657.44854745472628</v>
      </c>
      <c r="AM128" s="62">
        <f t="shared" si="59"/>
        <v>950.78188078805965</v>
      </c>
      <c r="AN128" s="62">
        <f ca="1">AVERAGE(OFFSET($AM$3,0,0,'Données projet'!$E$10+1,1))-AVERAGE(OFFSET($H$3,0,0,'Données projet'!$E$10+1,1))</f>
        <v>475.74538416323395</v>
      </c>
      <c r="AO128" s="62">
        <f t="shared" si="90"/>
        <v>254.25036207346585</v>
      </c>
      <c r="AP128" s="16">
        <f>IF(ISNA(VLOOKUP(A128,'Données projet'!$A$61:$I$81,3,0)),0,VLOOKUP(A128,'Données projet'!$A$61:$I$81,3,0))</f>
        <v>11</v>
      </c>
      <c r="AQ128" s="16">
        <f>IF(ISNA(VLOOKUP(A128,'Données projet'!$A$61:$I$81,4,0)),0,VLOOKUP(A128,'Données projet'!$A$61:$I$81,4,0))</f>
        <v>33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-3.7243808037601412E-14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264.10782373172799</v>
      </c>
      <c r="BJ128" s="62">
        <f t="shared" si="92"/>
        <v>289.35855494161268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9.2222762759774927E-14</v>
      </c>
      <c r="CA128" s="14">
        <f t="shared" si="93"/>
        <v>1.3985662224947967E-12</v>
      </c>
      <c r="CB128" s="22">
        <f t="shared" si="64"/>
        <v>2.5964574826517121E-12</v>
      </c>
      <c r="CC128" s="62">
        <f t="shared" si="65"/>
        <v>293.33333333333593</v>
      </c>
      <c r="CD128" s="62">
        <f ca="1">AVERAGE(OFFSET($CC$3,0,0,'Données projet'!$E$12+1,1))-AVERAGE(OFFSET($H$3,0,0,'Données projet'!$E$12+1,1))</f>
        <v>280.22219394281689</v>
      </c>
      <c r="CE128" s="62">
        <f t="shared" si="94"/>
        <v>296.25239639555008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-1.1368683772161603E-13</v>
      </c>
      <c r="CU128" s="18">
        <f>CT128*VLOOKUP('Données projet'!$B$13,Paramètres!$A$1:$I$89,3,0)*VLOOKUP('Données projet'!$B$13,Paramètres!$A$1:$I$89,5,0)</f>
        <v>-5.3205440053716299E-14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399.92909819003523</v>
      </c>
      <c r="CZ128" s="62">
        <f t="shared" si="96"/>
        <v>163.7053537268381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2</v>
      </c>
      <c r="N129" s="14">
        <f>IF('Données projet'!$A$36&gt;35,N128+M129-V128,IF(A129&lt;'Données projet'!$A$36,$K$205^A129,IF(A129='Données projet'!$A$36,'Données projet'!$B$36,N128+M129-V128)))</f>
        <v>211.00000000000017</v>
      </c>
      <c r="O129" s="14">
        <f>N129*VLOOKUP('Données projet'!$B$9,Paramètres!$A$1:$I$89,3,0)*VLOOKUP('Données projet'!$B$9,Paramètres!$A$1:$I$89,5,0)</f>
        <v>177.74640000000016</v>
      </c>
      <c r="P129" s="14">
        <f t="shared" si="87"/>
        <v>44.820434632332528</v>
      </c>
      <c r="Q129" s="22">
        <f t="shared" si="107"/>
        <v>387.63723698464611</v>
      </c>
      <c r="R129" s="62">
        <f t="shared" si="55"/>
        <v>680.97057031797942</v>
      </c>
      <c r="S129" s="62">
        <f ca="1">AVERAGE(OFFSET($R$3,0,0,'Données projet'!$E$9+1,1))-AVERAGE(OFFSET($H$3,0,0,'Données projet'!$E$9+1,1))</f>
        <v>303.97870340691151</v>
      </c>
      <c r="T129" s="62">
        <f t="shared" si="88"/>
        <v>139.30691157356415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</v>
      </c>
      <c r="AI129" s="14">
        <f>IF('Données projet'!$A$62&gt;35,AI128+AH129-AQ128,IF(A129&lt;'Données projet'!$A$62,$AF$205^A129,IF(A129='Données projet'!$A$62,'Données projet'!$B$62,AI128+AH129-AQ128)))</f>
        <v>270.99999999999932</v>
      </c>
      <c r="AJ129" s="14">
        <f>AI129*VLOOKUP('Données projet'!$B$10,Paramètres!$A$1:$I$89,3,0)*VLOOKUP('Données projet'!$B$10,Paramètres!$A$1:$I$89,5,0)</f>
        <v>274.7939999999993</v>
      </c>
      <c r="AK129" s="14">
        <f t="shared" si="89"/>
        <v>65.865632600455356</v>
      </c>
      <c r="AL129" s="22">
        <f t="shared" si="58"/>
        <v>593.31552677912521</v>
      </c>
      <c r="AM129" s="62">
        <f t="shared" si="59"/>
        <v>886.64886011245858</v>
      </c>
      <c r="AN129" s="62">
        <f ca="1">AVERAGE(OFFSET($AM$3,0,0,'Données projet'!$E$10+1,1))-AVERAGE(OFFSET($H$3,0,0,'Données projet'!$E$10+1,1))</f>
        <v>475.74538416323395</v>
      </c>
      <c r="AO129" s="62">
        <f t="shared" si="90"/>
        <v>254.25036207346585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-3.7243808037601412E-14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264.10782373172799</v>
      </c>
      <c r="BJ129" s="62">
        <f t="shared" si="92"/>
        <v>289.35855494161268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9.2222762759774927E-14</v>
      </c>
      <c r="CA129" s="14">
        <f t="shared" si="93"/>
        <v>1.3985662224947967E-12</v>
      </c>
      <c r="CB129" s="22">
        <f t="shared" si="64"/>
        <v>2.5964574826517121E-12</v>
      </c>
      <c r="CC129" s="62">
        <f t="shared" si="65"/>
        <v>293.33333333333593</v>
      </c>
      <c r="CD129" s="62">
        <f ca="1">AVERAGE(OFFSET($CC$3,0,0,'Données projet'!$E$12+1,1))-AVERAGE(OFFSET($H$3,0,0,'Données projet'!$E$12+1,1))</f>
        <v>280.22219394281689</v>
      </c>
      <c r="CE129" s="62">
        <f t="shared" si="94"/>
        <v>296.25239639555008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-1.1368683772161603E-13</v>
      </c>
      <c r="CU129" s="18">
        <f>CT129*VLOOKUP('Données projet'!$B$13,Paramètres!$A$1:$I$89,3,0)*VLOOKUP('Données projet'!$B$13,Paramètres!$A$1:$I$89,5,0)</f>
        <v>-5.3205440053716299E-14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399.92909819003523</v>
      </c>
      <c r="CZ129" s="62">
        <f t="shared" si="96"/>
        <v>163.7053537268381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2</v>
      </c>
      <c r="N130" s="14">
        <f>IF('Données projet'!$A$36&gt;35,N129+M130-V129,IF(A130&lt;'Données projet'!$A$36,$K$205^A130,IF(A130='Données projet'!$A$36,'Données projet'!$B$36,N129+M130-V129)))</f>
        <v>213.00000000000017</v>
      </c>
      <c r="O130" s="14">
        <f>N130*VLOOKUP('Données projet'!$B$9,Paramètres!$A$1:$I$89,3,0)*VLOOKUP('Données projet'!$B$9,Paramètres!$A$1:$I$89,5,0)</f>
        <v>179.43120000000016</v>
      </c>
      <c r="P130" s="14">
        <f t="shared" si="87"/>
        <v>45.195615345060403</v>
      </c>
      <c r="Q130" s="22">
        <f t="shared" si="107"/>
        <v>391.22503672598037</v>
      </c>
      <c r="R130" s="62">
        <f t="shared" si="55"/>
        <v>684.55837005931369</v>
      </c>
      <c r="S130" s="62">
        <f ca="1">AVERAGE(OFFSET($R$3,0,0,'Données projet'!$E$9+1,1))-AVERAGE(OFFSET($H$3,0,0,'Données projet'!$E$9+1,1))</f>
        <v>303.97870340691151</v>
      </c>
      <c r="T130" s="62">
        <f t="shared" si="88"/>
        <v>139.30691157356415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</v>
      </c>
      <c r="AI130" s="14">
        <f>IF('Données projet'!$A$62&gt;35,AI129+AH130-AQ129,IF(A130&lt;'Données projet'!$A$62,$AF$205^A130,IF(A130='Données projet'!$A$62,'Données projet'!$B$62,AI129+AH130-AQ129)))</f>
        <v>273.99999999999932</v>
      </c>
      <c r="AJ130" s="14">
        <f>AI130*VLOOKUP('Données projet'!$B$10,Paramètres!$A$1:$I$89,3,0)*VLOOKUP('Données projet'!$B$10,Paramètres!$A$1:$I$89,5,0)</f>
        <v>277.83599999999933</v>
      </c>
      <c r="AK130" s="14">
        <f t="shared" si="89"/>
        <v>66.509487177652147</v>
      </c>
      <c r="AL130" s="22">
        <f t="shared" si="58"/>
        <v>599.73505683440965</v>
      </c>
      <c r="AM130" s="62">
        <f t="shared" si="59"/>
        <v>893.06839016774302</v>
      </c>
      <c r="AN130" s="62">
        <f ca="1">AVERAGE(OFFSET($AM$3,0,0,'Données projet'!$E$10+1,1))-AVERAGE(OFFSET($H$3,0,0,'Données projet'!$E$10+1,1))</f>
        <v>475.74538416323395</v>
      </c>
      <c r="AO130" s="62">
        <f t="shared" si="90"/>
        <v>254.25036207346585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-3.7243808037601412E-14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264.10782373172799</v>
      </c>
      <c r="BJ130" s="62">
        <f t="shared" si="92"/>
        <v>289.35855494161268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9.2222762759774927E-14</v>
      </c>
      <c r="CA130" s="14">
        <f t="shared" si="93"/>
        <v>1.3985662224947967E-12</v>
      </c>
      <c r="CB130" s="22">
        <f t="shared" si="64"/>
        <v>2.5964574826517121E-12</v>
      </c>
      <c r="CC130" s="62">
        <f t="shared" si="65"/>
        <v>293.33333333333593</v>
      </c>
      <c r="CD130" s="62">
        <f ca="1">AVERAGE(OFFSET($CC$3,0,0,'Données projet'!$E$12+1,1))-AVERAGE(OFFSET($H$3,0,0,'Données projet'!$E$12+1,1))</f>
        <v>280.22219394281689</v>
      </c>
      <c r="CE130" s="62">
        <f t="shared" si="94"/>
        <v>296.25239639555008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-1.1368683772161603E-13</v>
      </c>
      <c r="CU130" s="18">
        <f>CT130*VLOOKUP('Données projet'!$B$13,Paramètres!$A$1:$I$89,3,0)*VLOOKUP('Données projet'!$B$13,Paramètres!$A$1:$I$89,5,0)</f>
        <v>-5.3205440053716299E-14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399.92909819003523</v>
      </c>
      <c r="CZ130" s="62">
        <f t="shared" si="96"/>
        <v>163.7053537268381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2</v>
      </c>
      <c r="N131" s="14">
        <f>IF('Données projet'!$A$36&gt;35,N130+M131-V130,IF(A131&lt;'Données projet'!$A$36,$K$205^A131,IF(A131='Données projet'!$A$36,'Données projet'!$B$36,N130+M131-V130)))</f>
        <v>215.00000000000017</v>
      </c>
      <c r="O131" s="14">
        <f>N131*VLOOKUP('Données projet'!$B$9,Paramètres!$A$1:$I$89,3,0)*VLOOKUP('Données projet'!$B$9,Paramètres!$A$1:$I$89,5,0)</f>
        <v>181.11600000000016</v>
      </c>
      <c r="P131" s="14">
        <f t="shared" si="87"/>
        <v>45.570386218758252</v>
      </c>
      <c r="Q131" s="22">
        <f t="shared" ref="Q131:Q153" si="108">(O131+P131)*0.475*44/12</f>
        <v>394.81212266433749</v>
      </c>
      <c r="R131" s="62">
        <f t="shared" ref="R131:R194" si="109">Q131+(I131+J131)*44/12</f>
        <v>688.14545599767075</v>
      </c>
      <c r="S131" s="62">
        <f ca="1">AVERAGE(OFFSET($R$3,0,0,'Données projet'!$E$9+1,1))-AVERAGE(OFFSET($H$3,0,0,'Données projet'!$E$9+1,1))</f>
        <v>303.97870340691151</v>
      </c>
      <c r="T131" s="62">
        <f t="shared" si="88"/>
        <v>139.30691157356415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</v>
      </c>
      <c r="AI131" s="14">
        <f>IF('Données projet'!$A$62&gt;35,AI130+AH131-AQ130,IF(A131&lt;'Données projet'!$A$62,$AF$205^A131,IF(A131='Données projet'!$A$62,'Données projet'!$B$62,AI130+AH131-AQ130)))</f>
        <v>276.99999999999932</v>
      </c>
      <c r="AJ131" s="14">
        <f>AI131*VLOOKUP('Données projet'!$B$10,Paramètres!$A$1:$I$89,3,0)*VLOOKUP('Données projet'!$B$10,Paramètres!$A$1:$I$89,5,0)</f>
        <v>280.8779999999993</v>
      </c>
      <c r="AK131" s="14">
        <f t="shared" si="89"/>
        <v>67.152521698072178</v>
      </c>
      <c r="AL131" s="22">
        <f t="shared" si="58"/>
        <v>606.15315862414116</v>
      </c>
      <c r="AM131" s="62">
        <f t="shared" si="59"/>
        <v>899.48649195747453</v>
      </c>
      <c r="AN131" s="62">
        <f ca="1">AVERAGE(OFFSET($AM$3,0,0,'Données projet'!$E$10+1,1))-AVERAGE(OFFSET($H$3,0,0,'Données projet'!$E$10+1,1))</f>
        <v>475.74538416323395</v>
      </c>
      <c r="AO131" s="62">
        <f t="shared" si="90"/>
        <v>254.25036207346585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-3.7243808037601412E-14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264.10782373172799</v>
      </c>
      <c r="BJ131" s="62">
        <f t="shared" si="92"/>
        <v>289.35855494161268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9.2222762759774927E-14</v>
      </c>
      <c r="CA131" s="14">
        <f t="shared" si="93"/>
        <v>1.3985662224947967E-12</v>
      </c>
      <c r="CB131" s="22">
        <f t="shared" si="64"/>
        <v>2.5964574826517121E-12</v>
      </c>
      <c r="CC131" s="62">
        <f t="shared" si="65"/>
        <v>293.33333333333593</v>
      </c>
      <c r="CD131" s="62">
        <f ca="1">AVERAGE(OFFSET($CC$3,0,0,'Données projet'!$E$12+1,1))-AVERAGE(OFFSET($H$3,0,0,'Données projet'!$E$12+1,1))</f>
        <v>280.22219394281689</v>
      </c>
      <c r="CE131" s="62">
        <f t="shared" si="94"/>
        <v>296.25239639555008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-1.1368683772161603E-13</v>
      </c>
      <c r="CU131" s="18">
        <f>CT131*VLOOKUP('Données projet'!$B$13,Paramètres!$A$1:$I$89,3,0)*VLOOKUP('Données projet'!$B$13,Paramètres!$A$1:$I$89,5,0)</f>
        <v>-5.3205440053716299E-14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399.92909819003523</v>
      </c>
      <c r="CZ131" s="62">
        <f t="shared" si="96"/>
        <v>163.7053537268381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2</v>
      </c>
      <c r="N132" s="14">
        <f>IF('Données projet'!$A$36&gt;35,N131+M132-V131,IF(A132&lt;'Données projet'!$A$36,$K$205^A132,IF(A132='Données projet'!$A$36,'Données projet'!$B$36,N131+M132-V131)))</f>
        <v>217.00000000000017</v>
      </c>
      <c r="O132" s="14">
        <f>N132*VLOOKUP('Données projet'!$B$9,Paramètres!$A$1:$I$89,3,0)*VLOOKUP('Données projet'!$B$9,Paramètres!$A$1:$I$89,5,0)</f>
        <v>182.80080000000018</v>
      </c>
      <c r="P132" s="14">
        <f t="shared" si="87"/>
        <v>45.944751507471736</v>
      </c>
      <c r="Q132" s="22">
        <f t="shared" si="108"/>
        <v>398.39850220884699</v>
      </c>
      <c r="R132" s="62">
        <f t="shared" si="109"/>
        <v>691.73183554218031</v>
      </c>
      <c r="S132" s="62">
        <f ca="1">AVERAGE(OFFSET($R$3,0,0,'Données projet'!$E$9+1,1))-AVERAGE(OFFSET($H$3,0,0,'Données projet'!$E$9+1,1))</f>
        <v>303.97870340691151</v>
      </c>
      <c r="T132" s="62">
        <f t="shared" si="88"/>
        <v>139.30691157356415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</v>
      </c>
      <c r="AI132" s="14">
        <f>IF('Données projet'!$A$62&gt;35,AI131+AH132-AQ131,IF(A132&lt;'Données projet'!$A$62,$AF$205^A132,IF(A132='Données projet'!$A$62,'Données projet'!$B$62,AI131+AH132-AQ131)))</f>
        <v>279.99999999999932</v>
      </c>
      <c r="AJ132" s="14">
        <f>AI132*VLOOKUP('Données projet'!$B$10,Paramètres!$A$1:$I$89,3,0)*VLOOKUP('Données projet'!$B$10,Paramètres!$A$1:$I$89,5,0)</f>
        <v>283.91999999999933</v>
      </c>
      <c r="AK132" s="14">
        <f t="shared" si="89"/>
        <v>67.794746071143507</v>
      </c>
      <c r="AL132" s="22">
        <f t="shared" ref="AL132:AL153" si="112">(AJ132+AK132)*0.475*44/12</f>
        <v>612.56984940724044</v>
      </c>
      <c r="AM132" s="62">
        <f t="shared" ref="AM132:AM195" si="113">AL132+(AD132+AE132)*44/12</f>
        <v>905.90318274057381</v>
      </c>
      <c r="AN132" s="62">
        <f ca="1">AVERAGE(OFFSET($AM$3,0,0,'Données projet'!$E$10+1,1))-AVERAGE(OFFSET($H$3,0,0,'Données projet'!$E$10+1,1))</f>
        <v>475.74538416323395</v>
      </c>
      <c r="AO132" s="62">
        <f t="shared" si="90"/>
        <v>254.25036207346585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-3.7243808037601412E-14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264.10782373172799</v>
      </c>
      <c r="BJ132" s="62">
        <f t="shared" si="92"/>
        <v>289.35855494161268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9.2222762759774927E-14</v>
      </c>
      <c r="CA132" s="14">
        <f t="shared" si="93"/>
        <v>1.3985662224947967E-12</v>
      </c>
      <c r="CB132" s="22">
        <f t="shared" ref="CB132:CB153" si="118">(BZ132+CA132)*0.475*44/12</f>
        <v>2.5964574826517121E-12</v>
      </c>
      <c r="CC132" s="62">
        <f t="shared" ref="CC132:CC195" si="119">CB132+(BT132+BU132)*44/12</f>
        <v>293.33333333333593</v>
      </c>
      <c r="CD132" s="62">
        <f ca="1">AVERAGE(OFFSET($CC$3,0,0,'Données projet'!$E$12+1,1))-AVERAGE(OFFSET($H$3,0,0,'Données projet'!$E$12+1,1))</f>
        <v>280.22219394281689</v>
      </c>
      <c r="CE132" s="62">
        <f t="shared" si="94"/>
        <v>296.25239639555008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-1.1368683772161603E-13</v>
      </c>
      <c r="CU132" s="18">
        <f>CT132*VLOOKUP('Données projet'!$B$13,Paramètres!$A$1:$I$89,3,0)*VLOOKUP('Données projet'!$B$13,Paramètres!$A$1:$I$89,5,0)</f>
        <v>-5.3205440053716299E-14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399.92909819003523</v>
      </c>
      <c r="CZ132" s="62">
        <f t="shared" si="96"/>
        <v>163.7053537268381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2</v>
      </c>
      <c r="N133" s="14">
        <f>IF('Données projet'!$A$36&gt;35,N132+M133-V132,IF(A133&lt;'Données projet'!$A$36,$K$205^A133,IF(A133='Données projet'!$A$36,'Données projet'!$B$36,N132+M133-V132)))</f>
        <v>219.00000000000017</v>
      </c>
      <c r="O133" s="14">
        <f>N133*VLOOKUP('Données projet'!$B$9,Paramètres!$A$1:$I$89,3,0)*VLOOKUP('Données projet'!$B$9,Paramètres!$A$1:$I$89,5,0)</f>
        <v>184.48560000000018</v>
      </c>
      <c r="P133" s="14">
        <f t="shared" ref="P133:P196" si="141">EXP(-1.0587+0.8836*LN(O133)+0.284)</f>
        <v>46.318715382308234</v>
      </c>
      <c r="Q133" s="22">
        <f t="shared" si="108"/>
        <v>401.9841826241871</v>
      </c>
      <c r="R133" s="62">
        <f t="shared" si="109"/>
        <v>695.31751595752041</v>
      </c>
      <c r="S133" s="62">
        <f ca="1">AVERAGE(OFFSET($R$3,0,0,'Données projet'!$E$9+1,1))-AVERAGE(OFFSET($H$3,0,0,'Données projet'!$E$9+1,1))</f>
        <v>303.97870340691151</v>
      </c>
      <c r="T133" s="62">
        <f t="shared" ref="T133:T196" si="142">$T$3</f>
        <v>139.30691157356415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3</v>
      </c>
      <c r="AI133" s="14">
        <f>IF('Données projet'!$A$62&gt;35,AI132+AH133-AQ132,IF(A133&lt;'Données projet'!$A$62,$AF$205^A133,IF(A133='Données projet'!$A$62,'Données projet'!$B$62,AI132+AH133-AQ132)))</f>
        <v>282.99999999999932</v>
      </c>
      <c r="AJ133" s="14">
        <f>AI133*VLOOKUP('Données projet'!$B$10,Paramètres!$A$1:$I$89,3,0)*VLOOKUP('Données projet'!$B$10,Paramètres!$A$1:$I$89,5,0)</f>
        <v>286.96199999999931</v>
      </c>
      <c r="AK133" s="14">
        <f t="shared" ref="AK133:AK153" si="143">EXP(-1.0587+0.8836*LN(AJ133)+0.284)</f>
        <v>68.436169981717669</v>
      </c>
      <c r="AL133" s="22">
        <f t="shared" si="112"/>
        <v>618.98514605149035</v>
      </c>
      <c r="AM133" s="62">
        <f t="shared" si="113"/>
        <v>912.3184793848236</v>
      </c>
      <c r="AN133" s="62">
        <f ca="1">AVERAGE(OFFSET($AM$3,0,0,'Données projet'!$E$10+1,1))-AVERAGE(OFFSET($H$3,0,0,'Données projet'!$E$10+1,1))</f>
        <v>475.74538416323395</v>
      </c>
      <c r="AO133" s="62">
        <f t="shared" ref="AO133:AO196" si="144">$AO$3</f>
        <v>254.25036207346585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-3.7243808037601412E-14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264.10782373172799</v>
      </c>
      <c r="BJ133" s="62">
        <f t="shared" ref="BJ133:BJ196" si="146">$BJ$3</f>
        <v>289.35855494161268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9.2222762759774927E-14</v>
      </c>
      <c r="CA133" s="14">
        <f t="shared" ref="CA133:CA153" si="147">EXP(-1.0587+0.8836*LN(BZ133)+0.284)</f>
        <v>1.3985662224947967E-12</v>
      </c>
      <c r="CB133" s="22">
        <f t="shared" si="118"/>
        <v>2.5964574826517121E-12</v>
      </c>
      <c r="CC133" s="62">
        <f t="shared" si="119"/>
        <v>293.33333333333593</v>
      </c>
      <c r="CD133" s="62">
        <f ca="1">AVERAGE(OFFSET($CC$3,0,0,'Données projet'!$E$12+1,1))-AVERAGE(OFFSET($H$3,0,0,'Données projet'!$E$12+1,1))</f>
        <v>280.22219394281689</v>
      </c>
      <c r="CE133" s="62">
        <f t="shared" ref="CE133:CE196" si="148">$CE$3</f>
        <v>296.25239639555008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-1.1368683772161603E-13</v>
      </c>
      <c r="CU133" s="18">
        <f>CT133*VLOOKUP('Données projet'!$B$13,Paramètres!$A$1:$I$89,3,0)*VLOOKUP('Données projet'!$B$13,Paramètres!$A$1:$I$89,5,0)</f>
        <v>-5.3205440053716299E-14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399.92909819003523</v>
      </c>
      <c r="CZ133" s="62">
        <f t="shared" ref="CZ133:CZ196" si="150">$CZ$3</f>
        <v>163.7053537268381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</v>
      </c>
      <c r="N134" s="14">
        <f>IF('Données projet'!$A$36&gt;35,N133+M134-V133,IF(A134&lt;'Données projet'!$A$36,$K$205^A134,IF(A134='Données projet'!$A$36,'Données projet'!$B$36,N133+M134-V133)))</f>
        <v>221.00000000000017</v>
      </c>
      <c r="O134" s="14">
        <f>N134*VLOOKUP('Données projet'!$B$9,Paramètres!$A$1:$I$89,3,0)*VLOOKUP('Données projet'!$B$9,Paramètres!$A$1:$I$89,5,0)</f>
        <v>186.17040000000017</v>
      </c>
      <c r="P134" s="14">
        <f t="shared" si="141"/>
        <v>46.69228193379606</v>
      </c>
      <c r="Q134" s="22">
        <f t="shared" si="108"/>
        <v>405.56917103469505</v>
      </c>
      <c r="R134" s="62">
        <f t="shared" si="109"/>
        <v>698.9025043680283</v>
      </c>
      <c r="S134" s="62">
        <f ca="1">AVERAGE(OFFSET($R$3,0,0,'Données projet'!$E$9+1,1))-AVERAGE(OFFSET($H$3,0,0,'Données projet'!$E$9+1,1))</f>
        <v>303.97870340691151</v>
      </c>
      <c r="T134" s="62">
        <f t="shared" si="142"/>
        <v>139.30691157356415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3</v>
      </c>
      <c r="AI134" s="14">
        <f>IF('Données projet'!$A$62&gt;35,AI133+AH134-AQ133,IF(A134&lt;'Données projet'!$A$62,$AF$205^A134,IF(A134='Données projet'!$A$62,'Données projet'!$B$62,AI133+AH134-AQ133)))</f>
        <v>285.99999999999932</v>
      </c>
      <c r="AJ134" s="14">
        <f>AI134*VLOOKUP('Données projet'!$B$10,Paramètres!$A$1:$I$89,3,0)*VLOOKUP('Données projet'!$B$10,Paramètres!$A$1:$I$89,5,0)</f>
        <v>290.00399999999934</v>
      </c>
      <c r="AK134" s="14">
        <f t="shared" si="143"/>
        <v>69.076802897485763</v>
      </c>
      <c r="AL134" s="22">
        <f t="shared" si="112"/>
        <v>625.39906504645319</v>
      </c>
      <c r="AM134" s="62">
        <f t="shared" si="113"/>
        <v>918.73239837978645</v>
      </c>
      <c r="AN134" s="62">
        <f ca="1">AVERAGE(OFFSET($AM$3,0,0,'Données projet'!$E$10+1,1))-AVERAGE(OFFSET($H$3,0,0,'Données projet'!$E$10+1,1))</f>
        <v>475.74538416323395</v>
      </c>
      <c r="AO134" s="62">
        <f t="shared" si="144"/>
        <v>254.25036207346585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-3.7243808037601412E-14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264.10782373172799</v>
      </c>
      <c r="BJ134" s="62">
        <f t="shared" si="146"/>
        <v>289.35855494161268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9.2222762759774927E-14</v>
      </c>
      <c r="CA134" s="14">
        <f t="shared" si="147"/>
        <v>1.3985662224947967E-12</v>
      </c>
      <c r="CB134" s="22">
        <f t="shared" si="118"/>
        <v>2.5964574826517121E-12</v>
      </c>
      <c r="CC134" s="62">
        <f t="shared" si="119"/>
        <v>293.33333333333593</v>
      </c>
      <c r="CD134" s="62">
        <f ca="1">AVERAGE(OFFSET($CC$3,0,0,'Données projet'!$E$12+1,1))-AVERAGE(OFFSET($H$3,0,0,'Données projet'!$E$12+1,1))</f>
        <v>280.22219394281689</v>
      </c>
      <c r="CE134" s="62">
        <f t="shared" si="148"/>
        <v>296.25239639555008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-1.1368683772161603E-13</v>
      </c>
      <c r="CU134" s="18">
        <f>CT134*VLOOKUP('Données projet'!$B$13,Paramètres!$A$1:$I$89,3,0)*VLOOKUP('Données projet'!$B$13,Paramètres!$A$1:$I$89,5,0)</f>
        <v>-5.3205440053716299E-14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399.92909819003523</v>
      </c>
      <c r="CZ134" s="62">
        <f t="shared" si="150"/>
        <v>163.7053537268381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</v>
      </c>
      <c r="N135" s="14">
        <f>IF('Données projet'!$A$36&gt;35,N134+M135-V134,IF(A135&lt;'Données projet'!$A$36,$K$205^A135,IF(A135='Données projet'!$A$36,'Données projet'!$B$36,N134+M135-V134)))</f>
        <v>223.00000000000017</v>
      </c>
      <c r="O135" s="14">
        <f>N135*VLOOKUP('Données projet'!$B$9,Paramètres!$A$1:$I$89,3,0)*VLOOKUP('Données projet'!$B$9,Paramètres!$A$1:$I$89,5,0)</f>
        <v>187.85520000000017</v>
      </c>
      <c r="P135" s="14">
        <f t="shared" si="141"/>
        <v>47.065455174156007</v>
      </c>
      <c r="Q135" s="22">
        <f t="shared" si="108"/>
        <v>409.15347442832194</v>
      </c>
      <c r="R135" s="62">
        <f t="shared" si="109"/>
        <v>702.4868077616552</v>
      </c>
      <c r="S135" s="62">
        <f ca="1">AVERAGE(OFFSET($R$3,0,0,'Données projet'!$E$9+1,1))-AVERAGE(OFFSET($H$3,0,0,'Données projet'!$E$9+1,1))</f>
        <v>303.97870340691151</v>
      </c>
      <c r="T135" s="62">
        <f t="shared" si="142"/>
        <v>139.30691157356415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3</v>
      </c>
      <c r="AI135" s="14">
        <f>IF('Données projet'!$A$62&gt;35,AI134+AH135-AQ134,IF(A135&lt;'Données projet'!$A$62,$AF$205^A135,IF(A135='Données projet'!$A$62,'Données projet'!$B$62,AI134+AH135-AQ134)))</f>
        <v>288.99999999999932</v>
      </c>
      <c r="AJ135" s="14">
        <f>AI135*VLOOKUP('Données projet'!$B$10,Paramètres!$A$1:$I$89,3,0)*VLOOKUP('Données projet'!$B$10,Paramètres!$A$1:$I$89,5,0)</f>
        <v>293.04599999999931</v>
      </c>
      <c r="AK135" s="14">
        <f t="shared" si="143"/>
        <v>69.716654076072487</v>
      </c>
      <c r="AL135" s="22">
        <f t="shared" si="112"/>
        <v>631.81162251582498</v>
      </c>
      <c r="AM135" s="62">
        <f t="shared" si="113"/>
        <v>925.14495584915835</v>
      </c>
      <c r="AN135" s="62">
        <f ca="1">AVERAGE(OFFSET($AM$3,0,0,'Données projet'!$E$10+1,1))-AVERAGE(OFFSET($H$3,0,0,'Données projet'!$E$10+1,1))</f>
        <v>475.74538416323395</v>
      </c>
      <c r="AO135" s="62">
        <f t="shared" si="144"/>
        <v>254.25036207346585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-3.7243808037601412E-14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264.10782373172799</v>
      </c>
      <c r="BJ135" s="62">
        <f t="shared" si="146"/>
        <v>289.35855494161268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9.2222762759774927E-14</v>
      </c>
      <c r="CA135" s="14">
        <f t="shared" si="147"/>
        <v>1.3985662224947967E-12</v>
      </c>
      <c r="CB135" s="22">
        <f t="shared" si="118"/>
        <v>2.5964574826517121E-12</v>
      </c>
      <c r="CC135" s="62">
        <f t="shared" si="119"/>
        <v>293.33333333333593</v>
      </c>
      <c r="CD135" s="62">
        <f ca="1">AVERAGE(OFFSET($CC$3,0,0,'Données projet'!$E$12+1,1))-AVERAGE(OFFSET($H$3,0,0,'Données projet'!$E$12+1,1))</f>
        <v>280.22219394281689</v>
      </c>
      <c r="CE135" s="62">
        <f t="shared" si="148"/>
        <v>296.25239639555008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-1.1368683772161603E-13</v>
      </c>
      <c r="CU135" s="18">
        <f>CT135*VLOOKUP('Données projet'!$B$13,Paramètres!$A$1:$I$89,3,0)*VLOOKUP('Données projet'!$B$13,Paramètres!$A$1:$I$89,5,0)</f>
        <v>-5.3205440053716299E-14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399.92909819003523</v>
      </c>
      <c r="CZ135" s="62">
        <f t="shared" si="150"/>
        <v>163.7053537268381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</v>
      </c>
      <c r="N136" s="14">
        <f>IF('Données projet'!$A$36&gt;35,N135+M136-V135,IF(A136&lt;'Données projet'!$A$36,$K$205^A136,IF(A136='Données projet'!$A$36,'Données projet'!$B$36,N135+M136-V135)))</f>
        <v>225.00000000000017</v>
      </c>
      <c r="O136" s="14">
        <f>N136*VLOOKUP('Données projet'!$B$9,Paramètres!$A$1:$I$89,3,0)*VLOOKUP('Données projet'!$B$9,Paramètres!$A$1:$I$89,5,0)</f>
        <v>189.54000000000016</v>
      </c>
      <c r="P136" s="14">
        <f t="shared" si="141"/>
        <v>47.438239039488856</v>
      </c>
      <c r="Q136" s="22">
        <f t="shared" si="108"/>
        <v>412.73709966044333</v>
      </c>
      <c r="R136" s="62">
        <f t="shared" si="109"/>
        <v>706.07043299377665</v>
      </c>
      <c r="S136" s="62">
        <f ca="1">AVERAGE(OFFSET($R$3,0,0,'Données projet'!$E$9+1,1))-AVERAGE(OFFSET($H$3,0,0,'Données projet'!$E$9+1,1))</f>
        <v>303.97870340691151</v>
      </c>
      <c r="T136" s="62">
        <f t="shared" si="142"/>
        <v>139.30691157356415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3</v>
      </c>
      <c r="AI136" s="14">
        <f>IF('Données projet'!$A$62&gt;35,AI135+AH136-AQ135,IF(A136&lt;'Données projet'!$A$62,$AF$205^A136,IF(A136='Données projet'!$A$62,'Données projet'!$B$62,AI135+AH136-AQ135)))</f>
        <v>291.99999999999932</v>
      </c>
      <c r="AJ136" s="14">
        <f>AI136*VLOOKUP('Données projet'!$B$10,Paramètres!$A$1:$I$89,3,0)*VLOOKUP('Données projet'!$B$10,Paramètres!$A$1:$I$89,5,0)</f>
        <v>296.08799999999934</v>
      </c>
      <c r="AK136" s="14">
        <f t="shared" si="143"/>
        <v>70.355732571828923</v>
      </c>
      <c r="AL136" s="22">
        <f t="shared" si="112"/>
        <v>638.22283422926751</v>
      </c>
      <c r="AM136" s="62">
        <f t="shared" si="113"/>
        <v>931.55616756260088</v>
      </c>
      <c r="AN136" s="62">
        <f ca="1">AVERAGE(OFFSET($AM$3,0,0,'Données projet'!$E$10+1,1))-AVERAGE(OFFSET($H$3,0,0,'Données projet'!$E$10+1,1))</f>
        <v>475.74538416323395</v>
      </c>
      <c r="AO136" s="62">
        <f t="shared" si="144"/>
        <v>254.25036207346585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-3.7243808037601412E-14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264.10782373172799</v>
      </c>
      <c r="BJ136" s="62">
        <f t="shared" si="146"/>
        <v>289.35855494161268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9.2222762759774927E-14</v>
      </c>
      <c r="CA136" s="14">
        <f t="shared" si="147"/>
        <v>1.3985662224947967E-12</v>
      </c>
      <c r="CB136" s="22">
        <f t="shared" si="118"/>
        <v>2.5964574826517121E-12</v>
      </c>
      <c r="CC136" s="62">
        <f t="shared" si="119"/>
        <v>293.33333333333593</v>
      </c>
      <c r="CD136" s="62">
        <f ca="1">AVERAGE(OFFSET($CC$3,0,0,'Données projet'!$E$12+1,1))-AVERAGE(OFFSET($H$3,0,0,'Données projet'!$E$12+1,1))</f>
        <v>280.22219394281689</v>
      </c>
      <c r="CE136" s="62">
        <f t="shared" si="148"/>
        <v>296.25239639555008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-1.1368683772161603E-13</v>
      </c>
      <c r="CU136" s="18">
        <f>CT136*VLOOKUP('Données projet'!$B$13,Paramètres!$A$1:$I$89,3,0)*VLOOKUP('Données projet'!$B$13,Paramètres!$A$1:$I$89,5,0)</f>
        <v>-5.3205440053716299E-14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399.92909819003523</v>
      </c>
      <c r="CZ136" s="62">
        <f t="shared" si="150"/>
        <v>163.7053537268381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</v>
      </c>
      <c r="N137" s="14">
        <f>IF('Données projet'!$A$36&gt;35,N136+M137-V136,IF(A137&lt;'Données projet'!$A$36,$K$205^A137,IF(A137='Données projet'!$A$36,'Données projet'!$B$36,N136+M137-V136)))</f>
        <v>227.00000000000017</v>
      </c>
      <c r="O137" s="14">
        <f>N137*VLOOKUP('Données projet'!$B$9,Paramètres!$A$1:$I$89,3,0)*VLOOKUP('Données projet'!$B$9,Paramètres!$A$1:$I$89,5,0)</f>
        <v>191.22480000000016</v>
      </c>
      <c r="P137" s="14">
        <f t="shared" si="141"/>
        <v>47.810637391883162</v>
      </c>
      <c r="Q137" s="22">
        <f t="shared" si="108"/>
        <v>416.32005345753009</v>
      </c>
      <c r="R137" s="62">
        <f t="shared" si="109"/>
        <v>709.65338679086335</v>
      </c>
      <c r="S137" s="62">
        <f ca="1">AVERAGE(OFFSET($R$3,0,0,'Données projet'!$E$9+1,1))-AVERAGE(OFFSET($H$3,0,0,'Données projet'!$E$9+1,1))</f>
        <v>303.97870340691151</v>
      </c>
      <c r="T137" s="62">
        <f t="shared" si="142"/>
        <v>139.30691157356415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3</v>
      </c>
      <c r="AI137" s="14">
        <f>IF('Données projet'!$A$62&gt;35,AI136+AH137-AQ136,IF(A137&lt;'Données projet'!$A$62,$AF$205^A137,IF(A137='Données projet'!$A$62,'Données projet'!$B$62,AI136+AH137-AQ136)))</f>
        <v>294.99999999999932</v>
      </c>
      <c r="AJ137" s="14">
        <f>AI137*VLOOKUP('Données projet'!$B$10,Paramètres!$A$1:$I$89,3,0)*VLOOKUP('Données projet'!$B$10,Paramètres!$A$1:$I$89,5,0)</f>
        <v>299.12999999999937</v>
      </c>
      <c r="AK137" s="14">
        <f t="shared" si="143"/>
        <v>70.994047242337089</v>
      </c>
      <c r="AL137" s="22">
        <f t="shared" si="112"/>
        <v>644.63271561373597</v>
      </c>
      <c r="AM137" s="62">
        <f t="shared" si="113"/>
        <v>937.96604894706934</v>
      </c>
      <c r="AN137" s="62">
        <f ca="1">AVERAGE(OFFSET($AM$3,0,0,'Données projet'!$E$10+1,1))-AVERAGE(OFFSET($H$3,0,0,'Données projet'!$E$10+1,1))</f>
        <v>475.74538416323395</v>
      </c>
      <c r="AO137" s="62">
        <f t="shared" si="144"/>
        <v>254.25036207346585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-3.7243808037601412E-14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264.10782373172799</v>
      </c>
      <c r="BJ137" s="62">
        <f t="shared" si="146"/>
        <v>289.35855494161268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9.2222762759774927E-14</v>
      </c>
      <c r="CA137" s="14">
        <f t="shared" si="147"/>
        <v>1.3985662224947967E-12</v>
      </c>
      <c r="CB137" s="22">
        <f t="shared" si="118"/>
        <v>2.5964574826517121E-12</v>
      </c>
      <c r="CC137" s="62">
        <f t="shared" si="119"/>
        <v>293.33333333333593</v>
      </c>
      <c r="CD137" s="62">
        <f ca="1">AVERAGE(OFFSET($CC$3,0,0,'Données projet'!$E$12+1,1))-AVERAGE(OFFSET($H$3,0,0,'Données projet'!$E$12+1,1))</f>
        <v>280.22219394281689</v>
      </c>
      <c r="CE137" s="62">
        <f t="shared" si="148"/>
        <v>296.25239639555008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-1.1368683772161603E-13</v>
      </c>
      <c r="CU137" s="18">
        <f>CT137*VLOOKUP('Données projet'!$B$13,Paramètres!$A$1:$I$89,3,0)*VLOOKUP('Données projet'!$B$13,Paramètres!$A$1:$I$89,5,0)</f>
        <v>-5.3205440053716299E-14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399.92909819003523</v>
      </c>
      <c r="CZ137" s="62">
        <f t="shared" si="150"/>
        <v>163.7053537268381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229</v>
      </c>
      <c r="L138" s="13">
        <f>VLOOKUP(A138,'Données projet'!$A$35:$I$55,9,0)</f>
        <v>2</v>
      </c>
      <c r="M138" s="13">
        <f t="array" ref="M138">INDEX(L:L,MIN(IF(ISNUMBER(L138:L334),ROW(L138:L334),"")))</f>
        <v>2</v>
      </c>
      <c r="N138" s="14">
        <f>IF('Données projet'!$A$36&gt;35,N137+M138-V137,IF(A138&lt;'Données projet'!$A$36,$K$205^A138,IF(A138='Données projet'!$A$36,'Données projet'!$B$36,N137+M138-V137)))</f>
        <v>229.00000000000017</v>
      </c>
      <c r="O138" s="14">
        <f>N138*VLOOKUP('Données projet'!$B$9,Paramètres!$A$1:$I$89,3,0)*VLOOKUP('Données projet'!$B$9,Paramètres!$A$1:$I$89,5,0)</f>
        <v>192.90960000000015</v>
      </c>
      <c r="P138" s="14">
        <f t="shared" si="141"/>
        <v>48.182654021446467</v>
      </c>
      <c r="Q138" s="22">
        <f t="shared" si="108"/>
        <v>419.90234242068618</v>
      </c>
      <c r="R138" s="62">
        <f t="shared" si="109"/>
        <v>713.23567575401944</v>
      </c>
      <c r="S138" s="62">
        <f ca="1">AVERAGE(OFFSET($R$3,0,0,'Données projet'!$E$9+1,1))-AVERAGE(OFFSET($H$3,0,0,'Données projet'!$E$9+1,1))</f>
        <v>303.97870340691151</v>
      </c>
      <c r="T138" s="62">
        <f t="shared" si="142"/>
        <v>139.30691157356415</v>
      </c>
      <c r="U138" s="16">
        <f>IF(ISNA(VLOOKUP(A138,'Données projet'!$A$35:$I$55,3,0)),0,VLOOKUP(A138,'Données projet'!$A$35:$I$55,3,0))</f>
        <v>11</v>
      </c>
      <c r="V138" s="16">
        <f>IF(ISNA(VLOOKUP(A138,'Données projet'!$A$35:$I$55,4,0)),0,VLOOKUP(A138,'Données projet'!$A$35:$I$55,4,0))</f>
        <v>19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298</v>
      </c>
      <c r="AG138" s="13">
        <f>VLOOKUP(A138,'Données projet'!$A$61:$I$81,9,0)</f>
        <v>3</v>
      </c>
      <c r="AH138" s="13">
        <f t="array" ref="AH138">INDEX(AG:AG,MIN(IF(ISNUMBER(AG138:AG334),ROW(AG138:AG334),"")))</f>
        <v>3</v>
      </c>
      <c r="AI138" s="14">
        <f>IF('Données projet'!$A$62&gt;35,AI137+AH138-AQ137,IF(A138&lt;'Données projet'!$A$62,$AF$205^A138,IF(A138='Données projet'!$A$62,'Données projet'!$B$62,AI137+AH138-AQ137)))</f>
        <v>297.99999999999932</v>
      </c>
      <c r="AJ138" s="14">
        <f>AI138*VLOOKUP('Données projet'!$B$10,Paramètres!$A$1:$I$89,3,0)*VLOOKUP('Données projet'!$B$10,Paramètres!$A$1:$I$89,5,0)</f>
        <v>302.17199999999934</v>
      </c>
      <c r="AK138" s="14">
        <f t="shared" si="143"/>
        <v>71.631606754643101</v>
      </c>
      <c r="AL138" s="22">
        <f t="shared" si="112"/>
        <v>651.04128176433551</v>
      </c>
      <c r="AM138" s="62">
        <f t="shared" si="113"/>
        <v>944.37461509766877</v>
      </c>
      <c r="AN138" s="62">
        <f ca="1">AVERAGE(OFFSET($AM$3,0,0,'Données projet'!$E$10+1,1))-AVERAGE(OFFSET($H$3,0,0,'Données projet'!$E$10+1,1))</f>
        <v>475.74538416323395</v>
      </c>
      <c r="AO138" s="62">
        <f t="shared" si="144"/>
        <v>254.25036207346585</v>
      </c>
      <c r="AP138" s="16">
        <f>IF(ISNA(VLOOKUP(A138,'Données projet'!$A$61:$I$81,3,0)),0,VLOOKUP(A138,'Données projet'!$A$61:$I$81,3,0))</f>
        <v>12</v>
      </c>
      <c r="AQ138" s="16">
        <f>IF(ISNA(VLOOKUP(A138,'Données projet'!$A$61:$I$81,4,0)),0,VLOOKUP(A138,'Données projet'!$A$61:$I$81,4,0))</f>
        <v>29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-3.7243808037601412E-14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264.10782373172799</v>
      </c>
      <c r="BJ138" s="62">
        <f t="shared" si="146"/>
        <v>289.35855494161268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9.2222762759774927E-14</v>
      </c>
      <c r="CA138" s="14">
        <f t="shared" si="147"/>
        <v>1.3985662224947967E-12</v>
      </c>
      <c r="CB138" s="22">
        <f t="shared" si="118"/>
        <v>2.5964574826517121E-12</v>
      </c>
      <c r="CC138" s="62">
        <f t="shared" si="119"/>
        <v>293.33333333333593</v>
      </c>
      <c r="CD138" s="62">
        <f ca="1">AVERAGE(OFFSET($CC$3,0,0,'Données projet'!$E$12+1,1))-AVERAGE(OFFSET($H$3,0,0,'Données projet'!$E$12+1,1))</f>
        <v>280.22219394281689</v>
      </c>
      <c r="CE138" s="62">
        <f t="shared" si="148"/>
        <v>296.25239639555008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-1.1368683772161603E-13</v>
      </c>
      <c r="CU138" s="18">
        <f>CT138*VLOOKUP('Données projet'!$B$13,Paramètres!$A$1:$I$89,3,0)*VLOOKUP('Données projet'!$B$13,Paramètres!$A$1:$I$89,5,0)</f>
        <v>-5.3205440053716299E-14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399.92909819003523</v>
      </c>
      <c r="CZ138" s="62">
        <f t="shared" si="150"/>
        <v>163.7053537268381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1.6</v>
      </c>
      <c r="N139" s="14">
        <f>IF('Données projet'!$A$36&gt;35,N138+M139-V138,IF(A139&lt;'Données projet'!$A$36,$K$205^A139,IF(A139='Données projet'!$A$36,'Données projet'!$B$36,N138+M139-V138)))</f>
        <v>211.60000000000016</v>
      </c>
      <c r="O139" s="14">
        <f>N139*VLOOKUP('Données projet'!$B$9,Paramètres!$A$1:$I$89,3,0)*VLOOKUP('Données projet'!$B$9,Paramètres!$A$1:$I$89,5,0)</f>
        <v>178.25184000000016</v>
      </c>
      <c r="P139" s="14">
        <f t="shared" si="141"/>
        <v>44.933032135767995</v>
      </c>
      <c r="Q139" s="22">
        <f t="shared" si="108"/>
        <v>388.71365230312955</v>
      </c>
      <c r="R139" s="62">
        <f t="shared" si="109"/>
        <v>682.04698563646286</v>
      </c>
      <c r="S139" s="62">
        <f ca="1">AVERAGE(OFFSET($R$3,0,0,'Données projet'!$E$9+1,1))-AVERAGE(OFFSET($H$3,0,0,'Données projet'!$E$9+1,1))</f>
        <v>303.97870340691151</v>
      </c>
      <c r="T139" s="62">
        <f t="shared" si="142"/>
        <v>139.30691157356415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2.6</v>
      </c>
      <c r="AI139" s="14">
        <f>IF('Données projet'!$A$62&gt;35,AI138+AH139-AQ138,IF(A139&lt;'Données projet'!$A$62,$AF$205^A139,IF(A139='Données projet'!$A$62,'Données projet'!$B$62,AI138+AH139-AQ138)))</f>
        <v>271.59999999999934</v>
      </c>
      <c r="AJ139" s="14">
        <f>AI139*VLOOKUP('Données projet'!$B$10,Paramètres!$A$1:$I$89,3,0)*VLOOKUP('Données projet'!$B$10,Paramètres!$A$1:$I$89,5,0)</f>
        <v>275.40239999999932</v>
      </c>
      <c r="AK139" s="14">
        <f t="shared" si="143"/>
        <v>65.994469603831334</v>
      </c>
      <c r="AL139" s="22">
        <f t="shared" si="112"/>
        <v>594.59954789333835</v>
      </c>
      <c r="AM139" s="62">
        <f t="shared" si="113"/>
        <v>887.93288122667173</v>
      </c>
      <c r="AN139" s="62">
        <f ca="1">AVERAGE(OFFSET($AM$3,0,0,'Données projet'!$E$10+1,1))-AVERAGE(OFFSET($H$3,0,0,'Données projet'!$E$10+1,1))</f>
        <v>475.74538416323395</v>
      </c>
      <c r="AO139" s="62">
        <f t="shared" si="144"/>
        <v>254.25036207346585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-3.7243808037601412E-14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264.10782373172799</v>
      </c>
      <c r="BJ139" s="62">
        <f t="shared" si="146"/>
        <v>289.35855494161268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9.2222762759774927E-14</v>
      </c>
      <c r="CA139" s="14">
        <f t="shared" si="147"/>
        <v>1.3985662224947967E-12</v>
      </c>
      <c r="CB139" s="22">
        <f t="shared" si="118"/>
        <v>2.5964574826517121E-12</v>
      </c>
      <c r="CC139" s="62">
        <f t="shared" si="119"/>
        <v>293.33333333333593</v>
      </c>
      <c r="CD139" s="62">
        <f ca="1">AVERAGE(OFFSET($CC$3,0,0,'Données projet'!$E$12+1,1))-AVERAGE(OFFSET($H$3,0,0,'Données projet'!$E$12+1,1))</f>
        <v>280.22219394281689</v>
      </c>
      <c r="CE139" s="62">
        <f t="shared" si="148"/>
        <v>296.25239639555008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-1.1368683772161603E-13</v>
      </c>
      <c r="CU139" s="18">
        <f>CT139*VLOOKUP('Données projet'!$B$13,Paramètres!$A$1:$I$89,3,0)*VLOOKUP('Données projet'!$B$13,Paramètres!$A$1:$I$89,5,0)</f>
        <v>-5.3205440053716299E-14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399.92909819003523</v>
      </c>
      <c r="CZ139" s="62">
        <f t="shared" si="150"/>
        <v>163.7053537268381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1.6</v>
      </c>
      <c r="N140" s="14">
        <f>IF('Données projet'!$A$36&gt;35,N139+M140-V139,IF(A140&lt;'Données projet'!$A$36,$K$205^A140,IF(A140='Données projet'!$A$36,'Données projet'!$B$36,N139+M140-V139)))</f>
        <v>213.20000000000016</v>
      </c>
      <c r="O140" s="14">
        <f>N140*VLOOKUP('Données projet'!$B$9,Paramètres!$A$1:$I$89,3,0)*VLOOKUP('Données projet'!$B$9,Paramètres!$A$1:$I$89,5,0)</f>
        <v>179.59968000000015</v>
      </c>
      <c r="P140" s="14">
        <f t="shared" si="141"/>
        <v>45.233110804333748</v>
      </c>
      <c r="Q140" s="22">
        <f t="shared" si="108"/>
        <v>391.58377731754825</v>
      </c>
      <c r="R140" s="62">
        <f t="shared" si="109"/>
        <v>684.91711065088157</v>
      </c>
      <c r="S140" s="62">
        <f ca="1">AVERAGE(OFFSET($R$3,0,0,'Données projet'!$E$9+1,1))-AVERAGE(OFFSET($H$3,0,0,'Données projet'!$E$9+1,1))</f>
        <v>303.97870340691151</v>
      </c>
      <c r="T140" s="62">
        <f t="shared" si="142"/>
        <v>139.30691157356415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2.6</v>
      </c>
      <c r="AI140" s="14">
        <f>IF('Données projet'!$A$62&gt;35,AI139+AH140-AQ139,IF(A140&lt;'Données projet'!$A$62,$AF$205^A140,IF(A140='Données projet'!$A$62,'Données projet'!$B$62,AI139+AH140-AQ139)))</f>
        <v>274.19999999999936</v>
      </c>
      <c r="AJ140" s="14">
        <f>AI140*VLOOKUP('Données projet'!$B$10,Paramètres!$A$1:$I$89,3,0)*VLOOKUP('Données projet'!$B$10,Paramètres!$A$1:$I$89,5,0)</f>
        <v>278.03879999999936</v>
      </c>
      <c r="AK140" s="14">
        <f t="shared" si="143"/>
        <v>66.552381547717616</v>
      </c>
      <c r="AL140" s="22">
        <f t="shared" si="112"/>
        <v>600.16297452894037</v>
      </c>
      <c r="AM140" s="62">
        <f t="shared" si="113"/>
        <v>893.49630786227362</v>
      </c>
      <c r="AN140" s="62">
        <f ca="1">AVERAGE(OFFSET($AM$3,0,0,'Données projet'!$E$10+1,1))-AVERAGE(OFFSET($H$3,0,0,'Données projet'!$E$10+1,1))</f>
        <v>475.74538416323395</v>
      </c>
      <c r="AO140" s="62">
        <f t="shared" si="144"/>
        <v>254.25036207346585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-3.7243808037601412E-14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264.10782373172799</v>
      </c>
      <c r="BJ140" s="62">
        <f t="shared" si="146"/>
        <v>289.35855494161268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9.2222762759774927E-14</v>
      </c>
      <c r="CA140" s="14">
        <f t="shared" si="147"/>
        <v>1.3985662224947967E-12</v>
      </c>
      <c r="CB140" s="22">
        <f t="shared" si="118"/>
        <v>2.5964574826517121E-12</v>
      </c>
      <c r="CC140" s="62">
        <f t="shared" si="119"/>
        <v>293.33333333333593</v>
      </c>
      <c r="CD140" s="62">
        <f ca="1">AVERAGE(OFFSET($CC$3,0,0,'Données projet'!$E$12+1,1))-AVERAGE(OFFSET($H$3,0,0,'Données projet'!$E$12+1,1))</f>
        <v>280.22219394281689</v>
      </c>
      <c r="CE140" s="62">
        <f t="shared" si="148"/>
        <v>296.25239639555008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-1.1368683772161603E-13</v>
      </c>
      <c r="CU140" s="18">
        <f>CT140*VLOOKUP('Données projet'!$B$13,Paramètres!$A$1:$I$89,3,0)*VLOOKUP('Données projet'!$B$13,Paramètres!$A$1:$I$89,5,0)</f>
        <v>-5.3205440053716299E-14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399.92909819003523</v>
      </c>
      <c r="CZ140" s="62">
        <f t="shared" si="150"/>
        <v>163.7053537268381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1.6</v>
      </c>
      <c r="N141" s="14">
        <f>IF('Données projet'!$A$36&gt;35,N140+M141-V140,IF(A141&lt;'Données projet'!$A$36,$K$205^A141,IF(A141='Données projet'!$A$36,'Données projet'!$B$36,N140+M141-V140)))</f>
        <v>214.80000000000015</v>
      </c>
      <c r="O141" s="14">
        <f>N141*VLOOKUP('Données projet'!$B$9,Paramètres!$A$1:$I$89,3,0)*VLOOKUP('Données projet'!$B$9,Paramètres!$A$1:$I$89,5,0)</f>
        <v>180.94752000000014</v>
      </c>
      <c r="P141" s="14">
        <f t="shared" si="141"/>
        <v>45.532927452246533</v>
      </c>
      <c r="Q141" s="22">
        <f t="shared" si="108"/>
        <v>394.45344597932962</v>
      </c>
      <c r="R141" s="62">
        <f t="shared" si="109"/>
        <v>687.78677931266293</v>
      </c>
      <c r="S141" s="62">
        <f ca="1">AVERAGE(OFFSET($R$3,0,0,'Données projet'!$E$9+1,1))-AVERAGE(OFFSET($H$3,0,0,'Données projet'!$E$9+1,1))</f>
        <v>303.97870340691151</v>
      </c>
      <c r="T141" s="62">
        <f t="shared" si="142"/>
        <v>139.30691157356415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2.6</v>
      </c>
      <c r="AI141" s="14">
        <f>IF('Données projet'!$A$62&gt;35,AI140+AH141-AQ140,IF(A141&lt;'Données projet'!$A$62,$AF$205^A141,IF(A141='Données projet'!$A$62,'Données projet'!$B$62,AI140+AH141-AQ140)))</f>
        <v>276.79999999999939</v>
      </c>
      <c r="AJ141" s="14">
        <f>AI141*VLOOKUP('Données projet'!$B$10,Paramètres!$A$1:$I$89,3,0)*VLOOKUP('Données projet'!$B$10,Paramètres!$A$1:$I$89,5,0)</f>
        <v>280.67519999999939</v>
      </c>
      <c r="AK141" s="14">
        <f t="shared" si="143"/>
        <v>67.109678043026364</v>
      </c>
      <c r="AL141" s="22">
        <f t="shared" si="112"/>
        <v>605.72532925826988</v>
      </c>
      <c r="AM141" s="62">
        <f t="shared" si="113"/>
        <v>899.05866259160325</v>
      </c>
      <c r="AN141" s="62">
        <f ca="1">AVERAGE(OFFSET($AM$3,0,0,'Données projet'!$E$10+1,1))-AVERAGE(OFFSET($H$3,0,0,'Données projet'!$E$10+1,1))</f>
        <v>475.74538416323395</v>
      </c>
      <c r="AO141" s="62">
        <f t="shared" si="144"/>
        <v>254.25036207346585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-3.7243808037601412E-14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264.10782373172799</v>
      </c>
      <c r="BJ141" s="62">
        <f t="shared" si="146"/>
        <v>289.35855494161268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9.2222762759774927E-14</v>
      </c>
      <c r="CA141" s="14">
        <f t="shared" si="147"/>
        <v>1.3985662224947967E-12</v>
      </c>
      <c r="CB141" s="22">
        <f t="shared" si="118"/>
        <v>2.5964574826517121E-12</v>
      </c>
      <c r="CC141" s="62">
        <f t="shared" si="119"/>
        <v>293.33333333333593</v>
      </c>
      <c r="CD141" s="62">
        <f ca="1">AVERAGE(OFFSET($CC$3,0,0,'Données projet'!$E$12+1,1))-AVERAGE(OFFSET($H$3,0,0,'Données projet'!$E$12+1,1))</f>
        <v>280.22219394281689</v>
      </c>
      <c r="CE141" s="62">
        <f t="shared" si="148"/>
        <v>296.25239639555008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-1.1368683772161603E-13</v>
      </c>
      <c r="CU141" s="18">
        <f>CT141*VLOOKUP('Données projet'!$B$13,Paramètres!$A$1:$I$89,3,0)*VLOOKUP('Données projet'!$B$13,Paramètres!$A$1:$I$89,5,0)</f>
        <v>-5.3205440053716299E-14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399.92909819003523</v>
      </c>
      <c r="CZ141" s="62">
        <f t="shared" si="150"/>
        <v>163.7053537268381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1.6</v>
      </c>
      <c r="N142" s="14">
        <f>IF('Données projet'!$A$36&gt;35,N141+M142-V141,IF(A142&lt;'Données projet'!$A$36,$K$205^A142,IF(A142='Données projet'!$A$36,'Données projet'!$B$36,N141+M142-V141)))</f>
        <v>216.40000000000015</v>
      </c>
      <c r="O142" s="14">
        <f>N142*VLOOKUP('Données projet'!$B$9,Paramètres!$A$1:$I$89,3,0)*VLOOKUP('Données projet'!$B$9,Paramètres!$A$1:$I$89,5,0)</f>
        <v>182.29536000000016</v>
      </c>
      <c r="P142" s="14">
        <f t="shared" si="141"/>
        <v>45.83248425752133</v>
      </c>
      <c r="Q142" s="22">
        <f t="shared" si="108"/>
        <v>397.32266208184984</v>
      </c>
      <c r="R142" s="62">
        <f t="shared" si="109"/>
        <v>690.65599541518316</v>
      </c>
      <c r="S142" s="62">
        <f ca="1">AVERAGE(OFFSET($R$3,0,0,'Données projet'!$E$9+1,1))-AVERAGE(OFFSET($H$3,0,0,'Données projet'!$E$9+1,1))</f>
        <v>303.97870340691151</v>
      </c>
      <c r="T142" s="62">
        <f t="shared" si="142"/>
        <v>139.30691157356415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2.6</v>
      </c>
      <c r="AI142" s="14">
        <f>IF('Données projet'!$A$62&gt;35,AI141+AH142-AQ141,IF(A142&lt;'Données projet'!$A$62,$AF$205^A142,IF(A142='Données projet'!$A$62,'Données projet'!$B$62,AI141+AH142-AQ141)))</f>
        <v>279.39999999999941</v>
      </c>
      <c r="AJ142" s="14">
        <f>AI142*VLOOKUP('Données projet'!$B$10,Paramètres!$A$1:$I$89,3,0)*VLOOKUP('Données projet'!$B$10,Paramètres!$A$1:$I$89,5,0)</f>
        <v>283.31159999999943</v>
      </c>
      <c r="AK142" s="14">
        <f t="shared" si="143"/>
        <v>67.666365540271144</v>
      </c>
      <c r="AL142" s="22">
        <f t="shared" si="112"/>
        <v>611.28662331597127</v>
      </c>
      <c r="AM142" s="62">
        <f t="shared" si="113"/>
        <v>904.61995664930464</v>
      </c>
      <c r="AN142" s="62">
        <f ca="1">AVERAGE(OFFSET($AM$3,0,0,'Données projet'!$E$10+1,1))-AVERAGE(OFFSET($H$3,0,0,'Données projet'!$E$10+1,1))</f>
        <v>475.74538416323395</v>
      </c>
      <c r="AO142" s="62">
        <f t="shared" si="144"/>
        <v>254.25036207346585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-3.7243808037601412E-14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264.10782373172799</v>
      </c>
      <c r="BJ142" s="62">
        <f t="shared" si="146"/>
        <v>289.35855494161268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9.2222762759774927E-14</v>
      </c>
      <c r="CA142" s="14">
        <f t="shared" si="147"/>
        <v>1.3985662224947967E-12</v>
      </c>
      <c r="CB142" s="22">
        <f t="shared" si="118"/>
        <v>2.5964574826517121E-12</v>
      </c>
      <c r="CC142" s="62">
        <f t="shared" si="119"/>
        <v>293.33333333333593</v>
      </c>
      <c r="CD142" s="62">
        <f ca="1">AVERAGE(OFFSET($CC$3,0,0,'Données projet'!$E$12+1,1))-AVERAGE(OFFSET($H$3,0,0,'Données projet'!$E$12+1,1))</f>
        <v>280.22219394281689</v>
      </c>
      <c r="CE142" s="62">
        <f t="shared" si="148"/>
        <v>296.25239639555008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-1.1368683772161603E-13</v>
      </c>
      <c r="CU142" s="18">
        <f>CT142*VLOOKUP('Données projet'!$B$13,Paramètres!$A$1:$I$89,3,0)*VLOOKUP('Données projet'!$B$13,Paramètres!$A$1:$I$89,5,0)</f>
        <v>-5.3205440053716299E-14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399.92909819003523</v>
      </c>
      <c r="CZ142" s="62">
        <f t="shared" si="150"/>
        <v>163.7053537268381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1.6</v>
      </c>
      <c r="N143" s="14">
        <f>IF('Données projet'!$A$36&gt;35,N142+M143-V142,IF(A143&lt;'Données projet'!$A$36,$K$205^A143,IF(A143='Données projet'!$A$36,'Données projet'!$B$36,N142+M143-V142)))</f>
        <v>218.00000000000014</v>
      </c>
      <c r="O143" s="14">
        <f>N143*VLOOKUP('Données projet'!$B$9,Paramètres!$A$1:$I$89,3,0)*VLOOKUP('Données projet'!$B$9,Paramètres!$A$1:$I$89,5,0)</f>
        <v>183.64320000000015</v>
      </c>
      <c r="P143" s="14">
        <f t="shared" si="141"/>
        <v>46.131783364105068</v>
      </c>
      <c r="Q143" s="22">
        <f t="shared" si="108"/>
        <v>400.19142935914994</v>
      </c>
      <c r="R143" s="62">
        <f t="shared" si="109"/>
        <v>693.52476269248325</v>
      </c>
      <c r="S143" s="62">
        <f ca="1">AVERAGE(OFFSET($R$3,0,0,'Données projet'!$E$9+1,1))-AVERAGE(OFFSET($H$3,0,0,'Données projet'!$E$9+1,1))</f>
        <v>303.97870340691151</v>
      </c>
      <c r="T143" s="62">
        <f t="shared" si="142"/>
        <v>139.30691157356415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2.6</v>
      </c>
      <c r="AI143" s="14">
        <f>IF('Données projet'!$A$62&gt;35,AI142+AH143-AQ142,IF(A143&lt;'Données projet'!$A$62,$AF$205^A143,IF(A143='Données projet'!$A$62,'Données projet'!$B$62,AI142+AH143-AQ142)))</f>
        <v>281.99999999999943</v>
      </c>
      <c r="AJ143" s="14">
        <f>AI143*VLOOKUP('Données projet'!$B$10,Paramètres!$A$1:$I$89,3,0)*VLOOKUP('Données projet'!$B$10,Paramètres!$A$1:$I$89,5,0)</f>
        <v>285.94799999999947</v>
      </c>
      <c r="AK143" s="14">
        <f t="shared" si="143"/>
        <v>68.222450362989306</v>
      </c>
      <c r="AL143" s="22">
        <f t="shared" si="112"/>
        <v>616.84686771553879</v>
      </c>
      <c r="AM143" s="62">
        <f t="shared" si="113"/>
        <v>910.18020104887205</v>
      </c>
      <c r="AN143" s="62">
        <f ca="1">AVERAGE(OFFSET($AM$3,0,0,'Données projet'!$E$10+1,1))-AVERAGE(OFFSET($H$3,0,0,'Données projet'!$E$10+1,1))</f>
        <v>475.74538416323395</v>
      </c>
      <c r="AO143" s="62">
        <f t="shared" si="144"/>
        <v>254.25036207346585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-3.7243808037601412E-14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264.10782373172799</v>
      </c>
      <c r="BJ143" s="62">
        <f t="shared" si="146"/>
        <v>289.35855494161268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9.2222762759774927E-14</v>
      </c>
      <c r="CA143" s="14">
        <f t="shared" si="147"/>
        <v>1.3985662224947967E-12</v>
      </c>
      <c r="CB143" s="22">
        <f t="shared" si="118"/>
        <v>2.5964574826517121E-12</v>
      </c>
      <c r="CC143" s="62">
        <f t="shared" si="119"/>
        <v>293.33333333333593</v>
      </c>
      <c r="CD143" s="62">
        <f ca="1">AVERAGE(OFFSET($CC$3,0,0,'Données projet'!$E$12+1,1))-AVERAGE(OFFSET($H$3,0,0,'Données projet'!$E$12+1,1))</f>
        <v>280.22219394281689</v>
      </c>
      <c r="CE143" s="62">
        <f t="shared" si="148"/>
        <v>296.25239639555008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-1.1368683772161603E-13</v>
      </c>
      <c r="CU143" s="18">
        <f>CT143*VLOOKUP('Données projet'!$B$13,Paramètres!$A$1:$I$89,3,0)*VLOOKUP('Données projet'!$B$13,Paramètres!$A$1:$I$89,5,0)</f>
        <v>-5.3205440053716299E-14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399.92909819003523</v>
      </c>
      <c r="CZ143" s="62">
        <f t="shared" si="150"/>
        <v>163.7053537268381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1.6</v>
      </c>
      <c r="N144" s="14">
        <f>IF('Données projet'!$A$36&gt;35,N143+M144-V143,IF(A144&lt;'Données projet'!$A$36,$K$205^A144,IF(A144='Données projet'!$A$36,'Données projet'!$B$36,N143+M144-V143)))</f>
        <v>219.60000000000014</v>
      </c>
      <c r="O144" s="14">
        <f>N144*VLOOKUP('Données projet'!$B$9,Paramètres!$A$1:$I$89,3,0)*VLOOKUP('Données projet'!$B$9,Paramètres!$A$1:$I$89,5,0)</f>
        <v>184.99104000000014</v>
      </c>
      <c r="P144" s="14">
        <f t="shared" si="141"/>
        <v>46.430826882655687</v>
      </c>
      <c r="Q144" s="22">
        <f t="shared" si="108"/>
        <v>403.0597514872922</v>
      </c>
      <c r="R144" s="62">
        <f t="shared" si="109"/>
        <v>696.39308482062552</v>
      </c>
      <c r="S144" s="62">
        <f ca="1">AVERAGE(OFFSET($R$3,0,0,'Données projet'!$E$9+1,1))-AVERAGE(OFFSET($H$3,0,0,'Données projet'!$E$9+1,1))</f>
        <v>303.97870340691151</v>
      </c>
      <c r="T144" s="62">
        <f t="shared" si="142"/>
        <v>139.30691157356415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2.6</v>
      </c>
      <c r="AI144" s="14">
        <f>IF('Données projet'!$A$62&gt;35,AI143+AH144-AQ143,IF(A144&lt;'Données projet'!$A$62,$AF$205^A144,IF(A144='Données projet'!$A$62,'Données projet'!$B$62,AI143+AH144-AQ143)))</f>
        <v>284.59999999999945</v>
      </c>
      <c r="AJ144" s="14">
        <f>AI144*VLOOKUP('Données projet'!$B$10,Paramètres!$A$1:$I$89,3,0)*VLOOKUP('Données projet'!$B$10,Paramètres!$A$1:$I$89,5,0)</f>
        <v>288.58439999999945</v>
      </c>
      <c r="AK144" s="14">
        <f t="shared" si="143"/>
        <v>68.777938711388487</v>
      </c>
      <c r="AL144" s="22">
        <f t="shared" si="112"/>
        <v>622.40607325566725</v>
      </c>
      <c r="AM144" s="62">
        <f t="shared" si="113"/>
        <v>915.73940658900051</v>
      </c>
      <c r="AN144" s="62">
        <f ca="1">AVERAGE(OFFSET($AM$3,0,0,'Données projet'!$E$10+1,1))-AVERAGE(OFFSET($H$3,0,0,'Données projet'!$E$10+1,1))</f>
        <v>475.74538416323395</v>
      </c>
      <c r="AO144" s="62">
        <f t="shared" si="144"/>
        <v>254.25036207346585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-3.7243808037601412E-14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264.10782373172799</v>
      </c>
      <c r="BJ144" s="62">
        <f t="shared" si="146"/>
        <v>289.35855494161268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9.2222762759774927E-14</v>
      </c>
      <c r="CA144" s="14">
        <f t="shared" si="147"/>
        <v>1.3985662224947967E-12</v>
      </c>
      <c r="CB144" s="22">
        <f t="shared" si="118"/>
        <v>2.5964574826517121E-12</v>
      </c>
      <c r="CC144" s="62">
        <f t="shared" si="119"/>
        <v>293.33333333333593</v>
      </c>
      <c r="CD144" s="62">
        <f ca="1">AVERAGE(OFFSET($CC$3,0,0,'Données projet'!$E$12+1,1))-AVERAGE(OFFSET($H$3,0,0,'Données projet'!$E$12+1,1))</f>
        <v>280.22219394281689</v>
      </c>
      <c r="CE144" s="62">
        <f t="shared" si="148"/>
        <v>296.25239639555008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-1.1368683772161603E-13</v>
      </c>
      <c r="CU144" s="18">
        <f>CT144*VLOOKUP('Données projet'!$B$13,Paramètres!$A$1:$I$89,3,0)*VLOOKUP('Données projet'!$B$13,Paramètres!$A$1:$I$89,5,0)</f>
        <v>-5.3205440053716299E-14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399.92909819003523</v>
      </c>
      <c r="CZ144" s="62">
        <f t="shared" si="150"/>
        <v>163.7053537268381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1.6</v>
      </c>
      <c r="N145" s="14">
        <f>IF('Données projet'!$A$36&gt;35,N144+M145-V144,IF(A145&lt;'Données projet'!$A$36,$K$205^A145,IF(A145='Données projet'!$A$36,'Données projet'!$B$36,N144+M145-V144)))</f>
        <v>221.20000000000013</v>
      </c>
      <c r="O145" s="14">
        <f>N145*VLOOKUP('Données projet'!$B$9,Paramètres!$A$1:$I$89,3,0)*VLOOKUP('Données projet'!$B$9,Paramètres!$A$1:$I$89,5,0)</f>
        <v>186.33888000000013</v>
      </c>
      <c r="P145" s="14">
        <f t="shared" si="141"/>
        <v>46.729616891297603</v>
      </c>
      <c r="Q145" s="22">
        <f t="shared" si="108"/>
        <v>405.92763208567686</v>
      </c>
      <c r="R145" s="62">
        <f t="shared" si="109"/>
        <v>699.26096541901018</v>
      </c>
      <c r="S145" s="62">
        <f ca="1">AVERAGE(OFFSET($R$3,0,0,'Données projet'!$E$9+1,1))-AVERAGE(OFFSET($H$3,0,0,'Données projet'!$E$9+1,1))</f>
        <v>303.97870340691151</v>
      </c>
      <c r="T145" s="62">
        <f t="shared" si="142"/>
        <v>139.30691157356415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2.6</v>
      </c>
      <c r="AI145" s="14">
        <f>IF('Données projet'!$A$62&gt;35,AI144+AH145-AQ144,IF(A145&lt;'Données projet'!$A$62,$AF$205^A145,IF(A145='Données projet'!$A$62,'Données projet'!$B$62,AI144+AH145-AQ144)))</f>
        <v>287.19999999999948</v>
      </c>
      <c r="AJ145" s="14">
        <f>AI145*VLOOKUP('Données projet'!$B$10,Paramètres!$A$1:$I$89,3,0)*VLOOKUP('Données projet'!$B$10,Paramètres!$A$1:$I$89,5,0)</f>
        <v>291.22079999999949</v>
      </c>
      <c r="AK145" s="14">
        <f t="shared" si="143"/>
        <v>69.332836665856547</v>
      </c>
      <c r="AL145" s="22">
        <f t="shared" si="112"/>
        <v>627.96425052636596</v>
      </c>
      <c r="AM145" s="62">
        <f t="shared" si="113"/>
        <v>921.29758385969922</v>
      </c>
      <c r="AN145" s="62">
        <f ca="1">AVERAGE(OFFSET($AM$3,0,0,'Données projet'!$E$10+1,1))-AVERAGE(OFFSET($H$3,0,0,'Données projet'!$E$10+1,1))</f>
        <v>475.74538416323395</v>
      </c>
      <c r="AO145" s="62">
        <f t="shared" si="144"/>
        <v>254.25036207346585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-3.7243808037601412E-14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264.10782373172799</v>
      </c>
      <c r="BJ145" s="62">
        <f t="shared" si="146"/>
        <v>289.35855494161268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9.2222762759774927E-14</v>
      </c>
      <c r="CA145" s="14">
        <f t="shared" si="147"/>
        <v>1.3985662224947967E-12</v>
      </c>
      <c r="CB145" s="22">
        <f t="shared" si="118"/>
        <v>2.5964574826517121E-12</v>
      </c>
      <c r="CC145" s="62">
        <f t="shared" si="119"/>
        <v>293.33333333333593</v>
      </c>
      <c r="CD145" s="62">
        <f ca="1">AVERAGE(OFFSET($CC$3,0,0,'Données projet'!$E$12+1,1))-AVERAGE(OFFSET($H$3,0,0,'Données projet'!$E$12+1,1))</f>
        <v>280.22219394281689</v>
      </c>
      <c r="CE145" s="62">
        <f t="shared" si="148"/>
        <v>296.25239639555008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-1.1368683772161603E-13</v>
      </c>
      <c r="CU145" s="18">
        <f>CT145*VLOOKUP('Données projet'!$B$13,Paramètres!$A$1:$I$89,3,0)*VLOOKUP('Données projet'!$B$13,Paramètres!$A$1:$I$89,5,0)</f>
        <v>-5.3205440053716299E-14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399.92909819003523</v>
      </c>
      <c r="CZ145" s="62">
        <f t="shared" si="150"/>
        <v>163.7053537268381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1.6</v>
      </c>
      <c r="N146" s="14">
        <f>IF('Données projet'!$A$36&gt;35,N145+M146-V145,IF(A146&lt;'Données projet'!$A$36,$K$205^A146,IF(A146='Données projet'!$A$36,'Données projet'!$B$36,N145+M146-V145)))</f>
        <v>222.80000000000013</v>
      </c>
      <c r="O146" s="14">
        <f>N146*VLOOKUP('Données projet'!$B$9,Paramètres!$A$1:$I$89,3,0)*VLOOKUP('Données projet'!$B$9,Paramètres!$A$1:$I$89,5,0)</f>
        <v>187.68672000000012</v>
      </c>
      <c r="P146" s="14">
        <f t="shared" si="141"/>
        <v>47.028155436355</v>
      </c>
      <c r="Q146" s="22">
        <f t="shared" si="108"/>
        <v>408.79507471831852</v>
      </c>
      <c r="R146" s="62">
        <f t="shared" si="109"/>
        <v>702.12840805165183</v>
      </c>
      <c r="S146" s="62">
        <f ca="1">AVERAGE(OFFSET($R$3,0,0,'Données projet'!$E$9+1,1))-AVERAGE(OFFSET($H$3,0,0,'Données projet'!$E$9+1,1))</f>
        <v>303.97870340691151</v>
      </c>
      <c r="T146" s="62">
        <f t="shared" si="142"/>
        <v>139.30691157356415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2.6</v>
      </c>
      <c r="AI146" s="14">
        <f>IF('Données projet'!$A$62&gt;35,AI145+AH146-AQ145,IF(A146&lt;'Données projet'!$A$62,$AF$205^A146,IF(A146='Données projet'!$A$62,'Données projet'!$B$62,AI145+AH146-AQ145)))</f>
        <v>289.7999999999995</v>
      </c>
      <c r="AJ146" s="14">
        <f>AI146*VLOOKUP('Données projet'!$B$10,Paramètres!$A$1:$I$89,3,0)*VLOOKUP('Données projet'!$B$10,Paramètres!$A$1:$I$89,5,0)</f>
        <v>293.85719999999952</v>
      </c>
      <c r="AK146" s="14">
        <f t="shared" si="143"/>
        <v>69.88715019033971</v>
      </c>
      <c r="AL146" s="22">
        <f t="shared" si="112"/>
        <v>633.52140991484077</v>
      </c>
      <c r="AM146" s="62">
        <f t="shared" si="113"/>
        <v>926.85474324817415</v>
      </c>
      <c r="AN146" s="62">
        <f ca="1">AVERAGE(OFFSET($AM$3,0,0,'Données projet'!$E$10+1,1))-AVERAGE(OFFSET($H$3,0,0,'Données projet'!$E$10+1,1))</f>
        <v>475.74538416323395</v>
      </c>
      <c r="AO146" s="62">
        <f t="shared" si="144"/>
        <v>254.25036207346585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-3.7243808037601412E-14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264.10782373172799</v>
      </c>
      <c r="BJ146" s="62">
        <f t="shared" si="146"/>
        <v>289.35855494161268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9.2222762759774927E-14</v>
      </c>
      <c r="CA146" s="14">
        <f t="shared" si="147"/>
        <v>1.3985662224947967E-12</v>
      </c>
      <c r="CB146" s="22">
        <f t="shared" si="118"/>
        <v>2.5964574826517121E-12</v>
      </c>
      <c r="CC146" s="62">
        <f t="shared" si="119"/>
        <v>293.33333333333593</v>
      </c>
      <c r="CD146" s="62">
        <f ca="1">AVERAGE(OFFSET($CC$3,0,0,'Données projet'!$E$12+1,1))-AVERAGE(OFFSET($H$3,0,0,'Données projet'!$E$12+1,1))</f>
        <v>280.22219394281689</v>
      </c>
      <c r="CE146" s="62">
        <f t="shared" si="148"/>
        <v>296.25239639555008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-1.1368683772161603E-13</v>
      </c>
      <c r="CU146" s="18">
        <f>CT146*VLOOKUP('Données projet'!$B$13,Paramètres!$A$1:$I$89,3,0)*VLOOKUP('Données projet'!$B$13,Paramètres!$A$1:$I$89,5,0)</f>
        <v>-5.3205440053716299E-14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399.92909819003523</v>
      </c>
      <c r="CZ146" s="62">
        <f t="shared" si="150"/>
        <v>163.7053537268381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1.6</v>
      </c>
      <c r="N147" s="14">
        <f>IF('Données projet'!$A$36&gt;35,N146+M147-V146,IF(A147&lt;'Données projet'!$A$36,$K$205^A147,IF(A147='Données projet'!$A$36,'Données projet'!$B$36,N146+M147-V146)))</f>
        <v>224.40000000000012</v>
      </c>
      <c r="O147" s="14">
        <f>N147*VLOOKUP('Données projet'!$B$9,Paramètres!$A$1:$I$89,3,0)*VLOOKUP('Données projet'!$B$9,Paramètres!$A$1:$I$89,5,0)</f>
        <v>189.03456000000011</v>
      </c>
      <c r="P147" s="14">
        <f t="shared" si="141"/>
        <v>47.326444533062848</v>
      </c>
      <c r="Q147" s="22">
        <f t="shared" si="108"/>
        <v>411.66208289508467</v>
      </c>
      <c r="R147" s="62">
        <f t="shared" si="109"/>
        <v>704.99541622841798</v>
      </c>
      <c r="S147" s="62">
        <f ca="1">AVERAGE(OFFSET($R$3,0,0,'Données projet'!$E$9+1,1))-AVERAGE(OFFSET($H$3,0,0,'Données projet'!$E$9+1,1))</f>
        <v>303.97870340691151</v>
      </c>
      <c r="T147" s="62">
        <f t="shared" si="142"/>
        <v>139.30691157356415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2.6</v>
      </c>
      <c r="AI147" s="14">
        <f>IF('Données projet'!$A$62&gt;35,AI146+AH147-AQ146,IF(A147&lt;'Données projet'!$A$62,$AF$205^A147,IF(A147='Données projet'!$A$62,'Données projet'!$B$62,AI146+AH147-AQ146)))</f>
        <v>292.39999999999952</v>
      </c>
      <c r="AJ147" s="14">
        <f>AI147*VLOOKUP('Données projet'!$B$10,Paramètres!$A$1:$I$89,3,0)*VLOOKUP('Données projet'!$B$10,Paramètres!$A$1:$I$89,5,0)</f>
        <v>296.4935999999995</v>
      </c>
      <c r="AK147" s="14">
        <f t="shared" si="143"/>
        <v>70.440885135597512</v>
      </c>
      <c r="AL147" s="22">
        <f t="shared" si="112"/>
        <v>639.07756161116481</v>
      </c>
      <c r="AM147" s="62">
        <f t="shared" si="113"/>
        <v>932.41089494449807</v>
      </c>
      <c r="AN147" s="62">
        <f ca="1">AVERAGE(OFFSET($AM$3,0,0,'Données projet'!$E$10+1,1))-AVERAGE(OFFSET($H$3,0,0,'Données projet'!$E$10+1,1))</f>
        <v>475.74538416323395</v>
      </c>
      <c r="AO147" s="62">
        <f t="shared" si="144"/>
        <v>254.25036207346585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-3.7243808037601412E-14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264.10782373172799</v>
      </c>
      <c r="BJ147" s="62">
        <f t="shared" si="146"/>
        <v>289.35855494161268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9.2222762759774927E-14</v>
      </c>
      <c r="CA147" s="14">
        <f t="shared" si="147"/>
        <v>1.3985662224947967E-12</v>
      </c>
      <c r="CB147" s="22">
        <f t="shared" si="118"/>
        <v>2.5964574826517121E-12</v>
      </c>
      <c r="CC147" s="62">
        <f t="shared" si="119"/>
        <v>293.33333333333593</v>
      </c>
      <c r="CD147" s="62">
        <f ca="1">AVERAGE(OFFSET($CC$3,0,0,'Données projet'!$E$12+1,1))-AVERAGE(OFFSET($H$3,0,0,'Données projet'!$E$12+1,1))</f>
        <v>280.22219394281689</v>
      </c>
      <c r="CE147" s="62">
        <f t="shared" si="148"/>
        <v>296.25239639555008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-1.1368683772161603E-13</v>
      </c>
      <c r="CU147" s="18">
        <f>CT147*VLOOKUP('Données projet'!$B$13,Paramètres!$A$1:$I$89,3,0)*VLOOKUP('Données projet'!$B$13,Paramètres!$A$1:$I$89,5,0)</f>
        <v>-5.3205440053716299E-14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399.92909819003523</v>
      </c>
      <c r="CZ147" s="62">
        <f t="shared" si="150"/>
        <v>163.7053537268381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226</v>
      </c>
      <c r="L148" s="13">
        <f>VLOOKUP(A148,'Données projet'!$A$35:$I$55,9,0)</f>
        <v>1.6</v>
      </c>
      <c r="M148" s="13">
        <f t="array" ref="M148">INDEX(L:L,MIN(IF(ISNUMBER(L148:L344),ROW(L148:L344),"")))</f>
        <v>1.6</v>
      </c>
      <c r="N148" s="14">
        <f>IF('Données projet'!$A$36&gt;35,N147+M148-V147,IF(A148&lt;'Données projet'!$A$36,$K$205^A148,IF(A148='Données projet'!$A$36,'Données projet'!$B$36,N147+M148-V147)))</f>
        <v>226.00000000000011</v>
      </c>
      <c r="O148" s="14">
        <f>N148*VLOOKUP('Données projet'!$B$9,Paramètres!$A$1:$I$89,3,0)*VLOOKUP('Données projet'!$B$9,Paramètres!$A$1:$I$89,5,0)</f>
        <v>190.3824000000001</v>
      </c>
      <c r="P148" s="14">
        <f t="shared" si="141"/>
        <v>47.624486166257839</v>
      </c>
      <c r="Q148" s="22">
        <f t="shared" si="108"/>
        <v>414.5286600728993</v>
      </c>
      <c r="R148" s="62">
        <f t="shared" si="109"/>
        <v>707.86199340623261</v>
      </c>
      <c r="S148" s="62">
        <f ca="1">AVERAGE(OFFSET($R$3,0,0,'Données projet'!$E$9+1,1))-AVERAGE(OFFSET($H$3,0,0,'Données projet'!$E$9+1,1))</f>
        <v>303.97870340691151</v>
      </c>
      <c r="T148" s="62">
        <f t="shared" si="142"/>
        <v>139.30691157356415</v>
      </c>
      <c r="U148" s="16">
        <f>IF(ISNA(VLOOKUP(A148,'Données projet'!$A$35:$I$55,3,0)),0,VLOOKUP(A148,'Données projet'!$A$35:$I$55,3,0))</f>
        <v>12</v>
      </c>
      <c r="V148" s="16">
        <f>IF(ISNA(VLOOKUP(A148,'Données projet'!$A$35:$I$55,4,0)),0,VLOOKUP(A148,'Données projet'!$A$35:$I$55,4,0))</f>
        <v>15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295</v>
      </c>
      <c r="AG148" s="13">
        <f>VLOOKUP(A148,'Données projet'!$A$61:$I$81,9,0)</f>
        <v>2.6</v>
      </c>
      <c r="AH148" s="13">
        <f t="array" ref="AH148">INDEX(AG:AG,MIN(IF(ISNUMBER(AG148:AG344),ROW(AG148:AG344),"")))</f>
        <v>2.6</v>
      </c>
      <c r="AI148" s="14">
        <f>IF('Données projet'!$A$62&gt;35,AI147+AH148-AQ147,IF(A148&lt;'Données projet'!$A$62,$AF$205^A148,IF(A148='Données projet'!$A$62,'Données projet'!$B$62,AI147+AH148-AQ147)))</f>
        <v>294.99999999999955</v>
      </c>
      <c r="AJ148" s="14">
        <f>AI148*VLOOKUP('Données projet'!$B$10,Paramètres!$A$1:$I$89,3,0)*VLOOKUP('Données projet'!$B$10,Paramètres!$A$1:$I$89,5,0)</f>
        <v>299.12999999999954</v>
      </c>
      <c r="AK148" s="14">
        <f t="shared" si="143"/>
        <v>70.994047242337146</v>
      </c>
      <c r="AL148" s="22">
        <f t="shared" si="112"/>
        <v>644.63271561373642</v>
      </c>
      <c r="AM148" s="62">
        <f t="shared" si="113"/>
        <v>937.96604894706979</v>
      </c>
      <c r="AN148" s="62">
        <f ca="1">AVERAGE(OFFSET($AM$3,0,0,'Données projet'!$E$10+1,1))-AVERAGE(OFFSET($H$3,0,0,'Données projet'!$E$10+1,1))</f>
        <v>475.74538416323395</v>
      </c>
      <c r="AO148" s="62">
        <f t="shared" si="144"/>
        <v>254.25036207346585</v>
      </c>
      <c r="AP148" s="16">
        <f>IF(ISNA(VLOOKUP(A148,'Données projet'!$A$61:$I$81,3,0)),0,VLOOKUP(A148,'Données projet'!$A$61:$I$81,3,0))</f>
        <v>13</v>
      </c>
      <c r="AQ148" s="16">
        <f>IF(ISNA(VLOOKUP(A148,'Données projet'!$A$61:$I$81,4,0)),0,VLOOKUP(A148,'Données projet'!$A$61:$I$81,4,0))</f>
        <v>26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-3.7243808037601412E-14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264.10782373172799</v>
      </c>
      <c r="BJ148" s="62">
        <f t="shared" si="146"/>
        <v>289.35855494161268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9.2222762759774927E-14</v>
      </c>
      <c r="CA148" s="14">
        <f t="shared" si="147"/>
        <v>1.3985662224947967E-12</v>
      </c>
      <c r="CB148" s="22">
        <f t="shared" si="118"/>
        <v>2.5964574826517121E-12</v>
      </c>
      <c r="CC148" s="62">
        <f t="shared" si="119"/>
        <v>293.33333333333593</v>
      </c>
      <c r="CD148" s="62">
        <f ca="1">AVERAGE(OFFSET($CC$3,0,0,'Données projet'!$E$12+1,1))-AVERAGE(OFFSET($H$3,0,0,'Données projet'!$E$12+1,1))</f>
        <v>280.22219394281689</v>
      </c>
      <c r="CE148" s="62">
        <f t="shared" si="148"/>
        <v>296.25239639555008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-1.1368683772161603E-13</v>
      </c>
      <c r="CU148" s="18">
        <f>CT148*VLOOKUP('Données projet'!$B$13,Paramètres!$A$1:$I$89,3,0)*VLOOKUP('Données projet'!$B$13,Paramètres!$A$1:$I$89,5,0)</f>
        <v>-5.3205440053716299E-14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399.92909819003523</v>
      </c>
      <c r="CZ148" s="62">
        <f t="shared" si="150"/>
        <v>163.7053537268381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1.2</v>
      </c>
      <c r="N149" s="14">
        <f>IF('Données projet'!$A$36&gt;35,N148+M149-V148,IF(A149&lt;'Données projet'!$A$36,$K$205^A149,IF(A149='Données projet'!$A$36,'Données projet'!$B$36,N148+M149-V148)))</f>
        <v>212.2000000000001</v>
      </c>
      <c r="O149" s="14">
        <f>N149*VLOOKUP('Données projet'!$B$9,Paramètres!$A$1:$I$89,3,0)*VLOOKUP('Données projet'!$B$9,Paramètres!$A$1:$I$89,5,0)</f>
        <v>178.75728000000009</v>
      </c>
      <c r="P149" s="14">
        <f t="shared" si="141"/>
        <v>45.04559248172157</v>
      </c>
      <c r="Q149" s="22">
        <f t="shared" si="108"/>
        <v>389.79000290566523</v>
      </c>
      <c r="R149" s="62">
        <f t="shared" si="109"/>
        <v>683.12333623899849</v>
      </c>
      <c r="S149" s="62">
        <f ca="1">AVERAGE(OFFSET($R$3,0,0,'Données projet'!$E$9+1,1))-AVERAGE(OFFSET($H$3,0,0,'Données projet'!$E$9+1,1))</f>
        <v>303.97870340691151</v>
      </c>
      <c r="T149" s="62">
        <f t="shared" si="142"/>
        <v>139.30691157356415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4.5999999999999996</v>
      </c>
      <c r="AI149" s="14">
        <f>IF('Données projet'!$A$62&gt;35,AI148+AH149-AQ148,IF(A149&lt;'Données projet'!$A$62,$AF$205^A149,IF(A149='Données projet'!$A$62,'Données projet'!$B$62,AI148+AH149-AQ148)))</f>
        <v>273.59999999999957</v>
      </c>
      <c r="AJ149" s="14">
        <f>AI149*VLOOKUP('Données projet'!$B$10,Paramètres!$A$1:$I$89,3,0)*VLOOKUP('Données projet'!$B$10,Paramètres!$A$1:$I$89,5,0)</f>
        <v>277.43039999999957</v>
      </c>
      <c r="AK149" s="14">
        <f t="shared" si="143"/>
        <v>66.423687500715616</v>
      </c>
      <c r="AL149" s="22">
        <f t="shared" si="112"/>
        <v>598.87920239707898</v>
      </c>
      <c r="AM149" s="62">
        <f t="shared" si="113"/>
        <v>892.21253573041236</v>
      </c>
      <c r="AN149" s="62">
        <f ca="1">AVERAGE(OFFSET($AM$3,0,0,'Données projet'!$E$10+1,1))-AVERAGE(OFFSET($H$3,0,0,'Données projet'!$E$10+1,1))</f>
        <v>475.74538416323395</v>
      </c>
      <c r="AO149" s="62">
        <f t="shared" si="144"/>
        <v>254.25036207346585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-3.7243808037601412E-14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264.10782373172799</v>
      </c>
      <c r="BJ149" s="62">
        <f t="shared" si="146"/>
        <v>289.35855494161268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9.2222762759774927E-14</v>
      </c>
      <c r="CA149" s="14">
        <f t="shared" si="147"/>
        <v>1.3985662224947967E-12</v>
      </c>
      <c r="CB149" s="22">
        <f t="shared" si="118"/>
        <v>2.5964574826517121E-12</v>
      </c>
      <c r="CC149" s="62">
        <f t="shared" si="119"/>
        <v>293.33333333333593</v>
      </c>
      <c r="CD149" s="62">
        <f ca="1">AVERAGE(OFFSET($CC$3,0,0,'Données projet'!$E$12+1,1))-AVERAGE(OFFSET($H$3,0,0,'Données projet'!$E$12+1,1))</f>
        <v>280.22219394281689</v>
      </c>
      <c r="CE149" s="62">
        <f t="shared" si="148"/>
        <v>296.25239639555008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-1.1368683772161603E-13</v>
      </c>
      <c r="CU149" s="18">
        <f>CT149*VLOOKUP('Données projet'!$B$13,Paramètres!$A$1:$I$89,3,0)*VLOOKUP('Données projet'!$B$13,Paramètres!$A$1:$I$89,5,0)</f>
        <v>-5.3205440053716299E-14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399.92909819003523</v>
      </c>
      <c r="CZ149" s="62">
        <f t="shared" si="150"/>
        <v>163.7053537268381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1.2</v>
      </c>
      <c r="N150" s="14">
        <f>IF('Données projet'!$A$36&gt;35,N149+M150-V149,IF(A150&lt;'Données projet'!$A$36,$K$205^A150,IF(A150='Données projet'!$A$36,'Données projet'!$B$36,N149+M150-V149)))</f>
        <v>213.40000000000009</v>
      </c>
      <c r="O150" s="14">
        <f>N150*VLOOKUP('Données projet'!$B$9,Paramètres!$A$1:$I$89,3,0)*VLOOKUP('Données projet'!$B$9,Paramètres!$A$1:$I$89,5,0)</f>
        <v>179.76816000000011</v>
      </c>
      <c r="P150" s="14">
        <f t="shared" si="141"/>
        <v>45.270602169579085</v>
      </c>
      <c r="Q150" s="22">
        <f t="shared" si="108"/>
        <v>391.94251077868375</v>
      </c>
      <c r="R150" s="62">
        <f t="shared" si="109"/>
        <v>685.27584411201701</v>
      </c>
      <c r="S150" s="62">
        <f ca="1">AVERAGE(OFFSET($R$3,0,0,'Données projet'!$E$9+1,1))-AVERAGE(OFFSET($H$3,0,0,'Données projet'!$E$9+1,1))</f>
        <v>303.97870340691151</v>
      </c>
      <c r="T150" s="62">
        <f t="shared" si="142"/>
        <v>139.30691157356415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4.5999999999999996</v>
      </c>
      <c r="AI150" s="14">
        <f>IF('Données projet'!$A$62&gt;35,AI149+AH150-AQ149,IF(A150&lt;'Données projet'!$A$62,$AF$205^A150,IF(A150='Données projet'!$A$62,'Données projet'!$B$62,AI149+AH150-AQ149)))</f>
        <v>278.19999999999959</v>
      </c>
      <c r="AJ150" s="14">
        <f>AI150*VLOOKUP('Données projet'!$B$10,Paramètres!$A$1:$I$89,3,0)*VLOOKUP('Données projet'!$B$10,Paramètres!$A$1:$I$89,5,0)</f>
        <v>282.09479999999957</v>
      </c>
      <c r="AK150" s="14">
        <f t="shared" si="143"/>
        <v>67.409508117681739</v>
      </c>
      <c r="AL150" s="22">
        <f t="shared" si="112"/>
        <v>608.72000330496166</v>
      </c>
      <c r="AM150" s="62">
        <f t="shared" si="113"/>
        <v>902.05333663829492</v>
      </c>
      <c r="AN150" s="62">
        <f ca="1">AVERAGE(OFFSET($AM$3,0,0,'Données projet'!$E$10+1,1))-AVERAGE(OFFSET($H$3,0,0,'Données projet'!$E$10+1,1))</f>
        <v>475.74538416323395</v>
      </c>
      <c r="AO150" s="62">
        <f t="shared" si="144"/>
        <v>254.25036207346585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-3.7243808037601412E-14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264.10782373172799</v>
      </c>
      <c r="BJ150" s="62">
        <f t="shared" si="146"/>
        <v>289.35855494161268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9.2222762759774927E-14</v>
      </c>
      <c r="CA150" s="14">
        <f t="shared" si="147"/>
        <v>1.3985662224947967E-12</v>
      </c>
      <c r="CB150" s="22">
        <f t="shared" si="118"/>
        <v>2.5964574826517121E-12</v>
      </c>
      <c r="CC150" s="62">
        <f t="shared" si="119"/>
        <v>293.33333333333593</v>
      </c>
      <c r="CD150" s="62">
        <f ca="1">AVERAGE(OFFSET($CC$3,0,0,'Données projet'!$E$12+1,1))-AVERAGE(OFFSET($H$3,0,0,'Données projet'!$E$12+1,1))</f>
        <v>280.22219394281689</v>
      </c>
      <c r="CE150" s="62">
        <f t="shared" si="148"/>
        <v>296.25239639555008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-1.1368683772161603E-13</v>
      </c>
      <c r="CU150" s="18">
        <f>CT150*VLOOKUP('Données projet'!$B$13,Paramètres!$A$1:$I$89,3,0)*VLOOKUP('Données projet'!$B$13,Paramètres!$A$1:$I$89,5,0)</f>
        <v>-5.3205440053716299E-14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399.92909819003523</v>
      </c>
      <c r="CZ150" s="62">
        <f t="shared" si="150"/>
        <v>163.7053537268381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1.2</v>
      </c>
      <c r="N151" s="14">
        <f>IF('Données projet'!$A$36&gt;35,N150+M151-V150,IF(A151&lt;'Données projet'!$A$36,$K$205^A151,IF(A151='Données projet'!$A$36,'Données projet'!$B$36,N150+M151-V150)))</f>
        <v>214.60000000000008</v>
      </c>
      <c r="O151" s="14">
        <f>N151*VLOOKUP('Données projet'!$B$9,Paramètres!$A$1:$I$89,3,0)*VLOOKUP('Données projet'!$B$9,Paramètres!$A$1:$I$89,5,0)</f>
        <v>180.77904000000009</v>
      </c>
      <c r="P151" s="14">
        <f t="shared" si="141"/>
        <v>45.495464625737284</v>
      </c>
      <c r="Q151" s="22">
        <f t="shared" si="108"/>
        <v>394.09476222315931</v>
      </c>
      <c r="R151" s="62">
        <f t="shared" si="109"/>
        <v>687.42809555649262</v>
      </c>
      <c r="S151" s="62">
        <f ca="1">AVERAGE(OFFSET($R$3,0,0,'Données projet'!$E$9+1,1))-AVERAGE(OFFSET($H$3,0,0,'Données projet'!$E$9+1,1))</f>
        <v>303.97870340691151</v>
      </c>
      <c r="T151" s="62">
        <f t="shared" si="142"/>
        <v>139.30691157356415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4.5999999999999996</v>
      </c>
      <c r="AI151" s="14">
        <f>IF('Données projet'!$A$62&gt;35,AI150+AH151-AQ150,IF(A151&lt;'Données projet'!$A$62,$AF$205^A151,IF(A151='Données projet'!$A$62,'Données projet'!$B$62,AI150+AH151-AQ150)))</f>
        <v>282.79999999999961</v>
      </c>
      <c r="AJ151" s="14">
        <f>AI151*VLOOKUP('Données projet'!$B$10,Paramètres!$A$1:$I$89,3,0)*VLOOKUP('Données projet'!$B$10,Paramètres!$A$1:$I$89,5,0)</f>
        <v>286.75919999999962</v>
      </c>
      <c r="AK151" s="14">
        <f t="shared" si="143"/>
        <v>68.393433099997381</v>
      </c>
      <c r="AL151" s="22">
        <f t="shared" si="112"/>
        <v>618.55750264916139</v>
      </c>
      <c r="AM151" s="62">
        <f t="shared" si="113"/>
        <v>911.89083598249476</v>
      </c>
      <c r="AN151" s="62">
        <f ca="1">AVERAGE(OFFSET($AM$3,0,0,'Données projet'!$E$10+1,1))-AVERAGE(OFFSET($H$3,0,0,'Données projet'!$E$10+1,1))</f>
        <v>475.74538416323395</v>
      </c>
      <c r="AO151" s="62">
        <f t="shared" si="144"/>
        <v>254.25036207346585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-3.7243808037601412E-14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264.10782373172799</v>
      </c>
      <c r="BJ151" s="62">
        <f t="shared" si="146"/>
        <v>289.35855494161268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9.2222762759774927E-14</v>
      </c>
      <c r="CA151" s="14">
        <f t="shared" si="147"/>
        <v>1.3985662224947967E-12</v>
      </c>
      <c r="CB151" s="22">
        <f t="shared" si="118"/>
        <v>2.5964574826517121E-12</v>
      </c>
      <c r="CC151" s="62">
        <f t="shared" si="119"/>
        <v>293.33333333333593</v>
      </c>
      <c r="CD151" s="62">
        <f ca="1">AVERAGE(OFFSET($CC$3,0,0,'Données projet'!$E$12+1,1))-AVERAGE(OFFSET($H$3,0,0,'Données projet'!$E$12+1,1))</f>
        <v>280.22219394281689</v>
      </c>
      <c r="CE151" s="62">
        <f t="shared" si="148"/>
        <v>296.25239639555008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-1.1368683772161603E-13</v>
      </c>
      <c r="CU151" s="18">
        <f>CT151*VLOOKUP('Données projet'!$B$13,Paramètres!$A$1:$I$89,3,0)*VLOOKUP('Données projet'!$B$13,Paramètres!$A$1:$I$89,5,0)</f>
        <v>-5.3205440053716299E-14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399.92909819003523</v>
      </c>
      <c r="CZ151" s="62">
        <f t="shared" si="150"/>
        <v>163.7053537268381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1.2</v>
      </c>
      <c r="N152" s="14">
        <f>IF('Données projet'!$A$36&gt;35,N151+M152-V151,IF(A152&lt;'Données projet'!$A$36,$K$205^A152,IF(A152='Données projet'!$A$36,'Données projet'!$B$36,N151+M152-V151)))</f>
        <v>215.80000000000007</v>
      </c>
      <c r="O152" s="14">
        <f>N152*VLOOKUP('Données projet'!$B$9,Paramètres!$A$1:$I$89,3,0)*VLOOKUP('Données projet'!$B$9,Paramètres!$A$1:$I$89,5,0)</f>
        <v>181.78992000000008</v>
      </c>
      <c r="P152" s="14">
        <f t="shared" si="141"/>
        <v>45.720180769027728</v>
      </c>
      <c r="Q152" s="22">
        <f t="shared" si="108"/>
        <v>396.24675883939011</v>
      </c>
      <c r="R152" s="62">
        <f t="shared" si="109"/>
        <v>689.58009217272343</v>
      </c>
      <c r="S152" s="62">
        <f ca="1">AVERAGE(OFFSET($R$3,0,0,'Données projet'!$E$9+1,1))-AVERAGE(OFFSET($H$3,0,0,'Données projet'!$E$9+1,1))</f>
        <v>303.97870340691151</v>
      </c>
      <c r="T152" s="62">
        <f t="shared" si="142"/>
        <v>139.30691157356415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4.5999999999999996</v>
      </c>
      <c r="AI152" s="14">
        <f>IF('Données projet'!$A$62&gt;35,AI151+AH152-AQ151,IF(A152&lt;'Données projet'!$A$62,$AF$205^A152,IF(A152='Données projet'!$A$62,'Données projet'!$B$62,AI151+AH152-AQ151)))</f>
        <v>287.39999999999964</v>
      </c>
      <c r="AJ152" s="14">
        <f>AI152*VLOOKUP('Données projet'!$B$10,Paramètres!$A$1:$I$89,3,0)*VLOOKUP('Données projet'!$B$10,Paramètres!$A$1:$I$89,5,0)</f>
        <v>291.42359999999968</v>
      </c>
      <c r="AK152" s="14">
        <f t="shared" si="143"/>
        <v>69.375496841482104</v>
      </c>
      <c r="AL152" s="22">
        <f t="shared" si="112"/>
        <v>628.39176033224737</v>
      </c>
      <c r="AM152" s="62">
        <f t="shared" si="113"/>
        <v>921.72509366558074</v>
      </c>
      <c r="AN152" s="62">
        <f ca="1">AVERAGE(OFFSET($AM$3,0,0,'Données projet'!$E$10+1,1))-AVERAGE(OFFSET($H$3,0,0,'Données projet'!$E$10+1,1))</f>
        <v>475.74538416323395</v>
      </c>
      <c r="AO152" s="62">
        <f t="shared" si="144"/>
        <v>254.25036207346585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-3.7243808037601412E-14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264.10782373172799</v>
      </c>
      <c r="BJ152" s="62">
        <f t="shared" si="146"/>
        <v>289.35855494161268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9.2222762759774927E-14</v>
      </c>
      <c r="CA152" s="14">
        <f t="shared" si="147"/>
        <v>1.3985662224947967E-12</v>
      </c>
      <c r="CB152" s="22">
        <f t="shared" si="118"/>
        <v>2.5964574826517121E-12</v>
      </c>
      <c r="CC152" s="62">
        <f t="shared" si="119"/>
        <v>293.33333333333593</v>
      </c>
      <c r="CD152" s="62">
        <f ca="1">AVERAGE(OFFSET($CC$3,0,0,'Données projet'!$E$12+1,1))-AVERAGE(OFFSET($H$3,0,0,'Données projet'!$E$12+1,1))</f>
        <v>280.22219394281689</v>
      </c>
      <c r="CE152" s="62">
        <f t="shared" si="148"/>
        <v>296.25239639555008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-1.1368683772161603E-13</v>
      </c>
      <c r="CU152" s="18">
        <f>CT152*VLOOKUP('Données projet'!$B$13,Paramètres!$A$1:$I$89,3,0)*VLOOKUP('Données projet'!$B$13,Paramètres!$A$1:$I$89,5,0)</f>
        <v>-5.3205440053716299E-14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399.92909819003523</v>
      </c>
      <c r="CZ152" s="62">
        <f t="shared" si="150"/>
        <v>163.7053537268381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217</v>
      </c>
      <c r="L153" s="13">
        <f>VLOOKUP(A153,'Données projet'!$A$35:$I$55,9,0)</f>
        <v>1.2</v>
      </c>
      <c r="M153" s="13">
        <f t="array" ref="M153">INDEX(L:L,MIN(IF(ISNUMBER(L153:L349),ROW(L153:L349),"")))</f>
        <v>1.2</v>
      </c>
      <c r="N153" s="14">
        <f>IF('Données projet'!$A$36&gt;35,N152+M153-V152,IF(A153&lt;'Données projet'!$A$36,$K$205^A153,IF(A153='Données projet'!$A$36,'Données projet'!$B$36,N152+M153-V152)))</f>
        <v>217.00000000000006</v>
      </c>
      <c r="O153" s="14">
        <f>N153*VLOOKUP('Données projet'!$B$9,Paramètres!$A$1:$I$89,3,0)*VLOOKUP('Données projet'!$B$9,Paramètres!$A$1:$I$89,5,0)</f>
        <v>182.80080000000007</v>
      </c>
      <c r="P153" s="14">
        <f t="shared" si="141"/>
        <v>45.9447515074717</v>
      </c>
      <c r="Q153" s="22">
        <f t="shared" si="108"/>
        <v>398.39850220884659</v>
      </c>
      <c r="R153" s="62">
        <f t="shared" si="109"/>
        <v>691.73183554217985</v>
      </c>
      <c r="S153" s="62">
        <f ca="1">AVERAGE(OFFSET($R$3,0,0,'Données projet'!$E$9+1,1))-AVERAGE(OFFSET($H$3,0,0,'Données projet'!$E$9+1,1))</f>
        <v>303.97870340691151</v>
      </c>
      <c r="T153" s="62">
        <f t="shared" si="142"/>
        <v>139.30691157356415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217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292</v>
      </c>
      <c r="AG153" s="13">
        <f>VLOOKUP(A153,'Données projet'!$A$61:$I$81,9,0)</f>
        <v>4.5999999999999996</v>
      </c>
      <c r="AH153" s="13">
        <f t="array" ref="AH153">INDEX(AG:AG,MIN(IF(ISNUMBER(AG153:AG349),ROW(AG153:AG349),"")))</f>
        <v>4.5999999999999996</v>
      </c>
      <c r="AI153" s="14">
        <f>IF('Données projet'!$A$62&gt;35,AI152+AH153-AQ152,IF(A153&lt;'Données projet'!$A$62,$AF$205^A153,IF(A153='Données projet'!$A$62,'Données projet'!$B$62,AI152+AH153-AQ152)))</f>
        <v>291.99999999999966</v>
      </c>
      <c r="AJ153" s="14">
        <f>AI153*VLOOKUP('Données projet'!$B$10,Paramètres!$A$1:$I$89,3,0)*VLOOKUP('Données projet'!$B$10,Paramètres!$A$1:$I$89,5,0)</f>
        <v>296.08799999999968</v>
      </c>
      <c r="AK153" s="14">
        <f t="shared" si="143"/>
        <v>70.35573257182898</v>
      </c>
      <c r="AL153" s="22">
        <f t="shared" si="112"/>
        <v>638.22283422926819</v>
      </c>
      <c r="AM153" s="62">
        <f t="shared" si="113"/>
        <v>931.55616756260156</v>
      </c>
      <c r="AN153" s="62">
        <f ca="1">AVERAGE(OFFSET($AM$3,0,0,'Données projet'!$E$10+1,1))-AVERAGE(OFFSET($H$3,0,0,'Données projet'!$E$10+1,1))</f>
        <v>475.74538416323395</v>
      </c>
      <c r="AO153" s="62">
        <f t="shared" si="144"/>
        <v>254.25036207346585</v>
      </c>
      <c r="AP153" s="16">
        <f>IF(ISNA(VLOOKUP(A153,'Données projet'!$A$61:$I$81,3,0)),0,VLOOKUP(A153,'Données projet'!$A$61:$I$81,3,0))</f>
        <v>14</v>
      </c>
      <c r="AQ153" s="16">
        <f>IF(ISNA(VLOOKUP(A153,'Données projet'!$A$61:$I$81,4,0)),0,VLOOKUP(A153,'Données projet'!$A$61:$I$81,4,0))</f>
        <v>292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-3.7243808037601412E-14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264.10782373172799</v>
      </c>
      <c r="BJ153" s="62">
        <f t="shared" si="146"/>
        <v>289.35855494161268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9.2222762759774927E-14</v>
      </c>
      <c r="CA153" s="14">
        <f t="shared" si="147"/>
        <v>1.3985662224947967E-12</v>
      </c>
      <c r="CB153" s="22">
        <f t="shared" si="118"/>
        <v>2.5964574826517121E-12</v>
      </c>
      <c r="CC153" s="62">
        <f t="shared" si="119"/>
        <v>293.33333333333593</v>
      </c>
      <c r="CD153" s="62">
        <f ca="1">AVERAGE(OFFSET($CC$3,0,0,'Données projet'!$E$12+1,1))-AVERAGE(OFFSET($H$3,0,0,'Données projet'!$E$12+1,1))</f>
        <v>280.22219394281689</v>
      </c>
      <c r="CE153" s="62">
        <f t="shared" si="148"/>
        <v>296.25239639555008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-1.1368683772161603E-13</v>
      </c>
      <c r="CU153" s="18">
        <f>CT153*VLOOKUP('Données projet'!$B$13,Paramètres!$A$1:$I$89,3,0)*VLOOKUP('Données projet'!$B$13,Paramètres!$A$1:$I$89,5,0)</f>
        <v>-5.3205440053716299E-14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399.92909819003523</v>
      </c>
      <c r="CZ153" s="62">
        <f t="shared" si="150"/>
        <v>163.7053537268381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4.7884896048344674E-14</v>
      </c>
      <c r="P154" s="14">
        <f t="shared" si="141"/>
        <v>7.8374629847779921E-13</v>
      </c>
      <c r="Q154" s="22">
        <f t="shared" ref="Q154:Q203" si="162">(O154+P154)*0.475*44/12</f>
        <v>1.4484243304663672E-12</v>
      </c>
      <c r="R154" s="62">
        <f t="shared" si="109"/>
        <v>293.33333333333474</v>
      </c>
      <c r="S154" s="62">
        <f ca="1">AVERAGE(OFFSET($R$3,0,0,'Données projet'!$E$9+1,1))-AVERAGE(OFFSET($H$3,0,0,'Données projet'!$E$9+1,1))</f>
        <v>303.97870340691151</v>
      </c>
      <c r="T154" s="62">
        <f t="shared" si="142"/>
        <v>139.30691157356415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-3.4106051316484809E-13</v>
      </c>
      <c r="AJ154" s="14">
        <f>AI154*VLOOKUP('Données projet'!$B$10,Paramètres!$A$1:$I$89,3,0)*VLOOKUP('Données projet'!$B$10,Paramètres!$A$1:$I$89,5,0)</f>
        <v>-3.4583536034915599E-13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475.74538416323395</v>
      </c>
      <c r="AO154" s="62">
        <f t="shared" si="144"/>
        <v>254.25036207346585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-3.7243808037601412E-14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264.10782373172799</v>
      </c>
      <c r="BJ154" s="62">
        <f t="shared" si="146"/>
        <v>289.35855494161268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9.2222762759774927E-14</v>
      </c>
      <c r="CA154" s="14">
        <f t="shared" ref="CA154:CA203" si="170">EXP(-1.0587+0.8836*LN(BZ154)+0.284)</f>
        <v>1.3985662224947967E-12</v>
      </c>
      <c r="CB154" s="22">
        <f t="shared" ref="CB154:CB203" si="171">(BZ154+CA154)*0.475*44/12</f>
        <v>2.5964574826517121E-12</v>
      </c>
      <c r="CC154" s="62">
        <f t="shared" si="119"/>
        <v>293.33333333333593</v>
      </c>
      <c r="CD154" s="62">
        <f ca="1">AVERAGE(OFFSET($CC$3,0,0,'Données projet'!$E$12+1,1))-AVERAGE(OFFSET($H$3,0,0,'Données projet'!$E$12+1,1))</f>
        <v>280.22219394281689</v>
      </c>
      <c r="CE154" s="62">
        <f t="shared" si="148"/>
        <v>296.25239639555008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-1.1368683772161603E-13</v>
      </c>
      <c r="CU154" s="18">
        <f>CT154*VLOOKUP('Données projet'!$B$13,Paramètres!$A$1:$I$89,3,0)*VLOOKUP('Données projet'!$B$13,Paramètres!$A$1:$I$89,5,0)</f>
        <v>-5.3205440053716299E-14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399.92909819003523</v>
      </c>
      <c r="CZ154" s="62">
        <f t="shared" si="150"/>
        <v>163.7053537268381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4.7884896048344674E-14</v>
      </c>
      <c r="P155" s="14">
        <f t="shared" si="141"/>
        <v>7.8374629847779921E-13</v>
      </c>
      <c r="Q155" s="22">
        <f t="shared" si="162"/>
        <v>1.4484243304663672E-12</v>
      </c>
      <c r="R155" s="62">
        <f t="shared" si="109"/>
        <v>293.33333333333474</v>
      </c>
      <c r="S155" s="62">
        <f ca="1">AVERAGE(OFFSET($R$3,0,0,'Données projet'!$E$9+1,1))-AVERAGE(OFFSET($H$3,0,0,'Données projet'!$E$9+1,1))</f>
        <v>303.97870340691151</v>
      </c>
      <c r="T155" s="62">
        <f t="shared" si="142"/>
        <v>139.30691157356415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-3.4106051316484809E-13</v>
      </c>
      <c r="AJ155" s="14">
        <f>AI155*VLOOKUP('Données projet'!$B$10,Paramètres!$A$1:$I$89,3,0)*VLOOKUP('Données projet'!$B$10,Paramètres!$A$1:$I$89,5,0)</f>
        <v>-3.4583536034915599E-13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475.74538416323395</v>
      </c>
      <c r="AO155" s="62">
        <f t="shared" si="144"/>
        <v>254.25036207346585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-3.7243808037601412E-14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264.10782373172799</v>
      </c>
      <c r="BJ155" s="62">
        <f t="shared" si="146"/>
        <v>289.35855494161268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9.2222762759774927E-14</v>
      </c>
      <c r="CA155" s="14">
        <f t="shared" si="170"/>
        <v>1.3985662224947967E-12</v>
      </c>
      <c r="CB155" s="22">
        <f t="shared" si="171"/>
        <v>2.5964574826517121E-12</v>
      </c>
      <c r="CC155" s="62">
        <f t="shared" si="119"/>
        <v>293.33333333333593</v>
      </c>
      <c r="CD155" s="62">
        <f ca="1">AVERAGE(OFFSET($CC$3,0,0,'Données projet'!$E$12+1,1))-AVERAGE(OFFSET($H$3,0,0,'Données projet'!$E$12+1,1))</f>
        <v>280.22219394281689</v>
      </c>
      <c r="CE155" s="62">
        <f t="shared" si="148"/>
        <v>296.25239639555008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-1.1368683772161603E-13</v>
      </c>
      <c r="CU155" s="18">
        <f>CT155*VLOOKUP('Données projet'!$B$13,Paramètres!$A$1:$I$89,3,0)*VLOOKUP('Données projet'!$B$13,Paramètres!$A$1:$I$89,5,0)</f>
        <v>-5.3205440053716299E-14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399.92909819003523</v>
      </c>
      <c r="CZ155" s="62">
        <f t="shared" si="150"/>
        <v>163.7053537268381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4.7884896048344674E-14</v>
      </c>
      <c r="P156" s="14">
        <f t="shared" si="141"/>
        <v>7.8374629847779921E-13</v>
      </c>
      <c r="Q156" s="22">
        <f t="shared" si="162"/>
        <v>1.4484243304663672E-12</v>
      </c>
      <c r="R156" s="62">
        <f t="shared" si="109"/>
        <v>293.33333333333474</v>
      </c>
      <c r="S156" s="62">
        <f ca="1">AVERAGE(OFFSET($R$3,0,0,'Données projet'!$E$9+1,1))-AVERAGE(OFFSET($H$3,0,0,'Données projet'!$E$9+1,1))</f>
        <v>303.97870340691151</v>
      </c>
      <c r="T156" s="62">
        <f t="shared" si="142"/>
        <v>139.30691157356415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-3.4106051316484809E-13</v>
      </c>
      <c r="AJ156" s="14">
        <f>AI156*VLOOKUP('Données projet'!$B$10,Paramètres!$A$1:$I$89,3,0)*VLOOKUP('Données projet'!$B$10,Paramètres!$A$1:$I$89,5,0)</f>
        <v>-3.4583536034915599E-13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475.74538416323395</v>
      </c>
      <c r="AO156" s="62">
        <f t="shared" si="144"/>
        <v>254.25036207346585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-3.7243808037601412E-14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264.10782373172799</v>
      </c>
      <c r="BJ156" s="62">
        <f t="shared" si="146"/>
        <v>289.35855494161268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9.2222762759774927E-14</v>
      </c>
      <c r="CA156" s="14">
        <f t="shared" si="170"/>
        <v>1.3985662224947967E-12</v>
      </c>
      <c r="CB156" s="22">
        <f t="shared" si="171"/>
        <v>2.5964574826517121E-12</v>
      </c>
      <c r="CC156" s="62">
        <f t="shared" si="119"/>
        <v>293.33333333333593</v>
      </c>
      <c r="CD156" s="62">
        <f ca="1">AVERAGE(OFFSET($CC$3,0,0,'Données projet'!$E$12+1,1))-AVERAGE(OFFSET($H$3,0,0,'Données projet'!$E$12+1,1))</f>
        <v>280.22219394281689</v>
      </c>
      <c r="CE156" s="62">
        <f t="shared" si="148"/>
        <v>296.25239639555008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-1.1368683772161603E-13</v>
      </c>
      <c r="CU156" s="18">
        <f>CT156*VLOOKUP('Données projet'!$B$13,Paramètres!$A$1:$I$89,3,0)*VLOOKUP('Données projet'!$B$13,Paramètres!$A$1:$I$89,5,0)</f>
        <v>-5.3205440053716299E-14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399.92909819003523</v>
      </c>
      <c r="CZ156" s="62">
        <f t="shared" si="150"/>
        <v>163.7053537268381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4.7884896048344674E-14</v>
      </c>
      <c r="P157" s="14">
        <f t="shared" si="141"/>
        <v>7.8374629847779921E-13</v>
      </c>
      <c r="Q157" s="22">
        <f t="shared" si="162"/>
        <v>1.4484243304663672E-12</v>
      </c>
      <c r="R157" s="62">
        <f t="shared" si="109"/>
        <v>293.33333333333474</v>
      </c>
      <c r="S157" s="62">
        <f ca="1">AVERAGE(OFFSET($R$3,0,0,'Données projet'!$E$9+1,1))-AVERAGE(OFFSET($H$3,0,0,'Données projet'!$E$9+1,1))</f>
        <v>303.97870340691151</v>
      </c>
      <c r="T157" s="62">
        <f t="shared" si="142"/>
        <v>139.30691157356415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-3.4106051316484809E-13</v>
      </c>
      <c r="AJ157" s="14">
        <f>AI157*VLOOKUP('Données projet'!$B$10,Paramètres!$A$1:$I$89,3,0)*VLOOKUP('Données projet'!$B$10,Paramètres!$A$1:$I$89,5,0)</f>
        <v>-3.4583536034915599E-13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475.74538416323395</v>
      </c>
      <c r="AO157" s="62">
        <f t="shared" si="144"/>
        <v>254.25036207346585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-3.7243808037601412E-14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264.10782373172799</v>
      </c>
      <c r="BJ157" s="62">
        <f t="shared" si="146"/>
        <v>289.35855494161268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9.2222762759774927E-14</v>
      </c>
      <c r="CA157" s="14">
        <f t="shared" si="170"/>
        <v>1.3985662224947967E-12</v>
      </c>
      <c r="CB157" s="22">
        <f t="shared" si="171"/>
        <v>2.5964574826517121E-12</v>
      </c>
      <c r="CC157" s="62">
        <f t="shared" si="119"/>
        <v>293.33333333333593</v>
      </c>
      <c r="CD157" s="62">
        <f ca="1">AVERAGE(OFFSET($CC$3,0,0,'Données projet'!$E$12+1,1))-AVERAGE(OFFSET($H$3,0,0,'Données projet'!$E$12+1,1))</f>
        <v>280.22219394281689</v>
      </c>
      <c r="CE157" s="62">
        <f t="shared" si="148"/>
        <v>296.25239639555008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-1.1368683772161603E-13</v>
      </c>
      <c r="CU157" s="18">
        <f>CT157*VLOOKUP('Données projet'!$B$13,Paramètres!$A$1:$I$89,3,0)*VLOOKUP('Données projet'!$B$13,Paramètres!$A$1:$I$89,5,0)</f>
        <v>-5.3205440053716299E-14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399.92909819003523</v>
      </c>
      <c r="CZ157" s="62">
        <f t="shared" si="150"/>
        <v>163.7053537268381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4.7884896048344674E-14</v>
      </c>
      <c r="P158" s="14">
        <f t="shared" si="141"/>
        <v>7.8374629847779921E-13</v>
      </c>
      <c r="Q158" s="22">
        <f t="shared" si="162"/>
        <v>1.4484243304663672E-12</v>
      </c>
      <c r="R158" s="62">
        <f t="shared" si="109"/>
        <v>293.33333333333474</v>
      </c>
      <c r="S158" s="62">
        <f ca="1">AVERAGE(OFFSET($R$3,0,0,'Données projet'!$E$9+1,1))-AVERAGE(OFFSET($H$3,0,0,'Données projet'!$E$9+1,1))</f>
        <v>303.97870340691151</v>
      </c>
      <c r="T158" s="62">
        <f t="shared" si="142"/>
        <v>139.30691157356415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-3.4106051316484809E-13</v>
      </c>
      <c r="AJ158" s="14">
        <f>AI158*VLOOKUP('Données projet'!$B$10,Paramètres!$A$1:$I$89,3,0)*VLOOKUP('Données projet'!$B$10,Paramètres!$A$1:$I$89,5,0)</f>
        <v>-3.4583536034915599E-13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475.74538416323395</v>
      </c>
      <c r="AO158" s="62">
        <f t="shared" si="144"/>
        <v>254.25036207346585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-3.7243808037601412E-14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264.10782373172799</v>
      </c>
      <c r="BJ158" s="62">
        <f t="shared" si="146"/>
        <v>289.35855494161268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9.2222762759774927E-14</v>
      </c>
      <c r="CA158" s="14">
        <f t="shared" si="170"/>
        <v>1.3985662224947967E-12</v>
      </c>
      <c r="CB158" s="22">
        <f t="shared" si="171"/>
        <v>2.5964574826517121E-12</v>
      </c>
      <c r="CC158" s="62">
        <f t="shared" si="119"/>
        <v>293.33333333333593</v>
      </c>
      <c r="CD158" s="62">
        <f ca="1">AVERAGE(OFFSET($CC$3,0,0,'Données projet'!$E$12+1,1))-AVERAGE(OFFSET($H$3,0,0,'Données projet'!$E$12+1,1))</f>
        <v>280.22219394281689</v>
      </c>
      <c r="CE158" s="62">
        <f t="shared" si="148"/>
        <v>296.25239639555008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-1.1368683772161603E-13</v>
      </c>
      <c r="CU158" s="18">
        <f>CT158*VLOOKUP('Données projet'!$B$13,Paramètres!$A$1:$I$89,3,0)*VLOOKUP('Données projet'!$B$13,Paramètres!$A$1:$I$89,5,0)</f>
        <v>-5.3205440053716299E-14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399.92909819003523</v>
      </c>
      <c r="CZ158" s="62">
        <f t="shared" si="150"/>
        <v>163.7053537268381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4.7884896048344674E-14</v>
      </c>
      <c r="P159" s="14">
        <f t="shared" si="141"/>
        <v>7.8374629847779921E-13</v>
      </c>
      <c r="Q159" s="22">
        <f t="shared" si="162"/>
        <v>1.4484243304663672E-12</v>
      </c>
      <c r="R159" s="62">
        <f t="shared" si="109"/>
        <v>293.33333333333474</v>
      </c>
      <c r="S159" s="62">
        <f ca="1">AVERAGE(OFFSET($R$3,0,0,'Données projet'!$E$9+1,1))-AVERAGE(OFFSET($H$3,0,0,'Données projet'!$E$9+1,1))</f>
        <v>303.97870340691151</v>
      </c>
      <c r="T159" s="62">
        <f t="shared" si="142"/>
        <v>139.30691157356415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-3.4106051316484809E-13</v>
      </c>
      <c r="AJ159" s="14">
        <f>AI159*VLOOKUP('Données projet'!$B$10,Paramètres!$A$1:$I$89,3,0)*VLOOKUP('Données projet'!$B$10,Paramètres!$A$1:$I$89,5,0)</f>
        <v>-3.4583536034915599E-13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475.74538416323395</v>
      </c>
      <c r="AO159" s="62">
        <f t="shared" si="144"/>
        <v>254.25036207346585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-3.7243808037601412E-14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264.10782373172799</v>
      </c>
      <c r="BJ159" s="62">
        <f t="shared" si="146"/>
        <v>289.35855494161268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9.2222762759774927E-14</v>
      </c>
      <c r="CA159" s="14">
        <f t="shared" si="170"/>
        <v>1.3985662224947967E-12</v>
      </c>
      <c r="CB159" s="22">
        <f t="shared" si="171"/>
        <v>2.5964574826517121E-12</v>
      </c>
      <c r="CC159" s="62">
        <f t="shared" si="119"/>
        <v>293.33333333333593</v>
      </c>
      <c r="CD159" s="62">
        <f ca="1">AVERAGE(OFFSET($CC$3,0,0,'Données projet'!$E$12+1,1))-AVERAGE(OFFSET($H$3,0,0,'Données projet'!$E$12+1,1))</f>
        <v>280.22219394281689</v>
      </c>
      <c r="CE159" s="62">
        <f t="shared" si="148"/>
        <v>296.25239639555008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-1.1368683772161603E-13</v>
      </c>
      <c r="CU159" s="18">
        <f>CT159*VLOOKUP('Données projet'!$B$13,Paramètres!$A$1:$I$89,3,0)*VLOOKUP('Données projet'!$B$13,Paramètres!$A$1:$I$89,5,0)</f>
        <v>-5.3205440053716299E-14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399.92909819003523</v>
      </c>
      <c r="CZ159" s="62">
        <f t="shared" si="150"/>
        <v>163.7053537268381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4.7884896048344674E-14</v>
      </c>
      <c r="P160" s="14">
        <f t="shared" si="141"/>
        <v>7.8374629847779921E-13</v>
      </c>
      <c r="Q160" s="22">
        <f t="shared" si="162"/>
        <v>1.4484243304663672E-12</v>
      </c>
      <c r="R160" s="62">
        <f t="shared" si="109"/>
        <v>293.33333333333474</v>
      </c>
      <c r="S160" s="62">
        <f ca="1">AVERAGE(OFFSET($R$3,0,0,'Données projet'!$E$9+1,1))-AVERAGE(OFFSET($H$3,0,0,'Données projet'!$E$9+1,1))</f>
        <v>303.97870340691151</v>
      </c>
      <c r="T160" s="62">
        <f t="shared" si="142"/>
        <v>139.30691157356415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-3.4106051316484809E-13</v>
      </c>
      <c r="AJ160" s="14">
        <f>AI160*VLOOKUP('Données projet'!$B$10,Paramètres!$A$1:$I$89,3,0)*VLOOKUP('Données projet'!$B$10,Paramètres!$A$1:$I$89,5,0)</f>
        <v>-3.4583536034915599E-13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475.74538416323395</v>
      </c>
      <c r="AO160" s="62">
        <f t="shared" si="144"/>
        <v>254.25036207346585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-3.7243808037601412E-14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264.10782373172799</v>
      </c>
      <c r="BJ160" s="62">
        <f t="shared" si="146"/>
        <v>289.35855494161268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9.2222762759774927E-14</v>
      </c>
      <c r="CA160" s="14">
        <f t="shared" si="170"/>
        <v>1.3985662224947967E-12</v>
      </c>
      <c r="CB160" s="22">
        <f t="shared" si="171"/>
        <v>2.5964574826517121E-12</v>
      </c>
      <c r="CC160" s="62">
        <f t="shared" si="119"/>
        <v>293.33333333333593</v>
      </c>
      <c r="CD160" s="62">
        <f ca="1">AVERAGE(OFFSET($CC$3,0,0,'Données projet'!$E$12+1,1))-AVERAGE(OFFSET($H$3,0,0,'Données projet'!$E$12+1,1))</f>
        <v>280.22219394281689</v>
      </c>
      <c r="CE160" s="62">
        <f t="shared" si="148"/>
        <v>296.25239639555008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-1.1368683772161603E-13</v>
      </c>
      <c r="CU160" s="18">
        <f>CT160*VLOOKUP('Données projet'!$B$13,Paramètres!$A$1:$I$89,3,0)*VLOOKUP('Données projet'!$B$13,Paramètres!$A$1:$I$89,5,0)</f>
        <v>-5.3205440053716299E-14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399.92909819003523</v>
      </c>
      <c r="CZ160" s="62">
        <f t="shared" si="150"/>
        <v>163.7053537268381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4.7884896048344674E-14</v>
      </c>
      <c r="P161" s="14">
        <f t="shared" si="141"/>
        <v>7.8374629847779921E-13</v>
      </c>
      <c r="Q161" s="22">
        <f t="shared" si="162"/>
        <v>1.4484243304663672E-12</v>
      </c>
      <c r="R161" s="62">
        <f t="shared" si="109"/>
        <v>293.33333333333474</v>
      </c>
      <c r="S161" s="62">
        <f ca="1">AVERAGE(OFFSET($R$3,0,0,'Données projet'!$E$9+1,1))-AVERAGE(OFFSET($H$3,0,0,'Données projet'!$E$9+1,1))</f>
        <v>303.97870340691151</v>
      </c>
      <c r="T161" s="62">
        <f t="shared" si="142"/>
        <v>139.30691157356415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-3.4106051316484809E-13</v>
      </c>
      <c r="AJ161" s="14">
        <f>AI161*VLOOKUP('Données projet'!$B$10,Paramètres!$A$1:$I$89,3,0)*VLOOKUP('Données projet'!$B$10,Paramètres!$A$1:$I$89,5,0)</f>
        <v>-3.4583536034915599E-13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475.74538416323395</v>
      </c>
      <c r="AO161" s="62">
        <f t="shared" si="144"/>
        <v>254.25036207346585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-3.7243808037601412E-14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264.10782373172799</v>
      </c>
      <c r="BJ161" s="62">
        <f t="shared" si="146"/>
        <v>289.35855494161268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9.2222762759774927E-14</v>
      </c>
      <c r="CA161" s="14">
        <f t="shared" si="170"/>
        <v>1.3985662224947967E-12</v>
      </c>
      <c r="CB161" s="22">
        <f t="shared" si="171"/>
        <v>2.5964574826517121E-12</v>
      </c>
      <c r="CC161" s="62">
        <f t="shared" si="119"/>
        <v>293.33333333333593</v>
      </c>
      <c r="CD161" s="62">
        <f ca="1">AVERAGE(OFFSET($CC$3,0,0,'Données projet'!$E$12+1,1))-AVERAGE(OFFSET($H$3,0,0,'Données projet'!$E$12+1,1))</f>
        <v>280.22219394281689</v>
      </c>
      <c r="CE161" s="62">
        <f t="shared" si="148"/>
        <v>296.25239639555008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-1.1368683772161603E-13</v>
      </c>
      <c r="CU161" s="18">
        <f>CT161*VLOOKUP('Données projet'!$B$13,Paramètres!$A$1:$I$89,3,0)*VLOOKUP('Données projet'!$B$13,Paramètres!$A$1:$I$89,5,0)</f>
        <v>-5.3205440053716299E-14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399.92909819003523</v>
      </c>
      <c r="CZ161" s="62">
        <f t="shared" si="150"/>
        <v>163.7053537268381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4.7884896048344674E-14</v>
      </c>
      <c r="P162" s="14">
        <f t="shared" si="141"/>
        <v>7.8374629847779921E-13</v>
      </c>
      <c r="Q162" s="22">
        <f t="shared" si="162"/>
        <v>1.4484243304663672E-12</v>
      </c>
      <c r="R162" s="62">
        <f t="shared" si="109"/>
        <v>293.33333333333474</v>
      </c>
      <c r="S162" s="62">
        <f ca="1">AVERAGE(OFFSET($R$3,0,0,'Données projet'!$E$9+1,1))-AVERAGE(OFFSET($H$3,0,0,'Données projet'!$E$9+1,1))</f>
        <v>303.97870340691151</v>
      </c>
      <c r="T162" s="62">
        <f t="shared" si="142"/>
        <v>139.30691157356415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-3.4106051316484809E-13</v>
      </c>
      <c r="AJ162" s="14">
        <f>AI162*VLOOKUP('Données projet'!$B$10,Paramètres!$A$1:$I$89,3,0)*VLOOKUP('Données projet'!$B$10,Paramètres!$A$1:$I$89,5,0)</f>
        <v>-3.4583536034915599E-13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475.74538416323395</v>
      </c>
      <c r="AO162" s="62">
        <f t="shared" si="144"/>
        <v>254.25036207346585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-3.7243808037601412E-14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264.10782373172799</v>
      </c>
      <c r="BJ162" s="62">
        <f t="shared" si="146"/>
        <v>289.35855494161268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9.2222762759774927E-14</v>
      </c>
      <c r="CA162" s="14">
        <f t="shared" si="170"/>
        <v>1.3985662224947967E-12</v>
      </c>
      <c r="CB162" s="22">
        <f t="shared" si="171"/>
        <v>2.5964574826517121E-12</v>
      </c>
      <c r="CC162" s="62">
        <f t="shared" si="119"/>
        <v>293.33333333333593</v>
      </c>
      <c r="CD162" s="62">
        <f ca="1">AVERAGE(OFFSET($CC$3,0,0,'Données projet'!$E$12+1,1))-AVERAGE(OFFSET($H$3,0,0,'Données projet'!$E$12+1,1))</f>
        <v>280.22219394281689</v>
      </c>
      <c r="CE162" s="62">
        <f t="shared" si="148"/>
        <v>296.25239639555008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-1.1368683772161603E-13</v>
      </c>
      <c r="CU162" s="18">
        <f>CT162*VLOOKUP('Données projet'!$B$13,Paramètres!$A$1:$I$89,3,0)*VLOOKUP('Données projet'!$B$13,Paramètres!$A$1:$I$89,5,0)</f>
        <v>-5.3205440053716299E-14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399.92909819003523</v>
      </c>
      <c r="CZ162" s="62">
        <f t="shared" si="150"/>
        <v>163.7053537268381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4.7884896048344674E-14</v>
      </c>
      <c r="P163" s="14">
        <f t="shared" si="141"/>
        <v>7.8374629847779921E-13</v>
      </c>
      <c r="Q163" s="22">
        <f t="shared" si="162"/>
        <v>1.4484243304663672E-12</v>
      </c>
      <c r="R163" s="62">
        <f t="shared" si="109"/>
        <v>293.33333333333474</v>
      </c>
      <c r="S163" s="62">
        <f ca="1">AVERAGE(OFFSET($R$3,0,0,'Données projet'!$E$9+1,1))-AVERAGE(OFFSET($H$3,0,0,'Données projet'!$E$9+1,1))</f>
        <v>303.97870340691151</v>
      </c>
      <c r="T163" s="62">
        <f t="shared" si="142"/>
        <v>139.30691157356415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-3.4106051316484809E-13</v>
      </c>
      <c r="AJ163" s="14">
        <f>AI163*VLOOKUP('Données projet'!$B$10,Paramètres!$A$1:$I$89,3,0)*VLOOKUP('Données projet'!$B$10,Paramètres!$A$1:$I$89,5,0)</f>
        <v>-3.4583536034915599E-13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475.74538416323395</v>
      </c>
      <c r="AO163" s="62">
        <f t="shared" si="144"/>
        <v>254.25036207346585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-3.7243808037601412E-14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264.10782373172799</v>
      </c>
      <c r="BJ163" s="62">
        <f t="shared" si="146"/>
        <v>289.35855494161268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9.2222762759774927E-14</v>
      </c>
      <c r="CA163" s="14">
        <f t="shared" si="170"/>
        <v>1.3985662224947967E-12</v>
      </c>
      <c r="CB163" s="22">
        <f t="shared" si="171"/>
        <v>2.5964574826517121E-12</v>
      </c>
      <c r="CC163" s="62">
        <f t="shared" si="119"/>
        <v>293.33333333333593</v>
      </c>
      <c r="CD163" s="62">
        <f ca="1">AVERAGE(OFFSET($CC$3,0,0,'Données projet'!$E$12+1,1))-AVERAGE(OFFSET($H$3,0,0,'Données projet'!$E$12+1,1))</f>
        <v>280.22219394281689</v>
      </c>
      <c r="CE163" s="62">
        <f t="shared" si="148"/>
        <v>296.25239639555008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-1.1368683772161603E-13</v>
      </c>
      <c r="CU163" s="18">
        <f>CT163*VLOOKUP('Données projet'!$B$13,Paramètres!$A$1:$I$89,3,0)*VLOOKUP('Données projet'!$B$13,Paramètres!$A$1:$I$89,5,0)</f>
        <v>-5.3205440053716299E-14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399.92909819003523</v>
      </c>
      <c r="CZ163" s="62">
        <f t="shared" si="150"/>
        <v>163.7053537268381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4.7884896048344674E-14</v>
      </c>
      <c r="P164" s="14">
        <f t="shared" si="141"/>
        <v>7.8374629847779921E-13</v>
      </c>
      <c r="Q164" s="22">
        <f t="shared" si="162"/>
        <v>1.4484243304663672E-12</v>
      </c>
      <c r="R164" s="62">
        <f t="shared" si="109"/>
        <v>293.33333333333474</v>
      </c>
      <c r="S164" s="62">
        <f ca="1">AVERAGE(OFFSET($R$3,0,0,'Données projet'!$E$9+1,1))-AVERAGE(OFFSET($H$3,0,0,'Données projet'!$E$9+1,1))</f>
        <v>303.97870340691151</v>
      </c>
      <c r="T164" s="62">
        <f t="shared" si="142"/>
        <v>139.30691157356415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-3.4106051316484809E-13</v>
      </c>
      <c r="AJ164" s="14">
        <f>AI164*VLOOKUP('Données projet'!$B$10,Paramètres!$A$1:$I$89,3,0)*VLOOKUP('Données projet'!$B$10,Paramètres!$A$1:$I$89,5,0)</f>
        <v>-3.4583536034915599E-13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475.74538416323395</v>
      </c>
      <c r="AO164" s="62">
        <f t="shared" si="144"/>
        <v>254.25036207346585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-3.7243808037601412E-14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264.10782373172799</v>
      </c>
      <c r="BJ164" s="62">
        <f t="shared" si="146"/>
        <v>289.35855494161268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9.2222762759774927E-14</v>
      </c>
      <c r="CA164" s="14">
        <f t="shared" si="170"/>
        <v>1.3985662224947967E-12</v>
      </c>
      <c r="CB164" s="22">
        <f t="shared" si="171"/>
        <v>2.5964574826517121E-12</v>
      </c>
      <c r="CC164" s="62">
        <f t="shared" si="119"/>
        <v>293.33333333333593</v>
      </c>
      <c r="CD164" s="62">
        <f ca="1">AVERAGE(OFFSET($CC$3,0,0,'Données projet'!$E$12+1,1))-AVERAGE(OFFSET($H$3,0,0,'Données projet'!$E$12+1,1))</f>
        <v>280.22219394281689</v>
      </c>
      <c r="CE164" s="62">
        <f t="shared" si="148"/>
        <v>296.25239639555008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-1.1368683772161603E-13</v>
      </c>
      <c r="CU164" s="18">
        <f>CT164*VLOOKUP('Données projet'!$B$13,Paramètres!$A$1:$I$89,3,0)*VLOOKUP('Données projet'!$B$13,Paramètres!$A$1:$I$89,5,0)</f>
        <v>-5.3205440053716299E-14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399.92909819003523</v>
      </c>
      <c r="CZ164" s="62">
        <f t="shared" si="150"/>
        <v>163.7053537268381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4.7884896048344674E-14</v>
      </c>
      <c r="P165" s="14">
        <f t="shared" si="141"/>
        <v>7.8374629847779921E-13</v>
      </c>
      <c r="Q165" s="22">
        <f t="shared" si="162"/>
        <v>1.4484243304663672E-12</v>
      </c>
      <c r="R165" s="62">
        <f t="shared" si="109"/>
        <v>293.33333333333474</v>
      </c>
      <c r="S165" s="62">
        <f ca="1">AVERAGE(OFFSET($R$3,0,0,'Données projet'!$E$9+1,1))-AVERAGE(OFFSET($H$3,0,0,'Données projet'!$E$9+1,1))</f>
        <v>303.97870340691151</v>
      </c>
      <c r="T165" s="62">
        <f t="shared" si="142"/>
        <v>139.30691157356415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-3.4106051316484809E-13</v>
      </c>
      <c r="AJ165" s="14">
        <f>AI165*VLOOKUP('Données projet'!$B$10,Paramètres!$A$1:$I$89,3,0)*VLOOKUP('Données projet'!$B$10,Paramètres!$A$1:$I$89,5,0)</f>
        <v>-3.4583536034915599E-13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475.74538416323395</v>
      </c>
      <c r="AO165" s="62">
        <f t="shared" si="144"/>
        <v>254.25036207346585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-3.7243808037601412E-14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264.10782373172799</v>
      </c>
      <c r="BJ165" s="62">
        <f t="shared" si="146"/>
        <v>289.35855494161268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9.2222762759774927E-14</v>
      </c>
      <c r="CA165" s="14">
        <f t="shared" si="170"/>
        <v>1.3985662224947967E-12</v>
      </c>
      <c r="CB165" s="22">
        <f t="shared" si="171"/>
        <v>2.5964574826517121E-12</v>
      </c>
      <c r="CC165" s="62">
        <f t="shared" si="119"/>
        <v>293.33333333333593</v>
      </c>
      <c r="CD165" s="62">
        <f ca="1">AVERAGE(OFFSET($CC$3,0,0,'Données projet'!$E$12+1,1))-AVERAGE(OFFSET($H$3,0,0,'Données projet'!$E$12+1,1))</f>
        <v>280.22219394281689</v>
      </c>
      <c r="CE165" s="62">
        <f t="shared" si="148"/>
        <v>296.25239639555008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-1.1368683772161603E-13</v>
      </c>
      <c r="CU165" s="18">
        <f>CT165*VLOOKUP('Données projet'!$B$13,Paramètres!$A$1:$I$89,3,0)*VLOOKUP('Données projet'!$B$13,Paramètres!$A$1:$I$89,5,0)</f>
        <v>-5.3205440053716299E-14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399.92909819003523</v>
      </c>
      <c r="CZ165" s="62">
        <f t="shared" si="150"/>
        <v>163.7053537268381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4.7884896048344674E-14</v>
      </c>
      <c r="P166" s="14">
        <f t="shared" si="141"/>
        <v>7.8374629847779921E-13</v>
      </c>
      <c r="Q166" s="22">
        <f t="shared" si="162"/>
        <v>1.4484243304663672E-12</v>
      </c>
      <c r="R166" s="62">
        <f t="shared" si="109"/>
        <v>293.33333333333474</v>
      </c>
      <c r="S166" s="62">
        <f ca="1">AVERAGE(OFFSET($R$3,0,0,'Données projet'!$E$9+1,1))-AVERAGE(OFFSET($H$3,0,0,'Données projet'!$E$9+1,1))</f>
        <v>303.97870340691151</v>
      </c>
      <c r="T166" s="62">
        <f t="shared" si="142"/>
        <v>139.30691157356415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-3.4106051316484809E-13</v>
      </c>
      <c r="AJ166" s="14">
        <f>AI166*VLOOKUP('Données projet'!$B$10,Paramètres!$A$1:$I$89,3,0)*VLOOKUP('Données projet'!$B$10,Paramètres!$A$1:$I$89,5,0)</f>
        <v>-3.4583536034915599E-13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475.74538416323395</v>
      </c>
      <c r="AO166" s="62">
        <f t="shared" si="144"/>
        <v>254.25036207346585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-3.7243808037601412E-14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264.10782373172799</v>
      </c>
      <c r="BJ166" s="62">
        <f t="shared" si="146"/>
        <v>289.35855494161268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9.2222762759774927E-14</v>
      </c>
      <c r="CA166" s="14">
        <f t="shared" si="170"/>
        <v>1.3985662224947967E-12</v>
      </c>
      <c r="CB166" s="22">
        <f t="shared" si="171"/>
        <v>2.5964574826517121E-12</v>
      </c>
      <c r="CC166" s="62">
        <f t="shared" si="119"/>
        <v>293.33333333333593</v>
      </c>
      <c r="CD166" s="62">
        <f ca="1">AVERAGE(OFFSET($CC$3,0,0,'Données projet'!$E$12+1,1))-AVERAGE(OFFSET($H$3,0,0,'Données projet'!$E$12+1,1))</f>
        <v>280.22219394281689</v>
      </c>
      <c r="CE166" s="62">
        <f t="shared" si="148"/>
        <v>296.25239639555008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-1.1368683772161603E-13</v>
      </c>
      <c r="CU166" s="18">
        <f>CT166*VLOOKUP('Données projet'!$B$13,Paramètres!$A$1:$I$89,3,0)*VLOOKUP('Données projet'!$B$13,Paramètres!$A$1:$I$89,5,0)</f>
        <v>-5.3205440053716299E-14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399.92909819003523</v>
      </c>
      <c r="CZ166" s="62">
        <f t="shared" si="150"/>
        <v>163.7053537268381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4.7884896048344674E-14</v>
      </c>
      <c r="P167" s="14">
        <f t="shared" si="141"/>
        <v>7.8374629847779921E-13</v>
      </c>
      <c r="Q167" s="22">
        <f t="shared" si="162"/>
        <v>1.4484243304663672E-12</v>
      </c>
      <c r="R167" s="62">
        <f t="shared" si="109"/>
        <v>293.33333333333474</v>
      </c>
      <c r="S167" s="62">
        <f ca="1">AVERAGE(OFFSET($R$3,0,0,'Données projet'!$E$9+1,1))-AVERAGE(OFFSET($H$3,0,0,'Données projet'!$E$9+1,1))</f>
        <v>303.97870340691151</v>
      </c>
      <c r="T167" s="62">
        <f t="shared" si="142"/>
        <v>139.30691157356415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-3.4106051316484809E-13</v>
      </c>
      <c r="AJ167" s="14">
        <f>AI167*VLOOKUP('Données projet'!$B$10,Paramètres!$A$1:$I$89,3,0)*VLOOKUP('Données projet'!$B$10,Paramètres!$A$1:$I$89,5,0)</f>
        <v>-3.4583536034915599E-13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475.74538416323395</v>
      </c>
      <c r="AO167" s="62">
        <f t="shared" si="144"/>
        <v>254.25036207346585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-3.7243808037601412E-14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264.10782373172799</v>
      </c>
      <c r="BJ167" s="62">
        <f t="shared" si="146"/>
        <v>289.35855494161268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9.2222762759774927E-14</v>
      </c>
      <c r="CA167" s="14">
        <f t="shared" si="170"/>
        <v>1.3985662224947967E-12</v>
      </c>
      <c r="CB167" s="22">
        <f t="shared" si="171"/>
        <v>2.5964574826517121E-12</v>
      </c>
      <c r="CC167" s="62">
        <f t="shared" si="119"/>
        <v>293.33333333333593</v>
      </c>
      <c r="CD167" s="62">
        <f ca="1">AVERAGE(OFFSET($CC$3,0,0,'Données projet'!$E$12+1,1))-AVERAGE(OFFSET($H$3,0,0,'Données projet'!$E$12+1,1))</f>
        <v>280.22219394281689</v>
      </c>
      <c r="CE167" s="62">
        <f t="shared" si="148"/>
        <v>296.25239639555008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-1.1368683772161603E-13</v>
      </c>
      <c r="CU167" s="18">
        <f>CT167*VLOOKUP('Données projet'!$B$13,Paramètres!$A$1:$I$89,3,0)*VLOOKUP('Données projet'!$B$13,Paramètres!$A$1:$I$89,5,0)</f>
        <v>-5.3205440053716299E-14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399.92909819003523</v>
      </c>
      <c r="CZ167" s="62">
        <f t="shared" si="150"/>
        <v>163.7053537268381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4.7884896048344674E-14</v>
      </c>
      <c r="P168" s="14">
        <f t="shared" si="141"/>
        <v>7.8374629847779921E-13</v>
      </c>
      <c r="Q168" s="22">
        <f t="shared" si="162"/>
        <v>1.4484243304663672E-12</v>
      </c>
      <c r="R168" s="62">
        <f t="shared" si="109"/>
        <v>293.33333333333474</v>
      </c>
      <c r="S168" s="62">
        <f ca="1">AVERAGE(OFFSET($R$3,0,0,'Données projet'!$E$9+1,1))-AVERAGE(OFFSET($H$3,0,0,'Données projet'!$E$9+1,1))</f>
        <v>303.97870340691151</v>
      </c>
      <c r="T168" s="62">
        <f t="shared" si="142"/>
        <v>139.30691157356415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-3.4106051316484809E-13</v>
      </c>
      <c r="AJ168" s="14">
        <f>AI168*VLOOKUP('Données projet'!$B$10,Paramètres!$A$1:$I$89,3,0)*VLOOKUP('Données projet'!$B$10,Paramètres!$A$1:$I$89,5,0)</f>
        <v>-3.4583536034915599E-13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475.74538416323395</v>
      </c>
      <c r="AO168" s="62">
        <f t="shared" si="144"/>
        <v>254.25036207346585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-3.7243808037601412E-14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264.10782373172799</v>
      </c>
      <c r="BJ168" s="62">
        <f t="shared" si="146"/>
        <v>289.35855494161268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9.2222762759774927E-14</v>
      </c>
      <c r="CA168" s="14">
        <f t="shared" si="170"/>
        <v>1.3985662224947967E-12</v>
      </c>
      <c r="CB168" s="22">
        <f t="shared" si="171"/>
        <v>2.5964574826517121E-12</v>
      </c>
      <c r="CC168" s="62">
        <f t="shared" si="119"/>
        <v>293.33333333333593</v>
      </c>
      <c r="CD168" s="62">
        <f ca="1">AVERAGE(OFFSET($CC$3,0,0,'Données projet'!$E$12+1,1))-AVERAGE(OFFSET($H$3,0,0,'Données projet'!$E$12+1,1))</f>
        <v>280.22219394281689</v>
      </c>
      <c r="CE168" s="62">
        <f t="shared" si="148"/>
        <v>296.25239639555008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-1.1368683772161603E-13</v>
      </c>
      <c r="CU168" s="18">
        <f>CT168*VLOOKUP('Données projet'!$B$13,Paramètres!$A$1:$I$89,3,0)*VLOOKUP('Données projet'!$B$13,Paramètres!$A$1:$I$89,5,0)</f>
        <v>-5.3205440053716299E-14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399.92909819003523</v>
      </c>
      <c r="CZ168" s="62">
        <f t="shared" si="150"/>
        <v>163.7053537268381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4.7884896048344674E-14</v>
      </c>
      <c r="P169" s="14">
        <f t="shared" si="141"/>
        <v>7.8374629847779921E-13</v>
      </c>
      <c r="Q169" s="22">
        <f t="shared" si="162"/>
        <v>1.4484243304663672E-12</v>
      </c>
      <c r="R169" s="62">
        <f t="shared" si="109"/>
        <v>293.33333333333474</v>
      </c>
      <c r="S169" s="62">
        <f ca="1">AVERAGE(OFFSET($R$3,0,0,'Données projet'!$E$9+1,1))-AVERAGE(OFFSET($H$3,0,0,'Données projet'!$E$9+1,1))</f>
        <v>303.97870340691151</v>
      </c>
      <c r="T169" s="62">
        <f t="shared" si="142"/>
        <v>139.30691157356415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-3.4106051316484809E-13</v>
      </c>
      <c r="AJ169" s="14">
        <f>AI169*VLOOKUP('Données projet'!$B$10,Paramètres!$A$1:$I$89,3,0)*VLOOKUP('Données projet'!$B$10,Paramètres!$A$1:$I$89,5,0)</f>
        <v>-3.4583536034915599E-13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475.74538416323395</v>
      </c>
      <c r="AO169" s="62">
        <f t="shared" si="144"/>
        <v>254.25036207346585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-3.7243808037601412E-14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264.10782373172799</v>
      </c>
      <c r="BJ169" s="62">
        <f t="shared" si="146"/>
        <v>289.35855494161268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9.2222762759774927E-14</v>
      </c>
      <c r="CA169" s="14">
        <f t="shared" si="170"/>
        <v>1.3985662224947967E-12</v>
      </c>
      <c r="CB169" s="22">
        <f t="shared" si="171"/>
        <v>2.5964574826517121E-12</v>
      </c>
      <c r="CC169" s="62">
        <f t="shared" si="119"/>
        <v>293.33333333333593</v>
      </c>
      <c r="CD169" s="62">
        <f ca="1">AVERAGE(OFFSET($CC$3,0,0,'Données projet'!$E$12+1,1))-AVERAGE(OFFSET($H$3,0,0,'Données projet'!$E$12+1,1))</f>
        <v>280.22219394281689</v>
      </c>
      <c r="CE169" s="62">
        <f t="shared" si="148"/>
        <v>296.25239639555008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-1.1368683772161603E-13</v>
      </c>
      <c r="CU169" s="18">
        <f>CT169*VLOOKUP('Données projet'!$B$13,Paramètres!$A$1:$I$89,3,0)*VLOOKUP('Données projet'!$B$13,Paramètres!$A$1:$I$89,5,0)</f>
        <v>-5.3205440053716299E-14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399.92909819003523</v>
      </c>
      <c r="CZ169" s="62">
        <f t="shared" si="150"/>
        <v>163.7053537268381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4.7884896048344674E-14</v>
      </c>
      <c r="P170" s="14">
        <f t="shared" si="141"/>
        <v>7.8374629847779921E-13</v>
      </c>
      <c r="Q170" s="22">
        <f t="shared" si="162"/>
        <v>1.4484243304663672E-12</v>
      </c>
      <c r="R170" s="62">
        <f t="shared" si="109"/>
        <v>293.33333333333474</v>
      </c>
      <c r="S170" s="62">
        <f ca="1">AVERAGE(OFFSET($R$3,0,0,'Données projet'!$E$9+1,1))-AVERAGE(OFFSET($H$3,0,0,'Données projet'!$E$9+1,1))</f>
        <v>303.97870340691151</v>
      </c>
      <c r="T170" s="62">
        <f t="shared" si="142"/>
        <v>139.30691157356415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-3.4106051316484809E-13</v>
      </c>
      <c r="AJ170" s="14">
        <f>AI170*VLOOKUP('Données projet'!$B$10,Paramètres!$A$1:$I$89,3,0)*VLOOKUP('Données projet'!$B$10,Paramètres!$A$1:$I$89,5,0)</f>
        <v>-3.4583536034915599E-13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475.74538416323395</v>
      </c>
      <c r="AO170" s="62">
        <f t="shared" si="144"/>
        <v>254.25036207346585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-3.7243808037601412E-14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264.10782373172799</v>
      </c>
      <c r="BJ170" s="62">
        <f t="shared" si="146"/>
        <v>289.35855494161268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9.2222762759774927E-14</v>
      </c>
      <c r="CA170" s="14">
        <f t="shared" si="170"/>
        <v>1.3985662224947967E-12</v>
      </c>
      <c r="CB170" s="22">
        <f t="shared" si="171"/>
        <v>2.5964574826517121E-12</v>
      </c>
      <c r="CC170" s="62">
        <f t="shared" si="119"/>
        <v>293.33333333333593</v>
      </c>
      <c r="CD170" s="62">
        <f ca="1">AVERAGE(OFFSET($CC$3,0,0,'Données projet'!$E$12+1,1))-AVERAGE(OFFSET($H$3,0,0,'Données projet'!$E$12+1,1))</f>
        <v>280.22219394281689</v>
      </c>
      <c r="CE170" s="62">
        <f t="shared" si="148"/>
        <v>296.25239639555008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-1.1368683772161603E-13</v>
      </c>
      <c r="CU170" s="18">
        <f>CT170*VLOOKUP('Données projet'!$B$13,Paramètres!$A$1:$I$89,3,0)*VLOOKUP('Données projet'!$B$13,Paramètres!$A$1:$I$89,5,0)</f>
        <v>-5.3205440053716299E-14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399.92909819003523</v>
      </c>
      <c r="CZ170" s="62">
        <f t="shared" si="150"/>
        <v>163.7053537268381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4.7884896048344674E-14</v>
      </c>
      <c r="P171" s="14">
        <f t="shared" si="141"/>
        <v>7.8374629847779921E-13</v>
      </c>
      <c r="Q171" s="22">
        <f t="shared" si="162"/>
        <v>1.4484243304663672E-12</v>
      </c>
      <c r="R171" s="62">
        <f t="shared" si="109"/>
        <v>293.33333333333474</v>
      </c>
      <c r="S171" s="62">
        <f ca="1">AVERAGE(OFFSET($R$3,0,0,'Données projet'!$E$9+1,1))-AVERAGE(OFFSET($H$3,0,0,'Données projet'!$E$9+1,1))</f>
        <v>303.97870340691151</v>
      </c>
      <c r="T171" s="62">
        <f t="shared" si="142"/>
        <v>139.30691157356415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-3.4106051316484809E-13</v>
      </c>
      <c r="AJ171" s="14">
        <f>AI171*VLOOKUP('Données projet'!$B$10,Paramètres!$A$1:$I$89,3,0)*VLOOKUP('Données projet'!$B$10,Paramètres!$A$1:$I$89,5,0)</f>
        <v>-3.4583536034915599E-13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475.74538416323395</v>
      </c>
      <c r="AO171" s="62">
        <f t="shared" si="144"/>
        <v>254.25036207346585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-3.7243808037601412E-14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264.10782373172799</v>
      </c>
      <c r="BJ171" s="62">
        <f t="shared" si="146"/>
        <v>289.35855494161268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9.2222762759774927E-14</v>
      </c>
      <c r="CA171" s="14">
        <f t="shared" si="170"/>
        <v>1.3985662224947967E-12</v>
      </c>
      <c r="CB171" s="22">
        <f t="shared" si="171"/>
        <v>2.5964574826517121E-12</v>
      </c>
      <c r="CC171" s="62">
        <f t="shared" si="119"/>
        <v>293.33333333333593</v>
      </c>
      <c r="CD171" s="62">
        <f ca="1">AVERAGE(OFFSET($CC$3,0,0,'Données projet'!$E$12+1,1))-AVERAGE(OFFSET($H$3,0,0,'Données projet'!$E$12+1,1))</f>
        <v>280.22219394281689</v>
      </c>
      <c r="CE171" s="62">
        <f t="shared" si="148"/>
        <v>296.25239639555008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-1.1368683772161603E-13</v>
      </c>
      <c r="CU171" s="18">
        <f>CT171*VLOOKUP('Données projet'!$B$13,Paramètres!$A$1:$I$89,3,0)*VLOOKUP('Données projet'!$B$13,Paramètres!$A$1:$I$89,5,0)</f>
        <v>-5.3205440053716299E-14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399.92909819003523</v>
      </c>
      <c r="CZ171" s="62">
        <f t="shared" si="150"/>
        <v>163.7053537268381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4.7884896048344674E-14</v>
      </c>
      <c r="P172" s="14">
        <f t="shared" si="141"/>
        <v>7.8374629847779921E-13</v>
      </c>
      <c r="Q172" s="22">
        <f t="shared" si="162"/>
        <v>1.4484243304663672E-12</v>
      </c>
      <c r="R172" s="62">
        <f t="shared" si="109"/>
        <v>293.33333333333474</v>
      </c>
      <c r="S172" s="62">
        <f ca="1">AVERAGE(OFFSET($R$3,0,0,'Données projet'!$E$9+1,1))-AVERAGE(OFFSET($H$3,0,0,'Données projet'!$E$9+1,1))</f>
        <v>303.97870340691151</v>
      </c>
      <c r="T172" s="62">
        <f t="shared" si="142"/>
        <v>139.30691157356415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-3.4106051316484809E-13</v>
      </c>
      <c r="AJ172" s="14">
        <f>AI172*VLOOKUP('Données projet'!$B$10,Paramètres!$A$1:$I$89,3,0)*VLOOKUP('Données projet'!$B$10,Paramètres!$A$1:$I$89,5,0)</f>
        <v>-3.4583536034915599E-13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475.74538416323395</v>
      </c>
      <c r="AO172" s="62">
        <f t="shared" si="144"/>
        <v>254.25036207346585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-3.7243808037601412E-14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264.10782373172799</v>
      </c>
      <c r="BJ172" s="62">
        <f t="shared" si="146"/>
        <v>289.35855494161268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9.2222762759774927E-14</v>
      </c>
      <c r="CA172" s="14">
        <f t="shared" si="170"/>
        <v>1.3985662224947967E-12</v>
      </c>
      <c r="CB172" s="22">
        <f t="shared" si="171"/>
        <v>2.5964574826517121E-12</v>
      </c>
      <c r="CC172" s="62">
        <f t="shared" si="119"/>
        <v>293.33333333333593</v>
      </c>
      <c r="CD172" s="62">
        <f ca="1">AVERAGE(OFFSET($CC$3,0,0,'Données projet'!$E$12+1,1))-AVERAGE(OFFSET($H$3,0,0,'Données projet'!$E$12+1,1))</f>
        <v>280.22219394281689</v>
      </c>
      <c r="CE172" s="62">
        <f t="shared" si="148"/>
        <v>296.25239639555008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-1.1368683772161603E-13</v>
      </c>
      <c r="CU172" s="18">
        <f>CT172*VLOOKUP('Données projet'!$B$13,Paramètres!$A$1:$I$89,3,0)*VLOOKUP('Données projet'!$B$13,Paramètres!$A$1:$I$89,5,0)</f>
        <v>-5.3205440053716299E-14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399.92909819003523</v>
      </c>
      <c r="CZ172" s="62">
        <f t="shared" si="150"/>
        <v>163.7053537268381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4.7884896048344674E-14</v>
      </c>
      <c r="P173" s="14">
        <f t="shared" si="141"/>
        <v>7.8374629847779921E-13</v>
      </c>
      <c r="Q173" s="22">
        <f t="shared" si="162"/>
        <v>1.4484243304663672E-12</v>
      </c>
      <c r="R173" s="62">
        <f t="shared" si="109"/>
        <v>293.33333333333474</v>
      </c>
      <c r="S173" s="62">
        <f ca="1">AVERAGE(OFFSET($R$3,0,0,'Données projet'!$E$9+1,1))-AVERAGE(OFFSET($H$3,0,0,'Données projet'!$E$9+1,1))</f>
        <v>303.97870340691151</v>
      </c>
      <c r="T173" s="62">
        <f t="shared" si="142"/>
        <v>139.30691157356415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-3.4106051316484809E-13</v>
      </c>
      <c r="AJ173" s="14">
        <f>AI173*VLOOKUP('Données projet'!$B$10,Paramètres!$A$1:$I$89,3,0)*VLOOKUP('Données projet'!$B$10,Paramètres!$A$1:$I$89,5,0)</f>
        <v>-3.4583536034915599E-13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475.74538416323395</v>
      </c>
      <c r="AO173" s="62">
        <f t="shared" si="144"/>
        <v>254.25036207346585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-3.7243808037601412E-14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264.10782373172799</v>
      </c>
      <c r="BJ173" s="62">
        <f t="shared" si="146"/>
        <v>289.35855494161268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9.2222762759774927E-14</v>
      </c>
      <c r="CA173" s="14">
        <f t="shared" si="170"/>
        <v>1.3985662224947967E-12</v>
      </c>
      <c r="CB173" s="22">
        <f t="shared" si="171"/>
        <v>2.5964574826517121E-12</v>
      </c>
      <c r="CC173" s="62">
        <f t="shared" si="119"/>
        <v>293.33333333333593</v>
      </c>
      <c r="CD173" s="62">
        <f ca="1">AVERAGE(OFFSET($CC$3,0,0,'Données projet'!$E$12+1,1))-AVERAGE(OFFSET($H$3,0,0,'Données projet'!$E$12+1,1))</f>
        <v>280.22219394281689</v>
      </c>
      <c r="CE173" s="62">
        <f t="shared" si="148"/>
        <v>296.25239639555008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-1.1368683772161603E-13</v>
      </c>
      <c r="CU173" s="18">
        <f>CT173*VLOOKUP('Données projet'!$B$13,Paramètres!$A$1:$I$89,3,0)*VLOOKUP('Données projet'!$B$13,Paramètres!$A$1:$I$89,5,0)</f>
        <v>-5.3205440053716299E-14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399.92909819003523</v>
      </c>
      <c r="CZ173" s="62">
        <f t="shared" si="150"/>
        <v>163.7053537268381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4.7884896048344674E-14</v>
      </c>
      <c r="P174" s="14">
        <f t="shared" si="141"/>
        <v>7.8374629847779921E-13</v>
      </c>
      <c r="Q174" s="22">
        <f t="shared" si="162"/>
        <v>1.4484243304663672E-12</v>
      </c>
      <c r="R174" s="62">
        <f t="shared" si="109"/>
        <v>293.33333333333474</v>
      </c>
      <c r="S174" s="62">
        <f ca="1">AVERAGE(OFFSET($R$3,0,0,'Données projet'!$E$9+1,1))-AVERAGE(OFFSET($H$3,0,0,'Données projet'!$E$9+1,1))</f>
        <v>303.97870340691151</v>
      </c>
      <c r="T174" s="62">
        <f t="shared" si="142"/>
        <v>139.30691157356415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-3.4106051316484809E-13</v>
      </c>
      <c r="AJ174" s="14">
        <f>AI174*VLOOKUP('Données projet'!$B$10,Paramètres!$A$1:$I$89,3,0)*VLOOKUP('Données projet'!$B$10,Paramètres!$A$1:$I$89,5,0)</f>
        <v>-3.4583536034915599E-13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475.74538416323395</v>
      </c>
      <c r="AO174" s="62">
        <f t="shared" si="144"/>
        <v>254.25036207346585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-3.7243808037601412E-14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264.10782373172799</v>
      </c>
      <c r="BJ174" s="62">
        <f t="shared" si="146"/>
        <v>289.35855494161268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9.2222762759774927E-14</v>
      </c>
      <c r="CA174" s="14">
        <f t="shared" si="170"/>
        <v>1.3985662224947967E-12</v>
      </c>
      <c r="CB174" s="22">
        <f t="shared" si="171"/>
        <v>2.5964574826517121E-12</v>
      </c>
      <c r="CC174" s="62">
        <f t="shared" si="119"/>
        <v>293.33333333333593</v>
      </c>
      <c r="CD174" s="62">
        <f ca="1">AVERAGE(OFFSET($CC$3,0,0,'Données projet'!$E$12+1,1))-AVERAGE(OFFSET($H$3,0,0,'Données projet'!$E$12+1,1))</f>
        <v>280.22219394281689</v>
      </c>
      <c r="CE174" s="62">
        <f t="shared" si="148"/>
        <v>296.25239639555008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-1.1368683772161603E-13</v>
      </c>
      <c r="CU174" s="18">
        <f>CT174*VLOOKUP('Données projet'!$B$13,Paramètres!$A$1:$I$89,3,0)*VLOOKUP('Données projet'!$B$13,Paramètres!$A$1:$I$89,5,0)</f>
        <v>-5.3205440053716299E-14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399.92909819003523</v>
      </c>
      <c r="CZ174" s="62">
        <f t="shared" si="150"/>
        <v>163.7053537268381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4.7884896048344674E-14</v>
      </c>
      <c r="P175" s="14">
        <f t="shared" si="141"/>
        <v>7.8374629847779921E-13</v>
      </c>
      <c r="Q175" s="22">
        <f t="shared" si="162"/>
        <v>1.4484243304663672E-12</v>
      </c>
      <c r="R175" s="62">
        <f t="shared" si="109"/>
        <v>293.33333333333474</v>
      </c>
      <c r="S175" s="62">
        <f ca="1">AVERAGE(OFFSET($R$3,0,0,'Données projet'!$E$9+1,1))-AVERAGE(OFFSET($H$3,0,0,'Données projet'!$E$9+1,1))</f>
        <v>303.97870340691151</v>
      </c>
      <c r="T175" s="62">
        <f t="shared" si="142"/>
        <v>139.30691157356415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-3.4106051316484809E-13</v>
      </c>
      <c r="AJ175" s="14">
        <f>AI175*VLOOKUP('Données projet'!$B$10,Paramètres!$A$1:$I$89,3,0)*VLOOKUP('Données projet'!$B$10,Paramètres!$A$1:$I$89,5,0)</f>
        <v>-3.4583536034915599E-13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475.74538416323395</v>
      </c>
      <c r="AO175" s="62">
        <f t="shared" si="144"/>
        <v>254.25036207346585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-3.7243808037601412E-14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264.10782373172799</v>
      </c>
      <c r="BJ175" s="62">
        <f t="shared" si="146"/>
        <v>289.35855494161268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9.2222762759774927E-14</v>
      </c>
      <c r="CA175" s="14">
        <f t="shared" si="170"/>
        <v>1.3985662224947967E-12</v>
      </c>
      <c r="CB175" s="22">
        <f t="shared" si="171"/>
        <v>2.5964574826517121E-12</v>
      </c>
      <c r="CC175" s="62">
        <f t="shared" si="119"/>
        <v>293.33333333333593</v>
      </c>
      <c r="CD175" s="62">
        <f ca="1">AVERAGE(OFFSET($CC$3,0,0,'Données projet'!$E$12+1,1))-AVERAGE(OFFSET($H$3,0,0,'Données projet'!$E$12+1,1))</f>
        <v>280.22219394281689</v>
      </c>
      <c r="CE175" s="62">
        <f t="shared" si="148"/>
        <v>296.25239639555008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-1.1368683772161603E-13</v>
      </c>
      <c r="CU175" s="18">
        <f>CT175*VLOOKUP('Données projet'!$B$13,Paramètres!$A$1:$I$89,3,0)*VLOOKUP('Données projet'!$B$13,Paramètres!$A$1:$I$89,5,0)</f>
        <v>-5.3205440053716299E-14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399.92909819003523</v>
      </c>
      <c r="CZ175" s="62">
        <f t="shared" si="150"/>
        <v>163.7053537268381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4.7884896048344674E-14</v>
      </c>
      <c r="P176" s="14">
        <f t="shared" si="141"/>
        <v>7.8374629847779921E-13</v>
      </c>
      <c r="Q176" s="22">
        <f t="shared" si="162"/>
        <v>1.4484243304663672E-12</v>
      </c>
      <c r="R176" s="62">
        <f t="shared" si="109"/>
        <v>293.33333333333474</v>
      </c>
      <c r="S176" s="62">
        <f ca="1">AVERAGE(OFFSET($R$3,0,0,'Données projet'!$E$9+1,1))-AVERAGE(OFFSET($H$3,0,0,'Données projet'!$E$9+1,1))</f>
        <v>303.97870340691151</v>
      </c>
      <c r="T176" s="62">
        <f t="shared" si="142"/>
        <v>139.30691157356415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-3.4106051316484809E-13</v>
      </c>
      <c r="AJ176" s="14">
        <f>AI176*VLOOKUP('Données projet'!$B$10,Paramètres!$A$1:$I$89,3,0)*VLOOKUP('Données projet'!$B$10,Paramètres!$A$1:$I$89,5,0)</f>
        <v>-3.4583536034915599E-13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475.74538416323395</v>
      </c>
      <c r="AO176" s="62">
        <f t="shared" si="144"/>
        <v>254.25036207346585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-3.7243808037601412E-14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264.10782373172799</v>
      </c>
      <c r="BJ176" s="62">
        <f t="shared" si="146"/>
        <v>289.35855494161268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9.2222762759774927E-14</v>
      </c>
      <c r="CA176" s="14">
        <f t="shared" si="170"/>
        <v>1.3985662224947967E-12</v>
      </c>
      <c r="CB176" s="22">
        <f t="shared" si="171"/>
        <v>2.5964574826517121E-12</v>
      </c>
      <c r="CC176" s="62">
        <f t="shared" si="119"/>
        <v>293.33333333333593</v>
      </c>
      <c r="CD176" s="62">
        <f ca="1">AVERAGE(OFFSET($CC$3,0,0,'Données projet'!$E$12+1,1))-AVERAGE(OFFSET($H$3,0,0,'Données projet'!$E$12+1,1))</f>
        <v>280.22219394281689</v>
      </c>
      <c r="CE176" s="62">
        <f t="shared" si="148"/>
        <v>296.25239639555008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-1.1368683772161603E-13</v>
      </c>
      <c r="CU176" s="18">
        <f>CT176*VLOOKUP('Données projet'!$B$13,Paramètres!$A$1:$I$89,3,0)*VLOOKUP('Données projet'!$B$13,Paramètres!$A$1:$I$89,5,0)</f>
        <v>-5.3205440053716299E-14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399.92909819003523</v>
      </c>
      <c r="CZ176" s="62">
        <f t="shared" si="150"/>
        <v>163.7053537268381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4.7884896048344674E-14</v>
      </c>
      <c r="P177" s="14">
        <f t="shared" si="141"/>
        <v>7.8374629847779921E-13</v>
      </c>
      <c r="Q177" s="22">
        <f t="shared" si="162"/>
        <v>1.4484243304663672E-12</v>
      </c>
      <c r="R177" s="62">
        <f t="shared" si="109"/>
        <v>293.33333333333474</v>
      </c>
      <c r="S177" s="62">
        <f ca="1">AVERAGE(OFFSET($R$3,0,0,'Données projet'!$E$9+1,1))-AVERAGE(OFFSET($H$3,0,0,'Données projet'!$E$9+1,1))</f>
        <v>303.97870340691151</v>
      </c>
      <c r="T177" s="62">
        <f t="shared" si="142"/>
        <v>139.30691157356415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-3.4106051316484809E-13</v>
      </c>
      <c r="AJ177" s="14">
        <f>AI177*VLOOKUP('Données projet'!$B$10,Paramètres!$A$1:$I$89,3,0)*VLOOKUP('Données projet'!$B$10,Paramètres!$A$1:$I$89,5,0)</f>
        <v>-3.4583536034915599E-13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475.74538416323395</v>
      </c>
      <c r="AO177" s="62">
        <f t="shared" si="144"/>
        <v>254.25036207346585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-3.7243808037601412E-14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264.10782373172799</v>
      </c>
      <c r="BJ177" s="62">
        <f t="shared" si="146"/>
        <v>289.35855494161268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9.2222762759774927E-14</v>
      </c>
      <c r="CA177" s="14">
        <f t="shared" si="170"/>
        <v>1.3985662224947967E-12</v>
      </c>
      <c r="CB177" s="22">
        <f t="shared" si="171"/>
        <v>2.5964574826517121E-12</v>
      </c>
      <c r="CC177" s="62">
        <f t="shared" si="119"/>
        <v>293.33333333333593</v>
      </c>
      <c r="CD177" s="62">
        <f ca="1">AVERAGE(OFFSET($CC$3,0,0,'Données projet'!$E$12+1,1))-AVERAGE(OFFSET($H$3,0,0,'Données projet'!$E$12+1,1))</f>
        <v>280.22219394281689</v>
      </c>
      <c r="CE177" s="62">
        <f t="shared" si="148"/>
        <v>296.25239639555008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-1.1368683772161603E-13</v>
      </c>
      <c r="CU177" s="18">
        <f>CT177*VLOOKUP('Données projet'!$B$13,Paramètres!$A$1:$I$89,3,0)*VLOOKUP('Données projet'!$B$13,Paramètres!$A$1:$I$89,5,0)</f>
        <v>-5.3205440053716299E-14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399.92909819003523</v>
      </c>
      <c r="CZ177" s="62">
        <f t="shared" si="150"/>
        <v>163.7053537268381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4.7884896048344674E-14</v>
      </c>
      <c r="P178" s="14">
        <f t="shared" si="141"/>
        <v>7.8374629847779921E-13</v>
      </c>
      <c r="Q178" s="22">
        <f t="shared" si="162"/>
        <v>1.4484243304663672E-12</v>
      </c>
      <c r="R178" s="62">
        <f t="shared" si="109"/>
        <v>293.33333333333474</v>
      </c>
      <c r="S178" s="62">
        <f ca="1">AVERAGE(OFFSET($R$3,0,0,'Données projet'!$E$9+1,1))-AVERAGE(OFFSET($H$3,0,0,'Données projet'!$E$9+1,1))</f>
        <v>303.97870340691151</v>
      </c>
      <c r="T178" s="62">
        <f t="shared" si="142"/>
        <v>139.30691157356415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-3.4106051316484809E-13</v>
      </c>
      <c r="AJ178" s="14">
        <f>AI178*VLOOKUP('Données projet'!$B$10,Paramètres!$A$1:$I$89,3,0)*VLOOKUP('Données projet'!$B$10,Paramètres!$A$1:$I$89,5,0)</f>
        <v>-3.4583536034915599E-13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475.74538416323395</v>
      </c>
      <c r="AO178" s="62">
        <f t="shared" si="144"/>
        <v>254.25036207346585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-3.7243808037601412E-14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264.10782373172799</v>
      </c>
      <c r="BJ178" s="62">
        <f t="shared" si="146"/>
        <v>289.35855494161268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9.2222762759774927E-14</v>
      </c>
      <c r="CA178" s="14">
        <f t="shared" si="170"/>
        <v>1.3985662224947967E-12</v>
      </c>
      <c r="CB178" s="22">
        <f t="shared" si="171"/>
        <v>2.5964574826517121E-12</v>
      </c>
      <c r="CC178" s="62">
        <f t="shared" si="119"/>
        <v>293.33333333333593</v>
      </c>
      <c r="CD178" s="62">
        <f ca="1">AVERAGE(OFFSET($CC$3,0,0,'Données projet'!$E$12+1,1))-AVERAGE(OFFSET($H$3,0,0,'Données projet'!$E$12+1,1))</f>
        <v>280.22219394281689</v>
      </c>
      <c r="CE178" s="62">
        <f t="shared" si="148"/>
        <v>296.25239639555008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-1.1368683772161603E-13</v>
      </c>
      <c r="CU178" s="18">
        <f>CT178*VLOOKUP('Données projet'!$B$13,Paramètres!$A$1:$I$89,3,0)*VLOOKUP('Données projet'!$B$13,Paramètres!$A$1:$I$89,5,0)</f>
        <v>-5.3205440053716299E-14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399.92909819003523</v>
      </c>
      <c r="CZ178" s="62">
        <f t="shared" si="150"/>
        <v>163.7053537268381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4.7884896048344674E-14</v>
      </c>
      <c r="P179" s="14">
        <f t="shared" si="141"/>
        <v>7.8374629847779921E-13</v>
      </c>
      <c r="Q179" s="22">
        <f t="shared" si="162"/>
        <v>1.4484243304663672E-12</v>
      </c>
      <c r="R179" s="62">
        <f t="shared" si="109"/>
        <v>293.33333333333474</v>
      </c>
      <c r="S179" s="62">
        <f ca="1">AVERAGE(OFFSET($R$3,0,0,'Données projet'!$E$9+1,1))-AVERAGE(OFFSET($H$3,0,0,'Données projet'!$E$9+1,1))</f>
        <v>303.97870340691151</v>
      </c>
      <c r="T179" s="62">
        <f t="shared" si="142"/>
        <v>139.30691157356415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-3.4106051316484809E-13</v>
      </c>
      <c r="AJ179" s="14">
        <f>AI179*VLOOKUP('Données projet'!$B$10,Paramètres!$A$1:$I$89,3,0)*VLOOKUP('Données projet'!$B$10,Paramètres!$A$1:$I$89,5,0)</f>
        <v>-3.4583536034915599E-13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475.74538416323395</v>
      </c>
      <c r="AO179" s="62">
        <f t="shared" si="144"/>
        <v>254.25036207346585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-3.7243808037601412E-14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264.10782373172799</v>
      </c>
      <c r="BJ179" s="62">
        <f t="shared" si="146"/>
        <v>289.35855494161268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9.2222762759774927E-14</v>
      </c>
      <c r="CA179" s="14">
        <f t="shared" si="170"/>
        <v>1.3985662224947967E-12</v>
      </c>
      <c r="CB179" s="22">
        <f t="shared" si="171"/>
        <v>2.5964574826517121E-12</v>
      </c>
      <c r="CC179" s="62">
        <f t="shared" si="119"/>
        <v>293.33333333333593</v>
      </c>
      <c r="CD179" s="62">
        <f ca="1">AVERAGE(OFFSET($CC$3,0,0,'Données projet'!$E$12+1,1))-AVERAGE(OFFSET($H$3,0,0,'Données projet'!$E$12+1,1))</f>
        <v>280.22219394281689</v>
      </c>
      <c r="CE179" s="62">
        <f t="shared" si="148"/>
        <v>296.25239639555008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-1.1368683772161603E-13</v>
      </c>
      <c r="CU179" s="18">
        <f>CT179*VLOOKUP('Données projet'!$B$13,Paramètres!$A$1:$I$89,3,0)*VLOOKUP('Données projet'!$B$13,Paramètres!$A$1:$I$89,5,0)</f>
        <v>-5.3205440053716299E-14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399.92909819003523</v>
      </c>
      <c r="CZ179" s="62">
        <f t="shared" si="150"/>
        <v>163.7053537268381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4.7884896048344674E-14</v>
      </c>
      <c r="P180" s="14">
        <f t="shared" si="141"/>
        <v>7.8374629847779921E-13</v>
      </c>
      <c r="Q180" s="22">
        <f t="shared" si="162"/>
        <v>1.4484243304663672E-12</v>
      </c>
      <c r="R180" s="62">
        <f t="shared" si="109"/>
        <v>293.33333333333474</v>
      </c>
      <c r="S180" s="62">
        <f ca="1">AVERAGE(OFFSET($R$3,0,0,'Données projet'!$E$9+1,1))-AVERAGE(OFFSET($H$3,0,0,'Données projet'!$E$9+1,1))</f>
        <v>303.97870340691151</v>
      </c>
      <c r="T180" s="62">
        <f t="shared" si="142"/>
        <v>139.30691157356415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-3.4106051316484809E-13</v>
      </c>
      <c r="AJ180" s="14">
        <f>AI180*VLOOKUP('Données projet'!$B$10,Paramètres!$A$1:$I$89,3,0)*VLOOKUP('Données projet'!$B$10,Paramètres!$A$1:$I$89,5,0)</f>
        <v>-3.4583536034915599E-13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475.74538416323395</v>
      </c>
      <c r="AO180" s="62">
        <f t="shared" si="144"/>
        <v>254.25036207346585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-3.7243808037601412E-14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264.10782373172799</v>
      </c>
      <c r="BJ180" s="62">
        <f t="shared" si="146"/>
        <v>289.35855494161268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9.2222762759774927E-14</v>
      </c>
      <c r="CA180" s="14">
        <f t="shared" si="170"/>
        <v>1.3985662224947967E-12</v>
      </c>
      <c r="CB180" s="22">
        <f t="shared" si="171"/>
        <v>2.5964574826517121E-12</v>
      </c>
      <c r="CC180" s="62">
        <f t="shared" si="119"/>
        <v>293.33333333333593</v>
      </c>
      <c r="CD180" s="62">
        <f ca="1">AVERAGE(OFFSET($CC$3,0,0,'Données projet'!$E$12+1,1))-AVERAGE(OFFSET($H$3,0,0,'Données projet'!$E$12+1,1))</f>
        <v>280.22219394281689</v>
      </c>
      <c r="CE180" s="62">
        <f t="shared" si="148"/>
        <v>296.25239639555008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-1.1368683772161603E-13</v>
      </c>
      <c r="CU180" s="18">
        <f>CT180*VLOOKUP('Données projet'!$B$13,Paramètres!$A$1:$I$89,3,0)*VLOOKUP('Données projet'!$B$13,Paramètres!$A$1:$I$89,5,0)</f>
        <v>-5.3205440053716299E-14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399.92909819003523</v>
      </c>
      <c r="CZ180" s="62">
        <f t="shared" si="150"/>
        <v>163.7053537268381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4.7884896048344674E-14</v>
      </c>
      <c r="P181" s="14">
        <f t="shared" si="141"/>
        <v>7.8374629847779921E-13</v>
      </c>
      <c r="Q181" s="22">
        <f t="shared" si="162"/>
        <v>1.4484243304663672E-12</v>
      </c>
      <c r="R181" s="62">
        <f t="shared" si="109"/>
        <v>293.33333333333474</v>
      </c>
      <c r="S181" s="62">
        <f ca="1">AVERAGE(OFFSET($R$3,0,0,'Données projet'!$E$9+1,1))-AVERAGE(OFFSET($H$3,0,0,'Données projet'!$E$9+1,1))</f>
        <v>303.97870340691151</v>
      </c>
      <c r="T181" s="62">
        <f t="shared" si="142"/>
        <v>139.30691157356415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-3.4106051316484809E-13</v>
      </c>
      <c r="AJ181" s="14">
        <f>AI181*VLOOKUP('Données projet'!$B$10,Paramètres!$A$1:$I$89,3,0)*VLOOKUP('Données projet'!$B$10,Paramètres!$A$1:$I$89,5,0)</f>
        <v>-3.4583536034915599E-13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475.74538416323395</v>
      </c>
      <c r="AO181" s="62">
        <f t="shared" si="144"/>
        <v>254.25036207346585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-3.7243808037601412E-14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264.10782373172799</v>
      </c>
      <c r="BJ181" s="62">
        <f t="shared" si="146"/>
        <v>289.35855494161268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9.2222762759774927E-14</v>
      </c>
      <c r="CA181" s="14">
        <f t="shared" si="170"/>
        <v>1.3985662224947967E-12</v>
      </c>
      <c r="CB181" s="22">
        <f t="shared" si="171"/>
        <v>2.5964574826517121E-12</v>
      </c>
      <c r="CC181" s="62">
        <f t="shared" si="119"/>
        <v>293.33333333333593</v>
      </c>
      <c r="CD181" s="62">
        <f ca="1">AVERAGE(OFFSET($CC$3,0,0,'Données projet'!$E$12+1,1))-AVERAGE(OFFSET($H$3,0,0,'Données projet'!$E$12+1,1))</f>
        <v>280.22219394281689</v>
      </c>
      <c r="CE181" s="62">
        <f t="shared" si="148"/>
        <v>296.25239639555008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-1.1368683772161603E-13</v>
      </c>
      <c r="CU181" s="18">
        <f>CT181*VLOOKUP('Données projet'!$B$13,Paramètres!$A$1:$I$89,3,0)*VLOOKUP('Données projet'!$B$13,Paramètres!$A$1:$I$89,5,0)</f>
        <v>-5.3205440053716299E-14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399.92909819003523</v>
      </c>
      <c r="CZ181" s="62">
        <f t="shared" si="150"/>
        <v>163.7053537268381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4.7884896048344674E-14</v>
      </c>
      <c r="P182" s="14">
        <f t="shared" si="141"/>
        <v>7.8374629847779921E-13</v>
      </c>
      <c r="Q182" s="22">
        <f t="shared" si="162"/>
        <v>1.4484243304663672E-12</v>
      </c>
      <c r="R182" s="62">
        <f t="shared" si="109"/>
        <v>293.33333333333474</v>
      </c>
      <c r="S182" s="62">
        <f ca="1">AVERAGE(OFFSET($R$3,0,0,'Données projet'!$E$9+1,1))-AVERAGE(OFFSET($H$3,0,0,'Données projet'!$E$9+1,1))</f>
        <v>303.97870340691151</v>
      </c>
      <c r="T182" s="62">
        <f t="shared" si="142"/>
        <v>139.30691157356415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-3.4106051316484809E-13</v>
      </c>
      <c r="AJ182" s="14">
        <f>AI182*VLOOKUP('Données projet'!$B$10,Paramètres!$A$1:$I$89,3,0)*VLOOKUP('Données projet'!$B$10,Paramètres!$A$1:$I$89,5,0)</f>
        <v>-3.4583536034915599E-13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475.74538416323395</v>
      </c>
      <c r="AO182" s="62">
        <f t="shared" si="144"/>
        <v>254.25036207346585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-3.7243808037601412E-14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264.10782373172799</v>
      </c>
      <c r="BJ182" s="62">
        <f t="shared" si="146"/>
        <v>289.35855494161268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9.2222762759774927E-14</v>
      </c>
      <c r="CA182" s="14">
        <f t="shared" si="170"/>
        <v>1.3985662224947967E-12</v>
      </c>
      <c r="CB182" s="22">
        <f t="shared" si="171"/>
        <v>2.5964574826517121E-12</v>
      </c>
      <c r="CC182" s="62">
        <f t="shared" si="119"/>
        <v>293.33333333333593</v>
      </c>
      <c r="CD182" s="62">
        <f ca="1">AVERAGE(OFFSET($CC$3,0,0,'Données projet'!$E$12+1,1))-AVERAGE(OFFSET($H$3,0,0,'Données projet'!$E$12+1,1))</f>
        <v>280.22219394281689</v>
      </c>
      <c r="CE182" s="62">
        <f t="shared" si="148"/>
        <v>296.25239639555008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-1.1368683772161603E-13</v>
      </c>
      <c r="CU182" s="18">
        <f>CT182*VLOOKUP('Données projet'!$B$13,Paramètres!$A$1:$I$89,3,0)*VLOOKUP('Données projet'!$B$13,Paramètres!$A$1:$I$89,5,0)</f>
        <v>-5.3205440053716299E-14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399.92909819003523</v>
      </c>
      <c r="CZ182" s="62">
        <f t="shared" si="150"/>
        <v>163.7053537268381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4.7884896048344674E-14</v>
      </c>
      <c r="P183" s="14">
        <f t="shared" si="141"/>
        <v>7.8374629847779921E-13</v>
      </c>
      <c r="Q183" s="22">
        <f t="shared" si="162"/>
        <v>1.4484243304663672E-12</v>
      </c>
      <c r="R183" s="62">
        <f t="shared" si="109"/>
        <v>293.33333333333474</v>
      </c>
      <c r="S183" s="62">
        <f ca="1">AVERAGE(OFFSET($R$3,0,0,'Données projet'!$E$9+1,1))-AVERAGE(OFFSET($H$3,0,0,'Données projet'!$E$9+1,1))</f>
        <v>303.97870340691151</v>
      </c>
      <c r="T183" s="62">
        <f t="shared" si="142"/>
        <v>139.30691157356415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-3.4106051316484809E-13</v>
      </c>
      <c r="AJ183" s="14">
        <f>AI183*VLOOKUP('Données projet'!$B$10,Paramètres!$A$1:$I$89,3,0)*VLOOKUP('Données projet'!$B$10,Paramètres!$A$1:$I$89,5,0)</f>
        <v>-3.4583536034915599E-13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475.74538416323395</v>
      </c>
      <c r="AO183" s="62">
        <f t="shared" si="144"/>
        <v>254.25036207346585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-3.7243808037601412E-14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264.10782373172799</v>
      </c>
      <c r="BJ183" s="62">
        <f t="shared" si="146"/>
        <v>289.35855494161268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9.2222762759774927E-14</v>
      </c>
      <c r="CA183" s="14">
        <f t="shared" si="170"/>
        <v>1.3985662224947967E-12</v>
      </c>
      <c r="CB183" s="22">
        <f t="shared" si="171"/>
        <v>2.5964574826517121E-12</v>
      </c>
      <c r="CC183" s="62">
        <f t="shared" si="119"/>
        <v>293.33333333333593</v>
      </c>
      <c r="CD183" s="62">
        <f ca="1">AVERAGE(OFFSET($CC$3,0,0,'Données projet'!$E$12+1,1))-AVERAGE(OFFSET($H$3,0,0,'Données projet'!$E$12+1,1))</f>
        <v>280.22219394281689</v>
      </c>
      <c r="CE183" s="62">
        <f t="shared" si="148"/>
        <v>296.25239639555008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-1.1368683772161603E-13</v>
      </c>
      <c r="CU183" s="18">
        <f>CT183*VLOOKUP('Données projet'!$B$13,Paramètres!$A$1:$I$89,3,0)*VLOOKUP('Données projet'!$B$13,Paramètres!$A$1:$I$89,5,0)</f>
        <v>-5.3205440053716299E-14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399.92909819003523</v>
      </c>
      <c r="CZ183" s="62">
        <f t="shared" si="150"/>
        <v>163.7053537268381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4.7884896048344674E-14</v>
      </c>
      <c r="P184" s="14">
        <f t="shared" si="141"/>
        <v>7.8374629847779921E-13</v>
      </c>
      <c r="Q184" s="22">
        <f t="shared" si="162"/>
        <v>1.4484243304663672E-12</v>
      </c>
      <c r="R184" s="62">
        <f t="shared" si="109"/>
        <v>293.33333333333474</v>
      </c>
      <c r="S184" s="62">
        <f ca="1">AVERAGE(OFFSET($R$3,0,0,'Données projet'!$E$9+1,1))-AVERAGE(OFFSET($H$3,0,0,'Données projet'!$E$9+1,1))</f>
        <v>303.97870340691151</v>
      </c>
      <c r="T184" s="62">
        <f t="shared" si="142"/>
        <v>139.30691157356415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-3.4106051316484809E-13</v>
      </c>
      <c r="AJ184" s="14">
        <f>AI184*VLOOKUP('Données projet'!$B$10,Paramètres!$A$1:$I$89,3,0)*VLOOKUP('Données projet'!$B$10,Paramètres!$A$1:$I$89,5,0)</f>
        <v>-3.4583536034915599E-13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475.74538416323395</v>
      </c>
      <c r="AO184" s="62">
        <f t="shared" si="144"/>
        <v>254.25036207346585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-3.7243808037601412E-14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264.10782373172799</v>
      </c>
      <c r="BJ184" s="62">
        <f t="shared" si="146"/>
        <v>289.35855494161268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9.2222762759774927E-14</v>
      </c>
      <c r="CA184" s="14">
        <f t="shared" si="170"/>
        <v>1.3985662224947967E-12</v>
      </c>
      <c r="CB184" s="22">
        <f t="shared" si="171"/>
        <v>2.5964574826517121E-12</v>
      </c>
      <c r="CC184" s="62">
        <f t="shared" si="119"/>
        <v>293.33333333333593</v>
      </c>
      <c r="CD184" s="62">
        <f ca="1">AVERAGE(OFFSET($CC$3,0,0,'Données projet'!$E$12+1,1))-AVERAGE(OFFSET($H$3,0,0,'Données projet'!$E$12+1,1))</f>
        <v>280.22219394281689</v>
      </c>
      <c r="CE184" s="62">
        <f t="shared" si="148"/>
        <v>296.25239639555008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-1.1368683772161603E-13</v>
      </c>
      <c r="CU184" s="18">
        <f>CT184*VLOOKUP('Données projet'!$B$13,Paramètres!$A$1:$I$89,3,0)*VLOOKUP('Données projet'!$B$13,Paramètres!$A$1:$I$89,5,0)</f>
        <v>-5.3205440053716299E-14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399.92909819003523</v>
      </c>
      <c r="CZ184" s="62">
        <f t="shared" si="150"/>
        <v>163.7053537268381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4.7884896048344674E-14</v>
      </c>
      <c r="P185" s="14">
        <f t="shared" si="141"/>
        <v>7.8374629847779921E-13</v>
      </c>
      <c r="Q185" s="22">
        <f t="shared" si="162"/>
        <v>1.4484243304663672E-12</v>
      </c>
      <c r="R185" s="62">
        <f t="shared" si="109"/>
        <v>293.33333333333474</v>
      </c>
      <c r="S185" s="62">
        <f ca="1">AVERAGE(OFFSET($R$3,0,0,'Données projet'!$E$9+1,1))-AVERAGE(OFFSET($H$3,0,0,'Données projet'!$E$9+1,1))</f>
        <v>303.97870340691151</v>
      </c>
      <c r="T185" s="62">
        <f t="shared" si="142"/>
        <v>139.30691157356415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-3.4106051316484809E-13</v>
      </c>
      <c r="AJ185" s="14">
        <f>AI185*VLOOKUP('Données projet'!$B$10,Paramètres!$A$1:$I$89,3,0)*VLOOKUP('Données projet'!$B$10,Paramètres!$A$1:$I$89,5,0)</f>
        <v>-3.4583536034915599E-13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475.74538416323395</v>
      </c>
      <c r="AO185" s="62">
        <f t="shared" si="144"/>
        <v>254.25036207346585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-3.7243808037601412E-14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264.10782373172799</v>
      </c>
      <c r="BJ185" s="62">
        <f t="shared" si="146"/>
        <v>289.35855494161268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9.2222762759774927E-14</v>
      </c>
      <c r="CA185" s="14">
        <f t="shared" si="170"/>
        <v>1.3985662224947967E-12</v>
      </c>
      <c r="CB185" s="22">
        <f t="shared" si="171"/>
        <v>2.5964574826517121E-12</v>
      </c>
      <c r="CC185" s="62">
        <f t="shared" si="119"/>
        <v>293.33333333333593</v>
      </c>
      <c r="CD185" s="62">
        <f ca="1">AVERAGE(OFFSET($CC$3,0,0,'Données projet'!$E$12+1,1))-AVERAGE(OFFSET($H$3,0,0,'Données projet'!$E$12+1,1))</f>
        <v>280.22219394281689</v>
      </c>
      <c r="CE185" s="62">
        <f t="shared" si="148"/>
        <v>296.25239639555008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-1.1368683772161603E-13</v>
      </c>
      <c r="CU185" s="18">
        <f>CT185*VLOOKUP('Données projet'!$B$13,Paramètres!$A$1:$I$89,3,0)*VLOOKUP('Données projet'!$B$13,Paramètres!$A$1:$I$89,5,0)</f>
        <v>-5.3205440053716299E-14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399.92909819003523</v>
      </c>
      <c r="CZ185" s="62">
        <f t="shared" si="150"/>
        <v>163.7053537268381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4.7884896048344674E-14</v>
      </c>
      <c r="P186" s="14">
        <f t="shared" si="141"/>
        <v>7.8374629847779921E-13</v>
      </c>
      <c r="Q186" s="22">
        <f t="shared" si="162"/>
        <v>1.4484243304663672E-12</v>
      </c>
      <c r="R186" s="62">
        <f t="shared" si="109"/>
        <v>293.33333333333474</v>
      </c>
      <c r="S186" s="62">
        <f ca="1">AVERAGE(OFFSET($R$3,0,0,'Données projet'!$E$9+1,1))-AVERAGE(OFFSET($H$3,0,0,'Données projet'!$E$9+1,1))</f>
        <v>303.97870340691151</v>
      </c>
      <c r="T186" s="62">
        <f t="shared" si="142"/>
        <v>139.30691157356415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-3.4106051316484809E-13</v>
      </c>
      <c r="AJ186" s="14">
        <f>AI186*VLOOKUP('Données projet'!$B$10,Paramètres!$A$1:$I$89,3,0)*VLOOKUP('Données projet'!$B$10,Paramètres!$A$1:$I$89,5,0)</f>
        <v>-3.4583536034915599E-13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475.74538416323395</v>
      </c>
      <c r="AO186" s="62">
        <f t="shared" si="144"/>
        <v>254.25036207346585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-3.7243808037601412E-14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264.10782373172799</v>
      </c>
      <c r="BJ186" s="62">
        <f t="shared" si="146"/>
        <v>289.35855494161268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9.2222762759774927E-14</v>
      </c>
      <c r="CA186" s="14">
        <f t="shared" si="170"/>
        <v>1.3985662224947967E-12</v>
      </c>
      <c r="CB186" s="22">
        <f t="shared" si="171"/>
        <v>2.5964574826517121E-12</v>
      </c>
      <c r="CC186" s="62">
        <f t="shared" si="119"/>
        <v>293.33333333333593</v>
      </c>
      <c r="CD186" s="62">
        <f ca="1">AVERAGE(OFFSET($CC$3,0,0,'Données projet'!$E$12+1,1))-AVERAGE(OFFSET($H$3,0,0,'Données projet'!$E$12+1,1))</f>
        <v>280.22219394281689</v>
      </c>
      <c r="CE186" s="62">
        <f t="shared" si="148"/>
        <v>296.25239639555008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-1.1368683772161603E-13</v>
      </c>
      <c r="CU186" s="18">
        <f>CT186*VLOOKUP('Données projet'!$B$13,Paramètres!$A$1:$I$89,3,0)*VLOOKUP('Données projet'!$B$13,Paramètres!$A$1:$I$89,5,0)</f>
        <v>-5.3205440053716299E-14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399.92909819003523</v>
      </c>
      <c r="CZ186" s="62">
        <f t="shared" si="150"/>
        <v>163.7053537268381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4.7884896048344674E-14</v>
      </c>
      <c r="P187" s="14">
        <f t="shared" si="141"/>
        <v>7.8374629847779921E-13</v>
      </c>
      <c r="Q187" s="22">
        <f t="shared" si="162"/>
        <v>1.4484243304663672E-12</v>
      </c>
      <c r="R187" s="62">
        <f t="shared" si="109"/>
        <v>293.33333333333474</v>
      </c>
      <c r="S187" s="62">
        <f ca="1">AVERAGE(OFFSET($R$3,0,0,'Données projet'!$E$9+1,1))-AVERAGE(OFFSET($H$3,0,0,'Données projet'!$E$9+1,1))</f>
        <v>303.97870340691151</v>
      </c>
      <c r="T187" s="62">
        <f t="shared" si="142"/>
        <v>139.30691157356415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-3.4106051316484809E-13</v>
      </c>
      <c r="AJ187" s="14">
        <f>AI187*VLOOKUP('Données projet'!$B$10,Paramètres!$A$1:$I$89,3,0)*VLOOKUP('Données projet'!$B$10,Paramètres!$A$1:$I$89,5,0)</f>
        <v>-3.4583536034915599E-13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475.74538416323395</v>
      </c>
      <c r="AO187" s="62">
        <f t="shared" si="144"/>
        <v>254.25036207346585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-3.7243808037601412E-14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264.10782373172799</v>
      </c>
      <c r="BJ187" s="62">
        <f t="shared" si="146"/>
        <v>289.35855494161268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9.2222762759774927E-14</v>
      </c>
      <c r="CA187" s="14">
        <f t="shared" si="170"/>
        <v>1.3985662224947967E-12</v>
      </c>
      <c r="CB187" s="22">
        <f t="shared" si="171"/>
        <v>2.5964574826517121E-12</v>
      </c>
      <c r="CC187" s="62">
        <f t="shared" si="119"/>
        <v>293.33333333333593</v>
      </c>
      <c r="CD187" s="62">
        <f ca="1">AVERAGE(OFFSET($CC$3,0,0,'Données projet'!$E$12+1,1))-AVERAGE(OFFSET($H$3,0,0,'Données projet'!$E$12+1,1))</f>
        <v>280.22219394281689</v>
      </c>
      <c r="CE187" s="62">
        <f t="shared" si="148"/>
        <v>296.25239639555008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-1.1368683772161603E-13</v>
      </c>
      <c r="CU187" s="18">
        <f>CT187*VLOOKUP('Données projet'!$B$13,Paramètres!$A$1:$I$89,3,0)*VLOOKUP('Données projet'!$B$13,Paramètres!$A$1:$I$89,5,0)</f>
        <v>-5.3205440053716299E-14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399.92909819003523</v>
      </c>
      <c r="CZ187" s="62">
        <f t="shared" si="150"/>
        <v>163.7053537268381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4.7884896048344674E-14</v>
      </c>
      <c r="P188" s="14">
        <f t="shared" si="141"/>
        <v>7.8374629847779921E-13</v>
      </c>
      <c r="Q188" s="22">
        <f t="shared" si="162"/>
        <v>1.4484243304663672E-12</v>
      </c>
      <c r="R188" s="62">
        <f t="shared" si="109"/>
        <v>293.33333333333474</v>
      </c>
      <c r="S188" s="62">
        <f ca="1">AVERAGE(OFFSET($R$3,0,0,'Données projet'!$E$9+1,1))-AVERAGE(OFFSET($H$3,0,0,'Données projet'!$E$9+1,1))</f>
        <v>303.97870340691151</v>
      </c>
      <c r="T188" s="62">
        <f t="shared" si="142"/>
        <v>139.30691157356415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-3.4106051316484809E-13</v>
      </c>
      <c r="AJ188" s="14">
        <f>AI188*VLOOKUP('Données projet'!$B$10,Paramètres!$A$1:$I$89,3,0)*VLOOKUP('Données projet'!$B$10,Paramètres!$A$1:$I$89,5,0)</f>
        <v>-3.4583536034915599E-13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475.74538416323395</v>
      </c>
      <c r="AO188" s="62">
        <f t="shared" si="144"/>
        <v>254.25036207346585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-3.7243808037601412E-14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264.10782373172799</v>
      </c>
      <c r="BJ188" s="62">
        <f t="shared" si="146"/>
        <v>289.35855494161268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9.2222762759774927E-14</v>
      </c>
      <c r="CA188" s="14">
        <f t="shared" si="170"/>
        <v>1.3985662224947967E-12</v>
      </c>
      <c r="CB188" s="22">
        <f t="shared" si="171"/>
        <v>2.5964574826517121E-12</v>
      </c>
      <c r="CC188" s="62">
        <f t="shared" si="119"/>
        <v>293.33333333333593</v>
      </c>
      <c r="CD188" s="62">
        <f ca="1">AVERAGE(OFFSET($CC$3,0,0,'Données projet'!$E$12+1,1))-AVERAGE(OFFSET($H$3,0,0,'Données projet'!$E$12+1,1))</f>
        <v>280.22219394281689</v>
      </c>
      <c r="CE188" s="62">
        <f t="shared" si="148"/>
        <v>296.25239639555008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-1.1368683772161603E-13</v>
      </c>
      <c r="CU188" s="18">
        <f>CT188*VLOOKUP('Données projet'!$B$13,Paramètres!$A$1:$I$89,3,0)*VLOOKUP('Données projet'!$B$13,Paramètres!$A$1:$I$89,5,0)</f>
        <v>-5.3205440053716299E-14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399.92909819003523</v>
      </c>
      <c r="CZ188" s="62">
        <f t="shared" si="150"/>
        <v>163.7053537268381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4.7884896048344674E-14</v>
      </c>
      <c r="P189" s="14">
        <f t="shared" si="141"/>
        <v>7.8374629847779921E-13</v>
      </c>
      <c r="Q189" s="22">
        <f t="shared" si="162"/>
        <v>1.4484243304663672E-12</v>
      </c>
      <c r="R189" s="62">
        <f t="shared" si="109"/>
        <v>293.33333333333474</v>
      </c>
      <c r="S189" s="62">
        <f ca="1">AVERAGE(OFFSET($R$3,0,0,'Données projet'!$E$9+1,1))-AVERAGE(OFFSET($H$3,0,0,'Données projet'!$E$9+1,1))</f>
        <v>303.97870340691151</v>
      </c>
      <c r="T189" s="62">
        <f t="shared" si="142"/>
        <v>139.30691157356415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-3.4106051316484809E-13</v>
      </c>
      <c r="AJ189" s="14">
        <f>AI189*VLOOKUP('Données projet'!$B$10,Paramètres!$A$1:$I$89,3,0)*VLOOKUP('Données projet'!$B$10,Paramètres!$A$1:$I$89,5,0)</f>
        <v>-3.4583536034915599E-13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475.74538416323395</v>
      </c>
      <c r="AO189" s="62">
        <f t="shared" si="144"/>
        <v>254.25036207346585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-3.7243808037601412E-14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264.10782373172799</v>
      </c>
      <c r="BJ189" s="62">
        <f t="shared" si="146"/>
        <v>289.35855494161268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9.2222762759774927E-14</v>
      </c>
      <c r="CA189" s="14">
        <f t="shared" si="170"/>
        <v>1.3985662224947967E-12</v>
      </c>
      <c r="CB189" s="22">
        <f t="shared" si="171"/>
        <v>2.5964574826517121E-12</v>
      </c>
      <c r="CC189" s="62">
        <f t="shared" si="119"/>
        <v>293.33333333333593</v>
      </c>
      <c r="CD189" s="62">
        <f ca="1">AVERAGE(OFFSET($CC$3,0,0,'Données projet'!$E$12+1,1))-AVERAGE(OFFSET($H$3,0,0,'Données projet'!$E$12+1,1))</f>
        <v>280.22219394281689</v>
      </c>
      <c r="CE189" s="62">
        <f t="shared" si="148"/>
        <v>296.25239639555008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-1.1368683772161603E-13</v>
      </c>
      <c r="CU189" s="18">
        <f>CT189*VLOOKUP('Données projet'!$B$13,Paramètres!$A$1:$I$89,3,0)*VLOOKUP('Données projet'!$B$13,Paramètres!$A$1:$I$89,5,0)</f>
        <v>-5.3205440053716299E-14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399.92909819003523</v>
      </c>
      <c r="CZ189" s="62">
        <f t="shared" si="150"/>
        <v>163.7053537268381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4.7884896048344674E-14</v>
      </c>
      <c r="P190" s="14">
        <f t="shared" si="141"/>
        <v>7.8374629847779921E-13</v>
      </c>
      <c r="Q190" s="22">
        <f t="shared" si="162"/>
        <v>1.4484243304663672E-12</v>
      </c>
      <c r="R190" s="62">
        <f t="shared" si="109"/>
        <v>293.33333333333474</v>
      </c>
      <c r="S190" s="62">
        <f ca="1">AVERAGE(OFFSET($R$3,0,0,'Données projet'!$E$9+1,1))-AVERAGE(OFFSET($H$3,0,0,'Données projet'!$E$9+1,1))</f>
        <v>303.97870340691151</v>
      </c>
      <c r="T190" s="62">
        <f t="shared" si="142"/>
        <v>139.30691157356415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-3.4106051316484809E-13</v>
      </c>
      <c r="AJ190" s="14">
        <f>AI190*VLOOKUP('Données projet'!$B$10,Paramètres!$A$1:$I$89,3,0)*VLOOKUP('Données projet'!$B$10,Paramètres!$A$1:$I$89,5,0)</f>
        <v>-3.4583536034915599E-13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475.74538416323395</v>
      </c>
      <c r="AO190" s="62">
        <f t="shared" si="144"/>
        <v>254.25036207346585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-3.7243808037601412E-14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264.10782373172799</v>
      </c>
      <c r="BJ190" s="62">
        <f t="shared" si="146"/>
        <v>289.35855494161268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9.2222762759774927E-14</v>
      </c>
      <c r="CA190" s="14">
        <f t="shared" si="170"/>
        <v>1.3985662224947967E-12</v>
      </c>
      <c r="CB190" s="22">
        <f t="shared" si="171"/>
        <v>2.5964574826517121E-12</v>
      </c>
      <c r="CC190" s="62">
        <f t="shared" si="119"/>
        <v>293.33333333333593</v>
      </c>
      <c r="CD190" s="62">
        <f ca="1">AVERAGE(OFFSET($CC$3,0,0,'Données projet'!$E$12+1,1))-AVERAGE(OFFSET($H$3,0,0,'Données projet'!$E$12+1,1))</f>
        <v>280.22219394281689</v>
      </c>
      <c r="CE190" s="62">
        <f t="shared" si="148"/>
        <v>296.25239639555008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-1.1368683772161603E-13</v>
      </c>
      <c r="CU190" s="18">
        <f>CT190*VLOOKUP('Données projet'!$B$13,Paramètres!$A$1:$I$89,3,0)*VLOOKUP('Données projet'!$B$13,Paramètres!$A$1:$I$89,5,0)</f>
        <v>-5.3205440053716299E-14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399.92909819003523</v>
      </c>
      <c r="CZ190" s="62">
        <f t="shared" si="150"/>
        <v>163.7053537268381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4.7884896048344674E-14</v>
      </c>
      <c r="P191" s="14">
        <f t="shared" si="141"/>
        <v>7.8374629847779921E-13</v>
      </c>
      <c r="Q191" s="22">
        <f t="shared" si="162"/>
        <v>1.4484243304663672E-12</v>
      </c>
      <c r="R191" s="62">
        <f t="shared" si="109"/>
        <v>293.33333333333474</v>
      </c>
      <c r="S191" s="62">
        <f ca="1">AVERAGE(OFFSET($R$3,0,0,'Données projet'!$E$9+1,1))-AVERAGE(OFFSET($H$3,0,0,'Données projet'!$E$9+1,1))</f>
        <v>303.97870340691151</v>
      </c>
      <c r="T191" s="62">
        <f t="shared" si="142"/>
        <v>139.30691157356415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-3.4106051316484809E-13</v>
      </c>
      <c r="AJ191" s="14">
        <f>AI191*VLOOKUP('Données projet'!$B$10,Paramètres!$A$1:$I$89,3,0)*VLOOKUP('Données projet'!$B$10,Paramètres!$A$1:$I$89,5,0)</f>
        <v>-3.4583536034915599E-13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475.74538416323395</v>
      </c>
      <c r="AO191" s="62">
        <f t="shared" si="144"/>
        <v>254.25036207346585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-3.7243808037601412E-14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264.10782373172799</v>
      </c>
      <c r="BJ191" s="62">
        <f t="shared" si="146"/>
        <v>289.35855494161268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9.2222762759774927E-14</v>
      </c>
      <c r="CA191" s="14">
        <f t="shared" si="170"/>
        <v>1.3985662224947967E-12</v>
      </c>
      <c r="CB191" s="22">
        <f t="shared" si="171"/>
        <v>2.5964574826517121E-12</v>
      </c>
      <c r="CC191" s="62">
        <f t="shared" si="119"/>
        <v>293.33333333333593</v>
      </c>
      <c r="CD191" s="62">
        <f ca="1">AVERAGE(OFFSET($CC$3,0,0,'Données projet'!$E$12+1,1))-AVERAGE(OFFSET($H$3,0,0,'Données projet'!$E$12+1,1))</f>
        <v>280.22219394281689</v>
      </c>
      <c r="CE191" s="62">
        <f t="shared" si="148"/>
        <v>296.25239639555008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-1.1368683772161603E-13</v>
      </c>
      <c r="CU191" s="18">
        <f>CT191*VLOOKUP('Données projet'!$B$13,Paramètres!$A$1:$I$89,3,0)*VLOOKUP('Données projet'!$B$13,Paramètres!$A$1:$I$89,5,0)</f>
        <v>-5.3205440053716299E-14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399.92909819003523</v>
      </c>
      <c r="CZ191" s="62">
        <f t="shared" si="150"/>
        <v>163.7053537268381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4.7884896048344674E-14</v>
      </c>
      <c r="P192" s="14">
        <f t="shared" si="141"/>
        <v>7.8374629847779921E-13</v>
      </c>
      <c r="Q192" s="22">
        <f t="shared" si="162"/>
        <v>1.4484243304663672E-12</v>
      </c>
      <c r="R192" s="62">
        <f t="shared" si="109"/>
        <v>293.33333333333474</v>
      </c>
      <c r="S192" s="62">
        <f ca="1">AVERAGE(OFFSET($R$3,0,0,'Données projet'!$E$9+1,1))-AVERAGE(OFFSET($H$3,0,0,'Données projet'!$E$9+1,1))</f>
        <v>303.97870340691151</v>
      </c>
      <c r="T192" s="62">
        <f t="shared" si="142"/>
        <v>139.30691157356415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-3.4106051316484809E-13</v>
      </c>
      <c r="AJ192" s="14">
        <f>AI192*VLOOKUP('Données projet'!$B$10,Paramètres!$A$1:$I$89,3,0)*VLOOKUP('Données projet'!$B$10,Paramètres!$A$1:$I$89,5,0)</f>
        <v>-3.4583536034915599E-13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475.74538416323395</v>
      </c>
      <c r="AO192" s="62">
        <f t="shared" si="144"/>
        <v>254.25036207346585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-3.7243808037601412E-14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264.10782373172799</v>
      </c>
      <c r="BJ192" s="62">
        <f t="shared" si="146"/>
        <v>289.35855494161268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9.2222762759774927E-14</v>
      </c>
      <c r="CA192" s="14">
        <f t="shared" si="170"/>
        <v>1.3985662224947967E-12</v>
      </c>
      <c r="CB192" s="22">
        <f t="shared" si="171"/>
        <v>2.5964574826517121E-12</v>
      </c>
      <c r="CC192" s="62">
        <f t="shared" si="119"/>
        <v>293.33333333333593</v>
      </c>
      <c r="CD192" s="62">
        <f ca="1">AVERAGE(OFFSET($CC$3,0,0,'Données projet'!$E$12+1,1))-AVERAGE(OFFSET($H$3,0,0,'Données projet'!$E$12+1,1))</f>
        <v>280.22219394281689</v>
      </c>
      <c r="CE192" s="62">
        <f t="shared" si="148"/>
        <v>296.25239639555008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-1.1368683772161603E-13</v>
      </c>
      <c r="CU192" s="18">
        <f>CT192*VLOOKUP('Données projet'!$B$13,Paramètres!$A$1:$I$89,3,0)*VLOOKUP('Données projet'!$B$13,Paramètres!$A$1:$I$89,5,0)</f>
        <v>-5.3205440053716299E-14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399.92909819003523</v>
      </c>
      <c r="CZ192" s="62">
        <f t="shared" si="150"/>
        <v>163.7053537268381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4.7884896048344674E-14</v>
      </c>
      <c r="P193" s="14">
        <f t="shared" si="141"/>
        <v>7.8374629847779921E-13</v>
      </c>
      <c r="Q193" s="22">
        <f t="shared" si="162"/>
        <v>1.4484243304663672E-12</v>
      </c>
      <c r="R193" s="62">
        <f t="shared" si="109"/>
        <v>293.33333333333474</v>
      </c>
      <c r="S193" s="62">
        <f ca="1">AVERAGE(OFFSET($R$3,0,0,'Données projet'!$E$9+1,1))-AVERAGE(OFFSET($H$3,0,0,'Données projet'!$E$9+1,1))</f>
        <v>303.97870340691151</v>
      </c>
      <c r="T193" s="62">
        <f t="shared" si="142"/>
        <v>139.30691157356415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-3.4106051316484809E-13</v>
      </c>
      <c r="AJ193" s="14">
        <f>AI193*VLOOKUP('Données projet'!$B$10,Paramètres!$A$1:$I$89,3,0)*VLOOKUP('Données projet'!$B$10,Paramètres!$A$1:$I$89,5,0)</f>
        <v>-3.4583536034915599E-13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475.74538416323395</v>
      </c>
      <c r="AO193" s="62">
        <f t="shared" si="144"/>
        <v>254.25036207346585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-3.7243808037601412E-14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264.10782373172799</v>
      </c>
      <c r="BJ193" s="62">
        <f t="shared" si="146"/>
        <v>289.35855494161268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9.2222762759774927E-14</v>
      </c>
      <c r="CA193" s="14">
        <f t="shared" si="170"/>
        <v>1.3985662224947967E-12</v>
      </c>
      <c r="CB193" s="22">
        <f t="shared" si="171"/>
        <v>2.5964574826517121E-12</v>
      </c>
      <c r="CC193" s="62">
        <f t="shared" si="119"/>
        <v>293.33333333333593</v>
      </c>
      <c r="CD193" s="62">
        <f ca="1">AVERAGE(OFFSET($CC$3,0,0,'Données projet'!$E$12+1,1))-AVERAGE(OFFSET($H$3,0,0,'Données projet'!$E$12+1,1))</f>
        <v>280.22219394281689</v>
      </c>
      <c r="CE193" s="62">
        <f t="shared" si="148"/>
        <v>296.25239639555008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-1.1368683772161603E-13</v>
      </c>
      <c r="CU193" s="18">
        <f>CT193*VLOOKUP('Données projet'!$B$13,Paramètres!$A$1:$I$89,3,0)*VLOOKUP('Données projet'!$B$13,Paramètres!$A$1:$I$89,5,0)</f>
        <v>-5.3205440053716299E-14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399.92909819003523</v>
      </c>
      <c r="CZ193" s="62">
        <f t="shared" si="150"/>
        <v>163.7053537268381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4.7884896048344674E-14</v>
      </c>
      <c r="P194" s="14">
        <f t="shared" si="141"/>
        <v>7.8374629847779921E-13</v>
      </c>
      <c r="Q194" s="22">
        <f t="shared" si="162"/>
        <v>1.4484243304663672E-12</v>
      </c>
      <c r="R194" s="62">
        <f t="shared" si="109"/>
        <v>293.33333333333474</v>
      </c>
      <c r="S194" s="62">
        <f ca="1">AVERAGE(OFFSET($R$3,0,0,'Données projet'!$E$9+1,1))-AVERAGE(OFFSET($H$3,0,0,'Données projet'!$E$9+1,1))</f>
        <v>303.97870340691151</v>
      </c>
      <c r="T194" s="62">
        <f t="shared" si="142"/>
        <v>139.30691157356415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-3.4106051316484809E-13</v>
      </c>
      <c r="AJ194" s="14">
        <f>AI194*VLOOKUP('Données projet'!$B$10,Paramètres!$A$1:$I$89,3,0)*VLOOKUP('Données projet'!$B$10,Paramètres!$A$1:$I$89,5,0)</f>
        <v>-3.4583536034915599E-13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475.74538416323395</v>
      </c>
      <c r="AO194" s="62">
        <f t="shared" si="144"/>
        <v>254.25036207346585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-3.7243808037601412E-14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264.10782373172799</v>
      </c>
      <c r="BJ194" s="62">
        <f t="shared" si="146"/>
        <v>289.35855494161268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9.2222762759774927E-14</v>
      </c>
      <c r="CA194" s="14">
        <f t="shared" si="170"/>
        <v>1.3985662224947967E-12</v>
      </c>
      <c r="CB194" s="22">
        <f t="shared" si="171"/>
        <v>2.5964574826517121E-12</v>
      </c>
      <c r="CC194" s="62">
        <f t="shared" si="119"/>
        <v>293.33333333333593</v>
      </c>
      <c r="CD194" s="62">
        <f ca="1">AVERAGE(OFFSET($CC$3,0,0,'Données projet'!$E$12+1,1))-AVERAGE(OFFSET($H$3,0,0,'Données projet'!$E$12+1,1))</f>
        <v>280.22219394281689</v>
      </c>
      <c r="CE194" s="62">
        <f t="shared" si="148"/>
        <v>296.25239639555008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-1.1368683772161603E-13</v>
      </c>
      <c r="CU194" s="18">
        <f>CT194*VLOOKUP('Données projet'!$B$13,Paramètres!$A$1:$I$89,3,0)*VLOOKUP('Données projet'!$B$13,Paramètres!$A$1:$I$89,5,0)</f>
        <v>-5.3205440053716299E-14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399.92909819003523</v>
      </c>
      <c r="CZ194" s="62">
        <f t="shared" si="150"/>
        <v>163.7053537268381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4.7884896048344674E-14</v>
      </c>
      <c r="P195" s="14">
        <f t="shared" si="141"/>
        <v>7.8374629847779921E-13</v>
      </c>
      <c r="Q195" s="22">
        <f t="shared" si="162"/>
        <v>1.4484243304663672E-12</v>
      </c>
      <c r="R195" s="62">
        <f t="shared" ref="R195:R203" si="191">Q195+(I195+J195)*44/12</f>
        <v>293.33333333333474</v>
      </c>
      <c r="S195" s="62">
        <f ca="1">AVERAGE(OFFSET($R$3,0,0,'Données projet'!$E$9+1,1))-AVERAGE(OFFSET($H$3,0,0,'Données projet'!$E$9+1,1))</f>
        <v>303.97870340691151</v>
      </c>
      <c r="T195" s="62">
        <f t="shared" si="142"/>
        <v>139.30691157356415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-3.4106051316484809E-13</v>
      </c>
      <c r="AJ195" s="14">
        <f>AI195*VLOOKUP('Données projet'!$B$10,Paramètres!$A$1:$I$89,3,0)*VLOOKUP('Données projet'!$B$10,Paramètres!$A$1:$I$89,5,0)</f>
        <v>-3.4583536034915599E-13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475.74538416323395</v>
      </c>
      <c r="AO195" s="62">
        <f t="shared" si="144"/>
        <v>254.25036207346585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-3.7243808037601412E-14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264.10782373172799</v>
      </c>
      <c r="BJ195" s="62">
        <f t="shared" si="146"/>
        <v>289.35855494161268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9.2222762759774927E-14</v>
      </c>
      <c r="CA195" s="14">
        <f t="shared" si="170"/>
        <v>1.3985662224947967E-12</v>
      </c>
      <c r="CB195" s="22">
        <f t="shared" si="171"/>
        <v>2.5964574826517121E-12</v>
      </c>
      <c r="CC195" s="62">
        <f t="shared" si="119"/>
        <v>293.33333333333593</v>
      </c>
      <c r="CD195" s="62">
        <f ca="1">AVERAGE(OFFSET($CC$3,0,0,'Données projet'!$E$12+1,1))-AVERAGE(OFFSET($H$3,0,0,'Données projet'!$E$12+1,1))</f>
        <v>280.22219394281689</v>
      </c>
      <c r="CE195" s="62">
        <f t="shared" si="148"/>
        <v>296.25239639555008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-1.1368683772161603E-13</v>
      </c>
      <c r="CU195" s="18">
        <f>CT195*VLOOKUP('Données projet'!$B$13,Paramètres!$A$1:$I$89,3,0)*VLOOKUP('Données projet'!$B$13,Paramètres!$A$1:$I$89,5,0)</f>
        <v>-5.3205440053716299E-14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399.92909819003523</v>
      </c>
      <c r="CZ195" s="62">
        <f t="shared" si="150"/>
        <v>163.7053537268381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4.7884896048344674E-14</v>
      </c>
      <c r="P196" s="14">
        <f t="shared" si="141"/>
        <v>7.8374629847779921E-13</v>
      </c>
      <c r="Q196" s="22">
        <f t="shared" si="162"/>
        <v>1.4484243304663672E-12</v>
      </c>
      <c r="R196" s="62">
        <f t="shared" si="191"/>
        <v>293.33333333333474</v>
      </c>
      <c r="S196" s="62">
        <f ca="1">AVERAGE(OFFSET($R$3,0,0,'Données projet'!$E$9+1,1))-AVERAGE(OFFSET($H$3,0,0,'Données projet'!$E$9+1,1))</f>
        <v>303.97870340691151</v>
      </c>
      <c r="T196" s="62">
        <f t="shared" si="142"/>
        <v>139.30691157356415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-3.4106051316484809E-13</v>
      </c>
      <c r="AJ196" s="14">
        <f>AI196*VLOOKUP('Données projet'!$B$10,Paramètres!$A$1:$I$89,3,0)*VLOOKUP('Données projet'!$B$10,Paramètres!$A$1:$I$89,5,0)</f>
        <v>-3.4583536034915599E-13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475.74538416323395</v>
      </c>
      <c r="AO196" s="62">
        <f t="shared" si="144"/>
        <v>254.25036207346585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-3.7243808037601412E-14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264.10782373172799</v>
      </c>
      <c r="BJ196" s="62">
        <f t="shared" si="146"/>
        <v>289.35855494161268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9.2222762759774927E-14</v>
      </c>
      <c r="CA196" s="14">
        <f t="shared" si="170"/>
        <v>1.3985662224947967E-12</v>
      </c>
      <c r="CB196" s="22">
        <f t="shared" si="171"/>
        <v>2.5964574826517121E-12</v>
      </c>
      <c r="CC196" s="62">
        <f t="shared" ref="CC196:CC203" si="195">CB196+(BT196+BU196)*44/12</f>
        <v>293.33333333333593</v>
      </c>
      <c r="CD196" s="62">
        <f ca="1">AVERAGE(OFFSET($CC$3,0,0,'Données projet'!$E$12+1,1))-AVERAGE(OFFSET($H$3,0,0,'Données projet'!$E$12+1,1))</f>
        <v>280.22219394281689</v>
      </c>
      <c r="CE196" s="62">
        <f t="shared" si="148"/>
        <v>296.25239639555008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-1.1368683772161603E-13</v>
      </c>
      <c r="CU196" s="18">
        <f>CT196*VLOOKUP('Données projet'!$B$13,Paramètres!$A$1:$I$89,3,0)*VLOOKUP('Données projet'!$B$13,Paramètres!$A$1:$I$89,5,0)</f>
        <v>-5.3205440053716299E-14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399.92909819003523</v>
      </c>
      <c r="CZ196" s="62">
        <f t="shared" si="150"/>
        <v>163.7053537268381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4.7884896048344674E-14</v>
      </c>
      <c r="P197" s="14">
        <f t="shared" ref="P197:P203" si="203">EXP(-1.0587+0.8836*LN(O197)+0.284)</f>
        <v>7.8374629847779921E-13</v>
      </c>
      <c r="Q197" s="22">
        <f t="shared" si="162"/>
        <v>1.4484243304663672E-12</v>
      </c>
      <c r="R197" s="62">
        <f t="shared" si="191"/>
        <v>293.33333333333474</v>
      </c>
      <c r="S197" s="62">
        <f ca="1">AVERAGE(OFFSET($R$3,0,0,'Données projet'!$E$9+1,1))-AVERAGE(OFFSET($H$3,0,0,'Données projet'!$E$9+1,1))</f>
        <v>303.97870340691151</v>
      </c>
      <c r="T197" s="62">
        <f t="shared" ref="T197:T203" si="204">$T$3</f>
        <v>139.30691157356415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-3.4106051316484809E-13</v>
      </c>
      <c r="AJ197" s="14">
        <f>AI197*VLOOKUP('Données projet'!$B$10,Paramètres!$A$1:$I$89,3,0)*VLOOKUP('Données projet'!$B$10,Paramètres!$A$1:$I$89,5,0)</f>
        <v>-3.4583536034915599E-13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475.74538416323395</v>
      </c>
      <c r="AO197" s="62">
        <f t="shared" ref="AO197:AO203" si="205">$AO$3</f>
        <v>254.25036207346585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-3.7243808037601412E-14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264.10782373172799</v>
      </c>
      <c r="BJ197" s="62">
        <f t="shared" ref="BJ197:BJ203" si="206">$BJ$3</f>
        <v>289.35855494161268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9.2222762759774927E-14</v>
      </c>
      <c r="CA197" s="14">
        <f t="shared" si="170"/>
        <v>1.3985662224947967E-12</v>
      </c>
      <c r="CB197" s="22">
        <f t="shared" si="171"/>
        <v>2.5964574826517121E-12</v>
      </c>
      <c r="CC197" s="62">
        <f t="shared" si="195"/>
        <v>293.33333333333593</v>
      </c>
      <c r="CD197" s="62">
        <f ca="1">AVERAGE(OFFSET($CC$3,0,0,'Données projet'!$E$12+1,1))-AVERAGE(OFFSET($H$3,0,0,'Données projet'!$E$12+1,1))</f>
        <v>280.22219394281689</v>
      </c>
      <c r="CE197" s="62">
        <f t="shared" ref="CE197:CE203" si="207">$CE$3</f>
        <v>296.25239639555008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-1.1368683772161603E-13</v>
      </c>
      <c r="CU197" s="18">
        <f>CT197*VLOOKUP('Données projet'!$B$13,Paramètres!$A$1:$I$89,3,0)*VLOOKUP('Données projet'!$B$13,Paramètres!$A$1:$I$89,5,0)</f>
        <v>-5.3205440053716299E-14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399.92909819003523</v>
      </c>
      <c r="CZ197" s="62">
        <f t="shared" ref="CZ197:CZ203" si="208">$CZ$3</f>
        <v>163.7053537268381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4.7884896048344674E-14</v>
      </c>
      <c r="P198" s="14">
        <f t="shared" si="203"/>
        <v>7.8374629847779921E-13</v>
      </c>
      <c r="Q198" s="22">
        <f t="shared" si="162"/>
        <v>1.4484243304663672E-12</v>
      </c>
      <c r="R198" s="62">
        <f t="shared" si="191"/>
        <v>293.33333333333474</v>
      </c>
      <c r="S198" s="62">
        <f ca="1">AVERAGE(OFFSET($R$3,0,0,'Données projet'!$E$9+1,1))-AVERAGE(OFFSET($H$3,0,0,'Données projet'!$E$9+1,1))</f>
        <v>303.97870340691151</v>
      </c>
      <c r="T198" s="62">
        <f t="shared" si="204"/>
        <v>139.30691157356415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-3.4106051316484809E-13</v>
      </c>
      <c r="AJ198" s="14">
        <f>AI198*VLOOKUP('Données projet'!$B$10,Paramètres!$A$1:$I$89,3,0)*VLOOKUP('Données projet'!$B$10,Paramètres!$A$1:$I$89,5,0)</f>
        <v>-3.4583536034915599E-13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475.74538416323395</v>
      </c>
      <c r="AO198" s="62">
        <f t="shared" si="205"/>
        <v>254.25036207346585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-3.7243808037601412E-14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264.10782373172799</v>
      </c>
      <c r="BJ198" s="62">
        <f t="shared" si="206"/>
        <v>289.35855494161268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9.2222762759774927E-14</v>
      </c>
      <c r="CA198" s="14">
        <f t="shared" si="170"/>
        <v>1.3985662224947967E-12</v>
      </c>
      <c r="CB198" s="22">
        <f t="shared" si="171"/>
        <v>2.5964574826517121E-12</v>
      </c>
      <c r="CC198" s="62">
        <f t="shared" si="195"/>
        <v>293.33333333333593</v>
      </c>
      <c r="CD198" s="62">
        <f ca="1">AVERAGE(OFFSET($CC$3,0,0,'Données projet'!$E$12+1,1))-AVERAGE(OFFSET($H$3,0,0,'Données projet'!$E$12+1,1))</f>
        <v>280.22219394281689</v>
      </c>
      <c r="CE198" s="62">
        <f t="shared" si="207"/>
        <v>296.25239639555008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-1.1368683772161603E-13</v>
      </c>
      <c r="CU198" s="18">
        <f>CT198*VLOOKUP('Données projet'!$B$13,Paramètres!$A$1:$I$89,3,0)*VLOOKUP('Données projet'!$B$13,Paramètres!$A$1:$I$89,5,0)</f>
        <v>-5.3205440053716299E-14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399.92909819003523</v>
      </c>
      <c r="CZ198" s="62">
        <f t="shared" si="208"/>
        <v>163.7053537268381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4.7884896048344674E-14</v>
      </c>
      <c r="P199" s="14">
        <f t="shared" si="203"/>
        <v>7.8374629847779921E-13</v>
      </c>
      <c r="Q199" s="22">
        <f t="shared" si="162"/>
        <v>1.4484243304663672E-12</v>
      </c>
      <c r="R199" s="62">
        <f t="shared" si="191"/>
        <v>293.33333333333474</v>
      </c>
      <c r="S199" s="62">
        <f ca="1">AVERAGE(OFFSET($R$3,0,0,'Données projet'!$E$9+1,1))-AVERAGE(OFFSET($H$3,0,0,'Données projet'!$E$9+1,1))</f>
        <v>303.97870340691151</v>
      </c>
      <c r="T199" s="62">
        <f t="shared" si="204"/>
        <v>139.30691157356415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-3.4106051316484809E-13</v>
      </c>
      <c r="AJ199" s="14">
        <f>AI199*VLOOKUP('Données projet'!$B$10,Paramètres!$A$1:$I$89,3,0)*VLOOKUP('Données projet'!$B$10,Paramètres!$A$1:$I$89,5,0)</f>
        <v>-3.4583536034915599E-13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475.74538416323395</v>
      </c>
      <c r="AO199" s="62">
        <f t="shared" si="205"/>
        <v>254.25036207346585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-3.7243808037601412E-14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264.10782373172799</v>
      </c>
      <c r="BJ199" s="62">
        <f t="shared" si="206"/>
        <v>289.35855494161268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9.2222762759774927E-14</v>
      </c>
      <c r="CA199" s="14">
        <f t="shared" si="170"/>
        <v>1.3985662224947967E-12</v>
      </c>
      <c r="CB199" s="22">
        <f t="shared" si="171"/>
        <v>2.5964574826517121E-12</v>
      </c>
      <c r="CC199" s="62">
        <f t="shared" si="195"/>
        <v>293.33333333333593</v>
      </c>
      <c r="CD199" s="62">
        <f ca="1">AVERAGE(OFFSET($CC$3,0,0,'Données projet'!$E$12+1,1))-AVERAGE(OFFSET($H$3,0,0,'Données projet'!$E$12+1,1))</f>
        <v>280.22219394281689</v>
      </c>
      <c r="CE199" s="62">
        <f t="shared" si="207"/>
        <v>296.25239639555008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-1.1368683772161603E-13</v>
      </c>
      <c r="CU199" s="18">
        <f>CT199*VLOOKUP('Données projet'!$B$13,Paramètres!$A$1:$I$89,3,0)*VLOOKUP('Données projet'!$B$13,Paramètres!$A$1:$I$89,5,0)</f>
        <v>-5.3205440053716299E-14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399.92909819003523</v>
      </c>
      <c r="CZ199" s="62">
        <f t="shared" si="208"/>
        <v>163.7053537268381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4.7884896048344674E-14</v>
      </c>
      <c r="P200" s="14">
        <f t="shared" si="203"/>
        <v>7.8374629847779921E-13</v>
      </c>
      <c r="Q200" s="22">
        <f t="shared" si="162"/>
        <v>1.4484243304663672E-12</v>
      </c>
      <c r="R200" s="62">
        <f t="shared" si="191"/>
        <v>293.33333333333474</v>
      </c>
      <c r="S200" s="62">
        <f ca="1">AVERAGE(OFFSET($R$3,0,0,'Données projet'!$E$9+1,1))-AVERAGE(OFFSET($H$3,0,0,'Données projet'!$E$9+1,1))</f>
        <v>303.97870340691151</v>
      </c>
      <c r="T200" s="62">
        <f t="shared" si="204"/>
        <v>139.30691157356415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-3.4106051316484809E-13</v>
      </c>
      <c r="AJ200" s="14">
        <f>AI200*VLOOKUP('Données projet'!$B$10,Paramètres!$A$1:$I$89,3,0)*VLOOKUP('Données projet'!$B$10,Paramètres!$A$1:$I$89,5,0)</f>
        <v>-3.4583536034915599E-13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475.74538416323395</v>
      </c>
      <c r="AO200" s="62">
        <f t="shared" si="205"/>
        <v>254.25036207346585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-3.7243808037601412E-14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264.10782373172799</v>
      </c>
      <c r="BJ200" s="62">
        <f t="shared" si="206"/>
        <v>289.35855494161268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9.2222762759774927E-14</v>
      </c>
      <c r="CA200" s="14">
        <f t="shared" si="170"/>
        <v>1.3985662224947967E-12</v>
      </c>
      <c r="CB200" s="22">
        <f t="shared" si="171"/>
        <v>2.5964574826517121E-12</v>
      </c>
      <c r="CC200" s="62">
        <f t="shared" si="195"/>
        <v>293.33333333333593</v>
      </c>
      <c r="CD200" s="62">
        <f ca="1">AVERAGE(OFFSET($CC$3,0,0,'Données projet'!$E$12+1,1))-AVERAGE(OFFSET($H$3,0,0,'Données projet'!$E$12+1,1))</f>
        <v>280.22219394281689</v>
      </c>
      <c r="CE200" s="62">
        <f t="shared" si="207"/>
        <v>296.25239639555008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-1.1368683772161603E-13</v>
      </c>
      <c r="CU200" s="18">
        <f>CT200*VLOOKUP('Données projet'!$B$13,Paramètres!$A$1:$I$89,3,0)*VLOOKUP('Données projet'!$B$13,Paramètres!$A$1:$I$89,5,0)</f>
        <v>-5.3205440053716299E-14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399.92909819003523</v>
      </c>
      <c r="CZ200" s="62">
        <f t="shared" si="208"/>
        <v>163.7053537268381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4.7884896048344674E-14</v>
      </c>
      <c r="P201" s="14">
        <f t="shared" si="203"/>
        <v>7.8374629847779921E-13</v>
      </c>
      <c r="Q201" s="22">
        <f t="shared" si="162"/>
        <v>1.4484243304663672E-12</v>
      </c>
      <c r="R201" s="62">
        <f t="shared" si="191"/>
        <v>293.33333333333474</v>
      </c>
      <c r="S201" s="62">
        <f ca="1">AVERAGE(OFFSET($R$3,0,0,'Données projet'!$E$9+1,1))-AVERAGE(OFFSET($H$3,0,0,'Données projet'!$E$9+1,1))</f>
        <v>303.97870340691151</v>
      </c>
      <c r="T201" s="62">
        <f t="shared" si="204"/>
        <v>139.30691157356415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-3.4106051316484809E-13</v>
      </c>
      <c r="AJ201" s="14">
        <f>AI201*VLOOKUP('Données projet'!$B$10,Paramètres!$A$1:$I$89,3,0)*VLOOKUP('Données projet'!$B$10,Paramètres!$A$1:$I$89,5,0)</f>
        <v>-3.4583536034915599E-13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475.74538416323395</v>
      </c>
      <c r="AO201" s="62">
        <f t="shared" si="205"/>
        <v>254.25036207346585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-3.7243808037601412E-14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264.10782373172799</v>
      </c>
      <c r="BJ201" s="62">
        <f t="shared" si="206"/>
        <v>289.35855494161268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9.2222762759774927E-14</v>
      </c>
      <c r="CA201" s="14">
        <f t="shared" si="170"/>
        <v>1.3985662224947967E-12</v>
      </c>
      <c r="CB201" s="22">
        <f t="shared" si="171"/>
        <v>2.5964574826517121E-12</v>
      </c>
      <c r="CC201" s="62">
        <f t="shared" si="195"/>
        <v>293.33333333333593</v>
      </c>
      <c r="CD201" s="62">
        <f ca="1">AVERAGE(OFFSET($CC$3,0,0,'Données projet'!$E$12+1,1))-AVERAGE(OFFSET($H$3,0,0,'Données projet'!$E$12+1,1))</f>
        <v>280.22219394281689</v>
      </c>
      <c r="CE201" s="62">
        <f t="shared" si="207"/>
        <v>296.25239639555008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-1.1368683772161603E-13</v>
      </c>
      <c r="CU201" s="18">
        <f>CT201*VLOOKUP('Données projet'!$B$13,Paramètres!$A$1:$I$89,3,0)*VLOOKUP('Données projet'!$B$13,Paramètres!$A$1:$I$89,5,0)</f>
        <v>-5.3205440053716299E-14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399.92909819003523</v>
      </c>
      <c r="CZ201" s="62">
        <f t="shared" si="208"/>
        <v>163.7053537268381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4.7884896048344674E-14</v>
      </c>
      <c r="P202" s="14">
        <f t="shared" si="203"/>
        <v>7.8374629847779921E-13</v>
      </c>
      <c r="Q202" s="22">
        <f t="shared" si="162"/>
        <v>1.4484243304663672E-12</v>
      </c>
      <c r="R202" s="62">
        <f t="shared" si="191"/>
        <v>293.33333333333474</v>
      </c>
      <c r="S202" s="62">
        <f ca="1">AVERAGE(OFFSET($R$3,0,0,'Données projet'!$E$9+1,1))-AVERAGE(OFFSET($H$3,0,0,'Données projet'!$E$9+1,1))</f>
        <v>303.97870340691151</v>
      </c>
      <c r="T202" s="62">
        <f t="shared" si="204"/>
        <v>139.30691157356415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-3.4106051316484809E-13</v>
      </c>
      <c r="AJ202" s="14">
        <f>AI202*VLOOKUP('Données projet'!$B$10,Paramètres!$A$1:$I$89,3,0)*VLOOKUP('Données projet'!$B$10,Paramètres!$A$1:$I$89,5,0)</f>
        <v>-3.4583536034915599E-13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475.74538416323395</v>
      </c>
      <c r="AO202" s="62">
        <f t="shared" si="205"/>
        <v>254.25036207346585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-3.7243808037601412E-14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264.10782373172799</v>
      </c>
      <c r="BJ202" s="62">
        <f t="shared" si="206"/>
        <v>289.35855494161268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9.2222762759774927E-14</v>
      </c>
      <c r="CA202" s="14">
        <f t="shared" si="170"/>
        <v>1.3985662224947967E-12</v>
      </c>
      <c r="CB202" s="22">
        <f t="shared" si="171"/>
        <v>2.5964574826517121E-12</v>
      </c>
      <c r="CC202" s="62">
        <f t="shared" si="195"/>
        <v>293.33333333333593</v>
      </c>
      <c r="CD202" s="62">
        <f ca="1">AVERAGE(OFFSET($CC$3,0,0,'Données projet'!$E$12+1,1))-AVERAGE(OFFSET($H$3,0,0,'Données projet'!$E$12+1,1))</f>
        <v>280.22219394281689</v>
      </c>
      <c r="CE202" s="62">
        <f t="shared" si="207"/>
        <v>296.25239639555008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-1.1368683772161603E-13</v>
      </c>
      <c r="CU202" s="18">
        <f>CT202*VLOOKUP('Données projet'!$B$13,Paramètres!$A$1:$I$89,3,0)*VLOOKUP('Données projet'!$B$13,Paramètres!$A$1:$I$89,5,0)</f>
        <v>-5.3205440053716299E-14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399.92909819003523</v>
      </c>
      <c r="CZ202" s="62">
        <f t="shared" si="208"/>
        <v>163.7053537268381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4.7884896048344674E-14</v>
      </c>
      <c r="P203" s="14">
        <f t="shared" si="203"/>
        <v>7.8374629847779921E-13</v>
      </c>
      <c r="Q203" s="22">
        <f t="shared" si="162"/>
        <v>1.4484243304663672E-12</v>
      </c>
      <c r="R203" s="62">
        <f t="shared" si="191"/>
        <v>293.33333333333474</v>
      </c>
      <c r="S203" s="62">
        <f ca="1">AVERAGE(OFFSET($R$3,0,0,'Données projet'!$E$9+1,1))-AVERAGE(OFFSET($H$3,0,0,'Données projet'!$E$9+1,1))</f>
        <v>303.97870340691151</v>
      </c>
      <c r="T203" s="62">
        <f t="shared" si="204"/>
        <v>139.30691157356415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-3.4106051316484809E-13</v>
      </c>
      <c r="AJ203" s="14">
        <f>AI203*VLOOKUP('Données projet'!$B$10,Paramètres!$A$1:$I$89,3,0)*VLOOKUP('Données projet'!$B$10,Paramètres!$A$1:$I$89,5,0)</f>
        <v>-3.4583536034915599E-13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475.74538416323395</v>
      </c>
      <c r="AO203" s="62">
        <f t="shared" si="205"/>
        <v>254.25036207346585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-3.7243808037601412E-14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264.10782373172799</v>
      </c>
      <c r="BJ203" s="62">
        <f t="shared" si="206"/>
        <v>289.35855494161268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9.2222762759774927E-14</v>
      </c>
      <c r="CA203" s="14">
        <f t="shared" si="170"/>
        <v>1.3985662224947967E-12</v>
      </c>
      <c r="CB203" s="22">
        <f t="shared" si="171"/>
        <v>2.5964574826517121E-12</v>
      </c>
      <c r="CC203" s="62">
        <f t="shared" si="195"/>
        <v>293.33333333333593</v>
      </c>
      <c r="CD203" s="62">
        <f ca="1">AVERAGE(OFFSET($CC$3,0,0,'Données projet'!$E$12+1,1))-AVERAGE(OFFSET($H$3,0,0,'Données projet'!$E$12+1,1))</f>
        <v>280.22219394281689</v>
      </c>
      <c r="CE203" s="62">
        <f t="shared" si="207"/>
        <v>296.25239639555008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-1.1368683772161603E-13</v>
      </c>
      <c r="CU203" s="18">
        <f>CT203*VLOOKUP('Données projet'!$B$13,Paramètres!$A$1:$I$89,3,0)*VLOOKUP('Données projet'!$B$13,Paramètres!$A$1:$I$89,5,0)</f>
        <v>-5.3205440053716299E-14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399.92909819003523</v>
      </c>
      <c r="CZ203" s="62">
        <f t="shared" si="208"/>
        <v>163.7053537268381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1.1457367676485573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1.2721747796233518</v>
      </c>
      <c r="BV205" s="88">
        <f>EXP(LN('Données projet'!B114)/'Données projet'!A114)</f>
        <v>1.301201306051178</v>
      </c>
      <c r="CQ205" s="88">
        <f>EXP(LN('Données projet'!B140)/'Données projet'!A140)</f>
        <v>1.1812937373976771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workbookViewId="0">
      <selection activeCell="M21" sqref="M21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pédonculé</v>
      </c>
      <c r="B6" s="155">
        <f>'Données projet'!D9</f>
        <v>0.28799999999999998</v>
      </c>
      <c r="C6" s="156">
        <f ca="1">IF(OR('Données projet'!B9="",'Données projet'!C9="",'Données projet'!C9=0%),0,Calculateur!S3)</f>
        <v>303.97870340691151</v>
      </c>
      <c r="D6" s="156">
        <f>IF(OR('Données projet'!B9="",'Données projet'!C9="",'Données projet'!C9=0%),0,Calculateur!T3)</f>
        <v>139.30691157356415</v>
      </c>
      <c r="E6" s="156">
        <f ca="1">MIN(C6,D6)</f>
        <v>139.30691157356415</v>
      </c>
      <c r="F6" s="156">
        <f ca="1">E6*B6</f>
        <v>40.120390533186473</v>
      </c>
      <c r="G6" s="156">
        <f ca="1">F6*(100%-'Données projet'!$C$24)*(100%-'Données projet'!$C$25)*(100%-'Données projet'!$C$26)*(100%-'Données projet'!$C$27)</f>
        <v>34.302933905874433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34.302933905874433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pubescent</v>
      </c>
      <c r="B7" s="163">
        <f>'Données projet'!D10</f>
        <v>0.58560000000000001</v>
      </c>
      <c r="C7" s="156">
        <f ca="1">IF(OR('Données projet'!B10="",'Données projet'!C10="",'Données projet'!C10=0%),0,Calculateur!AN3)</f>
        <v>475.74538416323395</v>
      </c>
      <c r="D7" s="156">
        <f>IF(OR('Données projet'!B10="",'Données projet'!C10="",'Données projet'!C10=0%),0,Calculateur!AO3)</f>
        <v>254.25036207346585</v>
      </c>
      <c r="E7" s="156">
        <f t="shared" ref="E7:E15" ca="1" si="0">MIN(C7,D7)</f>
        <v>254.25036207346585</v>
      </c>
      <c r="F7" s="156">
        <f t="shared" ref="F7:F15" ca="1" si="1">E7*B7</f>
        <v>148.88901203022161</v>
      </c>
      <c r="G7" s="156">
        <f ca="1">F7*(100%-'Données projet'!$C$24)*(100%-'Données projet'!$C$25)*(100%-'Données projet'!$C$26)*(100%-'Données projet'!$C$27)</f>
        <v>127.30010528583946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1.1712</v>
      </c>
      <c r="K7" s="160">
        <f>J7*(100%-'Données projet'!$C$24)*(100%-'Données projet'!$C$25)*(100%-'Données projet'!$C$26)*(100%-'Données projet'!$C$27)</f>
        <v>1.001376</v>
      </c>
      <c r="L7" s="161">
        <f t="shared" ref="L7:L15" ca="1" si="2">G7+I7+K7</f>
        <v>128.30148128583946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Aulne glutineux</v>
      </c>
      <c r="B8" s="163">
        <f>'Données projet'!D11</f>
        <v>0.1472</v>
      </c>
      <c r="C8" s="156">
        <f ca="1">IF(OR('Données projet'!B11="",'Données projet'!C11="",'Données projet'!C11=0%),0,Calculateur!BI3)</f>
        <v>264.10782373172799</v>
      </c>
      <c r="D8" s="156">
        <f>IF(OR('Données projet'!B11="",'Données projet'!C11="",'Données projet'!C11=0%),0,Calculateur!BJ3)</f>
        <v>289.35855494161268</v>
      </c>
      <c r="E8" s="156">
        <f t="shared" ca="1" si="0"/>
        <v>264.10782373172799</v>
      </c>
      <c r="F8" s="156">
        <f t="shared" ca="1" si="1"/>
        <v>38.87667165331036</v>
      </c>
      <c r="G8" s="156">
        <f ca="1">F8*(100%-'Données projet'!$C$24)*(100%-'Données projet'!$C$25)*(100%-'Données projet'!$C$26)*(100%-'Données projet'!$C$27)</f>
        <v>33.239554263580352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3.6431999999999998</v>
      </c>
      <c r="K8" s="160">
        <f>J8*(100%-'Données projet'!$C$24)*(100%-'Données projet'!$C$25)*(100%-'Données projet'!$C$26)*(100%-'Données projet'!$C$27)</f>
        <v>3.1149359999999997</v>
      </c>
      <c r="L8" s="161">
        <f t="shared" ca="1" si="2"/>
        <v>36.354490263580352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Bouleau verruqueux</v>
      </c>
      <c r="B9" s="163">
        <f>'Données projet'!D12</f>
        <v>0.1472</v>
      </c>
      <c r="C9" s="156">
        <f ca="1">IF(OR('Données projet'!B12="",'Données projet'!C12="",'Données projet'!C12=0%),0,Calculateur!CD3)</f>
        <v>280.22219394281689</v>
      </c>
      <c r="D9" s="156">
        <f>IF(OR('Données projet'!B12="",'Données projet'!C12="",'Données projet'!C12=0%),0,Calculateur!CE3)</f>
        <v>296.25239639555008</v>
      </c>
      <c r="E9" s="156">
        <f t="shared" ca="1" si="0"/>
        <v>280.22219394281689</v>
      </c>
      <c r="F9" s="156">
        <f t="shared" ca="1" si="1"/>
        <v>41.248706948382647</v>
      </c>
      <c r="G9" s="156">
        <f ca="1">F9*(100%-'Données projet'!$C$24)*(100%-'Données projet'!$C$25)*(100%-'Données projet'!$C$26)*(100%-'Données projet'!$C$27)</f>
        <v>35.267644440867159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1.4646400000000002</v>
      </c>
      <c r="K9" s="160">
        <f>J9*(100%-'Données projet'!$C$24)*(100%-'Données projet'!$C$25)*(100%-'Données projet'!$C$26)*(100%-'Données projet'!$C$27)</f>
        <v>1.2522672000000001</v>
      </c>
      <c r="L9" s="161">
        <f t="shared" ca="1" si="2"/>
        <v>36.519911640867157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Cèdre de l'Atlas</v>
      </c>
      <c r="B10" s="163">
        <f>'Données projet'!D13</f>
        <v>0.34240000000000004</v>
      </c>
      <c r="C10" s="156">
        <f ca="1">IF(OR('Données projet'!B13="",'Données projet'!C13="",'Données projet'!C13=0%),0,Calculateur!CY3)</f>
        <v>399.92909819003523</v>
      </c>
      <c r="D10" s="156">
        <f>IF(OR('Données projet'!B13="",'Données projet'!C13="",'Données projet'!C13=0%),0,Calculateur!CZ3)</f>
        <v>163.7053537268381</v>
      </c>
      <c r="E10" s="156">
        <f t="shared" ca="1" si="0"/>
        <v>163.7053537268381</v>
      </c>
      <c r="F10" s="156">
        <f t="shared" ca="1" si="1"/>
        <v>56.05271311606937</v>
      </c>
      <c r="G10" s="156">
        <f ca="1">F10*(100%-'Données projet'!$C$24)*(100%-'Données projet'!$C$25)*(100%-'Données projet'!$C$26)*(100%-'Données projet'!$C$27)</f>
        <v>47.925069714239314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ca="1" si="2"/>
        <v>47.925069714239314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325.18749428117047</v>
      </c>
      <c r="G16" s="175">
        <f t="shared" ca="1" si="3"/>
        <v>278.03530761040071</v>
      </c>
      <c r="H16" s="176">
        <f t="shared" si="3"/>
        <v>0</v>
      </c>
      <c r="I16" s="176">
        <f t="shared" si="3"/>
        <v>0</v>
      </c>
      <c r="J16" s="177">
        <f t="shared" si="3"/>
        <v>6.2790400000000002</v>
      </c>
      <c r="K16" s="177">
        <f t="shared" si="3"/>
        <v>5.3685792000000001</v>
      </c>
      <c r="L16" s="178">
        <f t="shared" ca="1" si="3"/>
        <v>283.40388681040071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pédonculé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Aulne glutineux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Bouleau verruqueux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Cèdre de l'Atlas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115" zoomScale="90" zoomScaleNormal="90" workbookViewId="0">
      <selection activeCell="N30" sqref="N3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pédonculé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-2224.371472960097</v>
      </c>
      <c r="U10" s="190">
        <f>'Données projet'!D9</f>
        <v>0.28799999999999998</v>
      </c>
      <c r="V10" s="189">
        <f>U10*T10</f>
        <v>-640.61898421250783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-1866.9042759412343</v>
      </c>
      <c r="U11" s="190">
        <f>'Données projet'!D10</f>
        <v>0.58560000000000001</v>
      </c>
      <c r="V11" s="189">
        <f t="shared" ref="V11" si="0">U11*T11</f>
        <v>-1093.2591439911869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Aulne glutineux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-1665.1575155552841</v>
      </c>
      <c r="U12" s="190">
        <f>'Données projet'!D11</f>
        <v>0.1472</v>
      </c>
      <c r="V12" s="189">
        <f t="shared" ref="V12:V19" si="1">U12*T12</f>
        <v>-245.11118628973782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Bouleau verruqueux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-1947.0422059146558</v>
      </c>
      <c r="U13" s="190">
        <f>'Données projet'!D12</f>
        <v>0.1472</v>
      </c>
      <c r="V13" s="189">
        <f t="shared" si="1"/>
        <v>-286.60461271063735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pédonculé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Cèdre de l'Atlas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-520.54326067894272</v>
      </c>
      <c r="U14" s="190">
        <f>'Données projet'!D13</f>
        <v>0.34240000000000004</v>
      </c>
      <c r="V14" s="189">
        <f t="shared" si="1"/>
        <v>-178.23401245647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2500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>
        <v>2500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600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25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4</v>
      </c>
      <c r="I23" s="204">
        <v>600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-7917.8427655749874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30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10657.013697531365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35</v>
      </c>
      <c r="B25" s="193">
        <f>'Données projet'!D38</f>
        <v>13</v>
      </c>
      <c r="C25" s="206">
        <v>10</v>
      </c>
      <c r="D25" s="194">
        <f t="shared" si="2"/>
        <v>130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300</v>
      </c>
      <c r="Q25" s="265"/>
      <c r="R25" s="25"/>
      <c r="S25" s="198" t="s">
        <v>266</v>
      </c>
      <c r="T25" s="341">
        <f ca="1">T23-T24</f>
        <v>-18574.856463106353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40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45</v>
      </c>
      <c r="B27" s="193">
        <f>'Données projet'!D40</f>
        <v>27</v>
      </c>
      <c r="C27" s="206">
        <v>10</v>
      </c>
      <c r="D27" s="194">
        <f t="shared" si="2"/>
        <v>270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50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55</v>
      </c>
      <c r="B29" s="193">
        <f>'Données projet'!D42</f>
        <v>28</v>
      </c>
      <c r="C29" s="206">
        <v>10</v>
      </c>
      <c r="D29" s="194">
        <f t="shared" si="2"/>
        <v>280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60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6660.6335609571024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65</v>
      </c>
      <c r="B31" s="193">
        <f>'Données projet'!D44</f>
        <v>28</v>
      </c>
      <c r="C31" s="206">
        <v>20</v>
      </c>
      <c r="D31" s="194">
        <f t="shared" si="2"/>
        <v>560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70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75</v>
      </c>
      <c r="B33" s="193">
        <f>'Données projet'!D46</f>
        <v>28</v>
      </c>
      <c r="C33" s="206">
        <v>30</v>
      </c>
      <c r="D33" s="194">
        <f t="shared" si="2"/>
        <v>840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85</v>
      </c>
      <c r="B34" s="193">
        <f>'Données projet'!D47</f>
        <v>28</v>
      </c>
      <c r="C34" s="206">
        <v>40</v>
      </c>
      <c r="D34" s="194">
        <f t="shared" si="2"/>
        <v>1120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287.08133971291869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95</v>
      </c>
      <c r="B35" s="193">
        <f>'Données projet'!D48</f>
        <v>28</v>
      </c>
      <c r="C35" s="206">
        <v>50</v>
      </c>
      <c r="D35" s="194">
        <f t="shared" si="2"/>
        <v>1400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274.7189853712141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105</v>
      </c>
      <c r="B36" s="193">
        <f>'Données projet'!D49</f>
        <v>28</v>
      </c>
      <c r="C36" s="206">
        <v>50</v>
      </c>
      <c r="D36" s="194">
        <f t="shared" si="2"/>
        <v>1400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262.88898121647281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115</v>
      </c>
      <c r="B37" s="193">
        <f>'Données projet'!D50</f>
        <v>26</v>
      </c>
      <c r="C37" s="206">
        <v>70</v>
      </c>
      <c r="D37" s="194">
        <f t="shared" si="2"/>
        <v>1820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251.56840307796446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125</v>
      </c>
      <c r="B38" s="193">
        <f>'Données projet'!D51</f>
        <v>23</v>
      </c>
      <c r="C38" s="206">
        <v>70</v>
      </c>
      <c r="D38" s="194">
        <f t="shared" si="2"/>
        <v>1610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240.73531395020524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135</v>
      </c>
      <c r="B39" s="193">
        <f>'Données projet'!D52</f>
        <v>19</v>
      </c>
      <c r="C39" s="206">
        <v>100</v>
      </c>
      <c r="D39" s="194">
        <f t="shared" si="2"/>
        <v>1900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230.36872148345003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145</v>
      </c>
      <c r="B40" s="193">
        <f>'Données projet'!D53</f>
        <v>15</v>
      </c>
      <c r="C40" s="206">
        <v>100</v>
      </c>
      <c r="D40" s="194">
        <f t="shared" si="2"/>
        <v>1500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220.44853730473687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150</v>
      </c>
      <c r="B41" s="193">
        <f>'Données projet'!D54</f>
        <v>217</v>
      </c>
      <c r="C41" s="206">
        <v>120</v>
      </c>
      <c r="D41" s="194">
        <f t="shared" si="2"/>
        <v>26040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210.95553809065734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201.87132831641853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193.178304609013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184.85962163541913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176.89915945973127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169.28149230596293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161.99185866599325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2500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155.01613269473037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148.34079683706261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141.95291563355275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135.8401106541175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129.99053651111723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124.39285790537537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119.03622766064626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8</v>
      </c>
      <c r="C55" s="204">
        <v>10</v>
      </c>
      <c r="D55" s="191">
        <f t="shared" ref="D55:D73" si="4">B55*C55</f>
        <v>80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113.91026570396777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109.00503895116532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42</v>
      </c>
      <c r="C57" s="204">
        <v>10</v>
      </c>
      <c r="D57" s="191">
        <f t="shared" si="4"/>
        <v>420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104.31104205853143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99.819179003379361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42</v>
      </c>
      <c r="C59" s="204">
        <v>10</v>
      </c>
      <c r="D59" s="191">
        <f t="shared" si="4"/>
        <v>420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95.520745457779313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91.40741192131992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42</v>
      </c>
      <c r="C61" s="204">
        <v>20</v>
      </c>
      <c r="D61" s="191">
        <f t="shared" si="4"/>
        <v>840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87.471207580210475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83.704504861445415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65</v>
      </c>
      <c r="B63" s="193">
        <f>'Données projet'!D71</f>
        <v>42</v>
      </c>
      <c r="C63" s="204">
        <v>30</v>
      </c>
      <c r="D63" s="191">
        <f t="shared" si="4"/>
        <v>1260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80.100004652100907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76.650722155120462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75</v>
      </c>
      <c r="B65" s="193">
        <f>'Données projet'!D73</f>
        <v>42</v>
      </c>
      <c r="C65" s="204">
        <v>40</v>
      </c>
      <c r="D65" s="191">
        <f t="shared" si="4"/>
        <v>1680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73.349973354182296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85</v>
      </c>
      <c r="B66" s="193">
        <f>'Données projet'!D74</f>
        <v>42</v>
      </c>
      <c r="C66" s="204">
        <v>50</v>
      </c>
      <c r="D66" s="191">
        <f t="shared" si="4"/>
        <v>2100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70.191362061418488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95</v>
      </c>
      <c r="B67" s="193">
        <f>'Données projet'!D75</f>
        <v>42</v>
      </c>
      <c r="C67" s="204">
        <v>70</v>
      </c>
      <c r="D67" s="191">
        <f t="shared" si="4"/>
        <v>2940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67.168767522888501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105</v>
      </c>
      <c r="B68" s="193">
        <f>'Données projet'!D76</f>
        <v>41</v>
      </c>
      <c r="C68" s="204">
        <v>100</v>
      </c>
      <c r="D68" s="191">
        <f t="shared" si="4"/>
        <v>4100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64.276332557788038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115</v>
      </c>
      <c r="B69" s="193">
        <f>'Données projet'!D77</f>
        <v>37</v>
      </c>
      <c r="C69" s="204">
        <v>120</v>
      </c>
      <c r="D69" s="191">
        <f t="shared" si="4"/>
        <v>4440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61.508452208409622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125</v>
      </c>
      <c r="B70" s="193">
        <f>'Données projet'!D78</f>
        <v>33</v>
      </c>
      <c r="C70" s="204">
        <v>120</v>
      </c>
      <c r="D70" s="191">
        <f t="shared" si="4"/>
        <v>3960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58.859762878860884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135</v>
      </c>
      <c r="B71" s="193">
        <f>'Données projet'!D79</f>
        <v>29</v>
      </c>
      <c r="C71" s="204">
        <v>150</v>
      </c>
      <c r="D71" s="191">
        <f t="shared" si="4"/>
        <v>4350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56.32513194149368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145</v>
      </c>
      <c r="B72" s="193">
        <f>'Données projet'!D80</f>
        <v>26</v>
      </c>
      <c r="C72" s="204">
        <v>150</v>
      </c>
      <c r="D72" s="191">
        <f t="shared" si="4"/>
        <v>3900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53.899647790903046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150</v>
      </c>
      <c r="B73" s="193">
        <f>'Données projet'!D81</f>
        <v>292</v>
      </c>
      <c r="C73" s="204">
        <v>200</v>
      </c>
      <c r="D73" s="191">
        <f t="shared" si="4"/>
        <v>58400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51.578610326223021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49.357521843275627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47.232078318924053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Aulne glutineux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45.198161070740717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43.251828775828443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41.389309833328653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2500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39.606995055816903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37.901430675422873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36.269311651122379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34.707475264231938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33.212894989695648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31.782674631287698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15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30.414042709366225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20</v>
      </c>
      <c r="B86" s="193">
        <f>'Données projet'!D89</f>
        <v>43</v>
      </c>
      <c r="C86" s="204">
        <v>10</v>
      </c>
      <c r="D86" s="191">
        <f t="shared" ref="D86:D104" si="6">B86*C86</f>
        <v>430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29.104347090302607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25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27.851049847179539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30</v>
      </c>
      <c r="B88" s="193">
        <f>'Données projet'!D91</f>
        <v>56</v>
      </c>
      <c r="C88" s="204">
        <v>10</v>
      </c>
      <c r="D88" s="191">
        <f t="shared" si="6"/>
        <v>560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26.6517223417986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35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25.504040518467566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40</v>
      </c>
      <c r="B90" s="193">
        <f>'Données projet'!D93</f>
        <v>56</v>
      </c>
      <c r="C90" s="204">
        <v>10</v>
      </c>
      <c r="D90" s="191">
        <f t="shared" si="6"/>
        <v>560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24.405780400447433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45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23.354813780332478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50</v>
      </c>
      <c r="B92" s="193">
        <f>'Données projet'!D95</f>
        <v>39</v>
      </c>
      <c r="C92" s="204">
        <v>20</v>
      </c>
      <c r="D92" s="191">
        <f t="shared" si="6"/>
        <v>780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22.349104096011942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55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21.386702484221956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60</v>
      </c>
      <c r="B94" s="193">
        <f>'Données projet'!D97</f>
        <v>25</v>
      </c>
      <c r="C94" s="204">
        <v>20</v>
      </c>
      <c r="D94" s="191">
        <f t="shared" si="6"/>
        <v>500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20.465744004040147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65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19.584444023004931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70</v>
      </c>
      <c r="B96" s="193">
        <f>'Données projet'!D99</f>
        <v>21</v>
      </c>
      <c r="C96" s="204">
        <v>30</v>
      </c>
      <c r="D96" s="191">
        <f t="shared" si="6"/>
        <v>630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18.741094758856391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75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17.934061970197515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80</v>
      </c>
      <c r="B98" s="193">
        <f>'Données projet'!D101</f>
        <v>293</v>
      </c>
      <c r="C98" s="204">
        <v>30</v>
      </c>
      <c r="D98" s="191">
        <f t="shared" si="6"/>
        <v>8790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17.16178178966269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16.422757693457125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15.715557601394378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15.038811101812804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14.391206795993115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13.771489756931214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str">
        <f>IF(O103+1&lt;=MIN('Données projet'!$E$9:$E$18),O103+1,"STOP")</f>
        <v>STOP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Bouleau verruqueux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v>2500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15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20</v>
      </c>
      <c r="B117" s="193">
        <f>'Données projet'!D115</f>
        <v>19.600000000000001</v>
      </c>
      <c r="C117" s="204">
        <v>10</v>
      </c>
      <c r="D117" s="191">
        <f t="shared" ref="D117:D135" si="8">B117*C117</f>
        <v>196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25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30</v>
      </c>
      <c r="B119" s="193">
        <f>'Données projet'!D117</f>
        <v>20.200000000000003</v>
      </c>
      <c r="C119" s="204">
        <v>10</v>
      </c>
      <c r="D119" s="191">
        <f t="shared" si="8"/>
        <v>202.00000000000003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35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40</v>
      </c>
      <c r="B121" s="193">
        <f>'Données projet'!D119</f>
        <v>16.5</v>
      </c>
      <c r="C121" s="204">
        <v>10</v>
      </c>
      <c r="D121" s="191">
        <f t="shared" si="8"/>
        <v>165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45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50</v>
      </c>
      <c r="B123" s="193">
        <f>'Données projet'!D121</f>
        <v>12.1</v>
      </c>
      <c r="C123" s="204">
        <v>20</v>
      </c>
      <c r="D123" s="191">
        <f t="shared" si="8"/>
        <v>242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55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60</v>
      </c>
      <c r="B125" s="193">
        <f>'Données projet'!D123</f>
        <v>8.3000000000000007</v>
      </c>
      <c r="C125" s="204">
        <v>20</v>
      </c>
      <c r="D125" s="191">
        <f t="shared" si="8"/>
        <v>166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65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70</v>
      </c>
      <c r="B127" s="193">
        <f>'Données projet'!D125</f>
        <v>254.7</v>
      </c>
      <c r="C127" s="204">
        <v>30</v>
      </c>
      <c r="D127" s="191">
        <f t="shared" si="8"/>
        <v>7641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Cèdre de l'Atlas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>
        <v>2500</v>
      </c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30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40</v>
      </c>
      <c r="B149" s="187">
        <f>'Données projet'!D142</f>
        <v>91</v>
      </c>
      <c r="C149" s="204">
        <v>20</v>
      </c>
      <c r="D149" s="194">
        <f t="shared" si="10"/>
        <v>1820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50</v>
      </c>
      <c r="B150" s="187">
        <f>'Données projet'!D143</f>
        <v>91</v>
      </c>
      <c r="C150" s="204">
        <v>20</v>
      </c>
      <c r="D150" s="194">
        <f t="shared" si="10"/>
        <v>1820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60</v>
      </c>
      <c r="B151" s="187">
        <f>'Données projet'!D144</f>
        <v>112</v>
      </c>
      <c r="C151" s="204">
        <v>30</v>
      </c>
      <c r="D151" s="194">
        <f t="shared" si="10"/>
        <v>3360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70</v>
      </c>
      <c r="B152" s="187">
        <f>'Données projet'!D145</f>
        <v>109</v>
      </c>
      <c r="C152" s="204">
        <v>40</v>
      </c>
      <c r="D152" s="194">
        <f t="shared" si="10"/>
        <v>4360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80</v>
      </c>
      <c r="B153" s="187">
        <f>'Données projet'!D146</f>
        <v>110</v>
      </c>
      <c r="C153" s="204">
        <v>50</v>
      </c>
      <c r="D153" s="194">
        <f t="shared" si="10"/>
        <v>5500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90</v>
      </c>
      <c r="B154" s="187">
        <f>'Données projet'!D147</f>
        <v>97</v>
      </c>
      <c r="C154" s="204">
        <v>70</v>
      </c>
      <c r="D154" s="194">
        <f t="shared" si="10"/>
        <v>6790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100</v>
      </c>
      <c r="B155" s="187">
        <f>'Données projet'!D148</f>
        <v>855</v>
      </c>
      <c r="C155" s="204">
        <v>70</v>
      </c>
      <c r="D155" s="194">
        <f t="shared" si="10"/>
        <v>59850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Lucie RUPIL</cp:lastModifiedBy>
  <dcterms:created xsi:type="dcterms:W3CDTF">2021-02-01T08:22:39Z</dcterms:created>
  <dcterms:modified xsi:type="dcterms:W3CDTF">2021-12-06T10:08:39Z</dcterms:modified>
</cp:coreProperties>
</file>