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cie RUPIL\Documents\LABEL BAS CARBONE\1-PROJETS CARBONE EN COURS\PROPRIETAIRES\Projet LAJARRETIE\Dossier LBC\"/>
    </mc:Choice>
  </mc:AlternateContent>
  <bookViews>
    <workbookView xWindow="0" yWindow="0" windowWidth="23040" windowHeight="9384" tabRatio="637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6" l="1"/>
  <c r="E47" i="6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DF5" i="2"/>
  <c r="DF6" i="2" s="1"/>
  <c r="DF7" i="2" s="1"/>
  <c r="DF8" i="2" s="1"/>
  <c r="DF9" i="2" s="1"/>
  <c r="DF10" i="2" s="1"/>
  <c r="DF11" i="2" s="1"/>
  <c r="DF12" i="2" s="1"/>
  <c r="DF13" i="2" s="1"/>
  <c r="DF14" i="2" s="1"/>
  <c r="DF15" i="2" s="1"/>
  <c r="DF16" i="2" s="1"/>
  <c r="DF17" i="2" s="1"/>
  <c r="DF18" i="2" s="1"/>
  <c r="DF19" i="2" s="1"/>
  <c r="DF20" i="2" s="1"/>
  <c r="DF21" i="2" s="1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66" i="2" s="1"/>
  <c r="DF67" i="2" s="1"/>
  <c r="DF68" i="2" s="1"/>
  <c r="DF69" i="2" s="1"/>
  <c r="DF70" i="2" s="1"/>
  <c r="DF71" i="2" s="1"/>
  <c r="DF72" i="2" s="1"/>
  <c r="DF73" i="2" s="1"/>
  <c r="DF74" i="2" s="1"/>
  <c r="DF75" i="2" s="1"/>
  <c r="DF76" i="2" s="1"/>
  <c r="DF77" i="2" s="1"/>
  <c r="DF78" i="2" s="1"/>
  <c r="DF79" i="2" s="1"/>
  <c r="DF80" i="2" s="1"/>
  <c r="DF81" i="2" s="1"/>
  <c r="DF82" i="2" s="1"/>
  <c r="DF83" i="2" s="1"/>
  <c r="DF84" i="2" s="1"/>
  <c r="DF85" i="2" s="1"/>
  <c r="DF86" i="2" s="1"/>
  <c r="DF87" i="2" s="1"/>
  <c r="DF88" i="2" s="1"/>
  <c r="DF89" i="2" s="1"/>
  <c r="DF90" i="2" s="1"/>
  <c r="DF91" i="2" s="1"/>
  <c r="DF92" i="2" s="1"/>
  <c r="DF93" i="2" s="1"/>
  <c r="DF94" i="2" s="1"/>
  <c r="DF95" i="2" s="1"/>
  <c r="DF96" i="2" s="1"/>
  <c r="DF97" i="2" s="1"/>
  <c r="DF98" i="2" s="1"/>
  <c r="DF99" i="2" s="1"/>
  <c r="DF100" i="2" s="1"/>
  <c r="DF101" i="2" s="1"/>
  <c r="DF102" i="2" s="1"/>
  <c r="DF103" i="2" s="1"/>
  <c r="DF104" i="2" s="1"/>
  <c r="DF105" i="2" s="1"/>
  <c r="DF106" i="2" s="1"/>
  <c r="DF107" i="2" s="1"/>
  <c r="DF108" i="2" s="1"/>
  <c r="DF109" i="2" s="1"/>
  <c r="DF110" i="2" s="1"/>
  <c r="DF111" i="2" s="1"/>
  <c r="DF112" i="2" s="1"/>
  <c r="DF113" i="2" s="1"/>
  <c r="DF114" i="2" s="1"/>
  <c r="DF115" i="2" s="1"/>
  <c r="DF116" i="2" s="1"/>
  <c r="DF117" i="2" s="1"/>
  <c r="DF118" i="2" s="1"/>
  <c r="DF119" i="2" s="1"/>
  <c r="DF120" i="2" s="1"/>
  <c r="DF121" i="2" s="1"/>
  <c r="DF122" i="2" s="1"/>
  <c r="DF123" i="2" s="1"/>
  <c r="DF124" i="2" s="1"/>
  <c r="DF125" i="2" s="1"/>
  <c r="DF126" i="2" s="1"/>
  <c r="DF127" i="2" s="1"/>
  <c r="DF128" i="2" s="1"/>
  <c r="DF129" i="2" s="1"/>
  <c r="DF130" i="2" s="1"/>
  <c r="DF131" i="2" s="1"/>
  <c r="DF132" i="2" s="1"/>
  <c r="DF133" i="2" s="1"/>
  <c r="DF134" i="2" s="1"/>
  <c r="DF135" i="2" s="1"/>
  <c r="DF136" i="2" s="1"/>
  <c r="DF137" i="2" s="1"/>
  <c r="DF138" i="2" s="1"/>
  <c r="DF139" i="2" s="1"/>
  <c r="DF140" i="2" s="1"/>
  <c r="DF141" i="2" s="1"/>
  <c r="DF142" i="2" s="1"/>
  <c r="DF143" i="2" s="1"/>
  <c r="DF144" i="2" s="1"/>
  <c r="DF145" i="2" s="1"/>
  <c r="DF146" i="2" s="1"/>
  <c r="DF147" i="2" s="1"/>
  <c r="DF148" i="2" s="1"/>
  <c r="DF149" i="2" s="1"/>
  <c r="DF150" i="2" s="1"/>
  <c r="DF151" i="2" s="1"/>
  <c r="DF152" i="2" s="1"/>
  <c r="DF153" i="2" s="1"/>
  <c r="DF154" i="2" s="1"/>
  <c r="DF155" i="2" s="1"/>
  <c r="DF156" i="2" s="1"/>
  <c r="DF157" i="2" s="1"/>
  <c r="DF158" i="2" s="1"/>
  <c r="DF159" i="2" s="1"/>
  <c r="DF160" i="2" s="1"/>
  <c r="DF161" i="2" s="1"/>
  <c r="DF162" i="2" s="1"/>
  <c r="DF163" i="2" s="1"/>
  <c r="DF164" i="2" s="1"/>
  <c r="DF165" i="2" s="1"/>
  <c r="DF166" i="2" s="1"/>
  <c r="DF167" i="2" s="1"/>
  <c r="DF168" i="2" s="1"/>
  <c r="DF169" i="2" s="1"/>
  <c r="DF170" i="2" s="1"/>
  <c r="DF171" i="2" s="1"/>
  <c r="DF172" i="2" s="1"/>
  <c r="DF173" i="2" s="1"/>
  <c r="DF174" i="2" s="1"/>
  <c r="DF175" i="2" s="1"/>
  <c r="DF176" i="2" s="1"/>
  <c r="DF177" i="2" s="1"/>
  <c r="DF178" i="2" s="1"/>
  <c r="DF179" i="2" s="1"/>
  <c r="DF180" i="2" s="1"/>
  <c r="DF181" i="2" s="1"/>
  <c r="DF182" i="2" s="1"/>
  <c r="DF183" i="2" s="1"/>
  <c r="DF184" i="2" s="1"/>
  <c r="DF185" i="2" s="1"/>
  <c r="DF186" i="2" s="1"/>
  <c r="DF187" i="2" s="1"/>
  <c r="DF188" i="2" s="1"/>
  <c r="DF189" i="2" s="1"/>
  <c r="DF190" i="2" s="1"/>
  <c r="DF191" i="2" s="1"/>
  <c r="DF192" i="2" s="1"/>
  <c r="DF193" i="2" s="1"/>
  <c r="DF194" i="2" s="1"/>
  <c r="DF195" i="2" s="1"/>
  <c r="DF196" i="2" s="1"/>
  <c r="DF197" i="2" s="1"/>
  <c r="DF198" i="2" s="1"/>
  <c r="DF199" i="2" s="1"/>
  <c r="DF200" i="2" s="1"/>
  <c r="DF201" i="2" s="1"/>
  <c r="DF202" i="2" s="1"/>
  <c r="DF203" i="2" s="1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G68" i="2" s="1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DG88" i="2" s="1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DH5" i="2"/>
  <c r="DH6" i="2" s="1"/>
  <c r="DH7" i="2" s="1"/>
  <c r="DH8" i="2" s="1"/>
  <c r="DH9" i="2" s="1"/>
  <c r="DH10" i="2" s="1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DH4" i="2"/>
  <c r="DG4" i="2"/>
  <c r="DF4" i="2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Z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AW4" i="2" l="1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CM5" i="2" l="1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CM6" i="2" l="1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CM7" i="2" l="1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CM8" i="2" s="1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AW8" i="2" l="1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CM9" i="2" l="1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AW10" i="2" l="1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CM11" i="2" s="1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AV11" i="2"/>
  <c r="AW11" i="2"/>
  <c r="AW12" i="2" s="1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AU12" i="2" l="1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AU13" i="2" l="1"/>
  <c r="CK13" i="2"/>
  <c r="CL13" i="2"/>
  <c r="AV13" i="2"/>
  <c r="AW13" i="2"/>
  <c r="AW14" i="2" s="1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CK14" i="2" s="1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CM14" i="2" s="1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U14" i="2" l="1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AU15" i="2" l="1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CM16" i="2" l="1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BR17" i="2" l="1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CM18" i="2" s="1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CK18" i="2" l="1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CL19" i="2" l="1"/>
  <c r="CM19" i="2"/>
  <c r="BR19" i="2"/>
  <c r="AU19" i="2"/>
  <c r="AV19" i="2"/>
  <c r="AW19" i="2"/>
  <c r="AW20" i="2" s="1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CM20" i="2" s="1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BR21" i="2" l="1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CM22" i="2" s="1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AU22" i="2" l="1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CK23" i="2" l="1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K24" i="2" l="1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AV25" i="2" l="1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AU26" i="2" l="1"/>
  <c r="AW26" i="2"/>
  <c r="AW27" i="2" s="1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CL28" i="2" l="1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CL29" i="2" l="1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K30" i="2" l="1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CK31" i="2" l="1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AU32" i="2" l="1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AV33" i="2" l="1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AU34" i="2" l="1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AV35" i="2" l="1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CM36" i="2" l="1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CM38" i="2" s="1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BR38" i="2" l="1"/>
  <c r="AV38" i="2"/>
  <c r="AU38" i="2"/>
  <c r="AW38" i="2"/>
  <c r="AW39" i="2" s="1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V39" i="2" l="1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AV40" i="2" l="1"/>
  <c r="AU40" i="2"/>
  <c r="AW40" i="2"/>
  <c r="AW41" i="2" s="1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V41" i="2" l="1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AV42" i="2" l="1"/>
  <c r="AU42" i="2"/>
  <c r="AW42" i="2"/>
  <c r="AW43" i="2" s="1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CM43" i="2" s="1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BP43" i="2" l="1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CM44" i="2" s="1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BQ45" i="2" l="1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AV46" i="2" l="1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BR47" i="2" l="1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BR48" i="2" l="1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BR49" i="2" l="1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CM50" i="2" l="1"/>
  <c r="AV50" i="2"/>
  <c r="AU50" i="2"/>
  <c r="AW50" i="2"/>
  <c r="AW51" i="2" s="1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CM51" i="2" l="1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AW53" i="2" l="1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CM54" i="2" l="1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BR55" i="2" s="1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CM55" i="2" l="1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CM56" i="2" l="1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CM57" i="2" l="1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CM58" i="2" l="1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CM59" i="2" l="1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CM60" i="2" l="1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CM61" i="2" l="1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CM62" i="2" l="1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CM63" i="2" l="1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CM64" i="2" l="1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CM65" i="2" l="1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CM66" i="2" l="1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CM67" i="2" l="1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CM69" i="2" l="1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CM71" i="2" l="1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CM72" i="2" l="1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CM73" i="2" l="1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CM74" i="2" l="1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CM75" i="2" l="1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CM76" i="2" l="1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CM77" i="2" l="1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CM79" i="2" l="1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CM80" i="2"/>
  <c r="AV80" i="2"/>
  <c r="AW80" i="2"/>
  <c r="AW81" i="2" s="1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CM81" i="2" l="1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CM82" i="2" l="1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CM83" i="2" l="1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CM84" i="2" l="1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CM85" i="2" l="1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CM86" i="2" l="1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CM87" i="2" l="1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CM88" i="2" l="1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CM89" i="2" l="1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R90" i="2" s="1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CM90" i="2" l="1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CM91" i="2" l="1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CM92" i="2" l="1"/>
  <c r="BR92" i="2"/>
  <c r="AV92" i="2"/>
  <c r="AU92" i="2"/>
  <c r="AW92" i="2"/>
  <c r="AW93" i="2" s="1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BR93" i="2" s="1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CM93" i="2" l="1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CM94" i="2" l="1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CM95" i="2" l="1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CM96" i="2" l="1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CM98" i="2" l="1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CM99" i="2" l="1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CM100" i="2"/>
  <c r="BP100" i="2"/>
  <c r="BR100" i="2"/>
  <c r="AV100" i="2"/>
  <c r="AW100" i="2"/>
  <c r="AW101" i="2" s="1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BR101" i="2" l="1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BR102" i="2" l="1"/>
  <c r="AU102" i="2"/>
  <c r="CM102" i="2"/>
  <c r="AV102" i="2"/>
  <c r="AW102" i="2"/>
  <c r="AW103" i="2" s="1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BR103" i="2" l="1"/>
  <c r="CM103" i="2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CM104" i="2" l="1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CM105" i="2" l="1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BP106" i="2" l="1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CM107" i="2" l="1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CM108" i="2" l="1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CM109" i="2" l="1"/>
  <c r="BQ109" i="2"/>
  <c r="AV109" i="2"/>
  <c r="AW109" i="2"/>
  <c r="AU109" i="2"/>
  <c r="AU110" i="2" s="1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CM110" i="2" l="1"/>
  <c r="AV110" i="2"/>
  <c r="AW110" i="2"/>
  <c r="AW111" i="2" s="1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CM111" i="2" l="1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CM112" i="2" l="1"/>
  <c r="AV112" i="2"/>
  <c r="AU112" i="2"/>
  <c r="AW112" i="2"/>
  <c r="AW113" i="2" s="1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CM113" i="2" l="1"/>
  <c r="AV113" i="2"/>
  <c r="AU113" i="2"/>
  <c r="AU114" i="2" s="1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CM114" i="2" l="1"/>
  <c r="BQ114" i="2"/>
  <c r="AV114" i="2"/>
  <c r="AW114" i="2"/>
  <c r="AW115" i="2" s="1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CM115" i="2" l="1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CM116" i="2" l="1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CM117" i="2" l="1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CM118" i="2" l="1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CM119" i="2" l="1"/>
  <c r="AV119" i="2"/>
  <c r="AW119" i="2"/>
  <c r="AU119" i="2"/>
  <c r="AU120" i="2" s="1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CM120" i="2" l="1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CM123" i="2" l="1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CM124" i="2" l="1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CM125" i="2" l="1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CM126" i="2" l="1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CM127" i="2" l="1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BR128" i="2" s="1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CM128" i="2" l="1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CM129" i="2" l="1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CM130" i="2" l="1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CM131" i="2" l="1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CM132" i="2" l="1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CM133" i="2" l="1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CM134" i="2" l="1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CM135" i="2" l="1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CM137" i="2" l="1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CM138" i="2" l="1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CM139" i="2" l="1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CM140" i="2" l="1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CM141" i="2" l="1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CM142" i="2" l="1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CM143" i="2" l="1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BR144" i="2" l="1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BR145" i="2" l="1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CM146" i="2" l="1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CM147" i="2" l="1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CM148" i="2" l="1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CM149" i="2" l="1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CM150" i="2" l="1"/>
  <c r="BQ150" i="2"/>
  <c r="BR150" i="2"/>
  <c r="AV150" i="2"/>
  <c r="AU150" i="2"/>
  <c r="AW150" i="2"/>
  <c r="AW151" i="2" s="1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BQ151" i="2" l="1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CM152" i="2" l="1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CM153" i="2" l="1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CM154" i="2" l="1"/>
  <c r="BR154" i="2"/>
  <c r="AV154" i="2"/>
  <c r="AU154" i="2"/>
  <c r="AW154" i="2"/>
  <c r="AW155" i="2" s="1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HJ154" i="2"/>
  <c r="EY154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CM155" i="2" l="1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DI155" i="2"/>
  <c r="AX152" i="2"/>
  <c r="CM156" i="2" l="1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M157" i="2" l="1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I157" i="2"/>
  <c r="AU158" i="2" l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I158" i="2"/>
  <c r="CM159" i="2" l="1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I159" i="2"/>
  <c r="AU160" i="2" l="1"/>
  <c r="CM160" i="2"/>
  <c r="BR160" i="2"/>
  <c r="AV160" i="2"/>
  <c r="AW160" i="2"/>
  <c r="AW161" i="2" s="1"/>
  <c r="BQ160" i="2"/>
  <c r="BP160" i="2"/>
  <c r="CL160" i="2"/>
  <c r="CK160" i="2"/>
  <c r="CN160" i="2" s="1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CM161" i="2" l="1"/>
  <c r="AV161" i="2"/>
  <c r="AU161" i="2"/>
  <c r="AU162" i="2" s="1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I161" i="2"/>
  <c r="CM162" i="2" l="1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CM163" i="2" l="1"/>
  <c r="AV163" i="2"/>
  <c r="AW163" i="2"/>
  <c r="AU163" i="2"/>
  <c r="BR163" i="2"/>
  <c r="BQ163" i="2"/>
  <c r="BP163" i="2"/>
  <c r="CK163" i="2"/>
  <c r="CL163" i="2"/>
  <c r="DI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CN163" i="2" l="1"/>
  <c r="CM164" i="2"/>
  <c r="BQ164" i="2"/>
  <c r="AV164" i="2"/>
  <c r="AU164" i="2"/>
  <c r="AW164" i="2"/>
  <c r="BP164" i="2"/>
  <c r="BR164" i="2"/>
  <c r="CK164" i="2"/>
  <c r="CL164" i="2"/>
  <c r="HJ163" i="2"/>
  <c r="DI164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CM165" i="2" l="1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M166" i="2" l="1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I166" i="2"/>
  <c r="CM167" i="2" l="1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CM168" i="2" l="1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CM169" i="2" l="1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M170" i="2" l="1"/>
  <c r="BR170" i="2"/>
  <c r="AV170" i="2"/>
  <c r="AU170" i="2"/>
  <c r="AW170" i="2"/>
  <c r="BQ170" i="2"/>
  <c r="BP170" i="2"/>
  <c r="CL170" i="2"/>
  <c r="CK170" i="2"/>
  <c r="DI169" i="2"/>
  <c r="DI170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CL171" i="2" l="1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CL172" i="2" l="1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BQ173" i="2" l="1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CL174" i="2" s="1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CM174" i="2" l="1"/>
  <c r="BR174" i="2"/>
  <c r="AV174" i="2"/>
  <c r="AU174" i="2"/>
  <c r="AW174" i="2"/>
  <c r="BQ174" i="2"/>
  <c r="BP174" i="2"/>
  <c r="CK174" i="2"/>
  <c r="CN174" i="2" s="1"/>
  <c r="FT173" i="2"/>
  <c r="CN173" i="2"/>
  <c r="DI174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CL175" i="2" l="1"/>
  <c r="CM175" i="2"/>
  <c r="AV175" i="2"/>
  <c r="AW175" i="2"/>
  <c r="AU175" i="2"/>
  <c r="BP175" i="2"/>
  <c r="BQ175" i="2"/>
  <c r="CK175" i="2"/>
  <c r="CN175" i="2" s="1"/>
  <c r="HJ174" i="2"/>
  <c r="GO174" i="2"/>
  <c r="EY174" i="2"/>
  <c r="EY175" i="2"/>
  <c r="FT174" i="2"/>
  <c r="Z175" i="2"/>
  <c r="AB175" i="2"/>
  <c r="AC174" i="2"/>
  <c r="DI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AU176" i="2" l="1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CM177" i="2" l="1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CL178" i="2" l="1"/>
  <c r="CM178" i="2"/>
  <c r="AV178" i="2"/>
  <c r="AU178" i="2"/>
  <c r="AW178" i="2"/>
  <c r="AW179" i="2" s="1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CL179" i="2" l="1"/>
  <c r="CM179" i="2"/>
  <c r="BP179" i="2"/>
  <c r="AV179" i="2"/>
  <c r="AU179" i="2"/>
  <c r="BR179" i="2"/>
  <c r="BQ179" i="2"/>
  <c r="CK179" i="2"/>
  <c r="CN179" i="2" s="1"/>
  <c r="DI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CM180" i="2" l="1"/>
  <c r="BR180" i="2"/>
  <c r="AV180" i="2"/>
  <c r="AW180" i="2"/>
  <c r="AU180" i="2"/>
  <c r="AU181" i="2" s="1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I180" i="2"/>
  <c r="CM181" i="2" l="1"/>
  <c r="BP181" i="2"/>
  <c r="AV181" i="2"/>
  <c r="AW181" i="2"/>
  <c r="AW182" i="2" s="1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CM182" i="2" l="1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CM183" i="2" l="1"/>
  <c r="AV183" i="2"/>
  <c r="AU183" i="2"/>
  <c r="AW183" i="2"/>
  <c r="AW184" i="2" s="1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CN183" i="2" l="1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AU185" i="2" l="1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I185" i="2"/>
  <c r="CM186" i="2" l="1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CM187" i="2" l="1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D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BQ188" i="2" l="1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CM189" i="2" l="1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AC189" i="2" l="1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CM191" i="2" l="1"/>
  <c r="BR191" i="2"/>
  <c r="BP191" i="2"/>
  <c r="AV191" i="2"/>
  <c r="AU191" i="2"/>
  <c r="AW191" i="2"/>
  <c r="AW192" i="2" s="1"/>
  <c r="BQ191" i="2"/>
  <c r="CL191" i="2"/>
  <c r="CK191" i="2"/>
  <c r="EY190" i="2"/>
  <c r="CN190" i="2"/>
  <c r="DI190" i="2"/>
  <c r="DI191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BR192" i="2" l="1"/>
  <c r="CM192" i="2"/>
  <c r="AV192" i="2"/>
  <c r="AU192" i="2"/>
  <c r="BQ192" i="2"/>
  <c r="BP192" i="2"/>
  <c r="CL192" i="2"/>
  <c r="CK192" i="2"/>
  <c r="CN192" i="2" s="1"/>
  <c r="DI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CM193" i="2" l="1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AW194" i="2" l="1"/>
  <c r="CM194" i="2"/>
  <c r="AV194" i="2"/>
  <c r="AU194" i="2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AU195" i="2" l="1"/>
  <c r="CM195" i="2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CM196" i="2" l="1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Z197" i="2" s="1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/>
  <c r="CM197" i="2" l="1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Z198" i="2" s="1"/>
  <c r="CF198" i="2"/>
  <c r="BV198" i="2"/>
  <c r="AG198" i="2"/>
  <c r="U198" i="2"/>
  <c r="ED197" i="2"/>
  <c r="AX195" i="2"/>
  <c r="AW198" i="2" l="1"/>
  <c r="CN197" i="2"/>
  <c r="CM198" i="2"/>
  <c r="BR198" i="2"/>
  <c r="AV198" i="2"/>
  <c r="AU198" i="2"/>
  <c r="AU199" i="2" s="1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CM199" i="2" l="1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BP200" i="2" l="1"/>
  <c r="CM200" i="2"/>
  <c r="AV200" i="2"/>
  <c r="AW200" i="2"/>
  <c r="AU200" i="2"/>
  <c r="BQ200" i="2"/>
  <c r="BR200" i="2"/>
  <c r="CL200" i="2"/>
  <c r="CK200" i="2"/>
  <c r="CN200" i="2" s="1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AC200" i="2" l="1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CM202" i="2" s="1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BQ202" i="2" l="1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AC202" i="2"/>
  <c r="HJ202" i="2"/>
  <c r="EY202" i="2"/>
  <c r="AX200" i="2"/>
  <c r="AV203" i="2" l="1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CE3" i="2" s="1"/>
  <c r="D9" i="4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1" i="2" l="1"/>
  <c r="BI108" i="2"/>
  <c r="BI47" i="2"/>
  <c r="BI3" i="2"/>
  <c r="C8" i="4" s="1"/>
  <c r="E8" i="4" s="1"/>
  <c r="F8" i="4" s="1"/>
  <c r="G8" i="4" s="1"/>
  <c r="L8" i="4" s="1"/>
  <c r="BI54" i="2"/>
  <c r="BI4" i="2"/>
  <c r="BI110" i="2"/>
  <c r="BI14" i="2"/>
  <c r="BI100" i="2"/>
  <c r="BI145" i="2"/>
  <c r="BI94" i="2"/>
  <c r="BI111" i="2"/>
  <c r="BI144" i="2"/>
  <c r="BI164" i="2"/>
  <c r="BI34" i="2"/>
  <c r="BI63" i="2"/>
  <c r="BI168" i="2"/>
  <c r="BI191" i="2"/>
  <c r="BI151" i="2"/>
  <c r="BI73" i="2"/>
  <c r="BI109" i="2"/>
  <c r="BI122" i="2"/>
  <c r="BI9" i="2"/>
  <c r="BI32" i="2"/>
  <c r="BI146" i="2"/>
  <c r="BI107" i="2"/>
  <c r="BI91" i="2"/>
  <c r="BI5" i="2"/>
  <c r="BI129" i="2"/>
  <c r="BI193" i="2"/>
  <c r="BI45" i="2"/>
  <c r="BI8" i="2"/>
  <c r="BI190" i="2"/>
  <c r="BI18" i="2"/>
  <c r="BI55" i="2"/>
  <c r="BI58" i="2"/>
  <c r="BI50" i="2"/>
  <c r="BI172" i="2"/>
  <c r="BI38" i="2"/>
  <c r="BI61" i="2"/>
  <c r="BI12" i="2"/>
  <c r="BI67" i="2"/>
  <c r="BI141" i="2"/>
  <c r="BI104" i="2"/>
  <c r="BI177" i="2"/>
  <c r="BI169" i="2"/>
  <c r="BI128" i="2"/>
  <c r="BI56" i="2"/>
  <c r="BI22" i="2"/>
  <c r="BI49" i="2"/>
  <c r="BI183" i="2"/>
  <c r="BI166" i="2"/>
  <c r="BI127" i="2"/>
  <c r="BI69" i="2"/>
  <c r="BI156" i="2"/>
  <c r="BI46" i="2"/>
  <c r="BI185" i="2"/>
  <c r="BI163" i="2"/>
  <c r="BI123" i="2"/>
  <c r="BI43" i="2"/>
  <c r="BI157" i="2"/>
  <c r="BI160" i="2"/>
  <c r="BI84" i="2"/>
  <c r="BI89" i="2"/>
  <c r="BI173" i="2"/>
  <c r="BI60" i="2"/>
  <c r="BI48" i="2"/>
  <c r="BI150" i="2"/>
  <c r="BI103" i="2"/>
  <c r="BI199" i="2"/>
  <c r="BI97" i="2"/>
  <c r="BI40" i="2"/>
  <c r="BI92" i="2"/>
  <c r="BI68" i="2"/>
  <c r="BI6" i="2"/>
  <c r="BI115" i="2"/>
  <c r="BI175" i="2"/>
  <c r="BI125" i="2"/>
  <c r="BI98" i="2"/>
  <c r="BI126" i="2"/>
  <c r="BI64" i="2"/>
  <c r="BI59" i="2"/>
  <c r="BI53" i="2"/>
  <c r="BI82" i="2"/>
  <c r="BI148" i="2"/>
  <c r="BI165" i="2"/>
  <c r="BI138" i="2"/>
  <c r="BI10" i="2"/>
  <c r="BI114" i="2"/>
  <c r="BI41" i="2"/>
  <c r="BI27" i="2"/>
  <c r="BI180" i="2"/>
  <c r="BI57" i="2"/>
  <c r="BI28" i="2"/>
  <c r="BI81" i="2"/>
  <c r="BI24" i="2"/>
  <c r="BI195" i="2"/>
  <c r="BI105" i="2"/>
  <c r="BI20" i="2"/>
  <c r="BI117" i="2"/>
  <c r="BI99" i="2"/>
  <c r="BI26" i="2"/>
  <c r="BI7" i="2"/>
  <c r="BI158" i="2"/>
  <c r="BI161" i="2"/>
  <c r="BI187" i="2"/>
  <c r="BI17" i="2"/>
  <c r="BI80" i="2"/>
  <c r="BI62" i="2"/>
  <c r="BI72" i="2"/>
  <c r="BI31" i="2"/>
  <c r="BI116" i="2"/>
  <c r="BI11" i="2"/>
  <c r="BI90" i="2"/>
  <c r="BI102" i="2"/>
  <c r="BI182" i="2"/>
  <c r="BI95" i="2"/>
  <c r="BI76" i="2"/>
  <c r="BI152" i="2"/>
  <c r="BI143" i="2"/>
  <c r="BI39" i="2"/>
  <c r="BI65" i="2"/>
  <c r="BI35" i="2"/>
  <c r="BI87" i="2"/>
  <c r="BI137" i="2"/>
  <c r="BI101" i="2"/>
  <c r="BI124" i="2"/>
  <c r="BI189" i="2"/>
  <c r="BI139" i="2"/>
  <c r="BI113" i="2"/>
  <c r="BI133" i="2"/>
  <c r="BI147" i="2"/>
  <c r="BI13" i="2"/>
  <c r="BI188" i="2"/>
  <c r="BI131" i="2"/>
  <c r="BI15" i="2"/>
  <c r="BI77" i="2"/>
  <c r="BI120" i="2"/>
  <c r="BI42" i="2"/>
  <c r="BI130" i="2"/>
  <c r="BI93" i="2"/>
  <c r="BI52" i="2"/>
  <c r="BI174" i="2"/>
  <c r="BI70" i="2"/>
  <c r="BI36" i="2"/>
  <c r="BI23" i="2"/>
  <c r="BI178" i="2"/>
  <c r="BI201" i="2"/>
  <c r="BI136" i="2"/>
  <c r="BI71" i="2"/>
  <c r="BI44" i="2"/>
  <c r="BI134" i="2"/>
  <c r="BI176" i="2"/>
  <c r="BI170" i="2"/>
  <c r="BI33" i="2"/>
  <c r="BI79" i="2"/>
  <c r="BI66" i="2"/>
  <c r="BI78" i="2"/>
  <c r="BI88" i="2"/>
  <c r="BI135" i="2"/>
  <c r="BI118" i="2"/>
  <c r="BI198" i="2"/>
  <c r="BI153" i="2"/>
  <c r="BI25" i="2"/>
  <c r="BI83" i="2"/>
  <c r="BI19" i="2"/>
  <c r="BI51" i="2"/>
  <c r="BI155" i="2"/>
  <c r="BI85" i="2"/>
  <c r="BI149" i="2"/>
  <c r="BI121" i="2"/>
  <c r="BI159" i="2"/>
  <c r="BI16" i="2"/>
  <c r="BI186" i="2"/>
  <c r="BI202" i="2"/>
  <c r="BI140" i="2"/>
  <c r="BI21" i="2"/>
  <c r="BI106" i="2"/>
  <c r="BI197" i="2"/>
  <c r="BI162" i="2"/>
  <c r="BI200" i="2"/>
  <c r="BI86" i="2"/>
  <c r="BI171" i="2"/>
  <c r="BI194" i="2"/>
  <c r="BI37" i="2"/>
  <c r="BI96" i="2"/>
  <c r="BI119" i="2"/>
  <c r="BI203" i="2"/>
  <c r="BI30" i="2"/>
  <c r="BI29" i="2"/>
  <c r="BI132" i="2"/>
  <c r="BI184" i="2"/>
  <c r="BI74" i="2"/>
  <c r="BI167" i="2"/>
  <c r="BI142" i="2"/>
  <c r="BI179" i="2"/>
  <c r="BI154" i="2"/>
  <c r="BI192" i="2"/>
  <c r="BI196" i="2"/>
  <c r="BI112" i="2"/>
  <c r="BI7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<sst xmlns="http://schemas.openxmlformats.org/spreadsheetml/2006/main" count="1002" uniqueCount="314">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</sst>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3" fontId="0" fillId="14" borderId="1" xfId="0" applyNumberForma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211.51703386842772</c:v>
                </c:pt>
                <c:pt idx="32">
                  <c:v>228.30032906802219</c:v>
                </c:pt>
                <c:pt idx="33">
                  <c:v>245.05539887630434</c:v>
                </c:pt>
                <c:pt idx="34">
                  <c:v>261.78444483261882</c:v>
                </c:pt>
                <c:pt idx="35">
                  <c:v>278.48936400091259</c:v>
                </c:pt>
                <c:pt idx="36">
                  <c:v>211.90768212600278</c:v>
                </c:pt>
                <c:pt idx="37">
                  <c:v>227.1303449649258</c:v>
                </c:pt>
                <c:pt idx="38">
                  <c:v>242.32965686946343</c:v>
                </c:pt>
                <c:pt idx="39">
                  <c:v>257.5072889074288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82720"/>
        <c:axId val="-1776784352"/>
      </c:scatterChart>
      <c:valAx>
        <c:axId val="-1776782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4352"/>
        <c:crosses val="autoZero"/>
        <c:crossBetween val="midCat"/>
      </c:valAx>
      <c:valAx>
        <c:axId val="-177678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2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86528"/>
        <c:axId val="-1776785984"/>
      </c:scatterChart>
      <c:valAx>
        <c:axId val="-1776786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5984"/>
        <c:crosses val="autoZero"/>
        <c:crossBetween val="midCat"/>
      </c:valAx>
      <c:valAx>
        <c:axId val="-177678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236.37892704001897</c:v>
                </c:pt>
                <c:pt idx="32">
                  <c:v>255.14008587392505</c:v>
                </c:pt>
                <c:pt idx="33">
                  <c:v>273.870029571327</c:v>
                </c:pt>
                <c:pt idx="34">
                  <c:v>292.57119286733285</c:v>
                </c:pt>
                <c:pt idx="35">
                  <c:v>311.24567377041313</c:v>
                </c:pt>
                <c:pt idx="36">
                  <c:v>236.81560804160597</c:v>
                </c:pt>
                <c:pt idx="37">
                  <c:v>253.8322112206821</c:v>
                </c:pt>
                <c:pt idx="38">
                  <c:v>270.82299004195693</c:v>
                </c:pt>
                <c:pt idx="39">
                  <c:v>287.78979257936163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77280"/>
        <c:axId val="-1776774560"/>
      </c:scatterChart>
      <c:valAx>
        <c:axId val="-1776777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4560"/>
        <c:crosses val="autoZero"/>
        <c:crossBetween val="midCat"/>
      </c:valAx>
      <c:valAx>
        <c:axId val="-177677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7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250.55849998563042</c:v>
                </c:pt>
                <c:pt idx="32">
                  <c:v>270.44791665188342</c:v>
                </c:pt>
                <c:pt idx="33">
                  <c:v>290.30442679080193</c:v>
                </c:pt>
                <c:pt idx="34">
                  <c:v>310.1305970635114</c:v>
                </c:pt>
                <c:pt idx="35">
                  <c:v>329.92863915898073</c:v>
                </c:pt>
                <c:pt idx="36">
                  <c:v>251.02143985985217</c:v>
                </c:pt>
                <c:pt idx="37">
                  <c:v>269.06138287277031</c:v>
                </c:pt>
                <c:pt idx="38">
                  <c:v>287.07410223616915</c:v>
                </c:pt>
                <c:pt idx="39">
                  <c:v>305.06154616178657</c:v>
                </c:pt>
                <c:pt idx="40">
                  <c:v>323.02541433745813</c:v>
                </c:pt>
                <c:pt idx="41">
                  <c:v>342.34646391464622</c:v>
                </c:pt>
                <c:pt idx="42">
                  <c:v>361.64355082638076</c:v>
                </c:pt>
                <c:pt idx="43">
                  <c:v>380.91813301943722</c:v>
                </c:pt>
                <c:pt idx="44">
                  <c:v>400.17150890331294</c:v>
                </c:pt>
                <c:pt idx="45">
                  <c:v>419.40484180194295</c:v>
                </c:pt>
                <c:pt idx="46">
                  <c:v>341.8867235390631</c:v>
                </c:pt>
                <c:pt idx="47">
                  <c:v>360.72516312195711</c:v>
                </c:pt>
                <c:pt idx="48">
                  <c:v>379.542094974186</c:v>
                </c:pt>
                <c:pt idx="49">
                  <c:v>398.33873496539167</c:v>
                </c:pt>
                <c:pt idx="50">
                  <c:v>417.11617489634523</c:v>
                </c:pt>
                <c:pt idx="51">
                  <c:v>435.41806774560092</c:v>
                </c:pt>
                <c:pt idx="52">
                  <c:v>453.70345497828924</c:v>
                </c:pt>
                <c:pt idx="53">
                  <c:v>471.97309508291983</c:v>
                </c:pt>
                <c:pt idx="54">
                  <c:v>490.22768306866254</c:v>
                </c:pt>
                <c:pt idx="55">
                  <c:v>508.46785799243207</c:v>
                </c:pt>
                <c:pt idx="56">
                  <c:v>429.92926929891945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482.01493909873858</c:v>
                </c:pt>
                <c:pt idx="60">
                  <c:v>499.34953422631742</c:v>
                </c:pt>
                <c:pt idx="61">
                  <c:v>515.7600258871305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76736"/>
        <c:axId val="-1776787072"/>
      </c:scatterChart>
      <c:valAx>
        <c:axId val="-1776776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7072"/>
        <c:crosses val="autoZero"/>
        <c:crossBetween val="midCat"/>
      </c:valAx>
      <c:valAx>
        <c:axId val="-177678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6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76192"/>
        <c:axId val="-1776782176"/>
      </c:scatterChart>
      <c:valAx>
        <c:axId val="-1776776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2176"/>
        <c:crosses val="autoZero"/>
        <c:crossBetween val="midCat"/>
      </c:valAx>
      <c:valAx>
        <c:axId val="-177678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6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81632"/>
        <c:axId val="-1776780544"/>
      </c:scatterChart>
      <c:valAx>
        <c:axId val="-177678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0544"/>
        <c:crosses val="autoZero"/>
        <c:crossBetween val="midCat"/>
      </c:valAx>
      <c:valAx>
        <c:axId val="-177678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78368"/>
        <c:axId val="-1776774016"/>
      </c:scatterChart>
      <c:valAx>
        <c:axId val="-1776778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4016"/>
        <c:crosses val="autoZero"/>
        <c:crossBetween val="midCat"/>
      </c:valAx>
      <c:valAx>
        <c:axId val="-177677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8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72928"/>
        <c:axId val="-1776775648"/>
      </c:scatterChart>
      <c:valAx>
        <c:axId val="-1776772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5648"/>
        <c:crosses val="autoZero"/>
        <c:crossBetween val="midCat"/>
      </c:valAx>
      <c:valAx>
        <c:axId val="-177677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2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75104"/>
        <c:axId val="-1776788160"/>
      </c:scatterChart>
      <c:valAx>
        <c:axId val="-1776775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8160"/>
        <c:crosses val="autoZero"/>
        <c:crossBetween val="midCat"/>
      </c:valAx>
      <c:valAx>
        <c:axId val="-177678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75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6787616"/>
        <c:axId val="-1776780000"/>
      </c:scatterChart>
      <c:valAx>
        <c:axId val="-1776787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0000"/>
        <c:crosses val="autoZero"/>
        <c:crossBetween val="midCat"/>
      </c:valAx>
      <c:valAx>
        <c:axId val="-17767800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6787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Normal="100" workbookViewId="0">
      <selection activeCell="C13" sqref="C1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6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0.50624999999999998</v>
      </c>
      <c r="D9" s="36">
        <f t="shared" ref="D9:D18" si="0">C9*$C$5</f>
        <v>3.0374999999999996</v>
      </c>
      <c r="E9" s="37">
        <v>150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0.29375000000000001</v>
      </c>
      <c r="D10" s="36">
        <f t="shared" si="0"/>
        <v>1.7625000000000002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52</v>
      </c>
      <c r="C11" s="35">
        <v>0.1</v>
      </c>
      <c r="D11" s="36">
        <f t="shared" si="0"/>
        <v>0.60000000000000009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0.9</v>
      </c>
      <c r="D19" s="41">
        <f>SUM(D9:D18)</f>
        <v>5.4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3">
        <v>70</v>
      </c>
      <c r="C37" s="53">
        <v>1</v>
      </c>
      <c r="D37" s="5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3">
        <v>140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53">
        <v>290</v>
      </c>
      <c r="C48" s="53">
        <v>7</v>
      </c>
      <c r="D48" s="5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53">
        <v>300</v>
      </c>
      <c r="C49" s="53">
        <v>8</v>
      </c>
      <c r="D49" s="5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140</v>
      </c>
      <c r="C65" s="53">
        <v>2</v>
      </c>
      <c r="D65" s="53">
        <v>42</v>
      </c>
      <c r="E65" s="54"/>
      <c r="F65" s="54"/>
      <c r="G65" s="54"/>
      <c r="H65" s="54"/>
      <c r="I65" s="52">
        <f>IF(A65&lt;&gt;0,(B65-(B64-D64))/(A65-A64),"")</f>
        <v>8.6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Cormier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53">
        <v>42</v>
      </c>
      <c r="C88" s="53"/>
      <c r="D88" s="5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53">
        <v>70</v>
      </c>
      <c r="C89" s="53">
        <v>1</v>
      </c>
      <c r="D89" s="5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53">
        <v>97</v>
      </c>
      <c r="C90" s="53"/>
      <c r="D90" s="53"/>
      <c r="E90" s="54"/>
      <c r="F90" s="54"/>
      <c r="G90" s="54"/>
      <c r="H90" s="54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53">
        <v>140</v>
      </c>
      <c r="C91" s="53">
        <v>2</v>
      </c>
      <c r="D91" s="53">
        <v>42</v>
      </c>
      <c r="E91" s="54"/>
      <c r="F91" s="54"/>
      <c r="G91" s="54"/>
      <c r="H91" s="54"/>
      <c r="I91" s="56">
        <f t="shared" si="3"/>
        <v>8.6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53">
        <v>137</v>
      </c>
      <c r="C92" s="53"/>
      <c r="D92" s="53"/>
      <c r="E92" s="54"/>
      <c r="F92" s="54"/>
      <c r="G92" s="54"/>
      <c r="H92" s="54"/>
      <c r="I92" s="56">
        <f t="shared" si="3"/>
        <v>7.8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53">
        <v>179</v>
      </c>
      <c r="C93" s="53">
        <v>3</v>
      </c>
      <c r="D93" s="53">
        <v>42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53">
        <v>178</v>
      </c>
      <c r="C94" s="53"/>
      <c r="D94" s="53"/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218</v>
      </c>
      <c r="C95" s="53">
        <v>4</v>
      </c>
      <c r="D95" s="53">
        <v>42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214</v>
      </c>
      <c r="C96" s="53"/>
      <c r="D96" s="53"/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250</v>
      </c>
      <c r="C97" s="53">
        <v>5</v>
      </c>
      <c r="D97" s="53">
        <v>42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242</v>
      </c>
      <c r="C98" s="53"/>
      <c r="D98" s="53"/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273</v>
      </c>
      <c r="C99" s="53">
        <v>6</v>
      </c>
      <c r="D99" s="53">
        <v>42</v>
      </c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85</v>
      </c>
      <c r="B100" s="53">
        <v>290</v>
      </c>
      <c r="C100" s="53">
        <v>7</v>
      </c>
      <c r="D100" s="53">
        <v>42</v>
      </c>
      <c r="E100" s="54"/>
      <c r="F100" s="54"/>
      <c r="G100" s="54"/>
      <c r="H100" s="54"/>
      <c r="I100" s="56">
        <f t="shared" si="3"/>
        <v>5.9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95</v>
      </c>
      <c r="B101" s="53">
        <v>300</v>
      </c>
      <c r="C101" s="53">
        <v>8</v>
      </c>
      <c r="D101" s="53">
        <v>42</v>
      </c>
      <c r="E101" s="54"/>
      <c r="F101" s="54"/>
      <c r="G101" s="54"/>
      <c r="H101" s="54"/>
      <c r="I101" s="56">
        <f t="shared" si="3"/>
        <v>5.2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105</v>
      </c>
      <c r="B102" s="53">
        <v>305</v>
      </c>
      <c r="C102" s="53">
        <v>9</v>
      </c>
      <c r="D102" s="53">
        <v>41</v>
      </c>
      <c r="E102" s="54"/>
      <c r="F102" s="54"/>
      <c r="G102" s="54"/>
      <c r="H102" s="54"/>
      <c r="I102" s="56">
        <f t="shared" si="3"/>
        <v>4.7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115</v>
      </c>
      <c r="B103" s="53">
        <v>304</v>
      </c>
      <c r="C103" s="53">
        <v>10</v>
      </c>
      <c r="D103" s="53">
        <v>37</v>
      </c>
      <c r="E103" s="54"/>
      <c r="F103" s="54"/>
      <c r="G103" s="54"/>
      <c r="H103" s="54"/>
      <c r="I103" s="56">
        <f t="shared" si="3"/>
        <v>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125</v>
      </c>
      <c r="B104" s="53">
        <v>301</v>
      </c>
      <c r="C104" s="53">
        <v>11</v>
      </c>
      <c r="D104" s="53">
        <v>33</v>
      </c>
      <c r="E104" s="54"/>
      <c r="F104" s="54"/>
      <c r="G104" s="54"/>
      <c r="H104" s="54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135</v>
      </c>
      <c r="B105" s="53">
        <v>298</v>
      </c>
      <c r="C105" s="53">
        <v>12</v>
      </c>
      <c r="D105" s="53">
        <v>29</v>
      </c>
      <c r="E105" s="54"/>
      <c r="F105" s="54"/>
      <c r="G105" s="54"/>
      <c r="H105" s="54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145</v>
      </c>
      <c r="B106" s="53">
        <v>295</v>
      </c>
      <c r="C106" s="53"/>
      <c r="D106" s="53"/>
      <c r="E106" s="54"/>
      <c r="F106" s="54"/>
      <c r="G106" s="54"/>
      <c r="H106" s="54"/>
      <c r="I106" s="56">
        <f t="shared" si="3"/>
        <v>2.6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306</v>
      </c>
      <c r="C107" s="53">
        <v>13</v>
      </c>
      <c r="D107" s="53">
        <v>306</v>
      </c>
      <c r="E107" s="54"/>
      <c r="F107" s="54"/>
      <c r="G107" s="54"/>
      <c r="H107" s="54"/>
      <c r="I107" s="56">
        <f t="shared" si="3"/>
        <v>2.2000000000000002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0.15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0.85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Chêne pubescent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Cormier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4.25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15.583333333333334</v>
      </c>
      <c r="H3" s="70">
        <f>(B3+E3+F3)*44/12+(C3+D3)*0.475*44/12</f>
        <v>153.81666666666669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138.23333333333335</v>
      </c>
      <c r="S3" s="62">
        <f ca="1">AVERAGE(OFFSET($R$3,0,0,'Données projet'!$E$9+1,1))-AVERAGE(OFFSET($H$3,0,0,'Données projet'!$E$9+1,1))</f>
        <v>491.2612707526261</v>
      </c>
      <c r="T3" s="62">
        <f>IF('Données projet'!E9&gt;30,$R$33-$H$33,LOOKUP('Données projet'!$E$9,$A$3:$A$203,R3:R203)-LOOKUP('Données projet'!$E$9,$A$3:$A$203,$H$3:$H$203))</f>
        <v>264.15972233143032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138.23333333333335</v>
      </c>
      <c r="AN3" s="62">
        <f ca="1">AVERAGE(OFFSET($AM$3,0,0,'Données projet'!$E$10+1,1))-AVERAGE(OFFSET($H$3,0,0,'Données projet'!$E$10+1,1))</f>
        <v>538.07524337141103</v>
      </c>
      <c r="AO3" s="62">
        <f>IF('Données projet'!E10&gt;30,$AM$33-$H$33,LOOKUP('Données projet'!$E$10,$A$3:$A$203,AM3:AM203)-LOOKUP('Données projet'!$E$10,$A$3:$A$203,$H$3:$H$203))</f>
        <v>287.04048842028942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138.23333333333335</v>
      </c>
      <c r="BI3" s="62">
        <f ca="1">AVERAGE(OFFSET($BH$3,0,0,'Données projet'!$E$11+1,1))-AVERAGE(OFFSET($H$3,0,0,'Données projet'!$E$11+1,1))</f>
        <v>564.77865406015462</v>
      </c>
      <c r="BJ3" s="62">
        <f>IF('Données projet'!E11&gt;30,$BH$33-$H$33,LOOKUP('Données projet'!$E$11,$A$3:$A$203,BH3:BH203)-LOOKUP('Données projet'!$E$11,$A$3:$A$203,$H$3:$H$203))</f>
        <v>300.08995730038725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37.700000000000003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4.25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15.583333333333334</v>
      </c>
      <c r="H4" s="70">
        <f t="shared" ref="H4:H67" si="1">(B4+E4+F4)*44/12+(C4+D4)*0.475*44/12</f>
        <v>153.81666666666669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projet'!$B$9,Paramètres!$A$1:$I$88,3,0)*VLOOKUP('Données projet'!$B$9,Paramètres!$A$1:$I$88,5,0)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144.27643434544768</v>
      </c>
      <c r="S4" s="62">
        <f ca="1">AVERAGE(OFFSET($R$3,0,0,'Données projet'!$E$9+1,1))-AVERAGE(OFFSET($H$3,0,0,'Données projet'!$E$9+1,1))</f>
        <v>491.2612707526261</v>
      </c>
      <c r="T4" s="62">
        <f>$T$3</f>
        <v>264.15972233143032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projet'!$B$10,Paramètres!$A$1:$I$88,3,0)*VLOOKUP('Données projet'!$B$10,Paramètres!$A$1:$I$88,5,0)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144.59750454092901</v>
      </c>
      <c r="AN4" s="62">
        <f ca="1">AVERAGE(OFFSET($AM$3,0,0,'Données projet'!$E$10+1,1))-AVERAGE(OFFSET($H$3,0,0,'Données projet'!$E$10+1,1))</f>
        <v>538.07524337141103</v>
      </c>
      <c r="AO4" s="62">
        <f>$AO$3</f>
        <v>287.04048842028942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projet'!$B$11,Paramètres!$A$1:$I$88,3,0)*VLOOKUP('Données projet'!$B$11,Paramètres!$A$1:$I$88,5,0)</f>
        <v>1.2975860072835741</v>
      </c>
      <c r="BF4" s="14">
        <f>EXP(-1.0587+0.8836*LN(BE4)+0.284)</f>
        <v>0.58012177912374829</v>
      </c>
      <c r="BG4" s="22">
        <f t="shared" ref="BG4:BG67" si="7">(BE4+BF4)*0.475*44/12</f>
        <v>3.2703410613260862</v>
      </c>
      <c r="BH4" s="62">
        <f t="shared" ref="BH4:BH67" si="8">BG4+(AY4+AZ4)*44/12</f>
        <v>144.78045017294815</v>
      </c>
      <c r="BI4" s="62">
        <f ca="1">AVERAGE(OFFSET($BH$3,0,0,'Données projet'!$E$11+1,1))-AVERAGE(OFFSET($H$3,0,0,'Données projet'!$E$11+1,1))</f>
        <v>564.77865406015462</v>
      </c>
      <c r="BJ4" s="62">
        <f>$BJ$3</f>
        <v>300.08995730038725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38.260332788018133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4.25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15.583333333333334</v>
      </c>
      <c r="H5" s="70">
        <f t="shared" si="1"/>
        <v>153.81666666666669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projet'!$B$9,Paramètres!$A$1:$I$88,3,0)*VLOOKUP('Données projet'!$B$9,Paramètres!$A$1:$I$88,5,0)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148.06353068882757</v>
      </c>
      <c r="S5" s="62">
        <f ca="1">AVERAGE(OFFSET($R$3,0,0,'Données projet'!$E$9+1,1))-AVERAGE(OFFSET($H$3,0,0,'Données projet'!$E$9+1,1))</f>
        <v>491.2612707526261</v>
      </c>
      <c r="T5" s="62">
        <f t="shared" ref="T5:T68" si="34">$T$3</f>
        <v>264.15972233143032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projet'!$B$10,Paramètres!$A$1:$I$88,3,0)*VLOOKUP('Données projet'!$B$10,Paramètres!$A$1:$I$88,5,0)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148.44819531176</v>
      </c>
      <c r="AN5" s="62">
        <f ca="1">AVERAGE(OFFSET($AM$3,0,0,'Données projet'!$E$10+1,1))-AVERAGE(OFFSET($H$3,0,0,'Données projet'!$E$10+1,1))</f>
        <v>538.07524337141103</v>
      </c>
      <c r="AO5" s="62">
        <f t="shared" ref="AO5:AO68" si="36">$AO$3</f>
        <v>287.04048842028942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projet'!$B$11,Paramètres!$A$1:$I$88,3,0)*VLOOKUP('Données projet'!$B$11,Paramètres!$A$1:$I$88,5,0)</f>
        <v>1.5642228226478332</v>
      </c>
      <c r="BF5" s="14">
        <f t="shared" ref="BF5:BF68" si="37">EXP(-1.0587+0.8836*LN(BE5)+0.284)</f>
        <v>0.68428075179095682</v>
      </c>
      <c r="BG5" s="22">
        <f t="shared" si="7"/>
        <v>3.9161437254808931</v>
      </c>
      <c r="BH5" s="62">
        <f t="shared" si="8"/>
        <v>148.66738670448757</v>
      </c>
      <c r="BI5" s="62">
        <f ca="1">AVERAGE(OFFSET($BH$3,0,0,'Données projet'!$E$11+1,1))-AVERAGE(OFFSET($H$3,0,0,'Données projet'!$E$11+1,1))</f>
        <v>564.77865406015462</v>
      </c>
      <c r="BJ5" s="62">
        <f t="shared" ref="BJ5:BJ68" si="38">$BJ$3</f>
        <v>300.08995730038725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38.810945054880605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4.25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15.583333333333334</v>
      </c>
      <c r="H6" s="70">
        <f t="shared" si="1"/>
        <v>153.81666666666669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projet'!$B$9,Paramètres!$A$1:$I$88,3,0)*VLOOKUP('Données projet'!$B$9,Paramètres!$A$1:$I$88,5,0)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151.92375514940531</v>
      </c>
      <c r="S6" s="62">
        <f ca="1">AVERAGE(OFFSET($R$3,0,0,'Données projet'!$E$9+1,1))-AVERAGE(OFFSET($H$3,0,0,'Données projet'!$E$9+1,1))</f>
        <v>491.2612707526261</v>
      </c>
      <c r="T6" s="62">
        <f t="shared" si="34"/>
        <v>264.15972233143032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projet'!$B$10,Paramètres!$A$1:$I$88,3,0)*VLOOKUP('Données projet'!$B$10,Paramètres!$A$1:$I$88,5,0)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152.38465446788001</v>
      </c>
      <c r="AN6" s="62">
        <f ca="1">AVERAGE(OFFSET($AM$3,0,0,'Données projet'!$E$10+1,1))-AVERAGE(OFFSET($H$3,0,0,'Données projet'!$E$10+1,1))</f>
        <v>538.07524337141103</v>
      </c>
      <c r="AO6" s="62">
        <f t="shared" si="36"/>
        <v>287.04048842028942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projet'!$B$11,Paramètres!$A$1:$I$88,3,0)*VLOOKUP('Données projet'!$B$11,Paramètres!$A$1:$I$88,5,0)</f>
        <v>1.885649987868306</v>
      </c>
      <c r="BF6" s="14">
        <f t="shared" si="37"/>
        <v>0.8071411281590839</v>
      </c>
      <c r="BG6" s="22">
        <f t="shared" si="7"/>
        <v>4.6899445270810372</v>
      </c>
      <c r="BH6" s="62">
        <f t="shared" si="8"/>
        <v>152.64729777003893</v>
      </c>
      <c r="BI6" s="62">
        <f ca="1">AVERAGE(OFFSET($BH$3,0,0,'Données projet'!$E$11+1,1))-AVERAGE(OFFSET($H$3,0,0,'Données projet'!$E$11+1,1))</f>
        <v>564.77865406015462</v>
      </c>
      <c r="BJ6" s="62">
        <f t="shared" si="38"/>
        <v>300.08995730038725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39.352005429897616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4.25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15.583333333333334</v>
      </c>
      <c r="H7" s="70">
        <f t="shared" si="1"/>
        <v>153.81666666666669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projet'!$B$9,Paramètres!$A$1:$I$88,3,0)*VLOOKUP('Données projet'!$B$9,Paramètres!$A$1:$I$88,5,0)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155.87921434400042</v>
      </c>
      <c r="S7" s="62">
        <f ca="1">AVERAGE(OFFSET($R$3,0,0,'Données projet'!$E$9+1,1))-AVERAGE(OFFSET($H$3,0,0,'Données projet'!$E$9+1,1))</f>
        <v>491.2612707526261</v>
      </c>
      <c r="T7" s="62">
        <f t="shared" si="34"/>
        <v>264.15972233143032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projet'!$B$10,Paramètres!$A$1:$I$88,3,0)*VLOOKUP('Données projet'!$B$10,Paramètres!$A$1:$I$88,5,0)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156.43150926964429</v>
      </c>
      <c r="AN7" s="62">
        <f ca="1">AVERAGE(OFFSET($AM$3,0,0,'Données projet'!$E$10+1,1))-AVERAGE(OFFSET($H$3,0,0,'Données projet'!$E$10+1,1))</f>
        <v>538.07524337141103</v>
      </c>
      <c r="AO7" s="62">
        <f t="shared" si="36"/>
        <v>287.04048842028942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projet'!$B$11,Paramètres!$A$1:$I$88,3,0)*VLOOKUP('Données projet'!$B$11,Paramètres!$A$1:$I$88,5,0)</f>
        <v>2.2731261974102144</v>
      </c>
      <c r="BF7" s="14">
        <f t="shared" si="37"/>
        <v>0.95206068424520052</v>
      </c>
      <c r="BG7" s="22">
        <f t="shared" si="7"/>
        <v>5.617200485549847</v>
      </c>
      <c r="BH7" s="62">
        <f t="shared" si="8"/>
        <v>156.7462479702443</v>
      </c>
      <c r="BI7" s="62">
        <f ca="1">AVERAGE(OFFSET($BH$3,0,0,'Données projet'!$E$11+1,1))-AVERAGE(OFFSET($H$3,0,0,'Données projet'!$E$11+1,1))</f>
        <v>564.77865406015462</v>
      </c>
      <c r="BJ7" s="62">
        <f t="shared" si="38"/>
        <v>300.08995730038725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39.88367961703787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4.25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15.583333333333334</v>
      </c>
      <c r="H8" s="70">
        <f t="shared" si="1"/>
        <v>153.81666666666669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projet'!$B$9,Paramètres!$A$1:$I$88,3,0)*VLOOKUP('Données projet'!$B$9,Paramètres!$A$1:$I$88,5,0)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159.95629199703251</v>
      </c>
      <c r="S8" s="62">
        <f ca="1">AVERAGE(OFFSET($R$3,0,0,'Données projet'!$E$9+1,1))-AVERAGE(OFFSET($H$3,0,0,'Données projet'!$E$9+1,1))</f>
        <v>491.2612707526261</v>
      </c>
      <c r="T8" s="62">
        <f t="shared" si="34"/>
        <v>264.15972233143032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projet'!$B$10,Paramètres!$A$1:$I$88,3,0)*VLOOKUP('Données projet'!$B$10,Paramètres!$A$1:$I$88,5,0)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160.61816826113349</v>
      </c>
      <c r="AN8" s="62">
        <f ca="1">AVERAGE(OFFSET($AM$3,0,0,'Données projet'!$E$10+1,1))-AVERAGE(OFFSET($H$3,0,0,'Données projet'!$E$10+1,1))</f>
        <v>538.07524337141103</v>
      </c>
      <c r="AO8" s="62">
        <f t="shared" si="36"/>
        <v>287.04048842028942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projet'!$B$11,Paramètres!$A$1:$I$88,3,0)*VLOOKUP('Données projet'!$B$11,Paramètres!$A$1:$I$88,5,0)</f>
        <v>2.740223659001499</v>
      </c>
      <c r="BF8" s="14">
        <f t="shared" si="37"/>
        <v>1.1230000737947632</v>
      </c>
      <c r="BG8" s="22">
        <f t="shared" si="7"/>
        <v>6.7284480012868242</v>
      </c>
      <c r="BH8" s="62">
        <f t="shared" si="8"/>
        <v>160.99537074654566</v>
      </c>
      <c r="BI8" s="62">
        <f ca="1">AVERAGE(OFFSET($BH$3,0,0,'Données projet'!$E$11+1,1))-AVERAGE(OFFSET($H$3,0,0,'Données projet'!$E$11+1,1))</f>
        <v>564.77865406015462</v>
      </c>
      <c r="BJ8" s="62">
        <f t="shared" si="38"/>
        <v>300.08995730038725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40.406130445676652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4.25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15.583333333333334</v>
      </c>
      <c r="H9" s="70">
        <f t="shared" si="1"/>
        <v>153.81666666666669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projet'!$B$9,Paramètres!$A$1:$I$88,3,0)*VLOOKUP('Données projet'!$B$9,Paramètres!$A$1:$I$88,5,0)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164.18650681573072</v>
      </c>
      <c r="S9" s="62">
        <f ca="1">AVERAGE(OFFSET($R$3,0,0,'Données projet'!$E$9+1,1))-AVERAGE(OFFSET($H$3,0,0,'Données projet'!$E$9+1,1))</f>
        <v>491.2612707526261</v>
      </c>
      <c r="T9" s="62">
        <f t="shared" si="34"/>
        <v>264.15972233143032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projet'!$B$10,Paramètres!$A$1:$I$88,3,0)*VLOOKUP('Données projet'!$B$10,Paramètres!$A$1:$I$88,5,0)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164.97978027223709</v>
      </c>
      <c r="AN9" s="62">
        <f ca="1">AVERAGE(OFFSET($AM$3,0,0,'Données projet'!$E$10+1,1))-AVERAGE(OFFSET($H$3,0,0,'Données projet'!$E$10+1,1))</f>
        <v>538.07524337141103</v>
      </c>
      <c r="AO9" s="62">
        <f t="shared" si="36"/>
        <v>287.04048842028942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projet'!$B$11,Paramètres!$A$1:$I$88,3,0)*VLOOKUP('Données projet'!$B$11,Paramètres!$A$1:$I$88,5,0)</f>
        <v>3.3033034901038101</v>
      </c>
      <c r="BF9" s="14">
        <f t="shared" si="37"/>
        <v>1.3246310730107231</v>
      </c>
      <c r="BG9" s="22">
        <f t="shared" si="7"/>
        <v>8.0603193640911446</v>
      </c>
      <c r="BH9" s="62">
        <f t="shared" si="8"/>
        <v>165.43188507245776</v>
      </c>
      <c r="BI9" s="62">
        <f ca="1">AVERAGE(OFFSET($BH$3,0,0,'Données projet'!$E$11+1,1))-AVERAGE(OFFSET($H$3,0,0,'Données projet'!$E$11+1,1))</f>
        <v>564.77865406015462</v>
      </c>
      <c r="BJ9" s="62">
        <f t="shared" si="38"/>
        <v>300.08995730038725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40.919517920463619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4.25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15.583333333333334</v>
      </c>
      <c r="H10" s="70">
        <f t="shared" si="1"/>
        <v>153.81666666666669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projet'!$B$9,Paramètres!$A$1:$I$88,3,0)*VLOOKUP('Données projet'!$B$9,Paramètres!$A$1:$I$88,5,0)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168.60754241194084</v>
      </c>
      <c r="S10" s="62">
        <f ca="1">AVERAGE(OFFSET($R$3,0,0,'Données projet'!$E$9+1,1))-AVERAGE(OFFSET($H$3,0,0,'Données projet'!$E$9+1,1))</f>
        <v>491.2612707526261</v>
      </c>
      <c r="T10" s="62">
        <f t="shared" si="34"/>
        <v>264.15972233143032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projet'!$B$10,Paramètres!$A$1:$I$88,3,0)*VLOOKUP('Données projet'!$B$10,Paramètres!$A$1:$I$88,5,0)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169.55838580325414</v>
      </c>
      <c r="AN10" s="62">
        <f ca="1">AVERAGE(OFFSET($AM$3,0,0,'Données projet'!$E$10+1,1))-AVERAGE(OFFSET($H$3,0,0,'Données projet'!$E$10+1,1))</f>
        <v>538.07524337141103</v>
      </c>
      <c r="AO10" s="62">
        <f t="shared" si="36"/>
        <v>287.04048842028942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projet'!$B$11,Paramètres!$A$1:$I$88,3,0)*VLOOKUP('Données projet'!$B$11,Paramètres!$A$1:$I$88,5,0)</f>
        <v>3.982088802090022</v>
      </c>
      <c r="BF10" s="14">
        <f t="shared" si="37"/>
        <v>1.5624642602705792</v>
      </c>
      <c r="BG10" s="22">
        <f t="shared" si="7"/>
        <v>9.6567632502780452</v>
      </c>
      <c r="BH10" s="62">
        <f t="shared" si="8"/>
        <v>170.10031613036037</v>
      </c>
      <c r="BI10" s="62">
        <f ca="1">AVERAGE(OFFSET($BH$3,0,0,'Données projet'!$E$11+1,1))-AVERAGE(OFFSET($H$3,0,0,'Données projet'!$E$11+1,1))</f>
        <v>564.77865406015462</v>
      </c>
      <c r="BJ10" s="62">
        <f t="shared" si="38"/>
        <v>300.08995730038725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41.423999270325481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4.25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15.583333333333334</v>
      </c>
      <c r="H11" s="70">
        <f t="shared" si="1"/>
        <v>153.81666666666669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projet'!$B$9,Paramètres!$A$1:$I$88,3,0)*VLOOKUP('Données projet'!$B$9,Paramètres!$A$1:$I$88,5,0)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173.26448387140039</v>
      </c>
      <c r="S11" s="62">
        <f ca="1">AVERAGE(OFFSET($R$3,0,0,'Données projet'!$E$9+1,1))-AVERAGE(OFFSET($H$3,0,0,'Données projet'!$E$9+1,1))</f>
        <v>491.2612707526261</v>
      </c>
      <c r="T11" s="62">
        <f t="shared" si="34"/>
        <v>264.15972233143032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projet'!$B$10,Paramètres!$A$1:$I$88,3,0)*VLOOKUP('Données projet'!$B$10,Paramètres!$A$1:$I$88,5,0)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174.40429949186932</v>
      </c>
      <c r="AN11" s="62">
        <f ca="1">AVERAGE(OFFSET($AM$3,0,0,'Données projet'!$E$10+1,1))-AVERAGE(OFFSET($H$3,0,0,'Données projet'!$E$10+1,1))</f>
        <v>538.07524337141103</v>
      </c>
      <c r="AO11" s="62">
        <f t="shared" si="36"/>
        <v>287.04048842028942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projet'!$B$11,Paramètres!$A$1:$I$88,3,0)*VLOOKUP('Données projet'!$B$11,Paramètres!$A$1:$I$88,5,0)</f>
        <v>4.8003555456638995</v>
      </c>
      <c r="BF11" s="14">
        <f t="shared" si="37"/>
        <v>1.8429996203200378</v>
      </c>
      <c r="BG11" s="22">
        <f t="shared" si="7"/>
        <v>11.570510247422023</v>
      </c>
      <c r="BH11" s="62">
        <f t="shared" si="8"/>
        <v>175.05396101280121</v>
      </c>
      <c r="BI11" s="62">
        <f ca="1">AVERAGE(OFFSET($BH$3,0,0,'Données projet'!$E$11+1,1))-AVERAGE(OFFSET($H$3,0,0,'Données projet'!$E$11+1,1))</f>
        <v>564.77865406015462</v>
      </c>
      <c r="BJ11" s="62">
        <f t="shared" si="38"/>
        <v>300.08995730038725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41.919728996618566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4.25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15.583333333333334</v>
      </c>
      <c r="H12" s="70">
        <f t="shared" si="1"/>
        <v>153.81666666666669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projet'!$B$9,Paramètres!$A$1:$I$88,3,0)*VLOOKUP('Données projet'!$B$9,Paramètres!$A$1:$I$88,5,0)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178.21130254613678</v>
      </c>
      <c r="S12" s="62">
        <f ca="1">AVERAGE(OFFSET($R$3,0,0,'Données projet'!$E$9+1,1))-AVERAGE(OFFSET($H$3,0,0,'Données projet'!$E$9+1,1))</f>
        <v>491.2612707526261</v>
      </c>
      <c r="T12" s="62">
        <f t="shared" si="34"/>
        <v>264.15972233143032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projet'!$B$10,Paramètres!$A$1:$I$88,3,0)*VLOOKUP('Données projet'!$B$10,Paramètres!$A$1:$I$88,5,0)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179.57777016511102</v>
      </c>
      <c r="AN12" s="62">
        <f ca="1">AVERAGE(OFFSET($AM$3,0,0,'Données projet'!$E$10+1,1))-AVERAGE(OFFSET($H$3,0,0,'Données projet'!$E$10+1,1))</f>
        <v>538.07524337141103</v>
      </c>
      <c r="AO12" s="62">
        <f t="shared" si="36"/>
        <v>287.04048842028942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projet'!$B$11,Paramètres!$A$1:$I$88,3,0)*VLOOKUP('Données projet'!$B$11,Paramètres!$A$1:$I$88,5,0)</f>
        <v>5.7867653159044812</v>
      </c>
      <c r="BF12" s="14">
        <f t="shared" si="37"/>
        <v>2.1739041889582755</v>
      </c>
      <c r="BG12" s="22">
        <f t="shared" si="7"/>
        <v>13.864832720969302</v>
      </c>
      <c r="BH12" s="62">
        <f t="shared" si="8"/>
        <v>180.35664876260506</v>
      </c>
      <c r="BI12" s="62">
        <f ca="1">AVERAGE(OFFSET($BH$3,0,0,'Données projet'!$E$11+1,1))-AVERAGE(OFFSET($H$3,0,0,'Données projet'!$E$11+1,1))</f>
        <v>564.77865406015462</v>
      </c>
      <c r="BJ12" s="62">
        <f t="shared" si="38"/>
        <v>300.08995730038725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42.406858920446112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4.25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15.583333333333334</v>
      </c>
      <c r="H13" s="70">
        <f t="shared" si="1"/>
        <v>153.81666666666669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projet'!$B$9,Paramètres!$A$1:$I$88,3,0)*VLOOKUP('Données projet'!$B$9,Paramètres!$A$1:$I$88,5,0)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183.51263902937563</v>
      </c>
      <c r="S13" s="62">
        <f ca="1">AVERAGE(OFFSET($R$3,0,0,'Données projet'!$E$9+1,1))-AVERAGE(OFFSET($H$3,0,0,'Données projet'!$E$9+1,1))</f>
        <v>491.2612707526261</v>
      </c>
      <c r="T13" s="62">
        <f t="shared" si="34"/>
        <v>264.15972233143032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projet'!$B$10,Paramètres!$A$1:$I$88,3,0)*VLOOKUP('Données projet'!$B$10,Paramètres!$A$1:$I$88,5,0)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185.15097435815792</v>
      </c>
      <c r="AN13" s="62">
        <f ca="1">AVERAGE(OFFSET($AM$3,0,0,'Données projet'!$E$10+1,1))-AVERAGE(OFFSET($H$3,0,0,'Données projet'!$E$10+1,1))</f>
        <v>538.07524337141103</v>
      </c>
      <c r="AO13" s="62">
        <f t="shared" si="36"/>
        <v>287.04048842028942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projet'!$B$11,Paramètres!$A$1:$I$88,3,0)*VLOOKUP('Données projet'!$B$11,Paramètres!$A$1:$I$88,5,0)</f>
        <v>6.9758692877662263</v>
      </c>
      <c r="BF13" s="14">
        <f t="shared" si="37"/>
        <v>2.5642215932468222</v>
      </c>
      <c r="BG13" s="22">
        <f t="shared" si="7"/>
        <v>16.61565828443106</v>
      </c>
      <c r="BH13" s="62">
        <f t="shared" si="8"/>
        <v>186.08485401355347</v>
      </c>
      <c r="BI13" s="62">
        <f ca="1">AVERAGE(OFFSET($BH$3,0,0,'Données projet'!$E$11+1,1))-AVERAGE(OFFSET($H$3,0,0,'Données projet'!$E$11+1,1))</f>
        <v>564.77865406015462</v>
      </c>
      <c r="BJ13" s="62">
        <f t="shared" si="38"/>
        <v>300.08995730038725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42.885538229154598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4.25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15.583333333333334</v>
      </c>
      <c r="H14" s="70">
        <f t="shared" si="1"/>
        <v>153.81666666666669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projet'!$B$9,Paramètres!$A$1:$I$88,3,0)*VLOOKUP('Données projet'!$B$9,Paramètres!$A$1:$I$88,5,0)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189.24594435018977</v>
      </c>
      <c r="S14" s="62">
        <f ca="1">AVERAGE(OFFSET($R$3,0,0,'Données projet'!$E$9+1,1))-AVERAGE(OFFSET($H$3,0,0,'Données projet'!$E$9+1,1))</f>
        <v>491.2612707526261</v>
      </c>
      <c r="T14" s="62">
        <f t="shared" si="34"/>
        <v>264.15972233143032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projet'!$B$10,Paramètres!$A$1:$I$88,3,0)*VLOOKUP('Données projet'!$B$10,Paramètres!$A$1:$I$88,5,0)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191.21041045676819</v>
      </c>
      <c r="AN14" s="62">
        <f ca="1">AVERAGE(OFFSET($AM$3,0,0,'Données projet'!$E$10+1,1))-AVERAGE(OFFSET($H$3,0,0,'Données projet'!$E$10+1,1))</f>
        <v>538.07524337141103</v>
      </c>
      <c r="AO14" s="62">
        <f t="shared" si="36"/>
        <v>287.04048842028942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projet'!$B$11,Paramètres!$A$1:$I$88,3,0)*VLOOKUP('Données projet'!$B$11,Paramètres!$A$1:$I$88,5,0)</f>
        <v>8.4093184470872249</v>
      </c>
      <c r="BF14" s="14">
        <f t="shared" si="37"/>
        <v>3.0246192139792929</v>
      </c>
      <c r="BG14" s="22">
        <f t="shared" si="7"/>
        <v>19.914108093024186</v>
      </c>
      <c r="BH14" s="62">
        <f t="shared" si="8"/>
        <v>192.33023545155518</v>
      </c>
      <c r="BI14" s="62">
        <f ca="1">AVERAGE(OFFSET($BH$3,0,0,'Données projet'!$E$11+1,1))-AVERAGE(OFFSET($H$3,0,0,'Données projet'!$E$11+1,1))</f>
        <v>564.77865406015462</v>
      </c>
      <c r="BJ14" s="62">
        <f t="shared" si="38"/>
        <v>300.08995730038725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43.355913522023606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4.25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15.583333333333334</v>
      </c>
      <c r="H15" s="70">
        <f t="shared" si="1"/>
        <v>153.81666666666669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projet'!$B$9,Paramètres!$A$1:$I$88,3,0)*VLOOKUP('Données projet'!$B$9,Paramètres!$A$1:$I$88,5,0)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195.50405154004227</v>
      </c>
      <c r="S15" s="62">
        <f ca="1">AVERAGE(OFFSET($R$3,0,0,'Données projet'!$E$9+1,1))-AVERAGE(OFFSET($H$3,0,0,'Données projet'!$E$9+1,1))</f>
        <v>491.2612707526261</v>
      </c>
      <c r="T15" s="62">
        <f t="shared" si="34"/>
        <v>264.15972233143032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projet'!$B$10,Paramètres!$A$1:$I$88,3,0)*VLOOKUP('Données projet'!$B$10,Paramètres!$A$1:$I$88,5,0)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197.8597741744918</v>
      </c>
      <c r="AN15" s="62">
        <f ca="1">AVERAGE(OFFSET($AM$3,0,0,'Données projet'!$E$10+1,1))-AVERAGE(OFFSET($H$3,0,0,'Données projet'!$E$10+1,1))</f>
        <v>538.07524337141103</v>
      </c>
      <c r="AO15" s="62">
        <f t="shared" si="36"/>
        <v>287.04048842028942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projet'!$B$11,Paramètres!$A$1:$I$88,3,0)*VLOOKUP('Données projet'!$B$11,Paramètres!$A$1:$I$88,5,0)</f>
        <v>10.137322508112241</v>
      </c>
      <c r="BF15" s="14">
        <f t="shared" si="37"/>
        <v>3.5676797253661268</v>
      </c>
      <c r="BG15" s="22">
        <f t="shared" si="7"/>
        <v>23.869545556641487</v>
      </c>
      <c r="BH15" s="62">
        <f t="shared" si="8"/>
        <v>199.20268469223902</v>
      </c>
      <c r="BI15" s="62">
        <f ca="1">AVERAGE(OFFSET($BH$3,0,0,'Données projet'!$E$11+1,1))-AVERAGE(OFFSET($H$3,0,0,'Données projet'!$E$11+1,1))</f>
        <v>564.77865406015462</v>
      </c>
      <c r="BJ15" s="62">
        <f t="shared" si="38"/>
        <v>300.08995730038725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43.818128855162961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4.25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15.583333333333334</v>
      </c>
      <c r="H16" s="70">
        <f t="shared" si="1"/>
        <v>153.81666666666669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projet'!$B$9,Paramètres!$A$1:$I$88,3,0)*VLOOKUP('Données projet'!$B$9,Paramètres!$A$1:$I$88,5,0)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202.39826428791426</v>
      </c>
      <c r="S16" s="62">
        <f ca="1">AVERAGE(OFFSET($R$3,0,0,'Données projet'!$E$9+1,1))-AVERAGE(OFFSET($H$3,0,0,'Données projet'!$E$9+1,1))</f>
        <v>491.2612707526261</v>
      </c>
      <c r="T16" s="62">
        <f t="shared" si="34"/>
        <v>264.15972233143032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projet'!$B$10,Paramètres!$A$1:$I$88,3,0)*VLOOKUP('Données projet'!$B$10,Paramètres!$A$1:$I$88,5,0)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205.22341237140117</v>
      </c>
      <c r="AN16" s="62">
        <f ca="1">AVERAGE(OFFSET($AM$3,0,0,'Données projet'!$E$10+1,1))-AVERAGE(OFFSET($H$3,0,0,'Données projet'!$E$10+1,1))</f>
        <v>538.07524337141103</v>
      </c>
      <c r="AO16" s="62">
        <f t="shared" si="36"/>
        <v>287.04048842028942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projet'!$B$11,Paramètres!$A$1:$I$88,3,0)*VLOOKUP('Données projet'!$B$11,Paramètres!$A$1:$I$88,5,0)</f>
        <v>12.220408619330426</v>
      </c>
      <c r="BF16" s="14">
        <f t="shared" si="37"/>
        <v>4.2082449797185175</v>
      </c>
      <c r="BG16" s="22">
        <f t="shared" si="7"/>
        <v>28.613238351676909</v>
      </c>
      <c r="BH16" s="62">
        <f t="shared" si="8"/>
        <v>206.83398845454616</v>
      </c>
      <c r="BI16" s="62">
        <f ca="1">AVERAGE(OFFSET($BH$3,0,0,'Données projet'!$E$11+1,1))-AVERAGE(OFFSET($H$3,0,0,'Données projet'!$E$11+1,1))</f>
        <v>564.77865406015462</v>
      </c>
      <c r="BJ16" s="62">
        <f t="shared" si="38"/>
        <v>300.08995730038725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44.272325785631011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4.25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15.583333333333334</v>
      </c>
      <c r="H17" s="70">
        <f t="shared" si="1"/>
        <v>153.81666666666669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projet'!$B$9,Paramètres!$A$1:$I$88,3,0)*VLOOKUP('Données projet'!$B$9,Paramètres!$A$1:$I$88,5,0)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210.06206691106794</v>
      </c>
      <c r="S17" s="62">
        <f ca="1">AVERAGE(OFFSET($R$3,0,0,'Données projet'!$E$9+1,1))-AVERAGE(OFFSET($H$3,0,0,'Données projet'!$E$9+1,1))</f>
        <v>491.2612707526261</v>
      </c>
      <c r="T17" s="62">
        <f t="shared" si="34"/>
        <v>264.15972233143032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projet'!$B$10,Paramètres!$A$1:$I$88,3,0)*VLOOKUP('Données projet'!$B$10,Paramètres!$A$1:$I$88,5,0)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213.45047181319563</v>
      </c>
      <c r="AN17" s="62">
        <f ca="1">AVERAGE(OFFSET($AM$3,0,0,'Données projet'!$E$10+1,1))-AVERAGE(OFFSET($H$3,0,0,'Données projet'!$E$10+1,1))</f>
        <v>538.07524337141103</v>
      </c>
      <c r="AO17" s="62">
        <f t="shared" si="36"/>
        <v>287.04048842028942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projet'!$B$11,Paramètres!$A$1:$I$88,3,0)*VLOOKUP('Données projet'!$B$11,Paramètres!$A$1:$I$88,5,0)</f>
        <v>14.731541460173487</v>
      </c>
      <c r="BF17" s="14">
        <f t="shared" si="37"/>
        <v>4.9638216355053304</v>
      </c>
      <c r="BG17" s="22">
        <f t="shared" si="7"/>
        <v>34.302757391640604</v>
      </c>
      <c r="BH17" s="62">
        <f t="shared" si="8"/>
        <v>215.38222769030642</v>
      </c>
      <c r="BI17" s="62">
        <f ca="1">AVERAGE(OFFSET($BH$3,0,0,'Données projet'!$E$11+1,1))-AVERAGE(OFFSET($H$3,0,0,'Données projet'!$E$11+1,1))</f>
        <v>564.77865406015462</v>
      </c>
      <c r="BJ17" s="62">
        <f t="shared" si="38"/>
        <v>300.08995730038725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44.718643414787657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4.25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15.583333333333334</v>
      </c>
      <c r="H18" s="70">
        <f t="shared" si="1"/>
        <v>153.81666666666669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projet'!$B$9,Paramètres!$A$1:$I$88,3,0)*VLOOKUP('Données projet'!$B$9,Paramètres!$A$1:$I$88,5,0)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218.65558092155891</v>
      </c>
      <c r="S18" s="62">
        <f ca="1">AVERAGE(OFFSET($R$3,0,0,'Données projet'!$E$9+1,1))-AVERAGE(OFFSET($H$3,0,0,'Données projet'!$E$9+1,1))</f>
        <v>491.2612707526261</v>
      </c>
      <c r="T18" s="62">
        <f t="shared" si="34"/>
        <v>264.15972233143032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projet'!$B$10,Paramètres!$A$1:$I$88,3,0)*VLOOKUP('Données projet'!$B$10,Paramètres!$A$1:$I$88,5,0)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222.71988302626619</v>
      </c>
      <c r="AN18" s="62">
        <f ca="1">AVERAGE(OFFSET($AM$3,0,0,'Données projet'!$E$10+1,1))-AVERAGE(OFFSET($H$3,0,0,'Données projet'!$E$10+1,1))</f>
        <v>538.07524337141103</v>
      </c>
      <c r="AO18" s="62">
        <f t="shared" si="36"/>
        <v>287.04048842028942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projet'!$B$11,Paramètres!$A$1:$I$88,3,0)*VLOOKUP('Données projet'!$B$11,Paramètres!$A$1:$I$88,5,0)</f>
        <v>17.758678989631132</v>
      </c>
      <c r="BF18" s="14">
        <f t="shared" si="37"/>
        <v>5.8550596146042126</v>
      </c>
      <c r="BG18" s="22">
        <f t="shared" si="7"/>
        <v>41.127261402376554</v>
      </c>
      <c r="BH18" s="62">
        <f t="shared" si="8"/>
        <v>225.03706231565883</v>
      </c>
      <c r="BI18" s="62">
        <f ca="1">AVERAGE(OFFSET($BH$3,0,0,'Données projet'!$E$11+1,1))-AVERAGE(OFFSET($H$3,0,0,'Données projet'!$E$11+1,1))</f>
        <v>564.77865406015462</v>
      </c>
      <c r="BJ18" s="62">
        <f t="shared" si="38"/>
        <v>300.08995730038725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45.157218430895171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4.25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15.583333333333334</v>
      </c>
      <c r="H19" s="70">
        <f t="shared" si="1"/>
        <v>153.81666666666669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projet'!$B$9,Paramètres!$A$1:$I$88,3,0)*VLOOKUP('Données projet'!$B$9,Paramètres!$A$1:$I$88,5,0)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228.37091878241816</v>
      </c>
      <c r="S19" s="62">
        <f ca="1">AVERAGE(OFFSET($R$3,0,0,'Données projet'!$E$9+1,1))-AVERAGE(OFFSET($H$3,0,0,'Données projet'!$E$9+1,1))</f>
        <v>491.2612707526261</v>
      </c>
      <c r="T19" s="62">
        <f t="shared" si="34"/>
        <v>264.15972233143032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projet'!$B$10,Paramètres!$A$1:$I$88,3,0)*VLOOKUP('Données projet'!$B$10,Paramètres!$A$1:$I$88,5,0)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233.24634772931938</v>
      </c>
      <c r="AN19" s="62">
        <f ca="1">AVERAGE(OFFSET($AM$3,0,0,'Données projet'!$E$10+1,1))-AVERAGE(OFFSET($H$3,0,0,'Données projet'!$E$10+1,1))</f>
        <v>538.07524337141103</v>
      </c>
      <c r="AO19" s="62">
        <f t="shared" si="36"/>
        <v>287.04048842028942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projet'!$B$11,Paramètres!$A$1:$I$88,3,0)*VLOOKUP('Données projet'!$B$11,Paramètres!$A$1:$I$88,5,0)</f>
        <v>21.407853367508512</v>
      </c>
      <c r="BF19" s="14">
        <f t="shared" si="37"/>
        <v>6.906316464991046</v>
      </c>
      <c r="BG19" s="22">
        <f t="shared" si="7"/>
        <v>49.313845791603399</v>
      </c>
      <c r="BH19" s="62">
        <f t="shared" si="8"/>
        <v>236.02608023408587</v>
      </c>
      <c r="BI19" s="62">
        <f ca="1">AVERAGE(OFFSET($BH$3,0,0,'Données projet'!$E$11+1,1))-AVERAGE(OFFSET($H$3,0,0,'Données projet'!$E$11+1,1))</f>
        <v>564.77865406015462</v>
      </c>
      <c r="BJ19" s="62">
        <f t="shared" si="38"/>
        <v>300.08995730038725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45.588185150980067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4.25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15.583333333333334</v>
      </c>
      <c r="H20" s="70">
        <f t="shared" si="1"/>
        <v>153.81666666666669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projet'!$B$9,Paramètres!$A$1:$I$88,3,0)*VLOOKUP('Données projet'!$B$9,Paramètres!$A$1:$I$88,5,0)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239.43861588574683</v>
      </c>
      <c r="S20" s="62">
        <f ca="1">AVERAGE(OFFSET($R$3,0,0,'Données projet'!$E$9+1,1))-AVERAGE(OFFSET($H$3,0,0,'Données projet'!$E$9+1,1))</f>
        <v>491.2612707526261</v>
      </c>
      <c r="T20" s="62">
        <f t="shared" si="34"/>
        <v>264.15972233143032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projet'!$B$10,Paramètres!$A$1:$I$88,3,0)*VLOOKUP('Données projet'!$B$10,Paramètres!$A$1:$I$88,5,0)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245.28753238228515</v>
      </c>
      <c r="AN20" s="62">
        <f ca="1">AVERAGE(OFFSET($AM$3,0,0,'Données projet'!$E$10+1,1))-AVERAGE(OFFSET($H$3,0,0,'Données projet'!$E$10+1,1))</f>
        <v>538.07524337141103</v>
      </c>
      <c r="AO20" s="62">
        <f t="shared" si="36"/>
        <v>287.04048842028942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projet'!$B$11,Paramètres!$A$1:$I$88,3,0)*VLOOKUP('Données projet'!$B$11,Paramètres!$A$1:$I$88,5,0)</f>
        <v>25.80688496437903</v>
      </c>
      <c r="BF20" s="14">
        <f t="shared" si="37"/>
        <v>8.146323052908933</v>
      </c>
      <c r="BG20" s="22">
        <f t="shared" si="7"/>
        <v>59.135170630109862</v>
      </c>
      <c r="BH20" s="62">
        <f t="shared" si="8"/>
        <v>248.62242546843964</v>
      </c>
      <c r="BI20" s="62">
        <f ca="1">AVERAGE(OFFSET($BH$3,0,0,'Données projet'!$E$11+1,1))-AVERAGE(OFFSET($H$3,0,0,'Données projet'!$E$11+1,1))</f>
        <v>564.77865406015462</v>
      </c>
      <c r="BJ20" s="62">
        <f t="shared" si="38"/>
        <v>300.08995730038725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46.01167556196873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4.25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15.583333333333334</v>
      </c>
      <c r="H21" s="70">
        <f t="shared" si="1"/>
        <v>153.81666666666669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projet'!$B$9,Paramètres!$A$1:$I$88,3,0)*VLOOKUP('Données projet'!$B$9,Paramètres!$A$1:$I$88,5,0)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252.13535838698192</v>
      </c>
      <c r="S21" s="62">
        <f ca="1">AVERAGE(OFFSET($R$3,0,0,'Données projet'!$E$9+1,1))-AVERAGE(OFFSET($H$3,0,0,'Données projet'!$E$9+1,1))</f>
        <v>491.2612707526261</v>
      </c>
      <c r="T21" s="62">
        <f t="shared" si="34"/>
        <v>264.15972233143032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projet'!$B$10,Paramètres!$A$1:$I$88,3,0)*VLOOKUP('Données projet'!$B$10,Paramètres!$A$1:$I$88,5,0)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259.15271135164556</v>
      </c>
      <c r="AN21" s="62">
        <f ca="1">AVERAGE(OFFSET($AM$3,0,0,'Données projet'!$E$10+1,1))-AVERAGE(OFFSET($H$3,0,0,'Données projet'!$E$10+1,1))</f>
        <v>538.07524337141103</v>
      </c>
      <c r="AO21" s="62">
        <f t="shared" si="36"/>
        <v>287.04048842028942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projet'!$B$11,Paramètres!$A$1:$I$88,3,0)*VLOOKUP('Données projet'!$B$11,Paramètres!$A$1:$I$88,5,0)</f>
        <v>31.109859551611933</v>
      </c>
      <c r="BF21" s="14">
        <f t="shared" si="37"/>
        <v>9.6089687778941872</v>
      </c>
      <c r="BG21" s="22">
        <f t="shared" si="7"/>
        <v>70.918626007223153</v>
      </c>
      <c r="BH21" s="62">
        <f t="shared" si="8"/>
        <v>263.15396366462454</v>
      </c>
      <c r="BI21" s="62">
        <f ca="1">AVERAGE(OFFSET($BH$3,0,0,'Données projet'!$E$11+1,1))-AVERAGE(OFFSET($H$3,0,0,'Données projet'!$E$11+1,1))</f>
        <v>564.77865406015462</v>
      </c>
      <c r="BJ21" s="62">
        <f t="shared" si="38"/>
        <v>300.08995730038725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46.427819361109464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4.25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15.583333333333334</v>
      </c>
      <c r="H22" s="70">
        <f t="shared" si="1"/>
        <v>153.81666666666669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projet'!$B$9,Paramètres!$A$1:$I$88,3,0)*VLOOKUP('Données projet'!$B$9,Paramètres!$A$1:$I$88,5,0)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266.79326854552215</v>
      </c>
      <c r="S22" s="62">
        <f ca="1">AVERAGE(OFFSET($R$3,0,0,'Données projet'!$E$9+1,1))-AVERAGE(OFFSET($H$3,0,0,'Données projet'!$E$9+1,1))</f>
        <v>491.2612707526261</v>
      </c>
      <c r="T22" s="62">
        <f t="shared" si="34"/>
        <v>264.15972233143032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projet'!$B$10,Paramètres!$A$1:$I$88,3,0)*VLOOKUP('Données projet'!$B$10,Paramètres!$A$1:$I$88,5,0)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275.21315244746364</v>
      </c>
      <c r="AN22" s="62">
        <f ca="1">AVERAGE(OFFSET($AM$3,0,0,'Données projet'!$E$10+1,1))-AVERAGE(OFFSET($H$3,0,0,'Données projet'!$E$10+1,1))</f>
        <v>538.07524337141103</v>
      </c>
      <c r="AO22" s="62">
        <f t="shared" si="36"/>
        <v>287.04048842028942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projet'!$B$11,Paramètres!$A$1:$I$88,3,0)*VLOOKUP('Données projet'!$B$11,Paramètres!$A$1:$I$88,5,0)</f>
        <v>37.502525494917215</v>
      </c>
      <c r="BF22" s="14">
        <f t="shared" si="37"/>
        <v>11.334227770598273</v>
      </c>
      <c r="BG22" s="22">
        <f t="shared" si="7"/>
        <v>85.057345270772814</v>
      </c>
      <c r="BH22" s="62">
        <f t="shared" si="8"/>
        <v>280.01429547720369</v>
      </c>
      <c r="BI22" s="62">
        <f ca="1">AVERAGE(OFFSET($BH$3,0,0,'Données projet'!$E$11+1,1))-AVERAGE(OFFSET($H$3,0,0,'Données projet'!$E$11+1,1))</f>
        <v>564.77865406015462</v>
      </c>
      <c r="BJ22" s="62">
        <f t="shared" si="38"/>
        <v>300.08995730038725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46.836743995693261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4.25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15.583333333333334</v>
      </c>
      <c r="H23" s="70">
        <f t="shared" si="1"/>
        <v>153.81666666666669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projet'!$B$9,Paramètres!$A$1:$I$88,3,0)*VLOOKUP('Données projet'!$B$9,Paramètres!$A$1:$I$88,5,0)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283.81106215594082</v>
      </c>
      <c r="S23" s="62">
        <f ca="1">AVERAGE(OFFSET($R$3,0,0,'Données projet'!$E$9+1,1))-AVERAGE(OFFSET($H$3,0,0,'Données projet'!$E$9+1,1))</f>
        <v>491.2612707526261</v>
      </c>
      <c r="T23" s="62">
        <f t="shared" si="34"/>
        <v>264.15972233143032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projet'!$B$10,Paramètres!$A$1:$I$88,3,0)*VLOOKUP('Données projet'!$B$10,Paramètres!$A$1:$I$88,5,0)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293.91459682502853</v>
      </c>
      <c r="AN23" s="62">
        <f ca="1">AVERAGE(OFFSET($AM$3,0,0,'Données projet'!$E$10+1,1))-AVERAGE(OFFSET($H$3,0,0,'Données projet'!$E$10+1,1))</f>
        <v>538.07524337141103</v>
      </c>
      <c r="AO23" s="62">
        <f t="shared" si="36"/>
        <v>287.04048842028942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projet'!$B$11,Paramètres!$A$1:$I$88,3,0)*VLOOKUP('Données projet'!$B$11,Paramètres!$A$1:$I$88,5,0)</f>
        <v>45.208799999999997</v>
      </c>
      <c r="BF23" s="14">
        <f t="shared" si="37"/>
        <v>13.369251386406743</v>
      </c>
      <c r="BG23" s="22">
        <f t="shared" si="7"/>
        <v>102.02343949799173</v>
      </c>
      <c r="BH23" s="62">
        <f t="shared" si="8"/>
        <v>299.67599118341656</v>
      </c>
      <c r="BI23" s="62">
        <f ca="1">AVERAGE(OFFSET($BH$3,0,0,'Données projet'!$E$11+1,1))-AVERAGE(OFFSET($H$3,0,0,'Données projet'!$E$11+1,1))</f>
        <v>564.77865406015462</v>
      </c>
      <c r="BJ23" s="62">
        <f t="shared" si="38"/>
        <v>300.08995730038725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47.238574702085558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4.25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15.583333333333334</v>
      </c>
      <c r="H24" s="70">
        <f t="shared" si="1"/>
        <v>153.81666666666669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projet'!$B$9,Paramètres!$A$1:$I$88,3,0)*VLOOKUP('Données projet'!$B$9,Paramètres!$A$1:$I$88,5,0)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297.641521251266</v>
      </c>
      <c r="S24" s="62">
        <f ca="1">AVERAGE(OFFSET($R$3,0,0,'Données projet'!$E$9+1,1))-AVERAGE(OFFSET($H$3,0,0,'Données projet'!$E$9+1,1))</f>
        <v>491.2612707526261</v>
      </c>
      <c r="T24" s="62">
        <f t="shared" si="34"/>
        <v>264.15972233143032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projet'!$B$10,Paramètres!$A$1:$I$88,3,0)*VLOOKUP('Données projet'!$B$10,Paramètres!$A$1:$I$88,5,0)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309.0575160728153</v>
      </c>
      <c r="AN24" s="62">
        <f ca="1">AVERAGE(OFFSET($AM$3,0,0,'Données projet'!$E$10+1,1))-AVERAGE(OFFSET($H$3,0,0,'Données projet'!$E$10+1,1))</f>
        <v>538.07524337141103</v>
      </c>
      <c r="AO24" s="62">
        <f t="shared" si="36"/>
        <v>287.04048842028942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projet'!$B$11,Paramètres!$A$1:$I$88,3,0)*VLOOKUP('Données projet'!$B$11,Paramètres!$A$1:$I$88,5,0)</f>
        <v>51.236640000000001</v>
      </c>
      <c r="BF24" s="14">
        <f t="shared" si="37"/>
        <v>14.932671799321549</v>
      </c>
      <c r="BG24" s="22">
        <f t="shared" si="7"/>
        <v>115.24488471715169</v>
      </c>
      <c r="BH24" s="62">
        <f t="shared" si="8"/>
        <v>315.56747804544801</v>
      </c>
      <c r="BI24" s="62">
        <f ca="1">AVERAGE(OFFSET($BH$3,0,0,'Données projet'!$E$11+1,1))-AVERAGE(OFFSET($H$3,0,0,'Données projet'!$E$11+1,1))</f>
        <v>564.77865406015462</v>
      </c>
      <c r="BJ24" s="62">
        <f t="shared" si="38"/>
        <v>300.08995730038725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47.633434544080821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4.25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15.583333333333334</v>
      </c>
      <c r="H25" s="70">
        <f t="shared" si="1"/>
        <v>153.81666666666669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projet'!$B$9,Paramètres!$A$1:$I$88,3,0)*VLOOKUP('Données projet'!$B$9,Paramètres!$A$1:$I$88,5,0)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311.41502045397948</v>
      </c>
      <c r="S25" s="62">
        <f ca="1">AVERAGE(OFFSET($R$3,0,0,'Données projet'!$E$9+1,1))-AVERAGE(OFFSET($H$3,0,0,'Données projet'!$E$9+1,1))</f>
        <v>491.2612707526261</v>
      </c>
      <c r="T25" s="62">
        <f t="shared" si="34"/>
        <v>264.15972233143032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projet'!$B$10,Paramètres!$A$1:$I$88,3,0)*VLOOKUP('Données projet'!$B$10,Paramètres!$A$1:$I$88,5,0)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324.14010244237426</v>
      </c>
      <c r="AN25" s="62">
        <f ca="1">AVERAGE(OFFSET($AM$3,0,0,'Données projet'!$E$10+1,1))-AVERAGE(OFFSET($H$3,0,0,'Données projet'!$E$10+1,1))</f>
        <v>538.07524337141103</v>
      </c>
      <c r="AO25" s="62">
        <f t="shared" si="36"/>
        <v>287.04048842028942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projet'!$B$11,Paramètres!$A$1:$I$88,3,0)*VLOOKUP('Données projet'!$B$11,Paramètres!$A$1:$I$88,5,0)</f>
        <v>57.264479999999999</v>
      </c>
      <c r="BF25" s="14">
        <f t="shared" si="37"/>
        <v>16.474776623807379</v>
      </c>
      <c r="BG25" s="22">
        <f t="shared" si="7"/>
        <v>128.42920528646451</v>
      </c>
      <c r="BH25" s="62">
        <f t="shared" si="8"/>
        <v>331.39672382752337</v>
      </c>
      <c r="BI25" s="62">
        <f ca="1">AVERAGE(OFFSET($BH$3,0,0,'Données projet'!$E$11+1,1))-AVERAGE(OFFSET($H$3,0,0,'Données projet'!$E$11+1,1))</f>
        <v>564.77865406015462</v>
      </c>
      <c r="BJ25" s="62">
        <f t="shared" si="38"/>
        <v>300.08995730038725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48.021444450591815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4.25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15.583333333333334</v>
      </c>
      <c r="H26" s="70">
        <f t="shared" si="1"/>
        <v>153.81666666666669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projet'!$B$9,Paramètres!$A$1:$I$88,3,0)*VLOOKUP('Données projet'!$B$9,Paramètres!$A$1:$I$88,5,0)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325.13572932318141</v>
      </c>
      <c r="S26" s="62">
        <f ca="1">AVERAGE(OFFSET($R$3,0,0,'Données projet'!$E$9+1,1))-AVERAGE(OFFSET($H$3,0,0,'Données projet'!$E$9+1,1))</f>
        <v>491.2612707526261</v>
      </c>
      <c r="T26" s="62">
        <f t="shared" si="34"/>
        <v>264.15972233143032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projet'!$B$10,Paramètres!$A$1:$I$88,3,0)*VLOOKUP('Données projet'!$B$10,Paramètres!$A$1:$I$88,5,0)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339.1669209964702</v>
      </c>
      <c r="AN26" s="62">
        <f ca="1">AVERAGE(OFFSET($AM$3,0,0,'Données projet'!$E$10+1,1))-AVERAGE(OFFSET($H$3,0,0,'Données projet'!$E$10+1,1))</f>
        <v>538.07524337141103</v>
      </c>
      <c r="AO26" s="62">
        <f t="shared" si="36"/>
        <v>287.04048842028942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projet'!$B$11,Paramètres!$A$1:$I$88,3,0)*VLOOKUP('Données projet'!$B$11,Paramètres!$A$1:$I$88,5,0)</f>
        <v>63.292320000000004</v>
      </c>
      <c r="BF26" s="14">
        <f t="shared" si="37"/>
        <v>17.998065245956816</v>
      </c>
      <c r="BG26" s="22">
        <f t="shared" si="7"/>
        <v>141.58075430337479</v>
      </c>
      <c r="BH26" s="62">
        <f t="shared" si="8"/>
        <v>347.16851734099771</v>
      </c>
      <c r="BI26" s="62">
        <f ca="1">AVERAGE(OFFSET($BH$3,0,0,'Données projet'!$E$11+1,1))-AVERAGE(OFFSET($H$3,0,0,'Données projet'!$E$11+1,1))</f>
        <v>564.77865406015462</v>
      </c>
      <c r="BJ26" s="62">
        <f t="shared" si="38"/>
        <v>300.08995730038725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48.40272325268505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4.25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15.583333333333334</v>
      </c>
      <c r="H27" s="70">
        <f t="shared" si="1"/>
        <v>153.81666666666669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projet'!$B$9,Paramètres!$A$1:$I$88,3,0)*VLOOKUP('Données projet'!$B$9,Paramètres!$A$1:$I$88,5,0)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338.80705769620863</v>
      </c>
      <c r="S27" s="62">
        <f ca="1">AVERAGE(OFFSET($R$3,0,0,'Données projet'!$E$9+1,1))-AVERAGE(OFFSET($H$3,0,0,'Données projet'!$E$9+1,1))</f>
        <v>491.2612707526261</v>
      </c>
      <c r="T27" s="62">
        <f t="shared" si="34"/>
        <v>264.15972233143032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projet'!$B$10,Paramètres!$A$1:$I$88,3,0)*VLOOKUP('Données projet'!$B$10,Paramètres!$A$1:$I$88,5,0)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354.14169740401127</v>
      </c>
      <c r="AN27" s="62">
        <f ca="1">AVERAGE(OFFSET($AM$3,0,0,'Données projet'!$E$10+1,1))-AVERAGE(OFFSET($H$3,0,0,'Données projet'!$E$10+1,1))</f>
        <v>538.07524337141103</v>
      </c>
      <c r="AO27" s="62">
        <f t="shared" si="36"/>
        <v>287.04048842028942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projet'!$B$11,Paramètres!$A$1:$I$88,3,0)*VLOOKUP('Données projet'!$B$11,Paramètres!$A$1:$I$88,5,0)</f>
        <v>69.320160000000001</v>
      </c>
      <c r="BF27" s="14">
        <f t="shared" si="37"/>
        <v>19.50453356393022</v>
      </c>
      <c r="BG27" s="22">
        <f t="shared" si="7"/>
        <v>154.70300795717847</v>
      </c>
      <c r="BH27" s="62">
        <f t="shared" si="8"/>
        <v>362.88676293041522</v>
      </c>
      <c r="BI27" s="62">
        <f ca="1">AVERAGE(OFFSET($BH$3,0,0,'Données projet'!$E$11+1,1))-AVERAGE(OFFSET($H$3,0,0,'Données projet'!$E$11+1,1))</f>
        <v>564.77865406015462</v>
      </c>
      <c r="BJ27" s="62">
        <f t="shared" si="38"/>
        <v>300.08995730038725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48.777387719973667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4.25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15.583333333333334</v>
      </c>
      <c r="H28" s="70">
        <f t="shared" si="1"/>
        <v>153.81666666666669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projet'!$B$9,Paramètres!$A$1:$I$88,3,0)*VLOOKUP('Données projet'!$B$9,Paramètres!$A$1:$I$88,5,0)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352.43185978224358</v>
      </c>
      <c r="S28" s="62">
        <f ca="1">AVERAGE(OFFSET($R$3,0,0,'Données projet'!$E$9+1,1))-AVERAGE(OFFSET($H$3,0,0,'Données projet'!$E$9+1,1))</f>
        <v>491.2612707526261</v>
      </c>
      <c r="T28" s="62">
        <f t="shared" si="34"/>
        <v>264.15972233143032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projet'!$B$10,Paramètres!$A$1:$I$88,3,0)*VLOOKUP('Données projet'!$B$10,Paramètres!$A$1:$I$88,5,0)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369.06754363817134</v>
      </c>
      <c r="AN28" s="62">
        <f ca="1">AVERAGE(OFFSET($AM$3,0,0,'Données projet'!$E$10+1,1))-AVERAGE(OFFSET($H$3,0,0,'Données projet'!$E$10+1,1))</f>
        <v>538.07524337141103</v>
      </c>
      <c r="AO28" s="62">
        <f t="shared" si="36"/>
        <v>287.04048842028942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projet'!$B$11,Paramètres!$A$1:$I$88,3,0)*VLOOKUP('Données projet'!$B$11,Paramètres!$A$1:$I$88,5,0)</f>
        <v>75.347999999999999</v>
      </c>
      <c r="BF28" s="14">
        <f t="shared" si="37"/>
        <v>20.99581051771704</v>
      </c>
      <c r="BG28" s="22">
        <f t="shared" si="7"/>
        <v>167.79880331835713</v>
      </c>
      <c r="BH28" s="62">
        <f t="shared" si="8"/>
        <v>378.55471839396938</v>
      </c>
      <c r="BI28" s="62">
        <f ca="1">AVERAGE(OFFSET($BH$3,0,0,'Données projet'!$E$11+1,1))-AVERAGE(OFFSET($H$3,0,0,'Données projet'!$E$11+1,1))</f>
        <v>564.77865406015462</v>
      </c>
      <c r="BJ28" s="62">
        <f t="shared" si="38"/>
        <v>300.08995730038725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49.14555259637909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4.25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15.583333333333334</v>
      </c>
      <c r="H29" s="70">
        <f t="shared" si="1"/>
        <v>153.81666666666669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projet'!$B$9,Paramètres!$A$1:$I$88,3,0)*VLOOKUP('Données projet'!$B$9,Paramètres!$A$1:$I$88,5,0)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353.00848521882813</v>
      </c>
      <c r="S29" s="62">
        <f ca="1">AVERAGE(OFFSET($R$3,0,0,'Données projet'!$E$9+1,1))-AVERAGE(OFFSET($H$3,0,0,'Données projet'!$E$9+1,1))</f>
        <v>491.2612707526261</v>
      </c>
      <c r="T29" s="62">
        <f t="shared" si="34"/>
        <v>264.15972233143032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projet'!$B$10,Paramètres!$A$1:$I$88,3,0)*VLOOKUP('Données projet'!$B$10,Paramètres!$A$1:$I$88,5,0)</f>
        <v>69.966000000000008</v>
      </c>
      <c r="AK29" s="14">
        <f t="shared" si="35"/>
        <v>19.665013934342461</v>
      </c>
      <c r="AL29" s="22">
        <f t="shared" si="4"/>
        <v>156.10734926897979</v>
      </c>
      <c r="AM29" s="62">
        <f t="shared" si="5"/>
        <v>369.41200604275571</v>
      </c>
      <c r="AN29" s="62">
        <f ca="1">AVERAGE(OFFSET($AM$3,0,0,'Données projet'!$E$10+1,1))-AVERAGE(OFFSET($H$3,0,0,'Données projet'!$E$10+1,1))</f>
        <v>538.07524337141103</v>
      </c>
      <c r="AO29" s="62">
        <f t="shared" si="36"/>
        <v>287.04048842028942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projet'!$B$11,Paramètres!$A$1:$I$88,3,0)*VLOOKUP('Données projet'!$B$11,Paramètres!$A$1:$I$88,5,0)</f>
        <v>74.271600000000007</v>
      </c>
      <c r="BF29" s="14">
        <f t="shared" si="37"/>
        <v>20.730561869473863</v>
      </c>
      <c r="BG29" s="22">
        <f t="shared" si="7"/>
        <v>165.46209858933364</v>
      </c>
      <c r="BH29" s="62">
        <f t="shared" si="8"/>
        <v>378.76675536310961</v>
      </c>
      <c r="BI29" s="62">
        <f ca="1">AVERAGE(OFFSET($BH$3,0,0,'Données projet'!$E$11+1,1))-AVERAGE(OFFSET($H$3,0,0,'Données projet'!$E$11+1,1))</f>
        <v>564.77865406015462</v>
      </c>
      <c r="BJ29" s="62">
        <f t="shared" si="38"/>
        <v>300.08995730038725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49.507330635272233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4.25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15.583333333333334</v>
      </c>
      <c r="H30" s="70">
        <f t="shared" si="1"/>
        <v>153.81666666666669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projet'!$B$9,Paramètres!$A$1:$I$88,3,0)*VLOOKUP('Données projet'!$B$9,Paramètres!$A$1:$I$88,5,0)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369.32555403160177</v>
      </c>
      <c r="S30" s="62">
        <f ca="1">AVERAGE(OFFSET($R$3,0,0,'Données projet'!$E$9+1,1))-AVERAGE(OFFSET($H$3,0,0,'Données projet'!$E$9+1,1))</f>
        <v>491.2612707526261</v>
      </c>
      <c r="T30" s="62">
        <f t="shared" si="34"/>
        <v>264.15972233143032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projet'!$B$10,Paramètres!$A$1:$I$88,3,0)*VLOOKUP('Données projet'!$B$10,Paramètres!$A$1:$I$88,5,0)</f>
        <v>77.064000000000007</v>
      </c>
      <c r="AK30" s="14">
        <f t="shared" si="35"/>
        <v>21.417762186678065</v>
      </c>
      <c r="AL30" s="22">
        <f t="shared" si="4"/>
        <v>171.52240247513097</v>
      </c>
      <c r="AM30" s="62">
        <f t="shared" si="5"/>
        <v>387.35278879981638</v>
      </c>
      <c r="AN30" s="62">
        <f ca="1">AVERAGE(OFFSET($AM$3,0,0,'Données projet'!$E$10+1,1))-AVERAGE(OFFSET($H$3,0,0,'Données projet'!$E$10+1,1))</f>
        <v>538.07524337141103</v>
      </c>
      <c r="AO30" s="62">
        <f t="shared" si="36"/>
        <v>287.04048842028942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projet'!$B$11,Paramètres!$A$1:$I$88,3,0)*VLOOKUP('Données projet'!$B$11,Paramètres!$A$1:$I$88,5,0)</f>
        <v>81.806399999999996</v>
      </c>
      <c r="BF30" s="14">
        <f t="shared" si="37"/>
        <v>22.578282710556032</v>
      </c>
      <c r="BG30" s="22">
        <f t="shared" si="7"/>
        <v>181.80332238755173</v>
      </c>
      <c r="BH30" s="62">
        <f t="shared" si="8"/>
        <v>397.63370871223708</v>
      </c>
      <c r="BI30" s="62">
        <f ca="1">AVERAGE(OFFSET($BH$3,0,0,'Données projet'!$E$11+1,1))-AVERAGE(OFFSET($H$3,0,0,'Données projet'!$E$11+1,1))</f>
        <v>564.77865406015462</v>
      </c>
      <c r="BJ30" s="62">
        <f t="shared" si="38"/>
        <v>300.08995730038725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49.862832634005102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4.25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15.583333333333334</v>
      </c>
      <c r="H31" s="70">
        <f t="shared" si="1"/>
        <v>153.81666666666669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projet'!$B$9,Paramètres!$A$1:$I$88,3,0)*VLOOKUP('Données projet'!$B$9,Paramètres!$A$1:$I$88,5,0)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385.59053048859118</v>
      </c>
      <c r="S31" s="62">
        <f ca="1">AVERAGE(OFFSET($R$3,0,0,'Données projet'!$E$9+1,1))-AVERAGE(OFFSET($H$3,0,0,'Données projet'!$E$9+1,1))</f>
        <v>491.2612707526261</v>
      </c>
      <c r="T31" s="62">
        <f t="shared" si="34"/>
        <v>264.15972233143032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projet'!$B$10,Paramètres!$A$1:$I$88,3,0)*VLOOKUP('Données projet'!$B$10,Paramètres!$A$1:$I$88,5,0)</f>
        <v>84.162000000000006</v>
      </c>
      <c r="AK31" s="14">
        <f t="shared" si="35"/>
        <v>23.151791590506594</v>
      </c>
      <c r="AL31" s="22">
        <f t="shared" si="4"/>
        <v>186.90485368679899</v>
      </c>
      <c r="AM31" s="62">
        <f t="shared" si="5"/>
        <v>405.23835662444685</v>
      </c>
      <c r="AN31" s="62">
        <f ca="1">AVERAGE(OFFSET($AM$3,0,0,'Données projet'!$E$10+1,1))-AVERAGE(OFFSET($H$3,0,0,'Données projet'!$E$10+1,1))</f>
        <v>538.07524337141103</v>
      </c>
      <c r="AO31" s="62">
        <f t="shared" si="36"/>
        <v>287.04048842028942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projet'!$B$11,Paramètres!$A$1:$I$88,3,0)*VLOOKUP('Données projet'!$B$11,Paramètres!$A$1:$I$88,5,0)</f>
        <v>89.341200000000001</v>
      </c>
      <c r="BF31" s="14">
        <f t="shared" si="37"/>
        <v>24.40627042312898</v>
      </c>
      <c r="BG31" s="22">
        <f t="shared" si="7"/>
        <v>198.11017765361632</v>
      </c>
      <c r="BH31" s="62">
        <f t="shared" si="8"/>
        <v>416.44368059126418</v>
      </c>
      <c r="BI31" s="62">
        <f ca="1">AVERAGE(OFFSET($BH$3,0,0,'Données projet'!$E$11+1,1))-AVERAGE(OFFSET($H$3,0,0,'Données projet'!$E$11+1,1))</f>
        <v>564.77865406015462</v>
      </c>
      <c r="BJ31" s="62">
        <f t="shared" si="38"/>
        <v>300.08995730038725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50.212167467843358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4.25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15.583333333333334</v>
      </c>
      <c r="H32" s="70">
        <f t="shared" si="1"/>
        <v>153.81666666666669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projet'!$B$9,Paramètres!$A$1:$I$88,3,0)*VLOOKUP('Données projet'!$B$9,Paramètres!$A$1:$I$88,5,0)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401.80657575516807</v>
      </c>
      <c r="S32" s="62">
        <f ca="1">AVERAGE(OFFSET($R$3,0,0,'Données projet'!$E$9+1,1))-AVERAGE(OFFSET($H$3,0,0,'Données projet'!$E$9+1,1))</f>
        <v>491.2612707526261</v>
      </c>
      <c r="T32" s="62">
        <f t="shared" si="34"/>
        <v>264.15972233143032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projet'!$B$10,Paramètres!$A$1:$I$88,3,0)*VLOOKUP('Données projet'!$B$10,Paramètres!$A$1:$I$88,5,0)</f>
        <v>91.26</v>
      </c>
      <c r="AK32" s="14">
        <f t="shared" si="35"/>
        <v>24.868860330902777</v>
      </c>
      <c r="AL32" s="22">
        <f t="shared" si="4"/>
        <v>202.25776507632233</v>
      </c>
      <c r="AM32" s="62">
        <f t="shared" si="5"/>
        <v>423.07216397290426</v>
      </c>
      <c r="AN32" s="62">
        <f ca="1">AVERAGE(OFFSET($AM$3,0,0,'Données projet'!$E$10+1,1))-AVERAGE(OFFSET($H$3,0,0,'Données projet'!$E$10+1,1))</f>
        <v>538.07524337141103</v>
      </c>
      <c r="AO32" s="62">
        <f t="shared" si="36"/>
        <v>287.04048842028942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projet'!$B$11,Paramètres!$A$1:$I$88,3,0)*VLOOKUP('Données projet'!$B$11,Paramètres!$A$1:$I$88,5,0)</f>
        <v>96.875999999999991</v>
      </c>
      <c r="BF32" s="14">
        <f t="shared" si="37"/>
        <v>26.21637845945024</v>
      </c>
      <c r="BG32" s="22">
        <f t="shared" si="7"/>
        <v>214.38589248354245</v>
      </c>
      <c r="BH32" s="62">
        <f t="shared" si="8"/>
        <v>435.20029138012433</v>
      </c>
      <c r="BI32" s="62">
        <f ca="1">AVERAGE(OFFSET($BH$3,0,0,'Données projet'!$E$11+1,1))-AVERAGE(OFFSET($H$3,0,0,'Données projet'!$E$11+1,1))</f>
        <v>564.77865406015462</v>
      </c>
      <c r="BJ32" s="62">
        <f t="shared" si="38"/>
        <v>300.08995730038725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50.555442123310215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4.25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15.583333333333334</v>
      </c>
      <c r="H33" s="70">
        <f t="shared" si="1"/>
        <v>153.81666666666669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projet'!$B$9,Paramètres!$A$1:$I$88,3,0)*VLOOKUP('Données projet'!$B$9,Paramètres!$A$1:$I$88,5,0)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417.97638899809704</v>
      </c>
      <c r="S33" s="62">
        <f ca="1">AVERAGE(OFFSET($R$3,0,0,'Données projet'!$E$9+1,1))-AVERAGE(OFFSET($H$3,0,0,'Données projet'!$E$9+1,1))</f>
        <v>491.2612707526261</v>
      </c>
      <c r="T33" s="62">
        <f t="shared" si="34"/>
        <v>264.15972233143032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projet'!$B$10,Paramètres!$A$1:$I$88,3,0)*VLOOKUP('Données projet'!$B$10,Paramètres!$A$1:$I$88,5,0)</f>
        <v>98.358000000000004</v>
      </c>
      <c r="AK33" s="14">
        <f t="shared" si="35"/>
        <v>26.570437554143126</v>
      </c>
      <c r="AL33" s="22">
        <f t="shared" si="4"/>
        <v>217.58369540679928</v>
      </c>
      <c r="AM33" s="62">
        <f t="shared" si="5"/>
        <v>440.85715508695614</v>
      </c>
      <c r="AN33" s="62">
        <f ca="1">AVERAGE(OFFSET($AM$3,0,0,'Données projet'!$E$10+1,1))-AVERAGE(OFFSET($H$3,0,0,'Données projet'!$E$10+1,1))</f>
        <v>538.07524337141103</v>
      </c>
      <c r="AO33" s="62">
        <f t="shared" si="36"/>
        <v>287.04048842028942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projet'!$B$11,Paramètres!$A$1:$I$88,3,0)*VLOOKUP('Données projet'!$B$11,Paramètres!$A$1:$I$88,5,0)</f>
        <v>104.41079999999999</v>
      </c>
      <c r="BF33" s="14">
        <f t="shared" si="37"/>
        <v>28.010155571424168</v>
      </c>
      <c r="BG33" s="22">
        <f t="shared" si="7"/>
        <v>230.63316428689711</v>
      </c>
      <c r="BH33" s="62">
        <f t="shared" si="8"/>
        <v>453.90662396705397</v>
      </c>
      <c r="BI33" s="62">
        <f ca="1">AVERAGE(OFFSET($BH$3,0,0,'Données projet'!$E$11+1,1))-AVERAGE(OFFSET($H$3,0,0,'Données projet'!$E$11+1,1))</f>
        <v>564.77865406015462</v>
      </c>
      <c r="BJ33" s="62">
        <f t="shared" si="38"/>
        <v>300.08995730038725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50.892761730951875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4.25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15.583333333333334</v>
      </c>
      <c r="H34" s="70">
        <f t="shared" si="1"/>
        <v>153.81666666666669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8.6</v>
      </c>
      <c r="N34" s="14">
        <f>IF('Données projet'!$A$36&gt;35,N33+M34-V33,IF(A34&lt;'Données projet'!$A$36,$K$205^A34,IF(A34='Données projet'!$A$36,'Données projet'!$B$36,N33+M34-V33)))</f>
        <v>105.6</v>
      </c>
      <c r="O34" s="14">
        <f>N34*VLOOKUP('Données projet'!$B$9,Paramètres!$A$1:$I$88,3,0)*VLOOKUP('Données projet'!$B$9,Paramètres!$A$1:$I$88,5,0)</f>
        <v>95.546879999999987</v>
      </c>
      <c r="P34" s="14">
        <f t="shared" si="33"/>
        <v>25.898306910102065</v>
      </c>
      <c r="Q34" s="22">
        <f t="shared" si="2"/>
        <v>211.51703386842772</v>
      </c>
      <c r="R34" s="62">
        <f t="shared" si="0"/>
        <v>436.00587572605463</v>
      </c>
      <c r="S34" s="62">
        <f ca="1">AVERAGE(OFFSET($R$3,0,0,'Données projet'!$E$9+1,1))-AVERAGE(OFFSET($H$3,0,0,'Données projet'!$E$9+1,1))</f>
        <v>491.2612707526261</v>
      </c>
      <c r="T34" s="62">
        <f t="shared" si="34"/>
        <v>264.15972233143032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105.6</v>
      </c>
      <c r="AJ34" s="14">
        <f>AI34*VLOOKUP('Données projet'!$B$10,Paramètres!$A$1:$I$88,3,0)*VLOOKUP('Données projet'!$B$10,Paramètres!$A$1:$I$88,5,0)</f>
        <v>107.0784</v>
      </c>
      <c r="AK34" s="14">
        <f t="shared" si="35"/>
        <v>28.641558109101805</v>
      </c>
      <c r="AL34" s="22">
        <f t="shared" si="4"/>
        <v>236.37892704001897</v>
      </c>
      <c r="AM34" s="62">
        <f t="shared" si="5"/>
        <v>460.86776889764587</v>
      </c>
      <c r="AN34" s="62">
        <f ca="1">AVERAGE(OFFSET($AM$3,0,0,'Données projet'!$E$10+1,1))-AVERAGE(OFFSET($H$3,0,0,'Données projet'!$E$10+1,1))</f>
        <v>538.07524337141103</v>
      </c>
      <c r="AO34" s="62">
        <f t="shared" si="36"/>
        <v>287.04048842028942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105.6</v>
      </c>
      <c r="BE34" s="14">
        <f>BD34*VLOOKUP('Données projet'!$B$11,Paramètres!$A$1:$I$88,3,0)*VLOOKUP('Données projet'!$B$11,Paramètres!$A$1:$I$88,5,0)</f>
        <v>113.66783999999998</v>
      </c>
      <c r="BF34" s="14">
        <f t="shared" si="37"/>
        <v>30.193499704668234</v>
      </c>
      <c r="BG34" s="22">
        <f t="shared" si="7"/>
        <v>250.55849998563042</v>
      </c>
      <c r="BH34" s="62">
        <f t="shared" si="8"/>
        <v>475.0473418432573</v>
      </c>
      <c r="BI34" s="62">
        <f ca="1">AVERAGE(OFFSET($BH$3,0,0,'Données projet'!$E$11+1,1))-AVERAGE(OFFSET($H$3,0,0,'Données projet'!$E$11+1,1))</f>
        <v>564.77865406015462</v>
      </c>
      <c r="BJ34" s="62">
        <f t="shared" si="38"/>
        <v>300.08995730038725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51.224229597534617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4.25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15.583333333333334</v>
      </c>
      <c r="H35" s="70">
        <f t="shared" si="1"/>
        <v>153.81666666666669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8.6</v>
      </c>
      <c r="N35" s="14">
        <f>IF('Données projet'!$A$36&gt;35,N34+M35-V34,IF(A35&lt;'Données projet'!$A$36,$K$205^A35,IF(A35='Données projet'!$A$36,'Données projet'!$B$36,N34+M35-V34)))</f>
        <v>114.19999999999999</v>
      </c>
      <c r="O35" s="14">
        <f>N35*VLOOKUP('Données projet'!$B$9,Paramètres!$A$1:$I$88,3,0)*VLOOKUP('Données projet'!$B$9,Paramètres!$A$1:$I$88,5,0)</f>
        <v>103.32815999999998</v>
      </c>
      <c r="P35" s="14">
        <f t="shared" si="33"/>
        <v>27.753368651496011</v>
      </c>
      <c r="Q35" s="22">
        <f t="shared" ref="Q35:Q66" si="53">(O35+P35)*0.475*44/12</f>
        <v>228.30032906802219</v>
      </c>
      <c r="R35" s="62">
        <f t="shared" si="0"/>
        <v>453.98346893952754</v>
      </c>
      <c r="S35" s="62">
        <f ca="1">AVERAGE(OFFSET($R$3,0,0,'Données projet'!$E$9+1,1))-AVERAGE(OFFSET($H$3,0,0,'Données projet'!$E$9+1,1))</f>
        <v>491.2612707526261</v>
      </c>
      <c r="T35" s="62">
        <f t="shared" si="34"/>
        <v>264.15972233143032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114.19999999999999</v>
      </c>
      <c r="AJ35" s="14">
        <f>AI35*VLOOKUP('Données projet'!$B$10,Paramètres!$A$1:$I$88,3,0)*VLOOKUP('Données projet'!$B$10,Paramètres!$A$1:$I$88,5,0)</f>
        <v>115.79879999999999</v>
      </c>
      <c r="AK35" s="14">
        <f t="shared" si="35"/>
        <v>30.693115334311045</v>
      </c>
      <c r="AL35" s="22">
        <f t="shared" si="4"/>
        <v>255.14008587392505</v>
      </c>
      <c r="AM35" s="62">
        <f t="shared" si="5"/>
        <v>480.82322574543036</v>
      </c>
      <c r="AN35" s="62">
        <f ca="1">AVERAGE(OFFSET($AM$3,0,0,'Données projet'!$E$10+1,1))-AVERAGE(OFFSET($H$3,0,0,'Données projet'!$E$10+1,1))</f>
        <v>538.07524337141103</v>
      </c>
      <c r="AO35" s="62">
        <f t="shared" si="36"/>
        <v>287.04048842028942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114.19999999999999</v>
      </c>
      <c r="BE35" s="14">
        <f>BD35*VLOOKUP('Données projet'!$B$11,Paramètres!$A$1:$I$88,3,0)*VLOOKUP('Données projet'!$B$11,Paramètres!$A$1:$I$88,5,0)</f>
        <v>122.92487999999999</v>
      </c>
      <c r="BF35" s="14">
        <f t="shared" si="37"/>
        <v>32.356220469980919</v>
      </c>
      <c r="BG35" s="22">
        <f t="shared" si="7"/>
        <v>270.44791665188342</v>
      </c>
      <c r="BH35" s="62">
        <f t="shared" si="8"/>
        <v>496.13105652338879</v>
      </c>
      <c r="BI35" s="62">
        <f ca="1">AVERAGE(OFFSET($BH$3,0,0,'Données projet'!$E$11+1,1))-AVERAGE(OFFSET($H$3,0,0,'Données projet'!$E$11+1,1))</f>
        <v>564.77865406015462</v>
      </c>
      <c r="BJ35" s="62">
        <f t="shared" si="38"/>
        <v>300.08995730038725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51.549947237683277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4.25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15.583333333333334</v>
      </c>
      <c r="H36" s="70">
        <f t="shared" si="1"/>
        <v>153.81666666666669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8.6</v>
      </c>
      <c r="N36" s="14">
        <f>IF('Données projet'!$A$36&gt;35,N35+M36-V35,IF(A36&lt;'Données projet'!$A$36,$K$205^A36,IF(A36='Données projet'!$A$36,'Données projet'!$B$36,N35+M36-V35)))</f>
        <v>122.79999999999998</v>
      </c>
      <c r="O36" s="14">
        <f>N36*VLOOKUP('Données projet'!$B$9,Paramètres!$A$1:$I$88,3,0)*VLOOKUP('Données projet'!$B$9,Paramètres!$A$1:$I$88,5,0)</f>
        <v>111.10943999999999</v>
      </c>
      <c r="P36" s="14">
        <f t="shared" si="33"/>
        <v>29.592224426586235</v>
      </c>
      <c r="Q36" s="22">
        <f t="shared" si="53"/>
        <v>245.05539887630434</v>
      </c>
      <c r="R36" s="62">
        <f t="shared" si="0"/>
        <v>471.91211836119771</v>
      </c>
      <c r="S36" s="62">
        <f ca="1">AVERAGE(OFFSET($R$3,0,0,'Données projet'!$E$9+1,1))-AVERAGE(OFFSET($H$3,0,0,'Données projet'!$E$9+1,1))</f>
        <v>491.2612707526261</v>
      </c>
      <c r="T36" s="62">
        <f t="shared" si="34"/>
        <v>264.15972233143032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122.79999999999998</v>
      </c>
      <c r="AJ36" s="14">
        <f>AI36*VLOOKUP('Données projet'!$B$10,Paramètres!$A$1:$I$88,3,0)*VLOOKUP('Données projet'!$B$10,Paramètres!$A$1:$I$88,5,0)</f>
        <v>124.5192</v>
      </c>
      <c r="AK36" s="14">
        <f t="shared" si="35"/>
        <v>32.726749993106417</v>
      </c>
      <c r="AL36" s="22">
        <f t="shared" si="4"/>
        <v>273.870029571327</v>
      </c>
      <c r="AM36" s="62">
        <f t="shared" si="5"/>
        <v>500.72674905622034</v>
      </c>
      <c r="AN36" s="62">
        <f ca="1">AVERAGE(OFFSET($AM$3,0,0,'Données projet'!$E$10+1,1))-AVERAGE(OFFSET($H$3,0,0,'Données projet'!$E$10+1,1))</f>
        <v>538.07524337141103</v>
      </c>
      <c r="AO36" s="62">
        <f t="shared" si="36"/>
        <v>287.04048842028942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122.79999999999998</v>
      </c>
      <c r="BE36" s="14">
        <f>BD36*VLOOKUP('Données projet'!$B$11,Paramètres!$A$1:$I$88,3,0)*VLOOKUP('Données projet'!$B$11,Paramètres!$A$1:$I$88,5,0)</f>
        <v>132.18191999999999</v>
      </c>
      <c r="BF36" s="14">
        <f t="shared" si="37"/>
        <v>34.500047535388696</v>
      </c>
      <c r="BG36" s="22">
        <f t="shared" si="7"/>
        <v>290.30442679080193</v>
      </c>
      <c r="BH36" s="62">
        <f t="shared" si="8"/>
        <v>517.16114627569527</v>
      </c>
      <c r="BI36" s="62">
        <f ca="1">AVERAGE(OFFSET($BH$3,0,0,'Données projet'!$E$11+1,1))-AVERAGE(OFFSET($H$3,0,0,'Données projet'!$E$11+1,1))</f>
        <v>564.77865406015462</v>
      </c>
      <c r="BJ36" s="62">
        <f t="shared" si="38"/>
        <v>300.08995730038725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51.870014404970917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4.25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15.583333333333334</v>
      </c>
      <c r="H37" s="70">
        <f t="shared" si="1"/>
        <v>153.81666666666669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8.6</v>
      </c>
      <c r="N37" s="14">
        <f>IF('Données projet'!$A$36&gt;35,N36+M37-V36,IF(A37&lt;'Données projet'!$A$36,$K$205^A37,IF(A37='Données projet'!$A$36,'Données projet'!$B$36,N36+M37-V36)))</f>
        <v>131.39999999999998</v>
      </c>
      <c r="O37" s="14">
        <f>N37*VLOOKUP('Données projet'!$B$9,Paramètres!$A$1:$I$88,3,0)*VLOOKUP('Données projet'!$B$9,Paramètres!$A$1:$I$88,5,0)</f>
        <v>118.89071999999996</v>
      </c>
      <c r="P37" s="14">
        <f t="shared" si="33"/>
        <v>31.416138277101783</v>
      </c>
      <c r="Q37" s="22">
        <f t="shared" si="53"/>
        <v>261.78444483261882</v>
      </c>
      <c r="R37" s="62">
        <f t="shared" si="0"/>
        <v>489.7943849483388</v>
      </c>
      <c r="S37" s="62">
        <f ca="1">AVERAGE(OFFSET($R$3,0,0,'Données projet'!$E$9+1,1))-AVERAGE(OFFSET($H$3,0,0,'Données projet'!$E$9+1,1))</f>
        <v>491.2612707526261</v>
      </c>
      <c r="T37" s="62">
        <f t="shared" si="34"/>
        <v>264.15972233143032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131.39999999999998</v>
      </c>
      <c r="AJ37" s="14">
        <f>AI37*VLOOKUP('Données projet'!$B$10,Paramètres!$A$1:$I$88,3,0)*VLOOKUP('Données projet'!$B$10,Paramètres!$A$1:$I$88,5,0)</f>
        <v>133.23959999999997</v>
      </c>
      <c r="AK37" s="14">
        <f t="shared" si="35"/>
        <v>34.743860019521328</v>
      </c>
      <c r="AL37" s="22">
        <f t="shared" si="4"/>
        <v>292.57119286733285</v>
      </c>
      <c r="AM37" s="62">
        <f t="shared" si="5"/>
        <v>520.58113298305284</v>
      </c>
      <c r="AN37" s="62">
        <f ca="1">AVERAGE(OFFSET($AM$3,0,0,'Données projet'!$E$10+1,1))-AVERAGE(OFFSET($H$3,0,0,'Données projet'!$E$10+1,1))</f>
        <v>538.07524337141103</v>
      </c>
      <c r="AO37" s="62">
        <f t="shared" si="36"/>
        <v>287.04048842028942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131.39999999999998</v>
      </c>
      <c r="BE37" s="14">
        <f>BD37*VLOOKUP('Données projet'!$B$11,Paramètres!$A$1:$I$88,3,0)*VLOOKUP('Données projet'!$B$11,Paramètres!$A$1:$I$88,5,0)</f>
        <v>141.43895999999998</v>
      </c>
      <c r="BF37" s="14">
        <f t="shared" si="37"/>
        <v>36.62645458192042</v>
      </c>
      <c r="BG37" s="22">
        <f t="shared" si="7"/>
        <v>310.1305970635114</v>
      </c>
      <c r="BH37" s="62">
        <f t="shared" si="8"/>
        <v>538.14053717923139</v>
      </c>
      <c r="BI37" s="62">
        <f ca="1">AVERAGE(OFFSET($BH$3,0,0,'Données projet'!$E$11+1,1))-AVERAGE(OFFSET($H$3,0,0,'Données projet'!$E$11+1,1))</f>
        <v>564.77865406015462</v>
      </c>
      <c r="BJ37" s="62">
        <f t="shared" si="38"/>
        <v>300.08995730038725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52.184529122469094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4.25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15.583333333333334</v>
      </c>
      <c r="H38" s="70">
        <f t="shared" si="1"/>
        <v>153.81666666666669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140</v>
      </c>
      <c r="L38" s="13">
        <f>VLOOKUP(A38,'Données projet'!$A$35:$I$55,9,0)</f>
        <v>8.6</v>
      </c>
      <c r="M38" s="13">
        <f t="array" ref="M38">INDEX(L:L,MIN(IF(ISNUMBER(L38:L234),ROW(L38:L234),"")))</f>
        <v>8.6</v>
      </c>
      <c r="N38" s="14">
        <f>IF('Données projet'!$A$36&gt;35,N37+M38-V37,IF(A38&lt;'Données projet'!$A$36,$K$205^A38,IF(A38='Données projet'!$A$36,'Données projet'!$B$36,N37+M38-V37)))</f>
        <v>139.99999999999997</v>
      </c>
      <c r="O38" s="14">
        <f>N38*VLOOKUP('Données projet'!$B$9,Paramètres!$A$1:$I$88,3,0)*VLOOKUP('Données projet'!$B$9,Paramètres!$A$1:$I$88,5,0)</f>
        <v>126.67199999999997</v>
      </c>
      <c r="P38" s="14">
        <f t="shared" si="33"/>
        <v>33.226199426361319</v>
      </c>
      <c r="Q38" s="22">
        <f t="shared" si="53"/>
        <v>278.48936400091259</v>
      </c>
      <c r="R38" s="62">
        <f t="shared" si="0"/>
        <v>507.63251894772952</v>
      </c>
      <c r="S38" s="62">
        <f ca="1">AVERAGE(OFFSET($R$3,0,0,'Données projet'!$E$9+1,1))-AVERAGE(OFFSET($H$3,0,0,'Données projet'!$E$9+1,1))</f>
        <v>491.2612707526261</v>
      </c>
      <c r="T38" s="62">
        <f t="shared" si="34"/>
        <v>264.15972233143032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139.99999999999997</v>
      </c>
      <c r="AJ38" s="14">
        <f>AI38*VLOOKUP('Données projet'!$B$10,Paramètres!$A$1:$I$88,3,0)*VLOOKUP('Données projet'!$B$10,Paramètres!$A$1:$I$88,5,0)</f>
        <v>141.95999999999998</v>
      </c>
      <c r="AK38" s="14">
        <f t="shared" si="35"/>
        <v>36.745650011720485</v>
      </c>
      <c r="AL38" s="22">
        <f t="shared" si="4"/>
        <v>311.24567377041313</v>
      </c>
      <c r="AM38" s="62">
        <f t="shared" si="5"/>
        <v>540.38882871723013</v>
      </c>
      <c r="AN38" s="62">
        <f ca="1">AVERAGE(OFFSET($AM$3,0,0,'Données projet'!$E$10+1,1))-AVERAGE(OFFSET($H$3,0,0,'Données projet'!$E$10+1,1))</f>
        <v>538.07524337141103</v>
      </c>
      <c r="AO38" s="62">
        <f t="shared" si="36"/>
        <v>287.04048842028942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140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139.99999999999997</v>
      </c>
      <c r="BE38" s="14">
        <f>BD38*VLOOKUP('Données projet'!$B$11,Paramètres!$A$1:$I$88,3,0)*VLOOKUP('Données projet'!$B$11,Paramètres!$A$1:$I$88,5,0)</f>
        <v>150.69599999999994</v>
      </c>
      <c r="BF38" s="14">
        <f t="shared" si="37"/>
        <v>38.736711478840633</v>
      </c>
      <c r="BG38" s="22">
        <f t="shared" si="7"/>
        <v>329.92863915898073</v>
      </c>
      <c r="BH38" s="62">
        <f t="shared" si="8"/>
        <v>559.07179410579761</v>
      </c>
      <c r="BI38" s="62">
        <f ca="1">AVERAGE(OFFSET($BH$3,0,0,'Données projet'!$E$11+1,1))-AVERAGE(OFFSET($H$3,0,0,'Données projet'!$E$11+1,1))</f>
        <v>564.77865406015462</v>
      </c>
      <c r="BJ38" s="62">
        <f t="shared" si="38"/>
        <v>300.08995730038725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52.493587712768253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4.25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15.583333333333334</v>
      </c>
      <c r="H39" s="70">
        <f t="shared" si="1"/>
        <v>153.81666666666669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7.8</v>
      </c>
      <c r="N39" s="14">
        <f>IF('Données projet'!$A$36&gt;35,N38+M39-V38,IF(A39&lt;'Données projet'!$A$36,$K$205^A39,IF(A39='Données projet'!$A$36,'Données projet'!$B$36,N38+M39-V38)))</f>
        <v>105.79999999999998</v>
      </c>
      <c r="O39" s="14">
        <f>N39*VLOOKUP('Données projet'!$B$9,Paramètres!$A$1:$I$88,3,0)*VLOOKUP('Données projet'!$B$9,Paramètres!$A$1:$I$88,5,0)</f>
        <v>95.727839999999972</v>
      </c>
      <c r="P39" s="14">
        <f t="shared" si="33"/>
        <v>25.941642560384413</v>
      </c>
      <c r="Q39" s="22">
        <f t="shared" si="53"/>
        <v>211.90768212600278</v>
      </c>
      <c r="R39" s="62">
        <f t="shared" si="0"/>
        <v>442.16439316008598</v>
      </c>
      <c r="S39" s="62">
        <f ca="1">AVERAGE(OFFSET($R$3,0,0,'Données projet'!$E$9+1,1))-AVERAGE(OFFSET($H$3,0,0,'Données projet'!$E$9+1,1))</f>
        <v>491.2612707526261</v>
      </c>
      <c r="T39" s="62">
        <f t="shared" si="34"/>
        <v>264.15972233143032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105.79999999999998</v>
      </c>
      <c r="AJ39" s="14">
        <f>AI39*VLOOKUP('Données projet'!$B$10,Paramètres!$A$1:$I$88,3,0)*VLOOKUP('Données projet'!$B$10,Paramètres!$A$1:$I$88,5,0)</f>
        <v>107.2812</v>
      </c>
      <c r="AK39" s="14">
        <f t="shared" si="35"/>
        <v>28.68948404302737</v>
      </c>
      <c r="AL39" s="22">
        <f t="shared" si="4"/>
        <v>236.81560804160597</v>
      </c>
      <c r="AM39" s="62">
        <f t="shared" si="5"/>
        <v>467.07231907568917</v>
      </c>
      <c r="AN39" s="62">
        <f ca="1">AVERAGE(OFFSET($AM$3,0,0,'Données projet'!$E$10+1,1))-AVERAGE(OFFSET($H$3,0,0,'Données projet'!$E$10+1,1))</f>
        <v>538.07524337141103</v>
      </c>
      <c r="AO39" s="62">
        <f t="shared" si="36"/>
        <v>287.04048842028942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7.8</v>
      </c>
      <c r="BD39" s="13">
        <f>IF('Données projet'!$A$88&gt;35,BD38+BC39-BL38,IF(A39&lt;'Données projet'!$A$88,$BA$205^A39,IF(A39='Données projet'!$A$88,'Données projet'!$B$88,BD38+BC39-BL38)))</f>
        <v>105.79999999999998</v>
      </c>
      <c r="BE39" s="14">
        <f>BD39*VLOOKUP('Données projet'!$B$11,Paramètres!$A$1:$I$88,3,0)*VLOOKUP('Données projet'!$B$11,Paramètres!$A$1:$I$88,5,0)</f>
        <v>113.88311999999998</v>
      </c>
      <c r="BF39" s="14">
        <f t="shared" si="37"/>
        <v>30.244022503264436</v>
      </c>
      <c r="BG39" s="22">
        <f t="shared" si="7"/>
        <v>251.02143985985217</v>
      </c>
      <c r="BH39" s="62">
        <f t="shared" si="8"/>
        <v>481.27815089393533</v>
      </c>
      <c r="BI39" s="62">
        <f ca="1">AVERAGE(OFFSET($BH$3,0,0,'Données projet'!$E$11+1,1))-AVERAGE(OFFSET($H$3,0,0,'Données projet'!$E$11+1,1))</f>
        <v>564.77865406015462</v>
      </c>
      <c r="BJ39" s="62">
        <f t="shared" si="38"/>
        <v>300.08995730038725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52.79728482747722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4.25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15.583333333333334</v>
      </c>
      <c r="H40" s="70">
        <f t="shared" si="1"/>
        <v>153.81666666666669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7.8</v>
      </c>
      <c r="N40" s="14">
        <f>IF('Données projet'!$A$36&gt;35,N39+M40-V39,IF(A40&lt;'Données projet'!$A$36,$K$205^A40,IF(A40='Données projet'!$A$36,'Données projet'!$B$36,N39+M40-V39)))</f>
        <v>113.59999999999998</v>
      </c>
      <c r="O40" s="14">
        <f>N40*VLOOKUP('Données projet'!$B$9,Paramètres!$A$1:$I$88,3,0)*VLOOKUP('Données projet'!$B$9,Paramètres!$A$1:$I$88,5,0)</f>
        <v>102.78527999999999</v>
      </c>
      <c r="P40" s="14">
        <f t="shared" si="33"/>
        <v>27.624487443976534</v>
      </c>
      <c r="Q40" s="22">
        <f t="shared" si="53"/>
        <v>227.1303449649258</v>
      </c>
      <c r="R40" s="62">
        <f t="shared" si="0"/>
        <v>458.48129437769956</v>
      </c>
      <c r="S40" s="62">
        <f ca="1">AVERAGE(OFFSET($R$3,0,0,'Données projet'!$E$9+1,1))-AVERAGE(OFFSET($H$3,0,0,'Données projet'!$E$9+1,1))</f>
        <v>491.2612707526261</v>
      </c>
      <c r="T40" s="62">
        <f t="shared" si="34"/>
        <v>264.15972233143032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113.59999999999998</v>
      </c>
      <c r="AJ40" s="14">
        <f>AI40*VLOOKUP('Données projet'!$B$10,Paramètres!$A$1:$I$88,3,0)*VLOOKUP('Données projet'!$B$10,Paramètres!$A$1:$I$88,5,0)</f>
        <v>115.19039999999998</v>
      </c>
      <c r="AK40" s="14">
        <f t="shared" si="35"/>
        <v>30.550582519051947</v>
      </c>
      <c r="AL40" s="22">
        <f t="shared" si="4"/>
        <v>253.8322112206821</v>
      </c>
      <c r="AM40" s="62">
        <f t="shared" si="5"/>
        <v>485.18316063345583</v>
      </c>
      <c r="AN40" s="62">
        <f ca="1">AVERAGE(OFFSET($AM$3,0,0,'Données projet'!$E$10+1,1))-AVERAGE(OFFSET($H$3,0,0,'Données projet'!$E$10+1,1))</f>
        <v>538.07524337141103</v>
      </c>
      <c r="AO40" s="62">
        <f t="shared" si="36"/>
        <v>287.04048842028942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7.8</v>
      </c>
      <c r="BD40" s="13">
        <f>IF('Données projet'!$A$88&gt;35,BD39+BC40-BL39,IF(A40&lt;'Données projet'!$A$88,$BA$205^A40,IF(A40='Données projet'!$A$88,'Données projet'!$B$88,BD39+BC40-BL39)))</f>
        <v>113.59999999999998</v>
      </c>
      <c r="BE40" s="14">
        <f>BD40*VLOOKUP('Données projet'!$B$11,Paramètres!$A$1:$I$88,3,0)*VLOOKUP('Données projet'!$B$11,Paramètres!$A$1:$I$88,5,0)</f>
        <v>122.27903999999998</v>
      </c>
      <c r="BF40" s="14">
        <f t="shared" si="37"/>
        <v>32.205964520250909</v>
      </c>
      <c r="BG40" s="22">
        <f t="shared" si="7"/>
        <v>269.06138287277031</v>
      </c>
      <c r="BH40" s="62">
        <f t="shared" si="8"/>
        <v>500.41233228554404</v>
      </c>
      <c r="BI40" s="62">
        <f ca="1">AVERAGE(OFFSET($BH$3,0,0,'Données projet'!$E$11+1,1))-AVERAGE(OFFSET($H$3,0,0,'Données projet'!$E$11+1,1))</f>
        <v>564.77865406015462</v>
      </c>
      <c r="BJ40" s="62">
        <f t="shared" si="38"/>
        <v>300.08995730038725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53.095713476211017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4.25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15.583333333333334</v>
      </c>
      <c r="H41" s="70">
        <f t="shared" si="1"/>
        <v>153.81666666666669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7.8</v>
      </c>
      <c r="N41" s="14">
        <f>IF('Données projet'!$A$36&gt;35,N40+M41-V40,IF(A41&lt;'Données projet'!$A$36,$K$205^A41,IF(A41='Données projet'!$A$36,'Données projet'!$B$36,N40+M41-V40)))</f>
        <v>121.39999999999998</v>
      </c>
      <c r="O41" s="14">
        <f>N41*VLOOKUP('Données projet'!$B$9,Paramètres!$A$1:$I$88,3,0)*VLOOKUP('Données projet'!$B$9,Paramètres!$A$1:$I$88,5,0)</f>
        <v>109.84271999999997</v>
      </c>
      <c r="P41" s="14">
        <f t="shared" si="33"/>
        <v>29.293925092514947</v>
      </c>
      <c r="Q41" s="22">
        <f t="shared" si="53"/>
        <v>242.32965686946343</v>
      </c>
      <c r="R41" s="62">
        <f t="shared" si="0"/>
        <v>474.75586207140799</v>
      </c>
      <c r="S41" s="62">
        <f ca="1">AVERAGE(OFFSET($R$3,0,0,'Données projet'!$E$9+1,1))-AVERAGE(OFFSET($H$3,0,0,'Données projet'!$E$9+1,1))</f>
        <v>491.2612707526261</v>
      </c>
      <c r="T41" s="62">
        <f t="shared" si="34"/>
        <v>264.15972233143032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121.39999999999998</v>
      </c>
      <c r="AJ41" s="14">
        <f>AI41*VLOOKUP('Données projet'!$B$10,Paramètres!$A$1:$I$88,3,0)*VLOOKUP('Données projet'!$B$10,Paramètres!$A$1:$I$88,5,0)</f>
        <v>123.09959999999998</v>
      </c>
      <c r="AK41" s="14">
        <f t="shared" si="35"/>
        <v>32.396853612606868</v>
      </c>
      <c r="AL41" s="22">
        <f t="shared" si="4"/>
        <v>270.82299004195693</v>
      </c>
      <c r="AM41" s="62">
        <f t="shared" si="5"/>
        <v>503.24919524390145</v>
      </c>
      <c r="AN41" s="62">
        <f ca="1">AVERAGE(OFFSET($AM$3,0,0,'Données projet'!$E$10+1,1))-AVERAGE(OFFSET($H$3,0,0,'Données projet'!$E$10+1,1))</f>
        <v>538.07524337141103</v>
      </c>
      <c r="AO41" s="62">
        <f t="shared" si="36"/>
        <v>287.04048842028942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7.8</v>
      </c>
      <c r="BD41" s="13">
        <f>IF('Données projet'!$A$88&gt;35,BD40+BC41-BL40,IF(A41&lt;'Données projet'!$A$88,$BA$205^A41,IF(A41='Données projet'!$A$88,'Données projet'!$B$88,BD40+BC41-BL40)))</f>
        <v>121.39999999999998</v>
      </c>
      <c r="BE41" s="14">
        <f>BD41*VLOOKUP('Données projet'!$B$11,Paramètres!$A$1:$I$88,3,0)*VLOOKUP('Données projet'!$B$11,Paramètres!$A$1:$I$88,5,0)</f>
        <v>130.67495999999997</v>
      </c>
      <c r="BF41" s="14">
        <f t="shared" si="37"/>
        <v>34.15227573368567</v>
      </c>
      <c r="BG41" s="22">
        <f t="shared" si="7"/>
        <v>287.07410223616915</v>
      </c>
      <c r="BH41" s="62">
        <f t="shared" si="8"/>
        <v>519.50030743811374</v>
      </c>
      <c r="BI41" s="62">
        <f ca="1">AVERAGE(OFFSET($BH$3,0,0,'Données projet'!$E$11+1,1))-AVERAGE(OFFSET($H$3,0,0,'Données projet'!$E$11+1,1))</f>
        <v>564.77865406015462</v>
      </c>
      <c r="BJ41" s="62">
        <f t="shared" si="38"/>
        <v>300.08995730038725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53.388965055075786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4.25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15.583333333333334</v>
      </c>
      <c r="H42" s="70">
        <f t="shared" si="1"/>
        <v>153.81666666666669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7.8</v>
      </c>
      <c r="N42" s="14">
        <f>IF('Données projet'!$A$36&gt;35,N41+M42-V41,IF(A42&lt;'Données projet'!$A$36,$K$205^A42,IF(A42='Données projet'!$A$36,'Données projet'!$B$36,N41+M42-V41)))</f>
        <v>129.19999999999999</v>
      </c>
      <c r="O42" s="14">
        <f>N42*VLOOKUP('Données projet'!$B$9,Paramètres!$A$1:$I$88,3,0)*VLOOKUP('Données projet'!$B$9,Paramètres!$A$1:$I$88,5,0)</f>
        <v>116.90016</v>
      </c>
      <c r="P42" s="14">
        <f t="shared" si="33"/>
        <v>30.950914970772502</v>
      </c>
      <c r="Q42" s="22">
        <f t="shared" si="53"/>
        <v>257.5072889074288</v>
      </c>
      <c r="R42" s="62">
        <f t="shared" si="0"/>
        <v>490.99009661451385</v>
      </c>
      <c r="S42" s="62">
        <f ca="1">AVERAGE(OFFSET($R$3,0,0,'Données projet'!$E$9+1,1))-AVERAGE(OFFSET($H$3,0,0,'Données projet'!$E$9+1,1))</f>
        <v>491.2612707526261</v>
      </c>
      <c r="T42" s="62">
        <f t="shared" si="34"/>
        <v>264.15972233143032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129.19999999999999</v>
      </c>
      <c r="AJ42" s="14">
        <f>AI42*VLOOKUP('Données projet'!$B$10,Paramètres!$A$1:$I$88,3,0)*VLOOKUP('Données projet'!$B$10,Paramètres!$A$1:$I$88,5,0)</f>
        <v>131.00879999999998</v>
      </c>
      <c r="AK42" s="14">
        <f t="shared" si="35"/>
        <v>34.229358418772243</v>
      </c>
      <c r="AL42" s="22">
        <f t="shared" si="4"/>
        <v>287.78979257936163</v>
      </c>
      <c r="AM42" s="62">
        <f t="shared" si="5"/>
        <v>521.27260028644673</v>
      </c>
      <c r="AN42" s="62">
        <f ca="1">AVERAGE(OFFSET($AM$3,0,0,'Données projet'!$E$10+1,1))-AVERAGE(OFFSET($H$3,0,0,'Données projet'!$E$10+1,1))</f>
        <v>538.07524337141103</v>
      </c>
      <c r="AO42" s="62">
        <f t="shared" si="36"/>
        <v>287.04048842028942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7.8</v>
      </c>
      <c r="BD42" s="13">
        <f>IF('Données projet'!$A$88&gt;35,BD41+BC42-BL41,IF(A42&lt;'Données projet'!$A$88,$BA$205^A42,IF(A42='Données projet'!$A$88,'Données projet'!$B$88,BD41+BC42-BL41)))</f>
        <v>129.19999999999999</v>
      </c>
      <c r="BE42" s="14">
        <f>BD42*VLOOKUP('Données projet'!$B$11,Paramètres!$A$1:$I$88,3,0)*VLOOKUP('Données projet'!$B$11,Paramètres!$A$1:$I$88,5,0)</f>
        <v>139.07087999999999</v>
      </c>
      <c r="BF42" s="14">
        <f t="shared" si="37"/>
        <v>36.084074734040144</v>
      </c>
      <c r="BG42" s="22">
        <f t="shared" si="7"/>
        <v>305.06154616178657</v>
      </c>
      <c r="BH42" s="62">
        <f t="shared" si="8"/>
        <v>538.54435386887167</v>
      </c>
      <c r="BI42" s="62">
        <f ca="1">AVERAGE(OFFSET($BH$3,0,0,'Données projet'!$E$11+1,1))-AVERAGE(OFFSET($H$3,0,0,'Données projet'!$E$11+1,1))</f>
        <v>564.77865406015462</v>
      </c>
      <c r="BJ42" s="62">
        <f t="shared" si="38"/>
        <v>300.08995730038725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53.677129374659572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4.25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15.583333333333334</v>
      </c>
      <c r="H43" s="70">
        <f t="shared" si="1"/>
        <v>153.81666666666669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7.8</v>
      </c>
      <c r="M43" s="13">
        <f t="array" ref="M43">INDEX(L:L,MIN(IF(ISNUMBER(L43:L239),ROW(L43:L239),"")))</f>
        <v>7.8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projet'!$B$9,Paramètres!$A$1:$I$88,3,0)*VLOOKUP('Données projet'!$B$9,Paramètres!$A$1:$I$88,5,0)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507.18577949760652</v>
      </c>
      <c r="S43" s="62">
        <f ca="1">AVERAGE(OFFSET($R$3,0,0,'Données projet'!$E$9+1,1))-AVERAGE(OFFSET($H$3,0,0,'Données projet'!$E$9+1,1))</f>
        <v>491.2612707526261</v>
      </c>
      <c r="T43" s="62">
        <f t="shared" si="34"/>
        <v>264.15972233143032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projet'!$B$10,Paramètres!$A$1:$I$88,3,0)*VLOOKUP('Données projet'!$B$10,Paramètres!$A$1:$I$88,5,0)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539.25531167798943</v>
      </c>
      <c r="AN43" s="62">
        <f ca="1">AVERAGE(OFFSET($AM$3,0,0,'Données projet'!$E$10+1,1))-AVERAGE(OFFSET($H$3,0,0,'Données projet'!$E$10+1,1))</f>
        <v>538.07524337141103</v>
      </c>
      <c r="AO43" s="62">
        <f t="shared" si="36"/>
        <v>287.04048842028942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7.8</v>
      </c>
      <c r="BC43" s="13">
        <f t="array" ref="BC43">INDEX(BB:BB,MIN(IF(ISNUMBER(BB43:BB239),ROW(BB43:BB239),"")))</f>
        <v>7.8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projet'!$B$11,Paramètres!$A$1:$I$88,3,0)*VLOOKUP('Données projet'!$B$11,Paramètres!$A$1:$I$88,5,0)</f>
        <v>147.46679999999998</v>
      </c>
      <c r="BF43" s="14">
        <f t="shared" si="37"/>
        <v>38.002337418636273</v>
      </c>
      <c r="BG43" s="22">
        <f t="shared" si="7"/>
        <v>323.02541433745813</v>
      </c>
      <c r="BH43" s="62">
        <f t="shared" si="8"/>
        <v>557.5464948584289</v>
      </c>
      <c r="BI43" s="62">
        <f ca="1">AVERAGE(OFFSET($BH$3,0,0,'Données projet'!$E$11+1,1))-AVERAGE(OFFSET($H$3,0,0,'Données projet'!$E$11+1,1))</f>
        <v>564.77865406015462</v>
      </c>
      <c r="BJ43" s="62">
        <f t="shared" si="38"/>
        <v>300.08995730038725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53.960294687537477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4.25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15.583333333333334</v>
      </c>
      <c r="H44" s="70">
        <f t="shared" si="1"/>
        <v>153.81666666666669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</v>
      </c>
      <c r="O44" s="14">
        <f>N44*VLOOKUP('Données projet'!$B$9,Paramètres!$A$1:$I$88,3,0)*VLOOKUP('Données projet'!$B$9,Paramètres!$A$1:$I$88,5,0)</f>
        <v>131.55792</v>
      </c>
      <c r="P44" s="14">
        <f t="shared" si="33"/>
        <v>34.3560989338864</v>
      </c>
      <c r="Q44" s="22">
        <f t="shared" si="53"/>
        <v>288.96691630985214</v>
      </c>
      <c r="R44" s="62">
        <f t="shared" si="0"/>
        <v>524.50825793261788</v>
      </c>
      <c r="S44" s="62">
        <f ca="1">AVERAGE(OFFSET($R$3,0,0,'Données projet'!$E$9+1,1))-AVERAGE(OFFSET($H$3,0,0,'Données projet'!$E$9+1,1))</f>
        <v>491.2612707526261</v>
      </c>
      <c r="T44" s="62">
        <f t="shared" si="34"/>
        <v>264.15972233143032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</v>
      </c>
      <c r="AJ44" s="14">
        <f>AI44*VLOOKUP('Données projet'!$B$10,Paramètres!$A$1:$I$88,3,0)*VLOOKUP('Données projet'!$B$10,Paramètres!$A$1:$I$88,5,0)</f>
        <v>147.43560000000002</v>
      </c>
      <c r="AK44" s="14">
        <f t="shared" si="35"/>
        <v>37.99523294834102</v>
      </c>
      <c r="AL44" s="22">
        <f t="shared" si="4"/>
        <v>322.95870071836066</v>
      </c>
      <c r="AM44" s="62">
        <f t="shared" si="5"/>
        <v>558.50004234112635</v>
      </c>
      <c r="AN44" s="62">
        <f ca="1">AVERAGE(OFFSET($AM$3,0,0,'Données projet'!$E$10+1,1))-AVERAGE(OFFSET($H$3,0,0,'Données projet'!$E$10+1,1))</f>
        <v>538.07524337141103</v>
      </c>
      <c r="AO44" s="62">
        <f t="shared" si="36"/>
        <v>287.04048842028942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145.4</v>
      </c>
      <c r="BE44" s="14">
        <f>BD44*VLOOKUP('Données projet'!$B$11,Paramètres!$A$1:$I$88,3,0)*VLOOKUP('Données projet'!$B$11,Paramètres!$A$1:$I$88,5,0)</f>
        <v>156.50855999999999</v>
      </c>
      <c r="BF44" s="14">
        <f t="shared" si="37"/>
        <v>40.054003013194027</v>
      </c>
      <c r="BG44" s="22">
        <f t="shared" si="7"/>
        <v>342.34646391464622</v>
      </c>
      <c r="BH44" s="62">
        <f t="shared" si="8"/>
        <v>577.88780553741196</v>
      </c>
      <c r="BI44" s="62">
        <f ca="1">AVERAGE(OFFSET($BH$3,0,0,'Données projet'!$E$11+1,1))-AVERAGE(OFFSET($H$3,0,0,'Données projet'!$E$11+1,1))</f>
        <v>564.77865406015462</v>
      </c>
      <c r="BJ44" s="62">
        <f t="shared" si="38"/>
        <v>300.08995730038725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54.238547715299745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4.25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15.583333333333334</v>
      </c>
      <c r="H45" s="70">
        <f t="shared" si="1"/>
        <v>153.81666666666669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153.80000000000001</v>
      </c>
      <c r="O45" s="14">
        <f>N45*VLOOKUP('Données projet'!$B$9,Paramètres!$A$1:$I$88,3,0)*VLOOKUP('Données projet'!$B$9,Paramètres!$A$1:$I$88,5,0)</f>
        <v>139.15824000000001</v>
      </c>
      <c r="P45" s="14">
        <f t="shared" si="33"/>
        <v>36.104102468715482</v>
      </c>
      <c r="Q45" s="22">
        <f t="shared" si="53"/>
        <v>305.24857979967942</v>
      </c>
      <c r="R45" s="62">
        <f t="shared" si="0"/>
        <v>541.79248327508606</v>
      </c>
      <c r="S45" s="62">
        <f ca="1">AVERAGE(OFFSET($R$3,0,0,'Données projet'!$E$9+1,1))-AVERAGE(OFFSET($H$3,0,0,'Données projet'!$E$9+1,1))</f>
        <v>491.2612707526261</v>
      </c>
      <c r="T45" s="62">
        <f t="shared" si="34"/>
        <v>264.15972233143032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153.80000000000001</v>
      </c>
      <c r="AJ45" s="14">
        <f>AI45*VLOOKUP('Données projet'!$B$10,Paramètres!$A$1:$I$88,3,0)*VLOOKUP('Données projet'!$B$10,Paramètres!$A$1:$I$88,5,0)</f>
        <v>155.95320000000004</v>
      </c>
      <c r="AK45" s="14">
        <f t="shared" si="35"/>
        <v>39.928391937903875</v>
      </c>
      <c r="AL45" s="22">
        <f t="shared" si="4"/>
        <v>341.16043929184929</v>
      </c>
      <c r="AM45" s="62">
        <f t="shared" si="5"/>
        <v>577.70434276725598</v>
      </c>
      <c r="AN45" s="62">
        <f ca="1">AVERAGE(OFFSET($AM$3,0,0,'Données projet'!$E$10+1,1))-AVERAGE(OFFSET($H$3,0,0,'Données projet'!$E$10+1,1))</f>
        <v>538.07524337141103</v>
      </c>
      <c r="AO45" s="62">
        <f t="shared" si="36"/>
        <v>287.04048842028942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153.80000000000001</v>
      </c>
      <c r="BE45" s="14">
        <f>BD45*VLOOKUP('Données projet'!$B$11,Paramètres!$A$1:$I$88,3,0)*VLOOKUP('Données projet'!$B$11,Paramètres!$A$1:$I$88,5,0)</f>
        <v>165.55032</v>
      </c>
      <c r="BF45" s="14">
        <f t="shared" si="37"/>
        <v>42.091910139548794</v>
      </c>
      <c r="BG45" s="22">
        <f t="shared" si="7"/>
        <v>361.64355082638076</v>
      </c>
      <c r="BH45" s="62">
        <f t="shared" si="8"/>
        <v>598.1874543017874</v>
      </c>
      <c r="BI45" s="62">
        <f ca="1">AVERAGE(OFFSET($BH$3,0,0,'Données projet'!$E$11+1,1))-AVERAGE(OFFSET($H$3,0,0,'Données projet'!$E$11+1,1))</f>
        <v>564.77865406015462</v>
      </c>
      <c r="BJ45" s="62">
        <f t="shared" si="38"/>
        <v>300.08995730038725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54.511973675110916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4.25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15.583333333333334</v>
      </c>
      <c r="H46" s="70">
        <f t="shared" si="1"/>
        <v>153.81666666666669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162.20000000000002</v>
      </c>
      <c r="O46" s="14">
        <f>N46*VLOOKUP('Données projet'!$B$9,Paramètres!$A$1:$I$88,3,0)*VLOOKUP('Données projet'!$B$9,Paramètres!$A$1:$I$88,5,0)</f>
        <v>146.75856000000002</v>
      </c>
      <c r="P46" s="14">
        <f t="shared" si="33"/>
        <v>37.841022770456242</v>
      </c>
      <c r="Q46" s="22">
        <f t="shared" si="53"/>
        <v>321.51093999187799</v>
      </c>
      <c r="R46" s="62">
        <f t="shared" si="0"/>
        <v>559.04001311317484</v>
      </c>
      <c r="S46" s="62">
        <f ca="1">AVERAGE(OFFSET($R$3,0,0,'Données projet'!$E$9+1,1))-AVERAGE(OFFSET($H$3,0,0,'Données projet'!$E$9+1,1))</f>
        <v>491.2612707526261</v>
      </c>
      <c r="T46" s="62">
        <f t="shared" si="34"/>
        <v>264.15972233143032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162.20000000000002</v>
      </c>
      <c r="AJ46" s="14">
        <f>AI46*VLOOKUP('Données projet'!$B$10,Paramètres!$A$1:$I$88,3,0)*VLOOKUP('Données projet'!$B$10,Paramètres!$A$1:$I$88,5,0)</f>
        <v>164.47080000000003</v>
      </c>
      <c r="AK46" s="14">
        <f t="shared" si="35"/>
        <v>41.849293714451377</v>
      </c>
      <c r="AL46" s="22">
        <f t="shared" si="4"/>
        <v>359.34082988600284</v>
      </c>
      <c r="AM46" s="62">
        <f t="shared" si="5"/>
        <v>596.86990300729974</v>
      </c>
      <c r="AN46" s="62">
        <f ca="1">AVERAGE(OFFSET($AM$3,0,0,'Données projet'!$E$10+1,1))-AVERAGE(OFFSET($H$3,0,0,'Données projet'!$E$10+1,1))</f>
        <v>538.07524337141103</v>
      </c>
      <c r="AO46" s="62">
        <f t="shared" si="36"/>
        <v>287.04048842028942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162.20000000000002</v>
      </c>
      <c r="BE46" s="14">
        <f>BD46*VLOOKUP('Données projet'!$B$11,Paramètres!$A$1:$I$88,3,0)*VLOOKUP('Données projet'!$B$11,Paramètres!$A$1:$I$88,5,0)</f>
        <v>174.59208000000001</v>
      </c>
      <c r="BF46" s="14">
        <f t="shared" si="37"/>
        <v>44.116895896327598</v>
      </c>
      <c r="BG46" s="22">
        <f t="shared" si="7"/>
        <v>380.91813301943722</v>
      </c>
      <c r="BH46" s="62">
        <f t="shared" si="8"/>
        <v>618.44720614073412</v>
      </c>
      <c r="BI46" s="62">
        <f ca="1">AVERAGE(OFFSET($BH$3,0,0,'Données projet'!$E$11+1,1))-AVERAGE(OFFSET($H$3,0,0,'Données projet'!$E$11+1,1))</f>
        <v>564.77865406015462</v>
      </c>
      <c r="BJ46" s="62">
        <f t="shared" si="38"/>
        <v>300.08995730038725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54.780656305808236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4.25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15.583333333333334</v>
      </c>
      <c r="H47" s="70">
        <f t="shared" si="1"/>
        <v>153.81666666666669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170.60000000000002</v>
      </c>
      <c r="O47" s="14">
        <f>N47*VLOOKUP('Données projet'!$B$9,Paramètres!$A$1:$I$88,3,0)*VLOOKUP('Données projet'!$B$9,Paramètres!$A$1:$I$88,5,0)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576.25226286633313</v>
      </c>
      <c r="S47" s="62">
        <f ca="1">AVERAGE(OFFSET($R$3,0,0,'Données projet'!$E$9+1,1))-AVERAGE(OFFSET($H$3,0,0,'Données projet'!$E$9+1,1))</f>
        <v>491.2612707526261</v>
      </c>
      <c r="T47" s="62">
        <f t="shared" si="34"/>
        <v>264.15972233143032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170.60000000000002</v>
      </c>
      <c r="AJ47" s="14">
        <f>AI47*VLOOKUP('Données projet'!$B$10,Paramètres!$A$1:$I$88,3,0)*VLOOKUP('Données projet'!$B$10,Paramètres!$A$1:$I$88,5,0)</f>
        <v>172.98840000000004</v>
      </c>
      <c r="AK47" s="14">
        <f t="shared" si="35"/>
        <v>43.758645457754092</v>
      </c>
      <c r="AL47" s="22">
        <f t="shared" si="4"/>
        <v>377.50110417225505</v>
      </c>
      <c r="AM47" s="62">
        <f t="shared" si="5"/>
        <v>615.99825644859527</v>
      </c>
      <c r="AN47" s="62">
        <f ca="1">AVERAGE(OFFSET($AM$3,0,0,'Données projet'!$E$10+1,1))-AVERAGE(OFFSET($H$3,0,0,'Données projet'!$E$10+1,1))</f>
        <v>538.07524337141103</v>
      </c>
      <c r="AO47" s="62">
        <f t="shared" si="36"/>
        <v>287.04048842028942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170.60000000000002</v>
      </c>
      <c r="BE47" s="14">
        <f>BD47*VLOOKUP('Données projet'!$B$11,Paramètres!$A$1:$I$88,3,0)*VLOOKUP('Données projet'!$B$11,Paramètres!$A$1:$I$88,5,0)</f>
        <v>183.63384000000002</v>
      </c>
      <c r="BF47" s="14">
        <f t="shared" si="37"/>
        <v>46.129705781806493</v>
      </c>
      <c r="BG47" s="22">
        <f t="shared" si="7"/>
        <v>400.17150890331294</v>
      </c>
      <c r="BH47" s="62">
        <f t="shared" si="8"/>
        <v>638.6686611796531</v>
      </c>
      <c r="BI47" s="62">
        <f ca="1">AVERAGE(OFFSET($BH$3,0,0,'Données projet'!$E$11+1,1))-AVERAGE(OFFSET($H$3,0,0,'Données projet'!$E$11+1,1))</f>
        <v>564.77865406015462</v>
      </c>
      <c r="BJ47" s="62">
        <f t="shared" si="38"/>
        <v>300.08995730038725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55.04467789354733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4.25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15.583333333333334</v>
      </c>
      <c r="H48" s="70">
        <f t="shared" si="1"/>
        <v>153.81666666666669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179.00000000000003</v>
      </c>
      <c r="O48" s="14">
        <f>N48*VLOOKUP('Données projet'!$B$9,Paramètres!$A$1:$I$88,3,0)*VLOOKUP('Données projet'!$B$9,Paramètres!$A$1:$I$88,5,0)</f>
        <v>161.95920000000001</v>
      </c>
      <c r="P48" s="14">
        <f t="shared" si="33"/>
        <v>41.284104935125683</v>
      </c>
      <c r="Q48" s="22">
        <f t="shared" si="53"/>
        <v>353.98208942867723</v>
      </c>
      <c r="R48" s="62">
        <f t="shared" si="0"/>
        <v>593.43052685102157</v>
      </c>
      <c r="S48" s="62">
        <f ca="1">AVERAGE(OFFSET($R$3,0,0,'Données projet'!$E$9+1,1))-AVERAGE(OFFSET($H$3,0,0,'Données projet'!$E$9+1,1))</f>
        <v>491.2612707526261</v>
      </c>
      <c r="T48" s="62">
        <f t="shared" si="34"/>
        <v>264.15972233143032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179.00000000000003</v>
      </c>
      <c r="AJ48" s="14">
        <f>AI48*VLOOKUP('Données projet'!$B$10,Paramètres!$A$1:$I$88,3,0)*VLOOKUP('Données projet'!$B$10,Paramètres!$A$1:$I$88,5,0)</f>
        <v>181.50600000000003</v>
      </c>
      <c r="AK48" s="14">
        <f t="shared" si="35"/>
        <v>45.657080773122978</v>
      </c>
      <c r="AL48" s="22">
        <f t="shared" si="4"/>
        <v>395.64236567985586</v>
      </c>
      <c r="AM48" s="62">
        <f t="shared" si="5"/>
        <v>635.0908031022002</v>
      </c>
      <c r="AN48" s="62">
        <f ca="1">AVERAGE(OFFSET($AM$3,0,0,'Données projet'!$E$10+1,1))-AVERAGE(OFFSET($H$3,0,0,'Données projet'!$E$10+1,1))</f>
        <v>538.07524337141103</v>
      </c>
      <c r="AO48" s="62">
        <f t="shared" si="36"/>
        <v>287.04048842028942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179.00000000000003</v>
      </c>
      <c r="BE48" s="14">
        <f>BD48*VLOOKUP('Données projet'!$B$11,Paramètres!$A$1:$I$88,3,0)*VLOOKUP('Données projet'!$B$11,Paramètres!$A$1:$I$88,5,0)</f>
        <v>192.6756</v>
      </c>
      <c r="BF48" s="14">
        <f t="shared" si="37"/>
        <v>48.131007733172986</v>
      </c>
      <c r="BG48" s="22">
        <f t="shared" si="7"/>
        <v>419.40484180194295</v>
      </c>
      <c r="BH48" s="62">
        <f t="shared" si="8"/>
        <v>658.85327922428723</v>
      </c>
      <c r="BI48" s="62">
        <f ca="1">AVERAGE(OFFSET($BH$3,0,0,'Données projet'!$E$11+1,1))-AVERAGE(OFFSET($H$3,0,0,'Données projet'!$E$11+1,1))</f>
        <v>564.77865406015462</v>
      </c>
      <c r="BJ48" s="62">
        <f t="shared" si="38"/>
        <v>300.08995730038725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55.304119297002998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4.25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15.583333333333334</v>
      </c>
      <c r="H49" s="70">
        <f t="shared" si="1"/>
        <v>153.81666666666669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145.20000000000002</v>
      </c>
      <c r="O49" s="14">
        <f>N49*VLOOKUP('Données projet'!$B$9,Paramètres!$A$1:$I$88,3,0)*VLOOKUP('Données projet'!$B$9,Paramètres!$A$1:$I$88,5,0)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528.9622323023093</v>
      </c>
      <c r="S49" s="62">
        <f ca="1">AVERAGE(OFFSET($R$3,0,0,'Données projet'!$E$9+1,1))-AVERAGE(OFFSET($H$3,0,0,'Données projet'!$E$9+1,1))</f>
        <v>491.2612707526261</v>
      </c>
      <c r="T49" s="62">
        <f t="shared" si="34"/>
        <v>264.15972233143032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145.20000000000002</v>
      </c>
      <c r="AJ49" s="14">
        <f>AI49*VLOOKUP('Données projet'!$B$10,Paramètres!$A$1:$I$88,3,0)*VLOOKUP('Données projet'!$B$10,Paramètres!$A$1:$I$88,5,0)</f>
        <v>147.23280000000003</v>
      </c>
      <c r="AK49" s="14">
        <f t="shared" si="35"/>
        <v>37.949049623906205</v>
      </c>
      <c r="AL49" s="22">
        <f t="shared" si="4"/>
        <v>322.52505476163668</v>
      </c>
      <c r="AM49" s="62">
        <f t="shared" si="5"/>
        <v>562.90827465945688</v>
      </c>
      <c r="AN49" s="62">
        <f ca="1">AVERAGE(OFFSET($AM$3,0,0,'Données projet'!$E$10+1,1))-AVERAGE(OFFSET($H$3,0,0,'Données projet'!$E$10+1,1))</f>
        <v>538.07524337141103</v>
      </c>
      <c r="AO49" s="62">
        <f t="shared" si="36"/>
        <v>287.04048842028942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145.20000000000002</v>
      </c>
      <c r="BE49" s="14">
        <f>BD49*VLOOKUP('Données projet'!$B$11,Paramètres!$A$1:$I$88,3,0)*VLOOKUP('Données projet'!$B$11,Paramètres!$A$1:$I$88,5,0)</f>
        <v>156.29328000000001</v>
      </c>
      <c r="BF49" s="14">
        <f t="shared" si="37"/>
        <v>40.005317247308959</v>
      </c>
      <c r="BG49" s="22">
        <f t="shared" si="7"/>
        <v>341.8867235390631</v>
      </c>
      <c r="BH49" s="62">
        <f t="shared" si="8"/>
        <v>582.2699434368833</v>
      </c>
      <c r="BI49" s="62">
        <f ca="1">AVERAGE(OFFSET($BH$3,0,0,'Données projet'!$E$11+1,1))-AVERAGE(OFFSET($H$3,0,0,'Données projet'!$E$11+1,1))</f>
        <v>564.77865406015462</v>
      </c>
      <c r="BJ49" s="62">
        <f t="shared" si="38"/>
        <v>300.08995730038725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55.559059972132786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4.25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15.583333333333334</v>
      </c>
      <c r="H50" s="70">
        <f t="shared" si="1"/>
        <v>153.81666666666669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</v>
      </c>
      <c r="O50" s="14">
        <f>N50*VLOOKUP('Données projet'!$B$9,Paramètres!$A$1:$I$88,3,0)*VLOOKUP('Données projet'!$B$9,Paramètres!$A$1:$I$88,5,0)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545.77549553094138</v>
      </c>
      <c r="S50" s="62">
        <f ca="1">AVERAGE(OFFSET($R$3,0,0,'Données projet'!$E$9+1,1))-AVERAGE(OFFSET($H$3,0,0,'Données projet'!$E$9+1,1))</f>
        <v>491.2612707526261</v>
      </c>
      <c r="T50" s="62">
        <f t="shared" si="34"/>
        <v>264.15972233143032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</v>
      </c>
      <c r="AJ50" s="14">
        <f>AI50*VLOOKUP('Données projet'!$B$10,Paramètres!$A$1:$I$88,3,0)*VLOOKUP('Données projet'!$B$10,Paramètres!$A$1:$I$88,5,0)</f>
        <v>155.54760000000002</v>
      </c>
      <c r="AK50" s="14">
        <f t="shared" si="35"/>
        <v>39.836620617816237</v>
      </c>
      <c r="AL50" s="22">
        <f t="shared" si="4"/>
        <v>340.29418424269664</v>
      </c>
      <c r="AM50" s="62">
        <f t="shared" si="5"/>
        <v>581.59597022990386</v>
      </c>
      <c r="AN50" s="62">
        <f ca="1">AVERAGE(OFFSET($AM$3,0,0,'Données projet'!$E$10+1,1))-AVERAGE(OFFSET($H$3,0,0,'Données projet'!$E$10+1,1))</f>
        <v>538.07524337141103</v>
      </c>
      <c r="AO50" s="62">
        <f t="shared" si="36"/>
        <v>287.04048842028942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</v>
      </c>
      <c r="BE50" s="14">
        <f>BD50*VLOOKUP('Données projet'!$B$11,Paramètres!$A$1:$I$88,3,0)*VLOOKUP('Données projet'!$B$11,Paramètres!$A$1:$I$88,5,0)</f>
        <v>165.11975999999999</v>
      </c>
      <c r="BF50" s="14">
        <f t="shared" si="37"/>
        <v>41.995166194425131</v>
      </c>
      <c r="BG50" s="22">
        <f t="shared" si="7"/>
        <v>360.72516312195711</v>
      </c>
      <c r="BH50" s="62">
        <f t="shared" si="8"/>
        <v>602.02694910916432</v>
      </c>
      <c r="BI50" s="62">
        <f ca="1">AVERAGE(OFFSET($BH$3,0,0,'Données projet'!$E$11+1,1))-AVERAGE(OFFSET($H$3,0,0,'Données projet'!$E$11+1,1))</f>
        <v>564.77865406015462</v>
      </c>
      <c r="BJ50" s="62">
        <f t="shared" si="38"/>
        <v>300.08995730038725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55.809577996511045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4.25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15.583333333333334</v>
      </c>
      <c r="H51" s="70">
        <f t="shared" si="1"/>
        <v>153.81666666666669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</v>
      </c>
      <c r="O51" s="14">
        <f>N51*VLOOKUP('Données projet'!$B$9,Paramètres!$A$1:$I$88,3,0)*VLOOKUP('Données projet'!$B$9,Paramètres!$A$1:$I$88,5,0)</f>
        <v>146.21567999999999</v>
      </c>
      <c r="P51" s="14">
        <f t="shared" si="33"/>
        <v>37.717310552893402</v>
      </c>
      <c r="Q51" s="22">
        <f t="shared" si="53"/>
        <v>320.34995854628932</v>
      </c>
      <c r="R51" s="62">
        <f t="shared" si="0"/>
        <v>562.55437555483866</v>
      </c>
      <c r="S51" s="62">
        <f ca="1">AVERAGE(OFFSET($R$3,0,0,'Données projet'!$E$9+1,1))-AVERAGE(OFFSET($H$3,0,0,'Données projet'!$E$9+1,1))</f>
        <v>491.2612707526261</v>
      </c>
      <c r="T51" s="62">
        <f t="shared" si="34"/>
        <v>264.15972233143032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</v>
      </c>
      <c r="AJ51" s="14">
        <f>AI51*VLOOKUP('Données projet'!$B$10,Paramètres!$A$1:$I$88,3,0)*VLOOKUP('Données projet'!$B$10,Paramètres!$A$1:$I$88,5,0)</f>
        <v>163.86240000000001</v>
      </c>
      <c r="AK51" s="14">
        <f t="shared" si="35"/>
        <v>41.712477409029084</v>
      </c>
      <c r="AL51" s="22">
        <f t="shared" si="4"/>
        <v>358.0429114873923</v>
      </c>
      <c r="AM51" s="62">
        <f t="shared" si="5"/>
        <v>600.2473284959417</v>
      </c>
      <c r="AN51" s="62">
        <f ca="1">AVERAGE(OFFSET($AM$3,0,0,'Données projet'!$E$10+1,1))-AVERAGE(OFFSET($H$3,0,0,'Données projet'!$E$10+1,1))</f>
        <v>538.07524337141103</v>
      </c>
      <c r="AO51" s="62">
        <f t="shared" si="36"/>
        <v>287.04048842028942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</v>
      </c>
      <c r="BE51" s="14">
        <f>BD51*VLOOKUP('Données projet'!$B$11,Paramètres!$A$1:$I$88,3,0)*VLOOKUP('Données projet'!$B$11,Paramètres!$A$1:$I$88,5,0)</f>
        <v>173.94623999999999</v>
      </c>
      <c r="BF51" s="14">
        <f t="shared" si="37"/>
        <v>43.972666205274265</v>
      </c>
      <c r="BG51" s="22">
        <f t="shared" si="7"/>
        <v>379.542094974186</v>
      </c>
      <c r="BH51" s="62">
        <f t="shared" si="8"/>
        <v>621.74651198273534</v>
      </c>
      <c r="BI51" s="62">
        <f ca="1">AVERAGE(OFFSET($BH$3,0,0,'Données projet'!$E$11+1,1))-AVERAGE(OFFSET($H$3,0,0,'Données projet'!$E$11+1,1))</f>
        <v>564.77865406015462</v>
      </c>
      <c r="BJ51" s="62">
        <f t="shared" si="38"/>
        <v>300.08995730038725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56.055750093240725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4.25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15.583333333333334</v>
      </c>
      <c r="H52" s="70">
        <f t="shared" si="1"/>
        <v>153.81666666666669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169.79999999999998</v>
      </c>
      <c r="O52" s="14">
        <f>N52*VLOOKUP('Données projet'!$B$9,Paramètres!$A$1:$I$88,3,0)*VLOOKUP('Données projet'!$B$9,Paramètres!$A$1:$I$88,5,0)</f>
        <v>153.63503999999998</v>
      </c>
      <c r="P52" s="14">
        <f t="shared" si="33"/>
        <v>39.403506785222667</v>
      </c>
      <c r="Q52" s="22">
        <f t="shared" si="53"/>
        <v>336.20880231759611</v>
      </c>
      <c r="R52" s="62">
        <f t="shared" si="0"/>
        <v>579.30019171724791</v>
      </c>
      <c r="S52" s="62">
        <f ca="1">AVERAGE(OFFSET($R$3,0,0,'Données projet'!$E$9+1,1))-AVERAGE(OFFSET($H$3,0,0,'Données projet'!$E$9+1,1))</f>
        <v>491.2612707526261</v>
      </c>
      <c r="T52" s="62">
        <f t="shared" si="34"/>
        <v>264.15972233143032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169.79999999999998</v>
      </c>
      <c r="AJ52" s="14">
        <f>AI52*VLOOKUP('Données projet'!$B$10,Paramètres!$A$1:$I$88,3,0)*VLOOKUP('Données projet'!$B$10,Paramètres!$A$1:$I$88,5,0)</f>
        <v>172.1772</v>
      </c>
      <c r="AK52" s="14">
        <f t="shared" si="35"/>
        <v>43.577282221917017</v>
      </c>
      <c r="AL52" s="22">
        <f t="shared" si="4"/>
        <v>375.77238986983883</v>
      </c>
      <c r="AM52" s="62">
        <f t="shared" si="5"/>
        <v>618.86377926949069</v>
      </c>
      <c r="AN52" s="62">
        <f ca="1">AVERAGE(OFFSET($AM$3,0,0,'Données projet'!$E$10+1,1))-AVERAGE(OFFSET($H$3,0,0,'Données projet'!$E$10+1,1))</f>
        <v>538.07524337141103</v>
      </c>
      <c r="AO52" s="62">
        <f t="shared" si="36"/>
        <v>287.04048842028942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169.79999999999998</v>
      </c>
      <c r="BE52" s="14">
        <f>BD52*VLOOKUP('Données projet'!$B$11,Paramètres!$A$1:$I$88,3,0)*VLOOKUP('Données projet'!$B$11,Paramètres!$A$1:$I$88,5,0)</f>
        <v>182.77271999999996</v>
      </c>
      <c r="BF52" s="14">
        <f t="shared" si="37"/>
        <v>45.938515386827795</v>
      </c>
      <c r="BG52" s="22">
        <f t="shared" si="7"/>
        <v>398.33873496539167</v>
      </c>
      <c r="BH52" s="62">
        <f t="shared" si="8"/>
        <v>641.43012436504353</v>
      </c>
      <c r="BI52" s="62">
        <f ca="1">AVERAGE(OFFSET($BH$3,0,0,'Données projet'!$E$11+1,1))-AVERAGE(OFFSET($H$3,0,0,'Données projet'!$E$11+1,1))</f>
        <v>564.77865406015462</v>
      </c>
      <c r="BJ52" s="62">
        <f t="shared" si="38"/>
        <v>300.08995730038725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56.297651654450512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4.25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15.583333333333334</v>
      </c>
      <c r="H53" s="70">
        <f t="shared" si="1"/>
        <v>153.81666666666669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177.99999999999997</v>
      </c>
      <c r="O53" s="14">
        <f>N53*VLOOKUP('Données projet'!$B$9,Paramètres!$A$1:$I$88,3,0)*VLOOKUP('Données projet'!$B$9,Paramètres!$A$1:$I$88,5,0)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596.01415214645249</v>
      </c>
      <c r="S53" s="62">
        <f ca="1">AVERAGE(OFFSET($R$3,0,0,'Données projet'!$E$9+1,1))-AVERAGE(OFFSET($H$3,0,0,'Données projet'!$E$9+1,1))</f>
        <v>491.2612707526261</v>
      </c>
      <c r="T53" s="62">
        <f t="shared" si="34"/>
        <v>264.15972233143032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177.99999999999997</v>
      </c>
      <c r="AJ53" s="14">
        <f>AI53*VLOOKUP('Données projet'!$B$10,Paramètres!$A$1:$I$88,3,0)*VLOOKUP('Données projet'!$B$10,Paramètres!$A$1:$I$88,5,0)</f>
        <v>180.49199999999999</v>
      </c>
      <c r="AK53" s="14">
        <f t="shared" si="35"/>
        <v>45.431629706642617</v>
      </c>
      <c r="AL53" s="22">
        <f t="shared" si="4"/>
        <v>393.48365507240254</v>
      </c>
      <c r="AM53" s="62">
        <f t="shared" si="5"/>
        <v>637.44662987514448</v>
      </c>
      <c r="AN53" s="62">
        <f ca="1">AVERAGE(OFFSET($AM$3,0,0,'Données projet'!$E$10+1,1))-AVERAGE(OFFSET($H$3,0,0,'Données projet'!$E$10+1,1))</f>
        <v>538.07524337141103</v>
      </c>
      <c r="AO53" s="62">
        <f t="shared" si="36"/>
        <v>287.04048842028942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177.99999999999997</v>
      </c>
      <c r="BE53" s="14">
        <f>BD53*VLOOKUP('Données projet'!$B$11,Paramètres!$A$1:$I$88,3,0)*VLOOKUP('Données projet'!$B$11,Paramètres!$A$1:$I$88,5,0)</f>
        <v>191.59919999999994</v>
      </c>
      <c r="BF53" s="14">
        <f t="shared" si="37"/>
        <v>47.893340610341816</v>
      </c>
      <c r="BG53" s="22">
        <f t="shared" si="7"/>
        <v>417.11617489634523</v>
      </c>
      <c r="BH53" s="62">
        <f t="shared" si="8"/>
        <v>661.07914969908722</v>
      </c>
      <c r="BI53" s="62">
        <f ca="1">AVERAGE(OFFSET($BH$3,0,0,'Données projet'!$E$11+1,1))-AVERAGE(OFFSET($H$3,0,0,'Données projet'!$E$11+1,1))</f>
        <v>564.77865406015462</v>
      </c>
      <c r="BJ53" s="62">
        <f t="shared" si="38"/>
        <v>300.08995730038725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56.535356764384183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4.25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15.583333333333334</v>
      </c>
      <c r="H54" s="70">
        <f t="shared" si="1"/>
        <v>153.81666666666669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185.99999999999997</v>
      </c>
      <c r="O54" s="14">
        <f>N54*VLOOKUP('Données projet'!$B$9,Paramètres!$A$1:$I$88,3,0)*VLOOKUP('Données projet'!$B$9,Paramètres!$A$1:$I$88,5,0)</f>
        <v>168.29279999999997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612.31153049762179</v>
      </c>
      <c r="S54" s="62">
        <f ca="1">AVERAGE(OFFSET($R$3,0,0,'Données projet'!$E$9+1,1))-AVERAGE(OFFSET($H$3,0,0,'Données projet'!$E$9+1,1))</f>
        <v>491.2612707526261</v>
      </c>
      <c r="T54" s="62">
        <f t="shared" si="34"/>
        <v>264.15972233143032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185.99999999999997</v>
      </c>
      <c r="AJ54" s="14">
        <f>AI54*VLOOKUP('Données projet'!$B$10,Paramètres!$A$1:$I$88,3,0)*VLOOKUP('Données projet'!$B$10,Paramètres!$A$1:$I$88,5,0)</f>
        <v>188.60399999999998</v>
      </c>
      <c r="AK54" s="14">
        <f t="shared" si="35"/>
        <v>47.231184731814224</v>
      </c>
      <c r="AL54" s="22">
        <f t="shared" si="4"/>
        <v>410.74628007457636</v>
      </c>
      <c r="AM54" s="62">
        <f t="shared" si="5"/>
        <v>655.56572022223793</v>
      </c>
      <c r="AN54" s="62">
        <f ca="1">AVERAGE(OFFSET($AM$3,0,0,'Données projet'!$E$10+1,1))-AVERAGE(OFFSET($H$3,0,0,'Données projet'!$E$10+1,1))</f>
        <v>538.07524337141103</v>
      </c>
      <c r="AO54" s="62">
        <f t="shared" si="36"/>
        <v>287.04048842028942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185.99999999999997</v>
      </c>
      <c r="BE54" s="14">
        <f>BD54*VLOOKUP('Données projet'!$B$11,Paramètres!$A$1:$I$88,3,0)*VLOOKUP('Données projet'!$B$11,Paramètres!$A$1:$I$88,5,0)</f>
        <v>200.21039999999996</v>
      </c>
      <c r="BF54" s="14">
        <f t="shared" si="37"/>
        <v>49.790404447235048</v>
      </c>
      <c r="BG54" s="22">
        <f t="shared" si="7"/>
        <v>435.41806774560092</v>
      </c>
      <c r="BH54" s="62">
        <f t="shared" si="8"/>
        <v>680.23750789326243</v>
      </c>
      <c r="BI54" s="62">
        <f ca="1">AVERAGE(OFFSET($BH$3,0,0,'Données projet'!$E$11+1,1))-AVERAGE(OFFSET($H$3,0,0,'Données projet'!$E$11+1,1))</f>
        <v>564.77865406015462</v>
      </c>
      <c r="BJ54" s="62">
        <f t="shared" si="38"/>
        <v>300.08995730038725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56.76893822208951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4.25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15.583333333333334</v>
      </c>
      <c r="H55" s="70">
        <f t="shared" si="1"/>
        <v>153.81666666666669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193.99999999999997</v>
      </c>
      <c r="O55" s="14">
        <f>N55*VLOOKUP('Données projet'!$B$9,Paramètres!$A$1:$I$88,3,0)*VLOOKUP('Données projet'!$B$9,Paramètres!$A$1:$I$88,5,0)</f>
        <v>175.53119999999998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628.57989348876049</v>
      </c>
      <c r="S55" s="62">
        <f ca="1">AVERAGE(OFFSET($R$3,0,0,'Données projet'!$E$9+1,1))-AVERAGE(OFFSET($H$3,0,0,'Données projet'!$E$9+1,1))</f>
        <v>491.2612707526261</v>
      </c>
      <c r="T55" s="62">
        <f t="shared" si="34"/>
        <v>264.15972233143032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193.99999999999997</v>
      </c>
      <c r="AJ55" s="14">
        <f>AI55*VLOOKUP('Données projet'!$B$10,Paramètres!$A$1:$I$88,3,0)*VLOOKUP('Données projet'!$B$10,Paramètres!$A$1:$I$88,5,0)</f>
        <v>196.71599999999998</v>
      </c>
      <c r="AK55" s="14">
        <f t="shared" si="35"/>
        <v>49.021749959730009</v>
      </c>
      <c r="AL55" s="22">
        <f t="shared" si="4"/>
        <v>427.99324784652975</v>
      </c>
      <c r="AM55" s="62">
        <f t="shared" si="5"/>
        <v>673.65429558014614</v>
      </c>
      <c r="AN55" s="62">
        <f ca="1">AVERAGE(OFFSET($AM$3,0,0,'Données projet'!$E$10+1,1))-AVERAGE(OFFSET($H$3,0,0,'Données projet'!$E$10+1,1))</f>
        <v>538.07524337141103</v>
      </c>
      <c r="AO55" s="62">
        <f t="shared" si="36"/>
        <v>287.04048842028942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193.99999999999997</v>
      </c>
      <c r="BE55" s="14">
        <f>BD55*VLOOKUP('Données projet'!$B$11,Paramètres!$A$1:$I$88,3,0)*VLOOKUP('Données projet'!$B$11,Paramètres!$A$1:$I$88,5,0)</f>
        <v>208.82159999999993</v>
      </c>
      <c r="BF55" s="14">
        <f t="shared" si="37"/>
        <v>51.6779913750944</v>
      </c>
      <c r="BG55" s="22">
        <f t="shared" si="7"/>
        <v>453.70345497828924</v>
      </c>
      <c r="BH55" s="62">
        <f t="shared" si="8"/>
        <v>699.36450271190563</v>
      </c>
      <c r="BI55" s="62">
        <f ca="1">AVERAGE(OFFSET($BH$3,0,0,'Données projet'!$E$11+1,1))-AVERAGE(OFFSET($H$3,0,0,'Données projet'!$E$11+1,1))</f>
        <v>564.77865406015462</v>
      </c>
      <c r="BJ55" s="62">
        <f t="shared" si="38"/>
        <v>300.08995730038725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56.998467563713561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4.25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15.583333333333334</v>
      </c>
      <c r="H56" s="70">
        <f t="shared" si="1"/>
        <v>153.81666666666669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201.99999999999997</v>
      </c>
      <c r="O56" s="14">
        <f>N56*VLOOKUP('Données projet'!$B$9,Paramètres!$A$1:$I$88,3,0)*VLOOKUP('Données projet'!$B$9,Paramètres!$A$1:$I$88,5,0)</f>
        <v>182.76959999999997</v>
      </c>
      <c r="P56" s="14">
        <f t="shared" si="33"/>
        <v>45.937822477650357</v>
      </c>
      <c r="Q56" s="22">
        <f t="shared" si="53"/>
        <v>398.33209414857424</v>
      </c>
      <c r="R56" s="62">
        <f t="shared" si="0"/>
        <v>644.8201494580818</v>
      </c>
      <c r="S56" s="62">
        <f ca="1">AVERAGE(OFFSET($R$3,0,0,'Données projet'!$E$9+1,1))-AVERAGE(OFFSET($H$3,0,0,'Données projet'!$E$9+1,1))</f>
        <v>491.2612707526261</v>
      </c>
      <c r="T56" s="62">
        <f t="shared" si="34"/>
        <v>264.15972233143032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201.99999999999997</v>
      </c>
      <c r="AJ56" s="14">
        <f>AI56*VLOOKUP('Données projet'!$B$10,Paramètres!$A$1:$I$88,3,0)*VLOOKUP('Données projet'!$B$10,Paramètres!$A$1:$I$88,5,0)</f>
        <v>204.82799999999997</v>
      </c>
      <c r="AK56" s="14">
        <f t="shared" si="35"/>
        <v>50.80373850176295</v>
      </c>
      <c r="AL56" s="22">
        <f t="shared" si="4"/>
        <v>445.2252778905704</v>
      </c>
      <c r="AM56" s="62">
        <f t="shared" si="5"/>
        <v>691.71333320007795</v>
      </c>
      <c r="AN56" s="62">
        <f ca="1">AVERAGE(OFFSET($AM$3,0,0,'Données projet'!$E$10+1,1))-AVERAGE(OFFSET($H$3,0,0,'Données projet'!$E$10+1,1))</f>
        <v>538.07524337141103</v>
      </c>
      <c r="AO56" s="62">
        <f t="shared" si="36"/>
        <v>287.04048842028942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201.99999999999997</v>
      </c>
      <c r="BE56" s="14">
        <f>BD56*VLOOKUP('Données projet'!$B$11,Paramètres!$A$1:$I$88,3,0)*VLOOKUP('Données projet'!$B$11,Paramètres!$A$1:$I$88,5,0)</f>
        <v>217.43279999999996</v>
      </c>
      <c r="BF56" s="14">
        <f t="shared" si="37"/>
        <v>53.556536889714792</v>
      </c>
      <c r="BG56" s="22">
        <f t="shared" si="7"/>
        <v>471.97309508291983</v>
      </c>
      <c r="BH56" s="62">
        <f t="shared" si="8"/>
        <v>718.46115039242738</v>
      </c>
      <c r="BI56" s="62">
        <f ca="1">AVERAGE(OFFSET($BH$3,0,0,'Données projet'!$E$11+1,1))-AVERAGE(OFFSET($H$3,0,0,'Données projet'!$E$11+1,1))</f>
        <v>564.77865406015462</v>
      </c>
      <c r="BJ56" s="62">
        <f t="shared" si="38"/>
        <v>300.08995730038725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57.224015084411164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4.25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15.583333333333334</v>
      </c>
      <c r="H57" s="70">
        <f t="shared" si="1"/>
        <v>153.81666666666669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209.99999999999997</v>
      </c>
      <c r="O57" s="14">
        <f>N57*VLOOKUP('Données projet'!$B$9,Paramètres!$A$1:$I$88,3,0)*VLOOKUP('Données projet'!$B$9,Paramètres!$A$1:$I$88,5,0)</f>
        <v>190.00799999999995</v>
      </c>
      <c r="P57" s="14">
        <f t="shared" si="33"/>
        <v>47.541721533308163</v>
      </c>
      <c r="Q57" s="22">
        <f t="shared" si="53"/>
        <v>413.73243167051163</v>
      </c>
      <c r="R57" s="62">
        <f t="shared" si="0"/>
        <v>661.03314782338066</v>
      </c>
      <c r="S57" s="62">
        <f ca="1">AVERAGE(OFFSET($R$3,0,0,'Données projet'!$E$9+1,1))-AVERAGE(OFFSET($H$3,0,0,'Données projet'!$E$9+1,1))</f>
        <v>491.2612707526261</v>
      </c>
      <c r="T57" s="62">
        <f t="shared" si="34"/>
        <v>264.15972233143032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209.99999999999997</v>
      </c>
      <c r="AJ57" s="14">
        <f>AI57*VLOOKUP('Données projet'!$B$10,Paramètres!$A$1:$I$88,3,0)*VLOOKUP('Données projet'!$B$10,Paramètres!$A$1:$I$88,5,0)</f>
        <v>212.94</v>
      </c>
      <c r="AK57" s="14">
        <f t="shared" si="35"/>
        <v>52.577528895212865</v>
      </c>
      <c r="AL57" s="22">
        <f t="shared" si="4"/>
        <v>462.44302949249573</v>
      </c>
      <c r="AM57" s="62">
        <f t="shared" si="5"/>
        <v>709.74374564536481</v>
      </c>
      <c r="AN57" s="62">
        <f ca="1">AVERAGE(OFFSET($AM$3,0,0,'Données projet'!$E$10+1,1))-AVERAGE(OFFSET($H$3,0,0,'Données projet'!$E$10+1,1))</f>
        <v>538.07524337141103</v>
      </c>
      <c r="AO57" s="62">
        <f t="shared" si="36"/>
        <v>287.04048842028942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209.99999999999997</v>
      </c>
      <c r="BE57" s="14">
        <f>BD57*VLOOKUP('Données projet'!$B$11,Paramètres!$A$1:$I$88,3,0)*VLOOKUP('Données projet'!$B$11,Paramètres!$A$1:$I$88,5,0)</f>
        <v>226.04399999999998</v>
      </c>
      <c r="BF57" s="14">
        <f t="shared" si="37"/>
        <v>55.426440039423504</v>
      </c>
      <c r="BG57" s="22">
        <f t="shared" si="7"/>
        <v>490.22768306866254</v>
      </c>
      <c r="BH57" s="62">
        <f t="shared" si="8"/>
        <v>737.52839922153157</v>
      </c>
      <c r="BI57" s="62">
        <f ca="1">AVERAGE(OFFSET($BH$3,0,0,'Données projet'!$E$11+1,1))-AVERAGE(OFFSET($H$3,0,0,'Données projet'!$E$11+1,1))</f>
        <v>564.77865406015462</v>
      </c>
      <c r="BJ57" s="62">
        <f t="shared" si="38"/>
        <v>300.08995730038725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57.445649859873377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4.25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15.583333333333334</v>
      </c>
      <c r="H58" s="70">
        <f t="shared" si="1"/>
        <v>153.81666666666669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217.99999999999997</v>
      </c>
      <c r="O58" s="14">
        <f>N58*VLOOKUP('Données projet'!$B$9,Paramètres!$A$1:$I$88,3,0)*VLOOKUP('Données projet'!$B$9,Paramètres!$A$1:$I$88,5,0)</f>
        <v>197.24639999999997</v>
      </c>
      <c r="P58" s="14">
        <f t="shared" si="33"/>
        <v>49.138522374247202</v>
      </c>
      <c r="Q58" s="22">
        <f t="shared" si="53"/>
        <v>429.1204064684805</v>
      </c>
      <c r="R58" s="62">
        <f t="shared" si="0"/>
        <v>677.21968561591621</v>
      </c>
      <c r="S58" s="62">
        <f ca="1">AVERAGE(OFFSET($R$3,0,0,'Données projet'!$E$9+1,1))-AVERAGE(OFFSET($H$3,0,0,'Données projet'!$E$9+1,1))</f>
        <v>491.2612707526261</v>
      </c>
      <c r="T58" s="62">
        <f t="shared" si="34"/>
        <v>264.15972233143032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217.99999999999997</v>
      </c>
      <c r="AJ58" s="14">
        <f>AI58*VLOOKUP('Données projet'!$B$10,Paramètres!$A$1:$I$88,3,0)*VLOOKUP('Données projet'!$B$10,Paramètres!$A$1:$I$88,5,0)</f>
        <v>221.05199999999999</v>
      </c>
      <c r="AK58" s="14">
        <f t="shared" si="35"/>
        <v>54.343469202939204</v>
      </c>
      <c r="AL58" s="22">
        <f t="shared" si="4"/>
        <v>479.64710886178574</v>
      </c>
      <c r="AM58" s="62">
        <f t="shared" si="5"/>
        <v>727.74638800922139</v>
      </c>
      <c r="AN58" s="62">
        <f ca="1">AVERAGE(OFFSET($AM$3,0,0,'Données projet'!$E$10+1,1))-AVERAGE(OFFSET($H$3,0,0,'Données projet'!$E$10+1,1))</f>
        <v>538.07524337141103</v>
      </c>
      <c r="AO58" s="62">
        <f t="shared" si="36"/>
        <v>287.04048842028942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217.99999999999997</v>
      </c>
      <c r="BE58" s="14">
        <f>BD58*VLOOKUP('Données projet'!$B$11,Paramètres!$A$1:$I$88,3,0)*VLOOKUP('Données projet'!$B$11,Paramètres!$A$1:$I$88,5,0)</f>
        <v>234.65519999999995</v>
      </c>
      <c r="BF58" s="14">
        <f t="shared" si="37"/>
        <v>57.288067746850999</v>
      </c>
      <c r="BG58" s="22">
        <f t="shared" si="7"/>
        <v>508.46785799243207</v>
      </c>
      <c r="BH58" s="62">
        <f t="shared" si="8"/>
        <v>756.56713713986778</v>
      </c>
      <c r="BI58" s="62">
        <f ca="1">AVERAGE(OFFSET($BH$3,0,0,'Données projet'!$E$11+1,1))-AVERAGE(OFFSET($H$3,0,0,'Données projet'!$E$11+1,1))</f>
        <v>564.77865406015462</v>
      </c>
      <c r="BJ58" s="62">
        <f t="shared" si="38"/>
        <v>300.08995730038725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57.663439767482451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4.25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15.583333333333334</v>
      </c>
      <c r="H59" s="70">
        <f t="shared" si="1"/>
        <v>153.81666666666669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183.59999999999997</v>
      </c>
      <c r="O59" s="14">
        <f>N59*VLOOKUP('Données projet'!$B$9,Paramètres!$A$1:$I$88,3,0)*VLOOKUP('Données projet'!$B$9,Paramètres!$A$1:$I$88,5,0)</f>
        <v>166.12127999999996</v>
      </c>
      <c r="P59" s="14">
        <f t="shared" si="33"/>
        <v>42.220155874487318</v>
      </c>
      <c r="Q59" s="22">
        <f t="shared" si="53"/>
        <v>362.86133414806528</v>
      </c>
      <c r="R59" s="62">
        <f t="shared" si="0"/>
        <v>611.74532300743124</v>
      </c>
      <c r="S59" s="62">
        <f ca="1">AVERAGE(OFFSET($R$3,0,0,'Données projet'!$E$9+1,1))-AVERAGE(OFFSET($H$3,0,0,'Données projet'!$E$9+1,1))</f>
        <v>491.2612707526261</v>
      </c>
      <c r="T59" s="62">
        <f t="shared" si="34"/>
        <v>264.15972233143032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183.59999999999997</v>
      </c>
      <c r="AJ59" s="14">
        <f>AI59*VLOOKUP('Données projet'!$B$10,Paramètres!$A$1:$I$88,3,0)*VLOOKUP('Données projet'!$B$10,Paramètres!$A$1:$I$88,5,0)</f>
        <v>186.17039999999997</v>
      </c>
      <c r="AK59" s="14">
        <f t="shared" si="35"/>
        <v>46.692281933796018</v>
      </c>
      <c r="AL59" s="22">
        <f t="shared" si="4"/>
        <v>405.56917103469465</v>
      </c>
      <c r="AM59" s="62">
        <f t="shared" si="5"/>
        <v>654.4531598940606</v>
      </c>
      <c r="AN59" s="62">
        <f ca="1">AVERAGE(OFFSET($AM$3,0,0,'Données projet'!$E$10+1,1))-AVERAGE(OFFSET($H$3,0,0,'Données projet'!$E$10+1,1))</f>
        <v>538.07524337141103</v>
      </c>
      <c r="AO59" s="62">
        <f t="shared" si="36"/>
        <v>287.04048842028942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183.59999999999997</v>
      </c>
      <c r="BE59" s="14">
        <f>BD59*VLOOKUP('Données projet'!$B$11,Paramètres!$A$1:$I$88,3,0)*VLOOKUP('Données projet'!$B$11,Paramètres!$A$1:$I$88,5,0)</f>
        <v>197.62703999999997</v>
      </c>
      <c r="BF59" s="14">
        <f t="shared" si="37"/>
        <v>49.222301224260015</v>
      </c>
      <c r="BG59" s="22">
        <f t="shared" si="7"/>
        <v>429.92926929891945</v>
      </c>
      <c r="BH59" s="62">
        <f t="shared" si="8"/>
        <v>678.81325815828541</v>
      </c>
      <c r="BI59" s="62">
        <f ca="1">AVERAGE(OFFSET($BH$3,0,0,'Données projet'!$E$11+1,1))-AVERAGE(OFFSET($H$3,0,0,'Données projet'!$E$11+1,1))</f>
        <v>564.77865406015462</v>
      </c>
      <c r="BJ59" s="62">
        <f t="shared" si="38"/>
        <v>300.08995730038725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57.877451507099799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4.25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15.583333333333334</v>
      </c>
      <c r="H60" s="70">
        <f t="shared" si="1"/>
        <v>153.81666666666669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191.19999999999996</v>
      </c>
      <c r="O60" s="14">
        <f>N60*VLOOKUP('Données projet'!$B$9,Paramètres!$A$1:$I$88,3,0)*VLOOKUP('Données projet'!$B$9,Paramètres!$A$1:$I$88,5,0)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627.17613548023553</v>
      </c>
      <c r="S60" s="62">
        <f ca="1">AVERAGE(OFFSET($R$3,0,0,'Données projet'!$E$9+1,1))-AVERAGE(OFFSET($H$3,0,0,'Données projet'!$E$9+1,1))</f>
        <v>491.2612707526261</v>
      </c>
      <c r="T60" s="62">
        <f t="shared" si="34"/>
        <v>264.15972233143032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191.19999999999996</v>
      </c>
      <c r="AJ60" s="14">
        <f>AI60*VLOOKUP('Données projet'!$B$10,Paramètres!$A$1:$I$88,3,0)*VLOOKUP('Données projet'!$B$10,Paramètres!$A$1:$I$88,5,0)</f>
        <v>193.87679999999997</v>
      </c>
      <c r="AK60" s="14">
        <f t="shared" si="35"/>
        <v>48.396048099527611</v>
      </c>
      <c r="AL60" s="22">
        <f t="shared" si="4"/>
        <v>421.95854377334382</v>
      </c>
      <c r="AM60" s="62">
        <f t="shared" si="5"/>
        <v>671.61362938548609</v>
      </c>
      <c r="AN60" s="62">
        <f ca="1">AVERAGE(OFFSET($AM$3,0,0,'Données projet'!$E$10+1,1))-AVERAGE(OFFSET($H$3,0,0,'Données projet'!$E$10+1,1))</f>
        <v>538.07524337141103</v>
      </c>
      <c r="AO60" s="62">
        <f t="shared" si="36"/>
        <v>287.04048842028942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191.19999999999996</v>
      </c>
      <c r="BE60" s="14">
        <f>BD60*VLOOKUP('Données projet'!$B$11,Paramètres!$A$1:$I$88,3,0)*VLOOKUP('Données projet'!$B$11,Paramètres!$A$1:$I$88,5,0)</f>
        <v>205.80767999999995</v>
      </c>
      <c r="BF60" s="14">
        <f t="shared" si="37"/>
        <v>51.018385886479962</v>
      </c>
      <c r="BG60" s="22">
        <f t="shared" si="7"/>
        <v>447.30539808561917</v>
      </c>
      <c r="BH60" s="62">
        <f t="shared" si="8"/>
        <v>696.96048369776145</v>
      </c>
      <c r="BI60" s="62">
        <f ca="1">AVERAGE(OFFSET($BH$3,0,0,'Données projet'!$E$11+1,1))-AVERAGE(OFFSET($H$3,0,0,'Données projet'!$E$11+1,1))</f>
        <v>564.77865406015462</v>
      </c>
      <c r="BJ60" s="62">
        <f t="shared" si="38"/>
        <v>300.08995730038725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58.087750621493349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4.25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15.583333333333334</v>
      </c>
      <c r="H61" s="70">
        <f t="shared" si="1"/>
        <v>153.81666666666669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198.79999999999995</v>
      </c>
      <c r="O61" s="14">
        <f>N61*VLOOKUP('Données projet'!$B$9,Paramètres!$A$1:$I$88,3,0)*VLOOKUP('Données projet'!$B$9,Paramètres!$A$1:$I$88,5,0)</f>
        <v>179.87423999999993</v>
      </c>
      <c r="P61" s="14">
        <f t="shared" si="33"/>
        <v>45.294205745553846</v>
      </c>
      <c r="Q61" s="22">
        <f t="shared" si="53"/>
        <v>392.16837634017276</v>
      </c>
      <c r="R61" s="62">
        <f t="shared" si="0"/>
        <v>642.58118190034475</v>
      </c>
      <c r="S61" s="62">
        <f ca="1">AVERAGE(OFFSET($R$3,0,0,'Données projet'!$E$9+1,1))-AVERAGE(OFFSET($H$3,0,0,'Données projet'!$E$9+1,1))</f>
        <v>491.2612707526261</v>
      </c>
      <c r="T61" s="62">
        <f t="shared" si="34"/>
        <v>264.15972233143032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198.79999999999995</v>
      </c>
      <c r="AJ61" s="14">
        <f>AI61*VLOOKUP('Données projet'!$B$10,Paramètres!$A$1:$I$88,3,0)*VLOOKUP('Données projet'!$B$10,Paramètres!$A$1:$I$88,5,0)</f>
        <v>201.58319999999995</v>
      </c>
      <c r="AK61" s="14">
        <f t="shared" si="35"/>
        <v>50.091947337331924</v>
      </c>
      <c r="AL61" s="22">
        <f t="shared" si="4"/>
        <v>438.33421494585303</v>
      </c>
      <c r="AM61" s="62">
        <f t="shared" si="5"/>
        <v>688.74702050602514</v>
      </c>
      <c r="AN61" s="62">
        <f ca="1">AVERAGE(OFFSET($AM$3,0,0,'Données projet'!$E$10+1,1))-AVERAGE(OFFSET($H$3,0,0,'Données projet'!$E$10+1,1))</f>
        <v>538.07524337141103</v>
      </c>
      <c r="AO61" s="62">
        <f t="shared" si="36"/>
        <v>287.04048842028942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198.79999999999995</v>
      </c>
      <c r="BE61" s="14">
        <f>BD61*VLOOKUP('Données projet'!$B$11,Paramètres!$A$1:$I$88,3,0)*VLOOKUP('Données projet'!$B$11,Paramètres!$A$1:$I$88,5,0)</f>
        <v>213.98831999999996</v>
      </c>
      <c r="BF61" s="14">
        <f t="shared" si="37"/>
        <v>52.806177351620995</v>
      </c>
      <c r="BG61" s="22">
        <f t="shared" si="7"/>
        <v>464.66708288740648</v>
      </c>
      <c r="BH61" s="62">
        <f t="shared" si="8"/>
        <v>715.07988844757847</v>
      </c>
      <c r="BI61" s="62">
        <f ca="1">AVERAGE(OFFSET($BH$3,0,0,'Données projet'!$E$11+1,1))-AVERAGE(OFFSET($H$3,0,0,'Données projet'!$E$11+1,1))</f>
        <v>564.77865406015462</v>
      </c>
      <c r="BJ61" s="62">
        <f t="shared" si="38"/>
        <v>300.08995730038725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58.294401516410559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4.25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15.583333333333334</v>
      </c>
      <c r="H62" s="70">
        <f t="shared" si="1"/>
        <v>153.81666666666669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206.39999999999995</v>
      </c>
      <c r="O62" s="14">
        <f>N62*VLOOKUP('Données projet'!$B$9,Paramètres!$A$1:$I$88,3,0)*VLOOKUP('Données projet'!$B$9,Paramètres!$A$1:$I$88,5,0)</f>
        <v>186.75071999999994</v>
      </c>
      <c r="P62" s="14">
        <f t="shared" si="33"/>
        <v>46.820863587839391</v>
      </c>
      <c r="Q62" s="22">
        <f t="shared" si="53"/>
        <v>406.80384141548683</v>
      </c>
      <c r="R62" s="62">
        <f t="shared" si="0"/>
        <v>657.96122217659831</v>
      </c>
      <c r="S62" s="62">
        <f ca="1">AVERAGE(OFFSET($R$3,0,0,'Données projet'!$E$9+1,1))-AVERAGE(OFFSET($H$3,0,0,'Données projet'!$E$9+1,1))</f>
        <v>491.2612707526261</v>
      </c>
      <c r="T62" s="62">
        <f t="shared" si="34"/>
        <v>264.15972233143032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206.39999999999995</v>
      </c>
      <c r="AJ62" s="14">
        <f>AI62*VLOOKUP('Données projet'!$B$10,Paramètres!$A$1:$I$88,3,0)*VLOOKUP('Données projet'!$B$10,Paramètres!$A$1:$I$88,5,0)</f>
        <v>209.28959999999995</v>
      </c>
      <c r="AK62" s="14">
        <f t="shared" si="35"/>
        <v>51.780314822292169</v>
      </c>
      <c r="AL62" s="22">
        <f t="shared" si="4"/>
        <v>454.69676831549208</v>
      </c>
      <c r="AM62" s="62">
        <f t="shared" si="5"/>
        <v>705.85414907660356</v>
      </c>
      <c r="AN62" s="62">
        <f ca="1">AVERAGE(OFFSET($AM$3,0,0,'Données projet'!$E$10+1,1))-AVERAGE(OFFSET($H$3,0,0,'Données projet'!$E$10+1,1))</f>
        <v>538.07524337141103</v>
      </c>
      <c r="AO62" s="62">
        <f t="shared" si="36"/>
        <v>287.04048842028942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206.39999999999995</v>
      </c>
      <c r="BE62" s="14">
        <f>BD62*VLOOKUP('Données projet'!$B$11,Paramètres!$A$1:$I$88,3,0)*VLOOKUP('Données projet'!$B$11,Paramètres!$A$1:$I$88,5,0)</f>
        <v>222.16895999999991</v>
      </c>
      <c r="BF62" s="14">
        <f t="shared" si="37"/>
        <v>54.586028956213639</v>
      </c>
      <c r="BG62" s="22">
        <f t="shared" si="7"/>
        <v>482.01493909873858</v>
      </c>
      <c r="BH62" s="62">
        <f t="shared" si="8"/>
        <v>733.17231985985018</v>
      </c>
      <c r="BI62" s="62">
        <f ca="1">AVERAGE(OFFSET($BH$3,0,0,'Données projet'!$E$11+1,1))-AVERAGE(OFFSET($H$3,0,0,'Données projet'!$E$11+1,1))</f>
        <v>564.77865406015462</v>
      </c>
      <c r="BJ62" s="62">
        <f t="shared" si="38"/>
        <v>300.08995730038725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58.497467480303143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4.25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15.583333333333334</v>
      </c>
      <c r="H63" s="70">
        <f t="shared" si="1"/>
        <v>153.81666666666669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213.99999999999994</v>
      </c>
      <c r="O63" s="14">
        <f>N63*VLOOKUP('Données projet'!$B$9,Paramètres!$A$1:$I$88,3,0)*VLOOKUP('Données projet'!$B$9,Paramètres!$A$1:$I$88,5,0)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673.31697111669632</v>
      </c>
      <c r="S63" s="62">
        <f ca="1">AVERAGE(OFFSET($R$3,0,0,'Données projet'!$E$9+1,1))-AVERAGE(OFFSET($H$3,0,0,'Données projet'!$E$9+1,1))</f>
        <v>491.2612707526261</v>
      </c>
      <c r="T63" s="62">
        <f t="shared" si="34"/>
        <v>264.15972233143032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213.99999999999994</v>
      </c>
      <c r="AJ63" s="14">
        <f>AI63*VLOOKUP('Données projet'!$B$10,Paramètres!$A$1:$I$88,3,0)*VLOOKUP('Données projet'!$B$10,Paramètres!$A$1:$I$88,5,0)</f>
        <v>216.99599999999995</v>
      </c>
      <c r="AK63" s="14">
        <f t="shared" si="35"/>
        <v>53.461459647386867</v>
      </c>
      <c r="AL63" s="22">
        <f t="shared" si="4"/>
        <v>471.04674221919873</v>
      </c>
      <c r="AM63" s="62">
        <f t="shared" si="5"/>
        <v>722.93578146613424</v>
      </c>
      <c r="AN63" s="62">
        <f ca="1">AVERAGE(OFFSET($AM$3,0,0,'Données projet'!$E$10+1,1))-AVERAGE(OFFSET($H$3,0,0,'Données projet'!$E$10+1,1))</f>
        <v>538.07524337141103</v>
      </c>
      <c r="AO63" s="62">
        <f t="shared" si="36"/>
        <v>287.04048842028942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213.99999999999994</v>
      </c>
      <c r="BE63" s="14">
        <f>BD63*VLOOKUP('Données projet'!$B$11,Paramètres!$A$1:$I$88,3,0)*VLOOKUP('Données projet'!$B$11,Paramètres!$A$1:$I$88,5,0)</f>
        <v>230.34959999999992</v>
      </c>
      <c r="BF63" s="14">
        <f t="shared" si="37"/>
        <v>56.35826654142631</v>
      </c>
      <c r="BG63" s="22">
        <f t="shared" si="7"/>
        <v>499.34953422631742</v>
      </c>
      <c r="BH63" s="62">
        <f t="shared" si="8"/>
        <v>751.23857347325293</v>
      </c>
      <c r="BI63" s="62">
        <f ca="1">AVERAGE(OFFSET($BH$3,0,0,'Données projet'!$E$11+1,1))-AVERAGE(OFFSET($H$3,0,0,'Données projet'!$E$11+1,1))</f>
        <v>564.77865406015462</v>
      </c>
      <c r="BJ63" s="62">
        <f t="shared" si="38"/>
        <v>300.08995730038725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58.697010703709687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4.25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15.583333333333334</v>
      </c>
      <c r="H64" s="70">
        <f t="shared" si="1"/>
        <v>153.81666666666669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221.19999999999993</v>
      </c>
      <c r="O64" s="14">
        <f>N64*VLOOKUP('Données projet'!$B$9,Paramètres!$A$1:$I$88,3,0)*VLOOKUP('Données projet'!$B$9,Paramètres!$A$1:$I$88,5,0)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687.88025449841598</v>
      </c>
      <c r="S64" s="62">
        <f ca="1">AVERAGE(OFFSET($R$3,0,0,'Données projet'!$E$9+1,1))-AVERAGE(OFFSET($H$3,0,0,'Données projet'!$E$9+1,1))</f>
        <v>491.2612707526261</v>
      </c>
      <c r="T64" s="62">
        <f t="shared" si="34"/>
        <v>264.15972233143032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221.19999999999993</v>
      </c>
      <c r="AJ64" s="14">
        <f>AI64*VLOOKUP('Données projet'!$B$10,Paramètres!$A$1:$I$88,3,0)*VLOOKUP('Données projet'!$B$10,Paramètres!$A$1:$I$88,5,0)</f>
        <v>224.29679999999996</v>
      </c>
      <c r="AK64" s="14">
        <f t="shared" si="35"/>
        <v>55.047720057866165</v>
      </c>
      <c r="AL64" s="22">
        <f t="shared" si="4"/>
        <v>486.52503910078349</v>
      </c>
      <c r="AM64" s="62">
        <f t="shared" si="5"/>
        <v>739.13304419455721</v>
      </c>
      <c r="AN64" s="62">
        <f ca="1">AVERAGE(OFFSET($AM$3,0,0,'Données projet'!$E$10+1,1))-AVERAGE(OFFSET($H$3,0,0,'Données projet'!$E$10+1,1))</f>
        <v>538.07524337141103</v>
      </c>
      <c r="AO64" s="62">
        <f t="shared" si="36"/>
        <v>287.04048842028942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221.19999999999993</v>
      </c>
      <c r="BE64" s="14">
        <f>BD64*VLOOKUP('Données projet'!$B$11,Paramètres!$A$1:$I$88,3,0)*VLOOKUP('Données projet'!$B$11,Paramètres!$A$1:$I$88,5,0)</f>
        <v>238.09967999999989</v>
      </c>
      <c r="BF64" s="14">
        <f t="shared" si="37"/>
        <v>58.030478404094161</v>
      </c>
      <c r="BG64" s="22">
        <f t="shared" si="7"/>
        <v>515.7600258871305</v>
      </c>
      <c r="BH64" s="62">
        <f t="shared" si="8"/>
        <v>768.36803098090422</v>
      </c>
      <c r="BI64" s="62">
        <f ca="1">AVERAGE(OFFSET($BH$3,0,0,'Données projet'!$E$11+1,1))-AVERAGE(OFFSET($H$3,0,0,'Données projet'!$E$11+1,1))</f>
        <v>564.77865406015462</v>
      </c>
      <c r="BJ64" s="62">
        <f t="shared" si="38"/>
        <v>300.08995730038725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58.89309229830193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4.25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15.583333333333334</v>
      </c>
      <c r="H65" s="70">
        <f t="shared" si="1"/>
        <v>153.81666666666669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228.39999999999992</v>
      </c>
      <c r="O65" s="14">
        <f>N65*VLOOKUP('Données projet'!$B$9,Paramètres!$A$1:$I$88,3,0)*VLOOKUP('Données projet'!$B$9,Paramètres!$A$1:$I$88,5,0)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702.42161670583687</v>
      </c>
      <c r="S65" s="62">
        <f ca="1">AVERAGE(OFFSET($R$3,0,0,'Données projet'!$E$9+1,1))-AVERAGE(OFFSET($H$3,0,0,'Données projet'!$E$9+1,1))</f>
        <v>491.2612707526261</v>
      </c>
      <c r="T65" s="62">
        <f t="shared" si="34"/>
        <v>264.15972233143032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228.39999999999992</v>
      </c>
      <c r="AJ65" s="14">
        <f>AI65*VLOOKUP('Données projet'!$B$10,Paramètres!$A$1:$I$88,3,0)*VLOOKUP('Données projet'!$B$10,Paramètres!$A$1:$I$88,5,0)</f>
        <v>231.59759999999994</v>
      </c>
      <c r="AK65" s="14">
        <f t="shared" si="35"/>
        <v>56.627980714948151</v>
      </c>
      <c r="AL65" s="22">
        <f t="shared" si="4"/>
        <v>501.99288641186786</v>
      </c>
      <c r="AM65" s="62">
        <f t="shared" si="5"/>
        <v>755.30738490240401</v>
      </c>
      <c r="AN65" s="62">
        <f ca="1">AVERAGE(OFFSET($AM$3,0,0,'Données projet'!$E$10+1,1))-AVERAGE(OFFSET($H$3,0,0,'Données projet'!$E$10+1,1))</f>
        <v>538.07524337141103</v>
      </c>
      <c r="AO65" s="62">
        <f t="shared" si="36"/>
        <v>287.04048842028942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228.39999999999992</v>
      </c>
      <c r="BE65" s="14">
        <f>BD65*VLOOKUP('Données projet'!$B$11,Paramètres!$A$1:$I$88,3,0)*VLOOKUP('Données projet'!$B$11,Paramètres!$A$1:$I$88,5,0)</f>
        <v>245.84975999999992</v>
      </c>
      <c r="BF65" s="14">
        <f t="shared" si="37"/>
        <v>59.696365416984804</v>
      </c>
      <c r="BG65" s="22">
        <f t="shared" si="7"/>
        <v>532.15950176791512</v>
      </c>
      <c r="BH65" s="62">
        <f t="shared" si="8"/>
        <v>785.47400025845127</v>
      </c>
      <c r="BI65" s="62">
        <f ca="1">AVERAGE(OFFSET($BH$3,0,0,'Données projet'!$E$11+1,1))-AVERAGE(OFFSET($H$3,0,0,'Données projet'!$E$11+1,1))</f>
        <v>564.77865406015462</v>
      </c>
      <c r="BJ65" s="62">
        <f t="shared" si="38"/>
        <v>300.08995730038725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59.085772315600771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4.25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15.583333333333334</v>
      </c>
      <c r="H66" s="70">
        <f t="shared" si="1"/>
        <v>153.81666666666669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235.59999999999991</v>
      </c>
      <c r="O66" s="14">
        <f>N66*VLOOKUP('Données projet'!$B$9,Paramètres!$A$1:$I$88,3,0)*VLOOKUP('Données projet'!$B$9,Paramètres!$A$1:$I$88,5,0)</f>
        <v>213.17087999999993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716.94160613924726</v>
      </c>
      <c r="S66" s="62">
        <f ca="1">AVERAGE(OFFSET($R$3,0,0,'Données projet'!$E$9+1,1))-AVERAGE(OFFSET($H$3,0,0,'Données projet'!$E$9+1,1))</f>
        <v>491.2612707526261</v>
      </c>
      <c r="T66" s="62">
        <f t="shared" si="34"/>
        <v>264.15972233143032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235.59999999999991</v>
      </c>
      <c r="AJ66" s="14">
        <f>AI66*VLOOKUP('Données projet'!$B$10,Paramètres!$A$1:$I$88,3,0)*VLOOKUP('Données projet'!$B$10,Paramètres!$A$1:$I$88,5,0)</f>
        <v>238.89839999999995</v>
      </c>
      <c r="AK66" s="14">
        <f t="shared" si="35"/>
        <v>58.202452451868851</v>
      </c>
      <c r="AL66" s="22">
        <f t="shared" si="4"/>
        <v>517.45065135367156</v>
      </c>
      <c r="AM66" s="62">
        <f t="shared" si="5"/>
        <v>771.45938716001888</v>
      </c>
      <c r="AN66" s="62">
        <f ca="1">AVERAGE(OFFSET($AM$3,0,0,'Données projet'!$E$10+1,1))-AVERAGE(OFFSET($H$3,0,0,'Données projet'!$E$10+1,1))</f>
        <v>538.07524337141103</v>
      </c>
      <c r="AO66" s="62">
        <f t="shared" si="36"/>
        <v>287.04048842028942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235.59999999999991</v>
      </c>
      <c r="BE66" s="14">
        <f>BD66*VLOOKUP('Données projet'!$B$11,Paramètres!$A$1:$I$88,3,0)*VLOOKUP('Données projet'!$B$11,Paramètres!$A$1:$I$88,5,0)</f>
        <v>253.59983999999992</v>
      </c>
      <c r="BF66" s="14">
        <f t="shared" si="37"/>
        <v>61.356149837323883</v>
      </c>
      <c r="BG66" s="22">
        <f t="shared" si="7"/>
        <v>548.54834896667228</v>
      </c>
      <c r="BH66" s="62">
        <f t="shared" si="8"/>
        <v>802.5570847730196</v>
      </c>
      <c r="BI66" s="62">
        <f ca="1">AVERAGE(OFFSET($BH$3,0,0,'Données projet'!$E$11+1,1))-AVERAGE(OFFSET($H$3,0,0,'Données projet'!$E$11+1,1))</f>
        <v>564.77865406015462</v>
      </c>
      <c r="BJ66" s="62">
        <f t="shared" si="38"/>
        <v>300.08995730038725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59.275109765367461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4.25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15.583333333333334</v>
      </c>
      <c r="H67" s="70">
        <f t="shared" si="1"/>
        <v>153.81666666666669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</v>
      </c>
      <c r="O67" s="14">
        <f>N67*VLOOKUP('Données projet'!$B$9,Paramètres!$A$1:$I$88,3,0)*VLOOKUP('Données projet'!$B$9,Paramètres!$A$1:$I$88,5,0)</f>
        <v>219.68543999999989</v>
      </c>
      <c r="P67" s="14">
        <f t="shared" si="33"/>
        <v>54.046511966469559</v>
      </c>
      <c r="Q67" s="22">
        <f t="shared" ref="Q67:Q98" si="54">(O67+P67)*0.475*44/12</f>
        <v>476.74981634160099</v>
      </c>
      <c r="R67" s="62">
        <f t="shared" ref="R67:R130" si="55">Q67+(I67+J67)*44/12</f>
        <v>731.44074599841235</v>
      </c>
      <c r="S67" s="62">
        <f ca="1">AVERAGE(OFFSET($R$3,0,0,'Données projet'!$E$9+1,1))-AVERAGE(OFFSET($H$3,0,0,'Données projet'!$E$9+1,1))</f>
        <v>491.2612707526261</v>
      </c>
      <c r="T67" s="62">
        <f t="shared" si="34"/>
        <v>264.15972233143032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</v>
      </c>
      <c r="AJ67" s="14">
        <f>AI67*VLOOKUP('Données projet'!$B$10,Paramètres!$A$1:$I$88,3,0)*VLOOKUP('Données projet'!$B$10,Paramètres!$A$1:$I$88,5,0)</f>
        <v>246.19919999999991</v>
      </c>
      <c r="AK67" s="14">
        <f t="shared" si="35"/>
        <v>59.77133248344078</v>
      </c>
      <c r="AL67" s="22">
        <f t="shared" si="4"/>
        <v>532.89867740865918</v>
      </c>
      <c r="AM67" s="62">
        <f t="shared" si="5"/>
        <v>787.58960706547055</v>
      </c>
      <c r="AN67" s="62">
        <f ca="1">AVERAGE(OFFSET($AM$3,0,0,'Données projet'!$E$10+1,1))-AVERAGE(OFFSET($H$3,0,0,'Données projet'!$E$10+1,1))</f>
        <v>538.07524337141103</v>
      </c>
      <c r="AO67" s="62">
        <f t="shared" si="36"/>
        <v>287.04048842028942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242.7999999999999</v>
      </c>
      <c r="BE67" s="14">
        <f>BD67*VLOOKUP('Données projet'!$B$11,Paramètres!$A$1:$I$88,3,0)*VLOOKUP('Données projet'!$B$11,Paramètres!$A$1:$I$88,5,0)</f>
        <v>261.34991999999988</v>
      </c>
      <c r="BF67" s="14">
        <f t="shared" si="37"/>
        <v>63.010039566000117</v>
      </c>
      <c r="BG67" s="22">
        <f t="shared" si="7"/>
        <v>564.92692957744998</v>
      </c>
      <c r="BH67" s="62">
        <f t="shared" si="8"/>
        <v>819.61785923426135</v>
      </c>
      <c r="BI67" s="62">
        <f ca="1">AVERAGE(OFFSET($BH$3,0,0,'Données projet'!$E$11+1,1))-AVERAGE(OFFSET($H$3,0,0,'Données projet'!$E$11+1,1))</f>
        <v>564.77865406015462</v>
      </c>
      <c r="BJ67" s="62">
        <f t="shared" si="38"/>
        <v>300.08995730038725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59.461162633675819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4.25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15.583333333333334</v>
      </c>
      <c r="H68" s="70">
        <f t="shared" ref="H68:H131" si="56">(B68+E68+F68)*44/12+(C68+D68)*0.475*44/12</f>
        <v>153.81666666666669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249.99999999999989</v>
      </c>
      <c r="O68" s="14">
        <f>N68*VLOOKUP('Données projet'!$B$9,Paramètres!$A$1:$I$88,3,0)*VLOOKUP('Données projet'!$B$9,Paramètres!$A$1:$I$88,5,0)</f>
        <v>226.19999999999987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745.91953632745083</v>
      </c>
      <c r="S68" s="62">
        <f ca="1">AVERAGE(OFFSET($R$3,0,0,'Données projet'!$E$9+1,1))-AVERAGE(OFFSET($H$3,0,0,'Données projet'!$E$9+1,1))</f>
        <v>491.2612707526261</v>
      </c>
      <c r="T68" s="62">
        <f t="shared" si="34"/>
        <v>264.15972233143032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249.99999999999989</v>
      </c>
      <c r="AJ68" s="14">
        <f>AI68*VLOOKUP('Données projet'!$B$10,Paramètres!$A$1:$I$88,3,0)*VLOOKUP('Données projet'!$B$10,Paramètres!$A$1:$I$88,5,0)</f>
        <v>253.49999999999991</v>
      </c>
      <c r="AK68" s="14">
        <f t="shared" si="35"/>
        <v>61.334805663162498</v>
      </c>
      <c r="AL68" s="22">
        <f t="shared" ref="AL68:AL131" si="58">(AJ68+AK68)*0.475*44/12</f>
        <v>548.33728653000776</v>
      </c>
      <c r="AM68" s="62">
        <f t="shared" ref="AM68:AM131" si="59">AL68+(AD68+AE68)*44/12</f>
        <v>803.69857549913456</v>
      </c>
      <c r="AN68" s="62">
        <f ca="1">AVERAGE(OFFSET($AM$3,0,0,'Données projet'!$E$10+1,1))-AVERAGE(OFFSET($H$3,0,0,'Données projet'!$E$10+1,1))</f>
        <v>538.07524337141103</v>
      </c>
      <c r="AO68" s="62">
        <f t="shared" si="36"/>
        <v>287.04048842028942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249.99999999999989</v>
      </c>
      <c r="BE68" s="14">
        <f>BD68*VLOOKUP('Données projet'!$B$11,Paramètres!$A$1:$I$88,3,0)*VLOOKUP('Données projet'!$B$11,Paramètres!$A$1:$I$88,5,0)</f>
        <v>269.09999999999985</v>
      </c>
      <c r="BF68" s="14">
        <f t="shared" si="37"/>
        <v>64.658229472790936</v>
      </c>
      <c r="BG68" s="22">
        <f t="shared" ref="BG68:BG131" si="61">(BE68+BF68)*0.475*44/12</f>
        <v>581.29558299844393</v>
      </c>
      <c r="BH68" s="62">
        <f t="shared" ref="BH68:BH131" si="62">BG68+(AY68+AZ68)*44/12</f>
        <v>836.65687196757074</v>
      </c>
      <c r="BI68" s="62">
        <f ca="1">AVERAGE(OFFSET($BH$3,0,0,'Données projet'!$E$11+1,1))-AVERAGE(OFFSET($H$3,0,0,'Données projet'!$E$11+1,1))</f>
        <v>564.77865406015462</v>
      </c>
      <c r="BJ68" s="62">
        <f t="shared" si="38"/>
        <v>300.08995730038725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59.643987900670936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4.25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15.583333333333334</v>
      </c>
      <c r="H69" s="70">
        <f t="shared" si="56"/>
        <v>153.81666666666669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projet'!$B$9,Paramètres!$A$1:$I$88,3,0)*VLOOKUP('Données projet'!$B$9,Paramètres!$A$1:$I$88,5,0)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678.98668586715814</v>
      </c>
      <c r="S69" s="62">
        <f ca="1">AVERAGE(OFFSET($R$3,0,0,'Données projet'!$E$9+1,1))-AVERAGE(OFFSET($H$3,0,0,'Données projet'!$E$9+1,1))</f>
        <v>491.2612707526261</v>
      </c>
      <c r="T69" s="62">
        <f t="shared" ref="T69:T132" si="88">$T$3</f>
        <v>264.15972233143032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projet'!$B$10,Paramètres!$A$1:$I$88,3,0)*VLOOKUP('Données projet'!$B$10,Paramètres!$A$1:$I$88,5,0)</f>
        <v>217.80719999999994</v>
      </c>
      <c r="AK69" s="14">
        <f t="shared" ref="AK69:AK132" si="89">EXP(-1.0587+0.8836*LN(AJ69)+0.284)</f>
        <v>53.638013973813976</v>
      </c>
      <c r="AL69" s="22">
        <f t="shared" si="58"/>
        <v>472.76708100439259</v>
      </c>
      <c r="AM69" s="62">
        <f t="shared" si="59"/>
        <v>728.78710005046491</v>
      </c>
      <c r="AN69" s="62">
        <f ca="1">AVERAGE(OFFSET($AM$3,0,0,'Données projet'!$E$10+1,1))-AVERAGE(OFFSET($H$3,0,0,'Données projet'!$E$10+1,1))</f>
        <v>538.07524337141103</v>
      </c>
      <c r="AO69" s="62">
        <f t="shared" ref="AO69:AO132" si="90">$AO$3</f>
        <v>287.04048842028942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</v>
      </c>
      <c r="BE69" s="14">
        <f>BD69*VLOOKUP('Données projet'!$B$11,Paramètres!$A$1:$I$88,3,0)*VLOOKUP('Données projet'!$B$11,Paramètres!$A$1:$I$88,5,0)</f>
        <v>231.21071999999987</v>
      </c>
      <c r="BF69" s="14">
        <f t="shared" ref="BF69:BF132" si="91">EXP(-1.0587+0.8836*LN(BE69)+0.284)</f>
        <v>56.544387456445222</v>
      </c>
      <c r="BG69" s="22">
        <f t="shared" si="61"/>
        <v>501.17347881997517</v>
      </c>
      <c r="BH69" s="62">
        <f t="shared" si="62"/>
        <v>757.19349786604755</v>
      </c>
      <c r="BI69" s="62">
        <f ca="1">AVERAGE(OFFSET($BH$3,0,0,'Données projet'!$E$11+1,1))-AVERAGE(OFFSET($H$3,0,0,'Données projet'!$E$11+1,1))</f>
        <v>564.77865406015462</v>
      </c>
      <c r="BJ69" s="62">
        <f t="shared" ref="BJ69:BJ132" si="92">$BJ$3</f>
        <v>300.08995730038725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59.823641558019752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4.25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15.583333333333334</v>
      </c>
      <c r="H70" s="70">
        <f t="shared" si="56"/>
        <v>153.81666666666669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projet'!$B$9,Paramètres!$A$1:$I$88,3,0)*VLOOKUP('Données projet'!$B$9,Paramètres!$A$1:$I$88,5,0)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692.70841957274149</v>
      </c>
      <c r="S70" s="62">
        <f ca="1">AVERAGE(OFFSET($R$3,0,0,'Données projet'!$E$9+1,1))-AVERAGE(OFFSET($H$3,0,0,'Données projet'!$E$9+1,1))</f>
        <v>491.2612707526261</v>
      </c>
      <c r="T70" s="62">
        <f t="shared" si="88"/>
        <v>264.15972233143032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projet'!$B$10,Paramètres!$A$1:$I$88,3,0)*VLOOKUP('Données projet'!$B$10,Paramètres!$A$1:$I$88,5,0)</f>
        <v>224.7023999999999</v>
      </c>
      <c r="AK70" s="14">
        <f t="shared" si="89"/>
        <v>55.135667706678262</v>
      </c>
      <c r="AL70" s="22">
        <f t="shared" si="58"/>
        <v>487.38463458913111</v>
      </c>
      <c r="AM70" s="62">
        <f t="shared" si="59"/>
        <v>744.05195621801408</v>
      </c>
      <c r="AN70" s="62">
        <f ca="1">AVERAGE(OFFSET($AM$3,0,0,'Données projet'!$E$10+1,1))-AVERAGE(OFFSET($H$3,0,0,'Données projet'!$E$10+1,1))</f>
        <v>538.07524337141103</v>
      </c>
      <c r="AO70" s="62">
        <f t="shared" si="90"/>
        <v>287.04048842028942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221.59999999999991</v>
      </c>
      <c r="BE70" s="14">
        <f>BD70*VLOOKUP('Données projet'!$B$11,Paramètres!$A$1:$I$88,3,0)*VLOOKUP('Données projet'!$B$11,Paramètres!$A$1:$I$88,5,0)</f>
        <v>238.53023999999991</v>
      </c>
      <c r="BF70" s="14">
        <f t="shared" si="91"/>
        <v>58.123191492478547</v>
      </c>
      <c r="BG70" s="22">
        <f t="shared" si="61"/>
        <v>516.67139318273325</v>
      </c>
      <c r="BH70" s="62">
        <f t="shared" si="62"/>
        <v>773.33871481161623</v>
      </c>
      <c r="BI70" s="62">
        <f ca="1">AVERAGE(OFFSET($BH$3,0,0,'Données projet'!$E$11+1,1))-AVERAGE(OFFSET($H$3,0,0,'Données projet'!$E$11+1,1))</f>
        <v>564.77865406015462</v>
      </c>
      <c r="BJ70" s="62">
        <f t="shared" si="92"/>
        <v>300.08995730038725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60.000178626058968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4.25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15.583333333333334</v>
      </c>
      <c r="H71" s="70">
        <f t="shared" si="56"/>
        <v>153.81666666666669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projet'!$B$9,Paramètres!$A$1:$I$88,3,0)*VLOOKUP('Données projet'!$B$9,Paramètres!$A$1:$I$88,5,0)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706.41051317433403</v>
      </c>
      <c r="S71" s="62">
        <f ca="1">AVERAGE(OFFSET($R$3,0,0,'Données projet'!$E$9+1,1))-AVERAGE(OFFSET($H$3,0,0,'Données projet'!$E$9+1,1))</f>
        <v>491.2612707526261</v>
      </c>
      <c r="T71" s="62">
        <f t="shared" si="88"/>
        <v>264.15972233143032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projet'!$B$10,Paramètres!$A$1:$I$88,3,0)*VLOOKUP('Données projet'!$B$10,Paramètres!$A$1:$I$88,5,0)</f>
        <v>231.59759999999994</v>
      </c>
      <c r="AK71" s="14">
        <f t="shared" si="89"/>
        <v>56.627980714948151</v>
      </c>
      <c r="AL71" s="22">
        <f t="shared" si="58"/>
        <v>501.99288641186786</v>
      </c>
      <c r="AM71" s="62">
        <f t="shared" si="59"/>
        <v>759.29628137090117</v>
      </c>
      <c r="AN71" s="62">
        <f ca="1">AVERAGE(OFFSET($AM$3,0,0,'Données projet'!$E$10+1,1))-AVERAGE(OFFSET($H$3,0,0,'Données projet'!$E$10+1,1))</f>
        <v>538.07524337141103</v>
      </c>
      <c r="AO71" s="62">
        <f t="shared" si="90"/>
        <v>287.04048842028942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228.39999999999992</v>
      </c>
      <c r="BE71" s="14">
        <f>BD71*VLOOKUP('Données projet'!$B$11,Paramètres!$A$1:$I$88,3,0)*VLOOKUP('Données projet'!$B$11,Paramètres!$A$1:$I$88,5,0)</f>
        <v>245.84975999999992</v>
      </c>
      <c r="BF71" s="14">
        <f t="shared" si="91"/>
        <v>59.696365416984804</v>
      </c>
      <c r="BG71" s="22">
        <f t="shared" si="61"/>
        <v>532.15950176791512</v>
      </c>
      <c r="BH71" s="62">
        <f t="shared" si="62"/>
        <v>789.46289672694843</v>
      </c>
      <c r="BI71" s="62">
        <f ca="1">AVERAGE(OFFSET($BH$3,0,0,'Données projet'!$E$11+1,1))-AVERAGE(OFFSET($H$3,0,0,'Données projet'!$E$11+1,1))</f>
        <v>564.77865406015462</v>
      </c>
      <c r="BJ71" s="62">
        <f t="shared" si="92"/>
        <v>300.08995730038725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60.173653170645458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4.25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15.583333333333334</v>
      </c>
      <c r="H72" s="70">
        <f t="shared" si="56"/>
        <v>153.81666666666669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projet'!$B$9,Paramètres!$A$1:$I$88,3,0)*VLOOKUP('Données projet'!$B$9,Paramètres!$A$1:$I$88,5,0)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720.09344063257356</v>
      </c>
      <c r="S72" s="62">
        <f ca="1">AVERAGE(OFFSET($R$3,0,0,'Données projet'!$E$9+1,1))-AVERAGE(OFFSET($H$3,0,0,'Données projet'!$E$9+1,1))</f>
        <v>491.2612707526261</v>
      </c>
      <c r="T72" s="62">
        <f t="shared" si="88"/>
        <v>264.15972233143032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projet'!$B$10,Paramètres!$A$1:$I$88,3,0)*VLOOKUP('Données projet'!$B$10,Paramètres!$A$1:$I$88,5,0)</f>
        <v>238.49279999999996</v>
      </c>
      <c r="AK72" s="14">
        <f t="shared" si="89"/>
        <v>58.115130258576542</v>
      </c>
      <c r="AL72" s="22">
        <f t="shared" si="58"/>
        <v>516.59214520035414</v>
      </c>
      <c r="AM72" s="62">
        <f t="shared" si="59"/>
        <v>774.52057903930677</v>
      </c>
      <c r="AN72" s="62">
        <f ca="1">AVERAGE(OFFSET($AM$3,0,0,'Données projet'!$E$10+1,1))-AVERAGE(OFFSET($H$3,0,0,'Données projet'!$E$10+1,1))</f>
        <v>538.07524337141103</v>
      </c>
      <c r="AO72" s="62">
        <f t="shared" si="90"/>
        <v>287.04048842028942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235.19999999999993</v>
      </c>
      <c r="BE72" s="14">
        <f>BD72*VLOOKUP('Données projet'!$B$11,Paramètres!$A$1:$I$88,3,0)*VLOOKUP('Données projet'!$B$11,Paramètres!$A$1:$I$88,5,0)</f>
        <v>253.16927999999993</v>
      </c>
      <c r="BF72" s="14">
        <f t="shared" si="91"/>
        <v>61.264096094739799</v>
      </c>
      <c r="BG72" s="22">
        <f t="shared" si="61"/>
        <v>547.63813003167172</v>
      </c>
      <c r="BH72" s="62">
        <f t="shared" si="62"/>
        <v>805.56656387062435</v>
      </c>
      <c r="BI72" s="62">
        <f ca="1">AVERAGE(OFFSET($BH$3,0,0,'Données projet'!$E$11+1,1))-AVERAGE(OFFSET($H$3,0,0,'Données projet'!$E$11+1,1))</f>
        <v>564.77865406015462</v>
      </c>
      <c r="BJ72" s="62">
        <f t="shared" si="92"/>
        <v>300.08995730038725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60.344118319714354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4.25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15.583333333333334</v>
      </c>
      <c r="H73" s="70">
        <f t="shared" si="56"/>
        <v>153.81666666666669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projet'!$B$9,Paramètres!$A$1:$I$88,3,0)*VLOOKUP('Données projet'!$B$9,Paramètres!$A$1:$I$88,5,0)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733.75765546897333</v>
      </c>
      <c r="S73" s="62">
        <f ca="1">AVERAGE(OFFSET($R$3,0,0,'Données projet'!$E$9+1,1))-AVERAGE(OFFSET($H$3,0,0,'Données projet'!$E$9+1,1))</f>
        <v>491.2612707526261</v>
      </c>
      <c r="T73" s="62">
        <f t="shared" si="88"/>
        <v>264.15972233143032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projet'!$B$10,Paramètres!$A$1:$I$88,3,0)*VLOOKUP('Données projet'!$B$10,Paramètres!$A$1:$I$88,5,0)</f>
        <v>245.38799999999995</v>
      </c>
      <c r="AK73" s="14">
        <f t="shared" si="89"/>
        <v>59.597282764919569</v>
      </c>
      <c r="AL73" s="22">
        <f t="shared" si="58"/>
        <v>531.18270081556818</v>
      </c>
      <c r="AM73" s="62">
        <f t="shared" si="59"/>
        <v>789.7253305072511</v>
      </c>
      <c r="AN73" s="62">
        <f ca="1">AVERAGE(OFFSET($AM$3,0,0,'Données projet'!$E$10+1,1))-AVERAGE(OFFSET($H$3,0,0,'Données projet'!$E$10+1,1))</f>
        <v>538.07524337141103</v>
      </c>
      <c r="AO73" s="62">
        <f t="shared" si="90"/>
        <v>287.04048842028942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241.99999999999994</v>
      </c>
      <c r="BE73" s="14">
        <f>BD73*VLOOKUP('Données projet'!$B$11,Paramètres!$A$1:$I$88,3,0)*VLOOKUP('Données projet'!$B$11,Paramètres!$A$1:$I$88,5,0)</f>
        <v>260.48879999999997</v>
      </c>
      <c r="BF73" s="14">
        <f t="shared" si="91"/>
        <v>62.826558970958821</v>
      </c>
      <c r="BG73" s="22">
        <f t="shared" si="61"/>
        <v>563.10758354108657</v>
      </c>
      <c r="BH73" s="62">
        <f t="shared" si="62"/>
        <v>821.65021323276949</v>
      </c>
      <c r="BI73" s="62">
        <f ca="1">AVERAGE(OFFSET($BH$3,0,0,'Données projet'!$E$11+1,1))-AVERAGE(OFFSET($H$3,0,0,'Données projet'!$E$11+1,1))</f>
        <v>564.77865406015462</v>
      </c>
      <c r="BJ73" s="62">
        <f t="shared" si="92"/>
        <v>300.08995730038725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60.511626279549887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4.25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15.583333333333334</v>
      </c>
      <c r="H74" s="70">
        <f t="shared" si="56"/>
        <v>153.81666666666669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projet'!$B$9,Paramètres!$A$1:$I$88,3,0)*VLOOKUP('Données projet'!$B$9,Paramètres!$A$1:$I$88,5,0)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746.25309326516094</v>
      </c>
      <c r="S74" s="62">
        <f ca="1">AVERAGE(OFFSET($R$3,0,0,'Données projet'!$E$9+1,1))-AVERAGE(OFFSET($H$3,0,0,'Données projet'!$E$9+1,1))</f>
        <v>491.2612707526261</v>
      </c>
      <c r="T74" s="62">
        <f t="shared" si="88"/>
        <v>264.15972233143032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projet'!$B$10,Paramètres!$A$1:$I$88,3,0)*VLOOKUP('Données projet'!$B$10,Paramètres!$A$1:$I$88,5,0)</f>
        <v>251.67479999999995</v>
      </c>
      <c r="AK74" s="14">
        <f t="shared" si="89"/>
        <v>60.944434584138449</v>
      </c>
      <c r="AL74" s="22">
        <f t="shared" si="58"/>
        <v>544.47850023404101</v>
      </c>
      <c r="AM74" s="62">
        <f t="shared" si="59"/>
        <v>803.62467085354547</v>
      </c>
      <c r="AN74" s="62">
        <f ca="1">AVERAGE(OFFSET($AM$3,0,0,'Données projet'!$E$10+1,1))-AVERAGE(OFFSET($H$3,0,0,'Données projet'!$E$10+1,1))</f>
        <v>538.07524337141103</v>
      </c>
      <c r="AO74" s="62">
        <f t="shared" si="90"/>
        <v>287.04048842028942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248.19999999999993</v>
      </c>
      <c r="BE74" s="14">
        <f>BD74*VLOOKUP('Données projet'!$B$11,Paramètres!$A$1:$I$88,3,0)*VLOOKUP('Données projet'!$B$11,Paramètres!$A$1:$I$88,5,0)</f>
        <v>267.16247999999996</v>
      </c>
      <c r="BF74" s="14">
        <f t="shared" si="91"/>
        <v>64.246706153622185</v>
      </c>
      <c r="BG74" s="22">
        <f t="shared" si="61"/>
        <v>577.20433255089188</v>
      </c>
      <c r="BH74" s="62">
        <f t="shared" si="62"/>
        <v>836.35050317039645</v>
      </c>
      <c r="BI74" s="62">
        <f ca="1">AVERAGE(OFFSET($BH$3,0,0,'Données projet'!$E$11+1,1))-AVERAGE(OFFSET($H$3,0,0,'Données projet'!$E$11+1,1))</f>
        <v>564.77865406015462</v>
      </c>
      <c r="BJ74" s="62">
        <f t="shared" si="92"/>
        <v>300.08995730038725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60.676228350773968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4.25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15.583333333333334</v>
      </c>
      <c r="H75" s="70">
        <f t="shared" si="56"/>
        <v>153.81666666666669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projet'!$B$9,Paramètres!$A$1:$I$88,3,0)*VLOOKUP('Données projet'!$B$9,Paramètres!$A$1:$I$88,5,0)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758.73190047918638</v>
      </c>
      <c r="S75" s="62">
        <f ca="1">AVERAGE(OFFSET($R$3,0,0,'Données projet'!$E$9+1,1))-AVERAGE(OFFSET($H$3,0,0,'Données projet'!$E$9+1,1))</f>
        <v>491.2612707526261</v>
      </c>
      <c r="T75" s="62">
        <f t="shared" si="88"/>
        <v>264.15972233143032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projet'!$B$10,Paramètres!$A$1:$I$88,3,0)*VLOOKUP('Données projet'!$B$10,Paramètres!$A$1:$I$88,5,0)</f>
        <v>257.96159999999992</v>
      </c>
      <c r="AK75" s="14">
        <f t="shared" si="89"/>
        <v>62.287674609742481</v>
      </c>
      <c r="AL75" s="22">
        <f t="shared" si="58"/>
        <v>557.76748661196802</v>
      </c>
      <c r="AM75" s="62">
        <f t="shared" si="59"/>
        <v>817.50672807351191</v>
      </c>
      <c r="AN75" s="62">
        <f ca="1">AVERAGE(OFFSET($AM$3,0,0,'Données projet'!$E$10+1,1))-AVERAGE(OFFSET($H$3,0,0,'Données projet'!$E$10+1,1))</f>
        <v>538.07524337141103</v>
      </c>
      <c r="AO75" s="62">
        <f t="shared" si="90"/>
        <v>287.04048842028942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254.39999999999992</v>
      </c>
      <c r="BE75" s="14">
        <f>BD75*VLOOKUP('Données projet'!$B$11,Paramètres!$A$1:$I$88,3,0)*VLOOKUP('Données projet'!$B$11,Paramètres!$A$1:$I$88,5,0)</f>
        <v>273.83615999999995</v>
      </c>
      <c r="BF75" s="14">
        <f t="shared" si="91"/>
        <v>65.662729582301651</v>
      </c>
      <c r="BG75" s="22">
        <f t="shared" si="61"/>
        <v>591.29389935584197</v>
      </c>
      <c r="BH75" s="62">
        <f t="shared" si="62"/>
        <v>851.03314081738586</v>
      </c>
      <c r="BI75" s="62">
        <f ca="1">AVERAGE(OFFSET($BH$3,0,0,'Données projet'!$E$11+1,1))-AVERAGE(OFFSET($H$3,0,0,'Données projet'!$E$11+1,1))</f>
        <v>564.77865406015462</v>
      </c>
      <c r="BJ75" s="62">
        <f t="shared" si="92"/>
        <v>300.08995730038725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60.837974944057422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4.25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15.583333333333334</v>
      </c>
      <c r="H76" s="70">
        <f t="shared" si="56"/>
        <v>153.81666666666669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projet'!$B$9,Paramètres!$A$1:$I$88,3,0)*VLOOKUP('Données projet'!$B$9,Paramètres!$A$1:$I$88,5,0)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771.1944261535607</v>
      </c>
      <c r="S76" s="62">
        <f ca="1">AVERAGE(OFFSET($R$3,0,0,'Données projet'!$E$9+1,1))-AVERAGE(OFFSET($H$3,0,0,'Données projet'!$E$9+1,1))</f>
        <v>491.2612707526261</v>
      </c>
      <c r="T76" s="62">
        <f t="shared" si="88"/>
        <v>264.15972233143032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projet'!$B$10,Paramètres!$A$1:$I$88,3,0)*VLOOKUP('Données projet'!$B$10,Paramètres!$A$1:$I$88,5,0)</f>
        <v>264.24839999999995</v>
      </c>
      <c r="AK76" s="14">
        <f t="shared" si="89"/>
        <v>63.627109143733414</v>
      </c>
      <c r="AL76" s="22">
        <f t="shared" si="58"/>
        <v>571.04984509200233</v>
      </c>
      <c r="AM76" s="62">
        <f t="shared" si="59"/>
        <v>831.3718689423838</v>
      </c>
      <c r="AN76" s="62">
        <f ca="1">AVERAGE(OFFSET($AM$3,0,0,'Données projet'!$E$10+1,1))-AVERAGE(OFFSET($H$3,0,0,'Données projet'!$E$10+1,1))</f>
        <v>538.07524337141103</v>
      </c>
      <c r="AO76" s="62">
        <f t="shared" si="90"/>
        <v>287.04048842028942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260.59999999999991</v>
      </c>
      <c r="BE76" s="14">
        <f>BD76*VLOOKUP('Données projet'!$B$11,Paramètres!$A$1:$I$88,3,0)*VLOOKUP('Données projet'!$B$11,Paramètres!$A$1:$I$88,5,0)</f>
        <v>280.50983999999988</v>
      </c>
      <c r="BF76" s="14">
        <f t="shared" si="91"/>
        <v>67.074741318968506</v>
      </c>
      <c r="BG76" s="22">
        <f t="shared" si="61"/>
        <v>605.37647913053661</v>
      </c>
      <c r="BH76" s="62">
        <f t="shared" si="62"/>
        <v>865.69850298091819</v>
      </c>
      <c r="BI76" s="62">
        <f ca="1">AVERAGE(OFFSET($BH$3,0,0,'Données projet'!$E$11+1,1))-AVERAGE(OFFSET($H$3,0,0,'Données projet'!$E$11+1,1))</f>
        <v>564.77865406015462</v>
      </c>
      <c r="BJ76" s="62">
        <f t="shared" si="92"/>
        <v>300.08995730038725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60.996915595558598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4.25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15.583333333333334</v>
      </c>
      <c r="H77" s="70">
        <f t="shared" si="56"/>
        <v>153.81666666666669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projet'!$B$9,Paramètres!$A$1:$I$88,3,0)*VLOOKUP('Données projet'!$B$9,Paramètres!$A$1:$I$88,5,0)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783.64100775975317</v>
      </c>
      <c r="S77" s="62">
        <f ca="1">AVERAGE(OFFSET($R$3,0,0,'Données projet'!$E$9+1,1))-AVERAGE(OFFSET($H$3,0,0,'Données projet'!$E$9+1,1))</f>
        <v>491.2612707526261</v>
      </c>
      <c r="T77" s="62">
        <f t="shared" si="88"/>
        <v>264.15972233143032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projet'!$B$10,Paramètres!$A$1:$I$88,3,0)*VLOOKUP('Données projet'!$B$10,Paramètres!$A$1:$I$88,5,0)</f>
        <v>270.53519999999992</v>
      </c>
      <c r="AK77" s="14">
        <f t="shared" si="89"/>
        <v>64.962839141501405</v>
      </c>
      <c r="AL77" s="22">
        <f t="shared" si="58"/>
        <v>584.32575150478135</v>
      </c>
      <c r="AM77" s="62">
        <f t="shared" si="59"/>
        <v>845.22044777246049</v>
      </c>
      <c r="AN77" s="62">
        <f ca="1">AVERAGE(OFFSET($AM$3,0,0,'Données projet'!$E$10+1,1))-AVERAGE(OFFSET($H$3,0,0,'Données projet'!$E$10+1,1))</f>
        <v>538.07524337141103</v>
      </c>
      <c r="AO77" s="62">
        <f t="shared" si="90"/>
        <v>287.04048842028942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266.7999999999999</v>
      </c>
      <c r="BE77" s="14">
        <f>BD77*VLOOKUP('Données projet'!$B$11,Paramètres!$A$1:$I$88,3,0)*VLOOKUP('Données projet'!$B$11,Paramètres!$A$1:$I$88,5,0)</f>
        <v>287.18351999999987</v>
      </c>
      <c r="BF77" s="14">
        <f t="shared" si="91"/>
        <v>68.482847789276349</v>
      </c>
      <c r="BG77" s="22">
        <f t="shared" si="61"/>
        <v>619.45225723298938</v>
      </c>
      <c r="BH77" s="62">
        <f t="shared" si="62"/>
        <v>880.34695350066852</v>
      </c>
      <c r="BI77" s="62">
        <f ca="1">AVERAGE(OFFSET($BH$3,0,0,'Données projet'!$E$11+1,1))-AVERAGE(OFFSET($H$3,0,0,'Données projet'!$E$11+1,1))</f>
        <v>564.77865406015462</v>
      </c>
      <c r="BJ77" s="62">
        <f t="shared" si="92"/>
        <v>300.08995730038725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61.153098982094306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4.25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15.583333333333334</v>
      </c>
      <c r="H78" s="70">
        <f t="shared" si="56"/>
        <v>153.81666666666669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projet'!$B$9,Paramètres!$A$1:$I$88,3,0)*VLOOKUP('Données projet'!$B$9,Paramètres!$A$1:$I$88,5,0)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796.07197186203553</v>
      </c>
      <c r="S78" s="62">
        <f ca="1">AVERAGE(OFFSET($R$3,0,0,'Données projet'!$E$9+1,1))-AVERAGE(OFFSET($H$3,0,0,'Données projet'!$E$9+1,1))</f>
        <v>491.2612707526261</v>
      </c>
      <c r="T78" s="62">
        <f t="shared" si="88"/>
        <v>264.15972233143032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projet'!$B$10,Paramètres!$A$1:$I$88,3,0)*VLOOKUP('Données projet'!$B$10,Paramètres!$A$1:$I$88,5,0)</f>
        <v>276.82199999999989</v>
      </c>
      <c r="AK78" s="14">
        <f t="shared" si="89"/>
        <v>66.29496059864374</v>
      </c>
      <c r="AL78" s="22">
        <f t="shared" si="58"/>
        <v>597.59537304263756</v>
      </c>
      <c r="AM78" s="62">
        <f t="shared" si="59"/>
        <v>859.05280714147784</v>
      </c>
      <c r="AN78" s="62">
        <f ca="1">AVERAGE(OFFSET($AM$3,0,0,'Données projet'!$E$10+1,1))-AVERAGE(OFFSET($H$3,0,0,'Données projet'!$E$10+1,1))</f>
        <v>538.07524337141103</v>
      </c>
      <c r="AO78" s="62">
        <f t="shared" si="90"/>
        <v>287.04048842028942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272.99999999999989</v>
      </c>
      <c r="BE78" s="14">
        <f>BD78*VLOOKUP('Données projet'!$B$11,Paramètres!$A$1:$I$88,3,0)*VLOOKUP('Données projet'!$B$11,Paramètres!$A$1:$I$88,5,0)</f>
        <v>293.85719999999986</v>
      </c>
      <c r="BF78" s="14">
        <f t="shared" si="91"/>
        <v>69.887150190339781</v>
      </c>
      <c r="BG78" s="22">
        <f t="shared" si="61"/>
        <v>633.52140991484157</v>
      </c>
      <c r="BH78" s="62">
        <f t="shared" si="62"/>
        <v>894.97884401368196</v>
      </c>
      <c r="BI78" s="62">
        <f ca="1">AVERAGE(OFFSET($BH$3,0,0,'Données projet'!$E$11+1,1))-AVERAGE(OFFSET($H$3,0,0,'Données projet'!$E$11+1,1))</f>
        <v>564.77865406015462</v>
      </c>
      <c r="BJ78" s="62">
        <f t="shared" si="92"/>
        <v>300.08995730038725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61.30657293604736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4.25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15.583333333333334</v>
      </c>
      <c r="H79" s="70">
        <f t="shared" si="56"/>
        <v>153.81666666666669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projet'!$B$9,Paramètres!$A$1:$I$88,3,0)*VLOOKUP('Données projet'!$B$9,Paramètres!$A$1:$I$88,5,0)</f>
        <v>214.34711999999985</v>
      </c>
      <c r="P79" s="14">
        <f t="shared" si="87"/>
        <v>52.884405030781778</v>
      </c>
      <c r="Q79" s="22">
        <f t="shared" si="54"/>
        <v>465.42823942861133</v>
      </c>
      <c r="R79" s="62">
        <f t="shared" si="55"/>
        <v>727.43864911533547</v>
      </c>
      <c r="S79" s="62">
        <f ca="1">AVERAGE(OFFSET($R$3,0,0,'Données projet'!$E$9+1,1))-AVERAGE(OFFSET($H$3,0,0,'Données projet'!$E$9+1,1))</f>
        <v>491.2612707526261</v>
      </c>
      <c r="T79" s="62">
        <f t="shared" si="88"/>
        <v>264.15972233143032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236.89999999999986</v>
      </c>
      <c r="AJ79" s="14">
        <f>AI79*VLOOKUP('Données projet'!$B$10,Paramètres!$A$1:$I$88,3,0)*VLOOKUP('Données projet'!$B$10,Paramètres!$A$1:$I$88,5,0)</f>
        <v>240.21659999999989</v>
      </c>
      <c r="AK79" s="14">
        <f t="shared" si="89"/>
        <v>58.486130580357745</v>
      </c>
      <c r="AL79" s="22">
        <f t="shared" si="58"/>
        <v>520.24058909412281</v>
      </c>
      <c r="AM79" s="62">
        <f t="shared" si="59"/>
        <v>782.250998780847</v>
      </c>
      <c r="AN79" s="62">
        <f ca="1">AVERAGE(OFFSET($AM$3,0,0,'Données projet'!$E$10+1,1))-AVERAGE(OFFSET($H$3,0,0,'Données projet'!$E$10+1,1))</f>
        <v>538.07524337141103</v>
      </c>
      <c r="AO79" s="62">
        <f t="shared" si="90"/>
        <v>287.04048842028942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IF('Données projet'!$A$88&gt;35,BD78+BC79-BL78,IF(A79&lt;'Données projet'!$A$88,$BA$205^A79,IF(A79='Données projet'!$A$88,'Données projet'!$B$88,BD78+BC79-BL78)))</f>
        <v>236.89999999999986</v>
      </c>
      <c r="BE79" s="14">
        <f>BD79*VLOOKUP('Données projet'!$B$11,Paramètres!$A$1:$I$88,3,0)*VLOOKUP('Données projet'!$B$11,Paramètres!$A$1:$I$88,5,0)</f>
        <v>254.99915999999985</v>
      </c>
      <c r="BF79" s="14">
        <f t="shared" si="91"/>
        <v>61.655199053016801</v>
      </c>
      <c r="BG79" s="22">
        <f t="shared" si="61"/>
        <v>551.50634201733726</v>
      </c>
      <c r="BH79" s="62">
        <f t="shared" si="62"/>
        <v>813.51675170406145</v>
      </c>
      <c r="BI79" s="62">
        <f ca="1">AVERAGE(OFFSET($BH$3,0,0,'Données projet'!$E$11+1,1))-AVERAGE(OFFSET($H$3,0,0,'Données projet'!$E$11+1,1))</f>
        <v>564.77865406015462</v>
      </c>
      <c r="BJ79" s="62">
        <f t="shared" si="92"/>
        <v>300.08995730038725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61.457384460015689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4.25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15.583333333333334</v>
      </c>
      <c r="H80" s="70">
        <f t="shared" si="56"/>
        <v>153.81666666666669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projet'!$B$9,Paramètres!$A$1:$I$88,3,0)*VLOOKUP('Données projet'!$B$9,Paramètres!$A$1:$I$88,5,0)</f>
        <v>219.68543999999989</v>
      </c>
      <c r="P80" s="14">
        <f t="shared" si="87"/>
        <v>54.046511966469559</v>
      </c>
      <c r="Q80" s="22">
        <f t="shared" si="54"/>
        <v>476.74981634160099</v>
      </c>
      <c r="R80" s="62">
        <f t="shared" si="55"/>
        <v>739.30360872602751</v>
      </c>
      <c r="S80" s="62">
        <f ca="1">AVERAGE(OFFSET($R$3,0,0,'Données projet'!$E$9+1,1))-AVERAGE(OFFSET($H$3,0,0,'Données projet'!$E$9+1,1))</f>
        <v>491.2612707526261</v>
      </c>
      <c r="T80" s="62">
        <f t="shared" si="88"/>
        <v>264.15972233143032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242.79999999999987</v>
      </c>
      <c r="AJ80" s="14">
        <f>AI80*VLOOKUP('Données projet'!$B$10,Paramètres!$A$1:$I$88,3,0)*VLOOKUP('Données projet'!$B$10,Paramètres!$A$1:$I$88,5,0)</f>
        <v>246.19919999999988</v>
      </c>
      <c r="AK80" s="14">
        <f t="shared" si="89"/>
        <v>59.77133248344078</v>
      </c>
      <c r="AL80" s="22">
        <f t="shared" si="58"/>
        <v>532.89867740865918</v>
      </c>
      <c r="AM80" s="62">
        <f t="shared" si="59"/>
        <v>795.45246979308558</v>
      </c>
      <c r="AN80" s="62">
        <f ca="1">AVERAGE(OFFSET($AM$3,0,0,'Données projet'!$E$10+1,1))-AVERAGE(OFFSET($H$3,0,0,'Données projet'!$E$10+1,1))</f>
        <v>538.07524337141103</v>
      </c>
      <c r="AO80" s="62">
        <f t="shared" si="90"/>
        <v>287.04048842028942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IF('Données projet'!$A$88&gt;35,BD79+BC80-BL79,IF(A80&lt;'Données projet'!$A$88,$BA$205^A80,IF(A80='Données projet'!$A$88,'Données projet'!$B$88,BD79+BC80-BL79)))</f>
        <v>242.79999999999987</v>
      </c>
      <c r="BE80" s="14">
        <f>BD80*VLOOKUP('Données projet'!$B$11,Paramètres!$A$1:$I$88,3,0)*VLOOKUP('Données projet'!$B$11,Paramètres!$A$1:$I$88,5,0)</f>
        <v>261.34991999999983</v>
      </c>
      <c r="BF80" s="14">
        <f t="shared" si="91"/>
        <v>63.010039566000117</v>
      </c>
      <c r="BG80" s="22">
        <f t="shared" si="61"/>
        <v>564.92692957744987</v>
      </c>
      <c r="BH80" s="62">
        <f t="shared" si="62"/>
        <v>827.48072196187627</v>
      </c>
      <c r="BI80" s="62">
        <f ca="1">AVERAGE(OFFSET($BH$3,0,0,'Données projet'!$E$11+1,1))-AVERAGE(OFFSET($H$3,0,0,'Données projet'!$E$11+1,1))</f>
        <v>564.77865406015462</v>
      </c>
      <c r="BJ80" s="62">
        <f t="shared" si="92"/>
        <v>300.08995730038725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61.605579741207215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4.25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15.583333333333334</v>
      </c>
      <c r="H81" s="70">
        <f t="shared" si="56"/>
        <v>153.81666666666669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projet'!$B$9,Paramètres!$A$1:$I$88,3,0)*VLOOKUP('Données projet'!$B$9,Paramètres!$A$1:$I$88,5,0)</f>
        <v>225.0237599999999</v>
      </c>
      <c r="P81" s="14">
        <f t="shared" si="87"/>
        <v>55.205336184590408</v>
      </c>
      <c r="Q81" s="22">
        <f t="shared" si="54"/>
        <v>488.06567585482804</v>
      </c>
      <c r="R81" s="62">
        <f t="shared" si="55"/>
        <v>751.15342446197337</v>
      </c>
      <c r="S81" s="62">
        <f ca="1">AVERAGE(OFFSET($R$3,0,0,'Données projet'!$E$9+1,1))-AVERAGE(OFFSET($H$3,0,0,'Données projet'!$E$9+1,1))</f>
        <v>491.2612707526261</v>
      </c>
      <c r="T81" s="62">
        <f t="shared" si="88"/>
        <v>264.15972233143032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248.69999999999987</v>
      </c>
      <c r="AJ81" s="14">
        <f>AI81*VLOOKUP('Données projet'!$B$10,Paramètres!$A$1:$I$88,3,0)*VLOOKUP('Données projet'!$B$10,Paramètres!$A$1:$I$88,5,0)</f>
        <v>252.18179999999987</v>
      </c>
      <c r="AK81" s="14">
        <f t="shared" si="89"/>
        <v>61.052903950515969</v>
      </c>
      <c r="AL81" s="22">
        <f t="shared" si="58"/>
        <v>545.55044271381507</v>
      </c>
      <c r="AM81" s="62">
        <f t="shared" si="59"/>
        <v>808.63819132096046</v>
      </c>
      <c r="AN81" s="62">
        <f ca="1">AVERAGE(OFFSET($AM$3,0,0,'Données projet'!$E$10+1,1))-AVERAGE(OFFSET($H$3,0,0,'Données projet'!$E$10+1,1))</f>
        <v>538.07524337141103</v>
      </c>
      <c r="AO81" s="62">
        <f t="shared" si="90"/>
        <v>287.04048842028942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IF('Données projet'!$A$88&gt;35,BD80+BC81-BL80,IF(A81&lt;'Données projet'!$A$88,$BA$205^A81,IF(A81='Données projet'!$A$88,'Données projet'!$B$88,BD80+BC81-BL80)))</f>
        <v>248.69999999999987</v>
      </c>
      <c r="BE81" s="14">
        <f>BD81*VLOOKUP('Données projet'!$B$11,Paramètres!$A$1:$I$88,3,0)*VLOOKUP('Données projet'!$B$11,Paramètres!$A$1:$I$88,5,0)</f>
        <v>267.70067999999986</v>
      </c>
      <c r="BF81" s="14">
        <f t="shared" si="91"/>
        <v>64.361052927956521</v>
      </c>
      <c r="BG81" s="22">
        <f t="shared" si="61"/>
        <v>578.34085151619058</v>
      </c>
      <c r="BH81" s="62">
        <f t="shared" si="62"/>
        <v>841.42860012333585</v>
      </c>
      <c r="BI81" s="62">
        <f ca="1">AVERAGE(OFFSET($BH$3,0,0,'Données projet'!$E$11+1,1))-AVERAGE(OFFSET($H$3,0,0,'Données projet'!$E$11+1,1))</f>
        <v>564.77865406015462</v>
      </c>
      <c r="BJ81" s="62">
        <f t="shared" si="92"/>
        <v>300.08995730038725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61.751204165585094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4.25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15.583333333333334</v>
      </c>
      <c r="H82" s="70">
        <f t="shared" si="56"/>
        <v>153.81666666666669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projet'!$B$9,Paramètres!$A$1:$I$88,3,0)*VLOOKUP('Données projet'!$B$9,Paramètres!$A$1:$I$88,5,0)</f>
        <v>230.36207999999988</v>
      </c>
      <c r="P82" s="14">
        <f t="shared" si="87"/>
        <v>56.360964523671768</v>
      </c>
      <c r="Q82" s="22">
        <f t="shared" si="54"/>
        <v>499.37596921206153</v>
      </c>
      <c r="R82" s="62">
        <f t="shared" si="55"/>
        <v>762.9884110952089</v>
      </c>
      <c r="S82" s="62">
        <f ca="1">AVERAGE(OFFSET($R$3,0,0,'Données projet'!$E$9+1,1))-AVERAGE(OFFSET($H$3,0,0,'Données projet'!$E$9+1,1))</f>
        <v>491.2612707526261</v>
      </c>
      <c r="T82" s="62">
        <f t="shared" si="88"/>
        <v>264.15972233143032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254.59999999999988</v>
      </c>
      <c r="AJ82" s="14">
        <f>AI82*VLOOKUP('Données projet'!$B$10,Paramètres!$A$1:$I$88,3,0)*VLOOKUP('Données projet'!$B$10,Paramètres!$A$1:$I$88,5,0)</f>
        <v>258.16439999999989</v>
      </c>
      <c r="AK82" s="14">
        <f t="shared" si="89"/>
        <v>62.3309410183914</v>
      </c>
      <c r="AL82" s="22">
        <f t="shared" si="58"/>
        <v>558.19605227369811</v>
      </c>
      <c r="AM82" s="62">
        <f t="shared" si="59"/>
        <v>821.80849415684543</v>
      </c>
      <c r="AN82" s="62">
        <f ca="1">AVERAGE(OFFSET($AM$3,0,0,'Données projet'!$E$10+1,1))-AVERAGE(OFFSET($H$3,0,0,'Données projet'!$E$10+1,1))</f>
        <v>538.07524337141103</v>
      </c>
      <c r="AO82" s="62">
        <f t="shared" si="90"/>
        <v>287.04048842028942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IF('Données projet'!$A$88&gt;35,BD81+BC82-BL81,IF(A82&lt;'Données projet'!$A$88,$BA$205^A82,IF(A82='Données projet'!$A$88,'Données projet'!$B$88,BD81+BC82-BL81)))</f>
        <v>254.59999999999988</v>
      </c>
      <c r="BE82" s="14">
        <f>BD82*VLOOKUP('Données projet'!$B$11,Paramètres!$A$1:$I$88,3,0)*VLOOKUP('Données projet'!$B$11,Paramètres!$A$1:$I$88,5,0)</f>
        <v>274.05143999999984</v>
      </c>
      <c r="BF82" s="14">
        <f t="shared" si="91"/>
        <v>65.70834037944428</v>
      </c>
      <c r="BG82" s="22">
        <f t="shared" si="61"/>
        <v>591.74828416086518</v>
      </c>
      <c r="BH82" s="62">
        <f t="shared" si="62"/>
        <v>855.36072604401249</v>
      </c>
      <c r="BI82" s="62">
        <f ca="1">AVERAGE(OFFSET($BH$3,0,0,'Données projet'!$E$11+1,1))-AVERAGE(OFFSET($H$3,0,0,'Données projet'!$E$11+1,1))</f>
        <v>564.77865406015462</v>
      </c>
      <c r="BJ82" s="62">
        <f t="shared" si="92"/>
        <v>300.08995730038725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61.894302331767449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4.25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15.583333333333334</v>
      </c>
      <c r="H83" s="70">
        <f t="shared" si="56"/>
        <v>153.81666666666669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projet'!$B$9,Paramètres!$A$1:$I$88,3,0)*VLOOKUP('Données projet'!$B$9,Paramètres!$A$1:$I$88,5,0)</f>
        <v>235.70039999999989</v>
      </c>
      <c r="P83" s="14">
        <f t="shared" si="87"/>
        <v>57.513479567871634</v>
      </c>
      <c r="Q83" s="22">
        <f t="shared" si="54"/>
        <v>510.68084024737624</v>
      </c>
      <c r="R83" s="62">
        <f t="shared" si="55"/>
        <v>774.80887315122527</v>
      </c>
      <c r="S83" s="62">
        <f ca="1">AVERAGE(OFFSET($R$3,0,0,'Données projet'!$E$9+1,1))-AVERAGE(OFFSET($H$3,0,0,'Données projet'!$E$9+1,1))</f>
        <v>491.2612707526261</v>
      </c>
      <c r="T83" s="62">
        <f t="shared" si="88"/>
        <v>264.15972233143032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260.49999999999989</v>
      </c>
      <c r="AJ83" s="14">
        <f>AI83*VLOOKUP('Données projet'!$B$10,Paramètres!$A$1:$I$88,3,0)*VLOOKUP('Données projet'!$B$10,Paramètres!$A$1:$I$88,5,0)</f>
        <v>264.14699999999988</v>
      </c>
      <c r="AK83" s="14">
        <f t="shared" si="89"/>
        <v>63.605535018865886</v>
      </c>
      <c r="AL83" s="22">
        <f t="shared" si="58"/>
        <v>570.83566515785787</v>
      </c>
      <c r="AM83" s="62">
        <f t="shared" si="59"/>
        <v>834.96369806170696</v>
      </c>
      <c r="AN83" s="62">
        <f ca="1">AVERAGE(OFFSET($AM$3,0,0,'Données projet'!$E$10+1,1))-AVERAGE(OFFSET($H$3,0,0,'Données projet'!$E$10+1,1))</f>
        <v>538.07524337141103</v>
      </c>
      <c r="AO83" s="62">
        <f t="shared" si="90"/>
        <v>287.04048842028942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IF('Données projet'!$A$88&gt;35,BD82+BC83-BL82,IF(A83&lt;'Données projet'!$A$88,$BA$205^A83,IF(A83='Données projet'!$A$88,'Données projet'!$B$88,BD82+BC83-BL82)))</f>
        <v>260.49999999999989</v>
      </c>
      <c r="BE83" s="14">
        <f>BD83*VLOOKUP('Données projet'!$B$11,Paramètres!$A$1:$I$88,3,0)*VLOOKUP('Données projet'!$B$11,Paramètres!$A$1:$I$88,5,0)</f>
        <v>280.40219999999988</v>
      </c>
      <c r="BF83" s="14">
        <f t="shared" si="91"/>
        <v>67.051998201071953</v>
      </c>
      <c r="BG83" s="22">
        <f t="shared" si="61"/>
        <v>605.14939520020005</v>
      </c>
      <c r="BH83" s="62">
        <f t="shared" si="62"/>
        <v>869.27742810404914</v>
      </c>
      <c r="BI83" s="62">
        <f ca="1">AVERAGE(OFFSET($BH$3,0,0,'Données projet'!$E$11+1,1))-AVERAGE(OFFSET($H$3,0,0,'Données projet'!$E$11+1,1))</f>
        <v>564.77865406015462</v>
      </c>
      <c r="BJ83" s="62">
        <f t="shared" si="92"/>
        <v>300.08995730038725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62.03491806468611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4.25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15.583333333333334</v>
      </c>
      <c r="H84" s="70">
        <f t="shared" si="56"/>
        <v>153.81666666666669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projet'!$B$9,Paramètres!$A$1:$I$88,3,0)*VLOOKUP('Données projet'!$B$9,Paramètres!$A$1:$I$88,5,0)</f>
        <v>241.03871999999987</v>
      </c>
      <c r="P84" s="14">
        <f t="shared" si="87"/>
        <v>58.66295994697046</v>
      </c>
      <c r="Q84" s="22">
        <f t="shared" si="54"/>
        <v>521.98042590763998</v>
      </c>
      <c r="R84" s="62">
        <f t="shared" si="55"/>
        <v>786.61510548067054</v>
      </c>
      <c r="S84" s="62">
        <f ca="1">AVERAGE(OFFSET($R$3,0,0,'Données projet'!$E$9+1,1))-AVERAGE(OFFSET($H$3,0,0,'Données projet'!$E$9+1,1))</f>
        <v>491.2612707526261</v>
      </c>
      <c r="T84" s="62">
        <f t="shared" si="88"/>
        <v>264.15972233143032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266.39999999999986</v>
      </c>
      <c r="AJ84" s="14">
        <f>AI84*VLOOKUP('Données projet'!$B$10,Paramètres!$A$1:$I$88,3,0)*VLOOKUP('Données projet'!$B$10,Paramètres!$A$1:$I$88,5,0)</f>
        <v>270.12959999999987</v>
      </c>
      <c r="AK84" s="14">
        <f t="shared" si="89"/>
        <v>64.876772910497735</v>
      </c>
      <c r="AL84" s="22">
        <f t="shared" si="58"/>
        <v>583.46943281911661</v>
      </c>
      <c r="AM84" s="62">
        <f t="shared" si="59"/>
        <v>848.10411239214704</v>
      </c>
      <c r="AN84" s="62">
        <f ca="1">AVERAGE(OFFSET($AM$3,0,0,'Données projet'!$E$10+1,1))-AVERAGE(OFFSET($H$3,0,0,'Données projet'!$E$10+1,1))</f>
        <v>538.07524337141103</v>
      </c>
      <c r="AO84" s="62">
        <f t="shared" si="90"/>
        <v>287.04048842028942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IF('Données projet'!$A$88&gt;35,BD83+BC84-BL83,IF(A84&lt;'Données projet'!$A$88,$BA$205^A84,IF(A84='Données projet'!$A$88,'Données projet'!$B$88,BD83+BC84-BL83)))</f>
        <v>266.39999999999986</v>
      </c>
      <c r="BE84" s="14">
        <f>BD84*VLOOKUP('Données projet'!$B$11,Paramètres!$A$1:$I$88,3,0)*VLOOKUP('Données projet'!$B$11,Paramètres!$A$1:$I$88,5,0)</f>
        <v>286.75295999999986</v>
      </c>
      <c r="BF84" s="14">
        <f t="shared" si="91"/>
        <v>68.392118063243558</v>
      </c>
      <c r="BG84" s="22">
        <f t="shared" si="61"/>
        <v>618.54434429348237</v>
      </c>
      <c r="BH84" s="62">
        <f t="shared" si="62"/>
        <v>883.17902386651281</v>
      </c>
      <c r="BI84" s="62">
        <f ca="1">AVERAGE(OFFSET($BH$3,0,0,'Données projet'!$E$11+1,1))-AVERAGE(OFFSET($H$3,0,0,'Données projet'!$E$11+1,1))</f>
        <v>564.77865406015462</v>
      </c>
      <c r="BJ84" s="62">
        <f t="shared" si="92"/>
        <v>300.08995730038725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62.173094429008316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4.25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15.583333333333334</v>
      </c>
      <c r="H85" s="70">
        <f t="shared" si="56"/>
        <v>153.81666666666669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projet'!$B$9,Paramètres!$A$1:$I$88,3,0)*VLOOKUP('Données projet'!$B$9,Paramètres!$A$1:$I$88,5,0)</f>
        <v>246.37703999999982</v>
      </c>
      <c r="P85" s="14">
        <f t="shared" si="87"/>
        <v>59.809480609038189</v>
      </c>
      <c r="Q85" s="22">
        <f t="shared" si="54"/>
        <v>533.27485672740784</v>
      </c>
      <c r="R85" s="62">
        <f t="shared" si="55"/>
        <v>798.40739378260173</v>
      </c>
      <c r="S85" s="62">
        <f ca="1">AVERAGE(OFFSET($R$3,0,0,'Données projet'!$E$9+1,1))-AVERAGE(OFFSET($H$3,0,0,'Données projet'!$E$9+1,1))</f>
        <v>491.2612707526261</v>
      </c>
      <c r="T85" s="62">
        <f t="shared" si="88"/>
        <v>264.15972233143032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272.29999999999984</v>
      </c>
      <c r="AJ85" s="14">
        <f>AI85*VLOOKUP('Données projet'!$B$10,Paramètres!$A$1:$I$88,3,0)*VLOOKUP('Données projet'!$B$10,Paramètres!$A$1:$I$88,5,0)</f>
        <v>276.11219999999986</v>
      </c>
      <c r="AK85" s="14">
        <f t="shared" si="89"/>
        <v>66.144737580152963</v>
      </c>
      <c r="AL85" s="22">
        <f t="shared" si="58"/>
        <v>596.09749961876616</v>
      </c>
      <c r="AM85" s="62">
        <f t="shared" si="59"/>
        <v>861.23003667396006</v>
      </c>
      <c r="AN85" s="62">
        <f ca="1">AVERAGE(OFFSET($AM$3,0,0,'Données projet'!$E$10+1,1))-AVERAGE(OFFSET($H$3,0,0,'Données projet'!$E$10+1,1))</f>
        <v>538.07524337141103</v>
      </c>
      <c r="AO85" s="62">
        <f t="shared" si="90"/>
        <v>287.04048842028942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IF('Données projet'!$A$88&gt;35,BD84+BC85-BL84,IF(A85&lt;'Données projet'!$A$88,$BA$205^A85,IF(A85='Données projet'!$A$88,'Données projet'!$B$88,BD84+BC85-BL84)))</f>
        <v>272.29999999999984</v>
      </c>
      <c r="BE85" s="14">
        <f>BD85*VLOOKUP('Données projet'!$B$11,Paramètres!$A$1:$I$88,3,0)*VLOOKUP('Données projet'!$B$11,Paramètres!$A$1:$I$88,5,0)</f>
        <v>293.10371999999984</v>
      </c>
      <c r="BF85" s="14">
        <f t="shared" si="91"/>
        <v>69.728787344046424</v>
      </c>
      <c r="BG85" s="22">
        <f t="shared" si="61"/>
        <v>631.9332836242138</v>
      </c>
      <c r="BH85" s="62">
        <f t="shared" si="62"/>
        <v>897.06582067940758</v>
      </c>
      <c r="BI85" s="62">
        <f ca="1">AVERAGE(OFFSET($BH$3,0,0,'Données projet'!$E$11+1,1))-AVERAGE(OFFSET($H$3,0,0,'Données projet'!$E$11+1,1))</f>
        <v>564.77865406015462</v>
      </c>
      <c r="BJ85" s="62">
        <f t="shared" si="92"/>
        <v>300.08995730038725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62.308873742325609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4.25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15.583333333333334</v>
      </c>
      <c r="H86" s="70">
        <f t="shared" si="56"/>
        <v>153.81666666666669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projet'!$B$9,Paramètres!$A$1:$I$88,3,0)*VLOOKUP('Données projet'!$B$9,Paramètres!$A$1:$I$88,5,0)</f>
        <v>251.71535999999983</v>
      </c>
      <c r="P86" s="14">
        <f t="shared" si="87"/>
        <v>60.953113068801812</v>
      </c>
      <c r="Q86" s="22">
        <f t="shared" si="54"/>
        <v>544.5642572614961</v>
      </c>
      <c r="R86" s="62">
        <f t="shared" si="55"/>
        <v>810.1860150845805</v>
      </c>
      <c r="S86" s="62">
        <f ca="1">AVERAGE(OFFSET($R$3,0,0,'Données projet'!$E$9+1,1))-AVERAGE(OFFSET($H$3,0,0,'Données projet'!$E$9+1,1))</f>
        <v>491.2612707526261</v>
      </c>
      <c r="T86" s="62">
        <f t="shared" si="88"/>
        <v>264.15972233143032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278.19999999999982</v>
      </c>
      <c r="AJ86" s="14">
        <f>AI86*VLOOKUP('Données projet'!$B$10,Paramètres!$A$1:$I$88,3,0)*VLOOKUP('Données projet'!$B$10,Paramètres!$A$1:$I$88,5,0)</f>
        <v>282.09479999999985</v>
      </c>
      <c r="AK86" s="14">
        <f t="shared" si="89"/>
        <v>67.409508117681739</v>
      </c>
      <c r="AL86" s="22">
        <f t="shared" si="58"/>
        <v>608.72000330496201</v>
      </c>
      <c r="AM86" s="62">
        <f t="shared" si="59"/>
        <v>874.3417611280463</v>
      </c>
      <c r="AN86" s="62">
        <f ca="1">AVERAGE(OFFSET($AM$3,0,0,'Données projet'!$E$10+1,1))-AVERAGE(OFFSET($H$3,0,0,'Données projet'!$E$10+1,1))</f>
        <v>538.07524337141103</v>
      </c>
      <c r="AO86" s="62">
        <f t="shared" si="90"/>
        <v>287.04048842028942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IF('Données projet'!$A$88&gt;35,BD85+BC86-BL85,IF(A86&lt;'Données projet'!$A$88,$BA$205^A86,IF(A86='Données projet'!$A$88,'Données projet'!$B$88,BD85+BC86-BL85)))</f>
        <v>278.19999999999982</v>
      </c>
      <c r="BE86" s="14">
        <f>BD86*VLOOKUP('Données projet'!$B$11,Paramètres!$A$1:$I$88,3,0)*VLOOKUP('Données projet'!$B$11,Paramètres!$A$1:$I$88,5,0)</f>
        <v>299.45447999999976</v>
      </c>
      <c r="BF86" s="14">
        <f t="shared" si="91"/>
        <v>71.062089418810686</v>
      </c>
      <c r="BG86" s="22">
        <f t="shared" si="61"/>
        <v>645.31635840442812</v>
      </c>
      <c r="BH86" s="62">
        <f t="shared" si="62"/>
        <v>910.93811622751241</v>
      </c>
      <c r="BI86" s="62">
        <f ca="1">AVERAGE(OFFSET($BH$3,0,0,'Données projet'!$E$11+1,1))-AVERAGE(OFFSET($H$3,0,0,'Données projet'!$E$11+1,1))</f>
        <v>564.77865406015462</v>
      </c>
      <c r="BJ86" s="62">
        <f t="shared" si="92"/>
        <v>300.08995730038725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62.44229758811391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4.25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15.583333333333334</v>
      </c>
      <c r="H87" s="70">
        <f t="shared" si="56"/>
        <v>153.81666666666669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projet'!$B$9,Paramètres!$A$1:$I$88,3,0)*VLOOKUP('Données projet'!$B$9,Paramètres!$A$1:$I$88,5,0)</f>
        <v>257.05367999999982</v>
      </c>
      <c r="P87" s="14">
        <f t="shared" si="87"/>
        <v>62.093925634350327</v>
      </c>
      <c r="Q87" s="22">
        <f t="shared" si="54"/>
        <v>555.84874647982645</v>
      </c>
      <c r="R87" s="62">
        <f t="shared" si="55"/>
        <v>821.95123818421212</v>
      </c>
      <c r="S87" s="62">
        <f ca="1">AVERAGE(OFFSET($R$3,0,0,'Données projet'!$E$9+1,1))-AVERAGE(OFFSET($H$3,0,0,'Données projet'!$E$9+1,1))</f>
        <v>491.2612707526261</v>
      </c>
      <c r="T87" s="62">
        <f t="shared" si="88"/>
        <v>264.15972233143032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284.0999999999998</v>
      </c>
      <c r="AJ87" s="14">
        <f>AI87*VLOOKUP('Données projet'!$B$10,Paramètres!$A$1:$I$88,3,0)*VLOOKUP('Données projet'!$B$10,Paramètres!$A$1:$I$88,5,0)</f>
        <v>288.07739999999984</v>
      </c>
      <c r="AK87" s="14">
        <f t="shared" si="89"/>
        <v>68.671160066636261</v>
      </c>
      <c r="AL87" s="22">
        <f t="shared" si="58"/>
        <v>621.33707544939125</v>
      </c>
      <c r="AM87" s="62">
        <f t="shared" si="59"/>
        <v>887.43956715377692</v>
      </c>
      <c r="AN87" s="62">
        <f ca="1">AVERAGE(OFFSET($AM$3,0,0,'Données projet'!$E$10+1,1))-AVERAGE(OFFSET($H$3,0,0,'Données projet'!$E$10+1,1))</f>
        <v>538.07524337141103</v>
      </c>
      <c r="AO87" s="62">
        <f t="shared" si="90"/>
        <v>287.04048842028942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IF('Données projet'!$A$88&gt;35,BD86+BC87-BL86,IF(A87&lt;'Données projet'!$A$88,$BA$205^A87,IF(A87='Données projet'!$A$88,'Données projet'!$B$88,BD86+BC87-BL86)))</f>
        <v>284.0999999999998</v>
      </c>
      <c r="BE87" s="14">
        <f>BD87*VLOOKUP('Données projet'!$B$11,Paramètres!$A$1:$I$88,3,0)*VLOOKUP('Données projet'!$B$11,Paramètres!$A$1:$I$88,5,0)</f>
        <v>305.8052399999998</v>
      </c>
      <c r="BF87" s="14">
        <f t="shared" si="91"/>
        <v>72.392103924412837</v>
      </c>
      <c r="BG87" s="22">
        <f t="shared" si="61"/>
        <v>658.69370733501853</v>
      </c>
      <c r="BH87" s="62">
        <f t="shared" si="62"/>
        <v>924.7961990394042</v>
      </c>
      <c r="BI87" s="62">
        <f ca="1">AVERAGE(OFFSET($BH$3,0,0,'Données projet'!$E$11+1,1))-AVERAGE(OFFSET($H$3,0,0,'Données projet'!$E$11+1,1))</f>
        <v>564.77865406015462</v>
      </c>
      <c r="BJ87" s="62">
        <f t="shared" si="92"/>
        <v>300.08995730038725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62.573406828468819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4.25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15.583333333333334</v>
      </c>
      <c r="H88" s="70">
        <f t="shared" si="56"/>
        <v>153.81666666666669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projet'!$B$9,Paramètres!$A$1:$I$88,3,0)*VLOOKUP('Données projet'!$B$9,Paramètres!$A$1:$I$88,5,0)</f>
        <v>262.39199999999977</v>
      </c>
      <c r="P88" s="14">
        <f t="shared" si="87"/>
        <v>63.231983614474892</v>
      </c>
      <c r="Q88" s="22">
        <f t="shared" si="54"/>
        <v>567.12843812854328</v>
      </c>
      <c r="R88" s="62">
        <f t="shared" si="55"/>
        <v>833.70332405614965</v>
      </c>
      <c r="S88" s="62">
        <f ca="1">AVERAGE(OFFSET($R$3,0,0,'Données projet'!$E$9+1,1))-AVERAGE(OFFSET($H$3,0,0,'Données projet'!$E$9+1,1))</f>
        <v>491.2612707526261</v>
      </c>
      <c r="T88" s="62">
        <f t="shared" si="88"/>
        <v>264.15972233143032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289.99999999999977</v>
      </c>
      <c r="AJ88" s="14">
        <f>AI88*VLOOKUP('Données projet'!$B$10,Paramètres!$A$1:$I$88,3,0)*VLOOKUP('Données projet'!$B$10,Paramètres!$A$1:$I$88,5,0)</f>
        <v>294.05999999999977</v>
      </c>
      <c r="AK88" s="14">
        <f t="shared" si="89"/>
        <v>69.929765653573313</v>
      </c>
      <c r="AL88" s="22">
        <f t="shared" si="58"/>
        <v>633.94884184663977</v>
      </c>
      <c r="AM88" s="62">
        <f t="shared" si="59"/>
        <v>900.52372777424614</v>
      </c>
      <c r="AN88" s="62">
        <f ca="1">AVERAGE(OFFSET($AM$3,0,0,'Données projet'!$E$10+1,1))-AVERAGE(OFFSET($H$3,0,0,'Données projet'!$E$10+1,1))</f>
        <v>538.07524337141103</v>
      </c>
      <c r="AO88" s="62">
        <f t="shared" si="90"/>
        <v>287.04048842028942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IF('Données projet'!$A$88&gt;35,BD87+BC88-BL87,IF(A88&lt;'Données projet'!$A$88,$BA$205^A88,IF(A88='Données projet'!$A$88,'Données projet'!$B$88,BD87+BC88-BL87)))</f>
        <v>289.99999999999977</v>
      </c>
      <c r="BE88" s="14">
        <f>BD88*VLOOKUP('Données projet'!$B$11,Paramètres!$A$1:$I$88,3,0)*VLOOKUP('Données projet'!$B$11,Paramètres!$A$1:$I$88,5,0)</f>
        <v>312.15599999999972</v>
      </c>
      <c r="BF88" s="14">
        <f t="shared" si="91"/>
        <v>73.718907001002492</v>
      </c>
      <c r="BG88" s="22">
        <f t="shared" si="61"/>
        <v>672.06546302674553</v>
      </c>
      <c r="BH88" s="62">
        <f t="shared" si="62"/>
        <v>938.64034895435191</v>
      </c>
      <c r="BI88" s="62">
        <f ca="1">AVERAGE(OFFSET($BH$3,0,0,'Données projet'!$E$11+1,1))-AVERAGE(OFFSET($H$3,0,0,'Données projet'!$E$11+1,1))</f>
        <v>564.77865406015462</v>
      </c>
      <c r="BJ88" s="62">
        <f t="shared" si="92"/>
        <v>300.08995730038725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62.702241616619922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4.25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15.583333333333334</v>
      </c>
      <c r="H89" s="70">
        <f t="shared" si="56"/>
        <v>153.81666666666669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projet'!$B$9,Paramètres!$A$1:$I$88,3,0)*VLOOKUP('Données projet'!$B$9,Paramètres!$A$1:$I$88,5,0)</f>
        <v>229.09535999999977</v>
      </c>
      <c r="P89" s="14">
        <f t="shared" si="87"/>
        <v>56.087032370558362</v>
      </c>
      <c r="Q89" s="22">
        <f t="shared" si="54"/>
        <v>496.69266671205543</v>
      </c>
      <c r="R89" s="62">
        <f t="shared" si="55"/>
        <v>763.73175187922493</v>
      </c>
      <c r="S89" s="62">
        <f ca="1">AVERAGE(OFFSET($R$3,0,0,'Données projet'!$E$9+1,1))-AVERAGE(OFFSET($H$3,0,0,'Données projet'!$E$9+1,1))</f>
        <v>491.2612707526261</v>
      </c>
      <c r="T89" s="62">
        <f t="shared" si="88"/>
        <v>264.15972233143032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253.19999999999976</v>
      </c>
      <c r="AJ89" s="14">
        <f>AI89*VLOOKUP('Données projet'!$B$10,Paramètres!$A$1:$I$88,3,0)*VLOOKUP('Données projet'!$B$10,Paramètres!$A$1:$I$88,5,0)</f>
        <v>256.74479999999977</v>
      </c>
      <c r="AK89" s="14">
        <f t="shared" si="89"/>
        <v>62.027992887126103</v>
      </c>
      <c r="AL89" s="22">
        <f t="shared" si="58"/>
        <v>555.19594761174415</v>
      </c>
      <c r="AM89" s="62">
        <f t="shared" si="59"/>
        <v>822.23503277891359</v>
      </c>
      <c r="AN89" s="62">
        <f ca="1">AVERAGE(OFFSET($AM$3,0,0,'Données projet'!$E$10+1,1))-AVERAGE(OFFSET($H$3,0,0,'Données projet'!$E$10+1,1))</f>
        <v>538.07524337141103</v>
      </c>
      <c r="AO89" s="62">
        <f t="shared" si="90"/>
        <v>287.04048842028942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IF('Données projet'!$A$88&gt;35,BD88+BC89-BL88,IF(A89&lt;'Données projet'!$A$88,$BA$205^A89,IF(A89='Données projet'!$A$88,'Données projet'!$B$88,BD88+BC89-BL88)))</f>
        <v>253.19999999999976</v>
      </c>
      <c r="BE89" s="14">
        <f>BD89*VLOOKUP('Données projet'!$B$11,Paramètres!$A$1:$I$88,3,0)*VLOOKUP('Données projet'!$B$11,Paramètres!$A$1:$I$88,5,0)</f>
        <v>272.54447999999974</v>
      </c>
      <c r="BF89" s="14">
        <f t="shared" si="91"/>
        <v>65.388977016702441</v>
      </c>
      <c r="BG89" s="22">
        <f t="shared" si="61"/>
        <v>588.56743763742293</v>
      </c>
      <c r="BH89" s="62">
        <f t="shared" si="62"/>
        <v>855.60652280459237</v>
      </c>
      <c r="BI89" s="62">
        <f ca="1">AVERAGE(OFFSET($BH$3,0,0,'Données projet'!$E$11+1,1))-AVERAGE(OFFSET($H$3,0,0,'Données projet'!$E$11+1,1))</f>
        <v>564.77865406015462</v>
      </c>
      <c r="BJ89" s="62">
        <f t="shared" si="92"/>
        <v>300.08995730038725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62.828841409228033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4.25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15.583333333333334</v>
      </c>
      <c r="H90" s="70">
        <f t="shared" si="56"/>
        <v>153.81666666666669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projet'!$B$9,Paramètres!$A$1:$I$88,3,0)*VLOOKUP('Données projet'!$B$9,Paramètres!$A$1:$I$88,5,0)</f>
        <v>233.80031999999977</v>
      </c>
      <c r="P90" s="14">
        <f t="shared" si="87"/>
        <v>57.103614181373779</v>
      </c>
      <c r="Q90" s="22">
        <f t="shared" si="54"/>
        <v>506.65768536589218</v>
      </c>
      <c r="R90" s="62">
        <f t="shared" si="55"/>
        <v>774.15291695361225</v>
      </c>
      <c r="S90" s="62">
        <f ca="1">AVERAGE(OFFSET($R$3,0,0,'Données projet'!$E$9+1,1))-AVERAGE(OFFSET($H$3,0,0,'Données projet'!$E$9+1,1))</f>
        <v>491.2612707526261</v>
      </c>
      <c r="T90" s="62">
        <f t="shared" si="88"/>
        <v>264.15972233143032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258.39999999999975</v>
      </c>
      <c r="AJ90" s="14">
        <f>AI90*VLOOKUP('Données projet'!$B$10,Paramètres!$A$1:$I$88,3,0)*VLOOKUP('Données projet'!$B$10,Paramètres!$A$1:$I$88,5,0)</f>
        <v>262.01759999999973</v>
      </c>
      <c r="AK90" s="14">
        <f t="shared" si="89"/>
        <v>63.152255067978103</v>
      </c>
      <c r="AL90" s="22">
        <f t="shared" si="58"/>
        <v>566.33749757672797</v>
      </c>
      <c r="AM90" s="62">
        <f t="shared" si="59"/>
        <v>833.8327291644481</v>
      </c>
      <c r="AN90" s="62">
        <f ca="1">AVERAGE(OFFSET($AM$3,0,0,'Données projet'!$E$10+1,1))-AVERAGE(OFFSET($H$3,0,0,'Données projet'!$E$10+1,1))</f>
        <v>538.07524337141103</v>
      </c>
      <c r="AO90" s="62">
        <f t="shared" si="90"/>
        <v>287.04048842028942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IF('Données projet'!$A$88&gt;35,BD89+BC90-BL89,IF(A90&lt;'Données projet'!$A$88,$BA$205^A90,IF(A90='Données projet'!$A$88,'Données projet'!$B$88,BD89+BC90-BL89)))</f>
        <v>258.39999999999975</v>
      </c>
      <c r="BE90" s="14">
        <f>BD90*VLOOKUP('Données projet'!$B$11,Paramètres!$A$1:$I$88,3,0)*VLOOKUP('Données projet'!$B$11,Paramètres!$A$1:$I$88,5,0)</f>
        <v>278.14175999999975</v>
      </c>
      <c r="BF90" s="14">
        <f t="shared" si="91"/>
        <v>66.574157295520351</v>
      </c>
      <c r="BG90" s="22">
        <f t="shared" si="61"/>
        <v>600.38022262303082</v>
      </c>
      <c r="BH90" s="62">
        <f t="shared" si="62"/>
        <v>867.87545421075095</v>
      </c>
      <c r="BI90" s="62">
        <f ca="1">AVERAGE(OFFSET($BH$3,0,0,'Données projet'!$E$11+1,1))-AVERAGE(OFFSET($H$3,0,0,'Données projet'!$E$11+1,1))</f>
        <v>564.77865406015462</v>
      </c>
      <c r="BJ90" s="62">
        <f t="shared" si="92"/>
        <v>300.08995730038725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62.953244978469129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4.25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15.583333333333334</v>
      </c>
      <c r="H91" s="70">
        <f t="shared" si="56"/>
        <v>153.81666666666669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projet'!$B$9,Paramètres!$A$1:$I$88,3,0)*VLOOKUP('Données projet'!$B$9,Paramètres!$A$1:$I$88,5,0)</f>
        <v>238.50527999999974</v>
      </c>
      <c r="P91" s="14">
        <f t="shared" si="87"/>
        <v>58.117817352909832</v>
      </c>
      <c r="Q91" s="22">
        <f t="shared" si="54"/>
        <v>516.61856122298411</v>
      </c>
      <c r="R91" s="62">
        <f t="shared" si="55"/>
        <v>784.56202611064896</v>
      </c>
      <c r="S91" s="62">
        <f ca="1">AVERAGE(OFFSET($R$3,0,0,'Données projet'!$E$9+1,1))-AVERAGE(OFFSET($H$3,0,0,'Données projet'!$E$9+1,1))</f>
        <v>491.2612707526261</v>
      </c>
      <c r="T91" s="62">
        <f t="shared" si="88"/>
        <v>264.15972233143032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263.59999999999974</v>
      </c>
      <c r="AJ91" s="14">
        <f>AI91*VLOOKUP('Données projet'!$B$10,Paramètres!$A$1:$I$88,3,0)*VLOOKUP('Données projet'!$B$10,Paramètres!$A$1:$I$88,5,0)</f>
        <v>267.29039999999975</v>
      </c>
      <c r="AK91" s="14">
        <f t="shared" si="89"/>
        <v>64.273886654661325</v>
      </c>
      <c r="AL91" s="22">
        <f t="shared" si="58"/>
        <v>577.47446592353469</v>
      </c>
      <c r="AM91" s="62">
        <f t="shared" si="59"/>
        <v>845.41793081119954</v>
      </c>
      <c r="AN91" s="62">
        <f ca="1">AVERAGE(OFFSET($AM$3,0,0,'Données projet'!$E$10+1,1))-AVERAGE(OFFSET($H$3,0,0,'Données projet'!$E$10+1,1))</f>
        <v>538.07524337141103</v>
      </c>
      <c r="AO91" s="62">
        <f t="shared" si="90"/>
        <v>287.04048842028942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IF('Données projet'!$A$88&gt;35,BD90+BC91-BL90,IF(A91&lt;'Données projet'!$A$88,$BA$205^A91,IF(A91='Données projet'!$A$88,'Données projet'!$B$88,BD90+BC91-BL90)))</f>
        <v>263.59999999999974</v>
      </c>
      <c r="BE91" s="14">
        <f>BD91*VLOOKUP('Données projet'!$B$11,Paramètres!$A$1:$I$88,3,0)*VLOOKUP('Données projet'!$B$11,Paramètres!$A$1:$I$88,5,0)</f>
        <v>283.7390399999997</v>
      </c>
      <c r="BF91" s="14">
        <f t="shared" si="91"/>
        <v>67.756564441537463</v>
      </c>
      <c r="BG91" s="22">
        <f t="shared" si="61"/>
        <v>612.18817773567719</v>
      </c>
      <c r="BH91" s="62">
        <f t="shared" si="62"/>
        <v>880.13164262334203</v>
      </c>
      <c r="BI91" s="62">
        <f ca="1">AVERAGE(OFFSET($BH$3,0,0,'Données projet'!$E$11+1,1))-AVERAGE(OFFSET($H$3,0,0,'Données projet'!$E$11+1,1))</f>
        <v>564.77865406015462</v>
      </c>
      <c r="BJ91" s="62">
        <f t="shared" si="92"/>
        <v>300.08995730038725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63.075490423908612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4.25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15.583333333333334</v>
      </c>
      <c r="H92" s="70">
        <f t="shared" si="56"/>
        <v>153.81666666666669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projet'!$B$9,Paramètres!$A$1:$I$88,3,0)*VLOOKUP('Données projet'!$B$9,Paramètres!$A$1:$I$88,5,0)</f>
        <v>243.21023999999974</v>
      </c>
      <c r="P92" s="14">
        <f t="shared" si="87"/>
        <v>59.129694216846687</v>
      </c>
      <c r="Q92" s="22">
        <f t="shared" si="54"/>
        <v>526.57538542767418</v>
      </c>
      <c r="R92" s="62">
        <f t="shared" si="55"/>
        <v>794.95930776962928</v>
      </c>
      <c r="S92" s="62">
        <f ca="1">AVERAGE(OFFSET($R$3,0,0,'Données projet'!$E$9+1,1))-AVERAGE(OFFSET($H$3,0,0,'Données projet'!$E$9+1,1))</f>
        <v>491.2612707526261</v>
      </c>
      <c r="T92" s="62">
        <f t="shared" si="88"/>
        <v>264.15972233143032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268.79999999999973</v>
      </c>
      <c r="AJ92" s="14">
        <f>AI92*VLOOKUP('Données projet'!$B$10,Paramètres!$A$1:$I$88,3,0)*VLOOKUP('Données projet'!$B$10,Paramètres!$A$1:$I$88,5,0)</f>
        <v>272.56319999999977</v>
      </c>
      <c r="AK92" s="14">
        <f t="shared" si="89"/>
        <v>65.392945522034552</v>
      </c>
      <c r="AL92" s="22">
        <f t="shared" si="58"/>
        <v>588.6069534508764</v>
      </c>
      <c r="AM92" s="62">
        <f t="shared" si="59"/>
        <v>856.9908757928315</v>
      </c>
      <c r="AN92" s="62">
        <f ca="1">AVERAGE(OFFSET($AM$3,0,0,'Données projet'!$E$10+1,1))-AVERAGE(OFFSET($H$3,0,0,'Données projet'!$E$10+1,1))</f>
        <v>538.07524337141103</v>
      </c>
      <c r="AO92" s="62">
        <f t="shared" si="90"/>
        <v>287.04048842028942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IF('Données projet'!$A$88&gt;35,BD91+BC92-BL91,IF(A92&lt;'Données projet'!$A$88,$BA$205^A92,IF(A92='Données projet'!$A$88,'Données projet'!$B$88,BD91+BC92-BL91)))</f>
        <v>268.79999999999973</v>
      </c>
      <c r="BE92" s="14">
        <f>BD92*VLOOKUP('Données projet'!$B$11,Paramètres!$A$1:$I$88,3,0)*VLOOKUP('Données projet'!$B$11,Paramètres!$A$1:$I$88,5,0)</f>
        <v>289.33631999999972</v>
      </c>
      <c r="BF92" s="14">
        <f t="shared" si="91"/>
        <v>68.936259465559303</v>
      </c>
      <c r="BG92" s="22">
        <f t="shared" si="61"/>
        <v>623.99140923584866</v>
      </c>
      <c r="BH92" s="62">
        <f t="shared" si="62"/>
        <v>892.37533157780376</v>
      </c>
      <c r="BI92" s="62">
        <f ca="1">AVERAGE(OFFSET($BH$3,0,0,'Données projet'!$E$11+1,1))-AVERAGE(OFFSET($H$3,0,0,'Données projet'!$E$11+1,1))</f>
        <v>564.77865406015462</v>
      </c>
      <c r="BJ92" s="62">
        <f t="shared" si="92"/>
        <v>300.08995730038725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63.19561518416959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4.25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15.583333333333334</v>
      </c>
      <c r="H93" s="70">
        <f t="shared" si="56"/>
        <v>153.81666666666669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projet'!$B$9,Paramètres!$A$1:$I$88,3,0)*VLOOKUP('Données projet'!$B$9,Paramètres!$A$1:$I$88,5,0)</f>
        <v>247.91519999999971</v>
      </c>
      <c r="P93" s="14">
        <f t="shared" si="87"/>
        <v>60.139294964297406</v>
      </c>
      <c r="Q93" s="22">
        <f t="shared" si="54"/>
        <v>536.52824539615074</v>
      </c>
      <c r="R93" s="62">
        <f t="shared" si="55"/>
        <v>805.34498424027947</v>
      </c>
      <c r="S93" s="62">
        <f ca="1">AVERAGE(OFFSET($R$3,0,0,'Données projet'!$E$9+1,1))-AVERAGE(OFFSET($H$3,0,0,'Données projet'!$E$9+1,1))</f>
        <v>491.2612707526261</v>
      </c>
      <c r="T93" s="62">
        <f t="shared" si="88"/>
        <v>264.15972233143032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273.99999999999972</v>
      </c>
      <c r="AJ93" s="14">
        <f>AI93*VLOOKUP('Données projet'!$B$10,Paramètres!$A$1:$I$88,3,0)*VLOOKUP('Données projet'!$B$10,Paramètres!$A$1:$I$88,5,0)</f>
        <v>277.83599999999973</v>
      </c>
      <c r="AK93" s="14">
        <f t="shared" si="89"/>
        <v>66.509487177652261</v>
      </c>
      <c r="AL93" s="22">
        <f t="shared" si="58"/>
        <v>599.73505683441056</v>
      </c>
      <c r="AM93" s="62">
        <f t="shared" si="59"/>
        <v>868.55179567853929</v>
      </c>
      <c r="AN93" s="62">
        <f ca="1">AVERAGE(OFFSET($AM$3,0,0,'Données projet'!$E$10+1,1))-AVERAGE(OFFSET($H$3,0,0,'Données projet'!$E$10+1,1))</f>
        <v>538.07524337141103</v>
      </c>
      <c r="AO93" s="62">
        <f t="shared" si="90"/>
        <v>287.04048842028942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IF('Données projet'!$A$88&gt;35,BD92+BC93-BL92,IF(A93&lt;'Données projet'!$A$88,$BA$205^A93,IF(A93='Données projet'!$A$88,'Données projet'!$B$88,BD92+BC93-BL92)))</f>
        <v>273.99999999999972</v>
      </c>
      <c r="BE93" s="14">
        <f>BD93*VLOOKUP('Données projet'!$B$11,Paramètres!$A$1:$I$88,3,0)*VLOOKUP('Données projet'!$B$11,Paramètres!$A$1:$I$88,5,0)</f>
        <v>294.93359999999973</v>
      </c>
      <c r="BF93" s="14">
        <f t="shared" si="91"/>
        <v>70.113300882814812</v>
      </c>
      <c r="BG93" s="22">
        <f t="shared" si="61"/>
        <v>635.79001903756864</v>
      </c>
      <c r="BH93" s="62">
        <f t="shared" si="62"/>
        <v>904.60675788169738</v>
      </c>
      <c r="BI93" s="62">
        <f ca="1">AVERAGE(OFFSET($BH$3,0,0,'Données projet'!$E$11+1,1))-AVERAGE(OFFSET($H$3,0,0,'Données projet'!$E$11+1,1))</f>
        <v>564.77865406015462</v>
      </c>
      <c r="BJ93" s="62">
        <f t="shared" si="92"/>
        <v>300.08995730038725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63.313656048398769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4.25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15.583333333333334</v>
      </c>
      <c r="H94" s="70">
        <f t="shared" si="56"/>
        <v>153.81666666666669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projet'!$B$9,Paramètres!$A$1:$I$88,3,0)*VLOOKUP('Données projet'!$B$9,Paramètres!$A$1:$I$88,5,0)</f>
        <v>252.62015999999971</v>
      </c>
      <c r="P94" s="14">
        <f t="shared" si="87"/>
        <v>61.146667772298713</v>
      </c>
      <c r="Q94" s="22">
        <f t="shared" si="54"/>
        <v>546.477225036753</v>
      </c>
      <c r="R94" s="62">
        <f t="shared" si="55"/>
        <v>815.7192719843755</v>
      </c>
      <c r="S94" s="62">
        <f ca="1">AVERAGE(OFFSET($R$3,0,0,'Données projet'!$E$9+1,1))-AVERAGE(OFFSET($H$3,0,0,'Données projet'!$E$9+1,1))</f>
        <v>491.2612707526261</v>
      </c>
      <c r="T94" s="62">
        <f t="shared" si="88"/>
        <v>264.15972233143032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279.1999999999997</v>
      </c>
      <c r="AJ94" s="14">
        <f>AI94*VLOOKUP('Données projet'!$B$10,Paramètres!$A$1:$I$88,3,0)*VLOOKUP('Données projet'!$B$10,Paramètres!$A$1:$I$88,5,0)</f>
        <v>283.10879999999975</v>
      </c>
      <c r="AK94" s="14">
        <f t="shared" si="89"/>
        <v>67.623564901653808</v>
      </c>
      <c r="AL94" s="22">
        <f t="shared" si="58"/>
        <v>610.85886887037998</v>
      </c>
      <c r="AM94" s="62">
        <f t="shared" si="59"/>
        <v>880.10091581800248</v>
      </c>
      <c r="AN94" s="62">
        <f ca="1">AVERAGE(OFFSET($AM$3,0,0,'Données projet'!$E$10+1,1))-AVERAGE(OFFSET($H$3,0,0,'Données projet'!$E$10+1,1))</f>
        <v>538.07524337141103</v>
      </c>
      <c r="AO94" s="62">
        <f t="shared" si="90"/>
        <v>287.04048842028942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279.1999999999997</v>
      </c>
      <c r="BE94" s="14">
        <f>BD94*VLOOKUP('Données projet'!$B$11,Paramètres!$A$1:$I$88,3,0)*VLOOKUP('Données projet'!$B$11,Paramètres!$A$1:$I$88,5,0)</f>
        <v>300.53087999999963</v>
      </c>
      <c r="BF94" s="14">
        <f t="shared" si="91"/>
        <v>71.287744860425335</v>
      </c>
      <c r="BG94" s="22">
        <f t="shared" si="61"/>
        <v>647.58410496524004</v>
      </c>
      <c r="BH94" s="62">
        <f t="shared" si="62"/>
        <v>916.82615191286254</v>
      </c>
      <c r="BI94" s="62">
        <f ca="1">AVERAGE(OFFSET($BH$3,0,0,'Données projet'!$E$11+1,1))-AVERAGE(OFFSET($H$3,0,0,'Données projet'!$E$11+1,1))</f>
        <v>564.77865406015462</v>
      </c>
      <c r="BJ94" s="62">
        <f t="shared" si="92"/>
        <v>300.08995730038725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63.429649167533412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4.25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15.583333333333334</v>
      </c>
      <c r="H95" s="70">
        <f t="shared" si="56"/>
        <v>153.81666666666669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projet'!$B$9,Paramètres!$A$1:$I$88,3,0)*VLOOKUP('Données projet'!$B$9,Paramètres!$A$1:$I$88,5,0)</f>
        <v>257.32511999999969</v>
      </c>
      <c r="P95" s="14">
        <f t="shared" si="87"/>
        <v>62.151858920612597</v>
      </c>
      <c r="Q95" s="22">
        <f t="shared" si="54"/>
        <v>556.42240495339968</v>
      </c>
      <c r="R95" s="62">
        <f t="shared" si="55"/>
        <v>826.08238185976677</v>
      </c>
      <c r="S95" s="62">
        <f ca="1">AVERAGE(OFFSET($R$3,0,0,'Données projet'!$E$9+1,1))-AVERAGE(OFFSET($H$3,0,0,'Données projet'!$E$9+1,1))</f>
        <v>491.2612707526261</v>
      </c>
      <c r="T95" s="62">
        <f t="shared" si="88"/>
        <v>264.15972233143032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284.39999999999969</v>
      </c>
      <c r="AJ95" s="14">
        <f>AI95*VLOOKUP('Données projet'!$B$10,Paramètres!$A$1:$I$88,3,0)*VLOOKUP('Données projet'!$B$10,Paramètres!$A$1:$I$88,5,0)</f>
        <v>288.38159999999971</v>
      </c>
      <c r="AK95" s="14">
        <f t="shared" si="89"/>
        <v>68.735229875936554</v>
      </c>
      <c r="AL95" s="22">
        <f t="shared" si="58"/>
        <v>621.97847870058888</v>
      </c>
      <c r="AM95" s="62">
        <f t="shared" si="59"/>
        <v>891.63845560695597</v>
      </c>
      <c r="AN95" s="62">
        <f ca="1">AVERAGE(OFFSET($AM$3,0,0,'Données projet'!$E$10+1,1))-AVERAGE(OFFSET($H$3,0,0,'Données projet'!$E$10+1,1))</f>
        <v>538.07524337141103</v>
      </c>
      <c r="AO95" s="62">
        <f t="shared" si="90"/>
        <v>287.04048842028942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284.39999999999969</v>
      </c>
      <c r="BE95" s="14">
        <f>BD95*VLOOKUP('Données projet'!$B$11,Paramètres!$A$1:$I$88,3,0)*VLOOKUP('Données projet'!$B$11,Paramètres!$A$1:$I$88,5,0)</f>
        <v>306.12815999999964</v>
      </c>
      <c r="BF95" s="14">
        <f t="shared" si="91"/>
        <v>72.459645353577386</v>
      </c>
      <c r="BG95" s="22">
        <f t="shared" si="61"/>
        <v>659.37376099081337</v>
      </c>
      <c r="BH95" s="62">
        <f t="shared" si="62"/>
        <v>929.03373789718046</v>
      </c>
      <c r="BI95" s="62">
        <f ca="1">AVERAGE(OFFSET($BH$3,0,0,'Données projet'!$E$11+1,1))-AVERAGE(OFFSET($H$3,0,0,'Données projet'!$E$11+1,1))</f>
        <v>564.77865406015462</v>
      </c>
      <c r="BJ95" s="62">
        <f t="shared" si="92"/>
        <v>300.08995730038725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63.543630065372831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4.25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15.583333333333334</v>
      </c>
      <c r="H96" s="70">
        <f t="shared" si="56"/>
        <v>153.81666666666669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projet'!$B$9,Paramètres!$A$1:$I$88,3,0)*VLOOKUP('Données projet'!$B$9,Paramètres!$A$1:$I$88,5,0)</f>
        <v>262.03007999999966</v>
      </c>
      <c r="P96" s="14">
        <f t="shared" si="87"/>
        <v>63.154912899742527</v>
      </c>
      <c r="Q96" s="22">
        <f t="shared" si="54"/>
        <v>566.36386263371753</v>
      </c>
      <c r="R96" s="62">
        <f t="shared" si="55"/>
        <v>836.43451934839641</v>
      </c>
      <c r="S96" s="62">
        <f ca="1">AVERAGE(OFFSET($R$3,0,0,'Données projet'!$E$9+1,1))-AVERAGE(OFFSET($H$3,0,0,'Données projet'!$E$9+1,1))</f>
        <v>491.2612707526261</v>
      </c>
      <c r="T96" s="62">
        <f t="shared" si="88"/>
        <v>264.15972233143032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289.59999999999968</v>
      </c>
      <c r="AJ96" s="14">
        <f>AI96*VLOOKUP('Données projet'!$B$10,Paramètres!$A$1:$I$88,3,0)*VLOOKUP('Données projet'!$B$10,Paramètres!$A$1:$I$88,5,0)</f>
        <v>293.65439999999973</v>
      </c>
      <c r="AK96" s="14">
        <f t="shared" si="89"/>
        <v>69.844531303614474</v>
      </c>
      <c r="AL96" s="22">
        <f t="shared" si="58"/>
        <v>633.09397202046136</v>
      </c>
      <c r="AM96" s="62">
        <f t="shared" si="59"/>
        <v>903.16462873514024</v>
      </c>
      <c r="AN96" s="62">
        <f ca="1">AVERAGE(OFFSET($AM$3,0,0,'Données projet'!$E$10+1,1))-AVERAGE(OFFSET($H$3,0,0,'Données projet'!$E$10+1,1))</f>
        <v>538.07524337141103</v>
      </c>
      <c r="AO96" s="62">
        <f t="shared" si="90"/>
        <v>287.04048842028942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289.59999999999968</v>
      </c>
      <c r="BE96" s="14">
        <f>BD96*VLOOKUP('Données projet'!$B$11,Paramètres!$A$1:$I$88,3,0)*VLOOKUP('Données projet'!$B$11,Paramètres!$A$1:$I$88,5,0)</f>
        <v>311.72543999999965</v>
      </c>
      <c r="BF96" s="14">
        <f t="shared" si="91"/>
        <v>73.629054231453196</v>
      </c>
      <c r="BG96" s="22">
        <f t="shared" si="61"/>
        <v>671.1590774531137</v>
      </c>
      <c r="BH96" s="62">
        <f t="shared" si="62"/>
        <v>941.22973416779246</v>
      </c>
      <c r="BI96" s="62">
        <f ca="1">AVERAGE(OFFSET($BH$3,0,0,'Données projet'!$E$11+1,1))-AVERAGE(OFFSET($H$3,0,0,'Données projet'!$E$11+1,1))</f>
        <v>564.77865406015462</v>
      </c>
      <c r="BJ96" s="62">
        <f t="shared" si="92"/>
        <v>300.08995730038725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63.655633649457847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4.25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15.583333333333334</v>
      </c>
      <c r="H97" s="70">
        <f t="shared" si="56"/>
        <v>153.81666666666669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projet'!$B$9,Paramètres!$A$1:$I$88,3,0)*VLOOKUP('Données projet'!$B$9,Paramètres!$A$1:$I$88,5,0)</f>
        <v>266.73503999999969</v>
      </c>
      <c r="P97" s="14">
        <f t="shared" si="87"/>
        <v>64.155872510973168</v>
      </c>
      <c r="Q97" s="22">
        <f t="shared" si="54"/>
        <v>576.30167262327768</v>
      </c>
      <c r="R97" s="62">
        <f t="shared" si="55"/>
        <v>846.77588476973642</v>
      </c>
      <c r="S97" s="62">
        <f ca="1">AVERAGE(OFFSET($R$3,0,0,'Données projet'!$E$9+1,1))-AVERAGE(OFFSET($H$3,0,0,'Données projet'!$E$9+1,1))</f>
        <v>491.2612707526261</v>
      </c>
      <c r="T97" s="62">
        <f t="shared" si="88"/>
        <v>264.15972233143032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294.79999999999967</v>
      </c>
      <c r="AJ97" s="14">
        <f>AI97*VLOOKUP('Données projet'!$B$10,Paramètres!$A$1:$I$88,3,0)*VLOOKUP('Données projet'!$B$10,Paramètres!$A$1:$I$88,5,0)</f>
        <v>298.92719999999969</v>
      </c>
      <c r="AK97" s="14">
        <f t="shared" si="89"/>
        <v>70.951516519653524</v>
      </c>
      <c r="AL97" s="22">
        <f t="shared" si="58"/>
        <v>644.20543127172925</v>
      </c>
      <c r="AM97" s="62">
        <f t="shared" si="59"/>
        <v>914.67964341818811</v>
      </c>
      <c r="AN97" s="62">
        <f ca="1">AVERAGE(OFFSET($AM$3,0,0,'Données projet'!$E$10+1,1))-AVERAGE(OFFSET($H$3,0,0,'Données projet'!$E$10+1,1))</f>
        <v>538.07524337141103</v>
      </c>
      <c r="AO97" s="62">
        <f t="shared" si="90"/>
        <v>287.04048842028942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294.79999999999967</v>
      </c>
      <c r="BE97" s="14">
        <f>BD97*VLOOKUP('Données projet'!$B$11,Paramètres!$A$1:$I$88,3,0)*VLOOKUP('Données projet'!$B$11,Paramètres!$A$1:$I$88,5,0)</f>
        <v>317.32271999999961</v>
      </c>
      <c r="BF97" s="14">
        <f t="shared" si="91"/>
        <v>74.796021393862063</v>
      </c>
      <c r="BG97" s="22">
        <f t="shared" si="61"/>
        <v>682.94014126097579</v>
      </c>
      <c r="BH97" s="62">
        <f t="shared" si="62"/>
        <v>953.41435340743465</v>
      </c>
      <c r="BI97" s="62">
        <f ca="1">AVERAGE(OFFSET($BH$3,0,0,'Données projet'!$E$11+1,1))-AVERAGE(OFFSET($H$3,0,0,'Données projet'!$E$11+1,1))</f>
        <v>564.77865406015462</v>
      </c>
      <c r="BJ97" s="62">
        <f t="shared" si="92"/>
        <v>300.08995730038725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63.765694221761493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4.25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15.583333333333334</v>
      </c>
      <c r="H98" s="70">
        <f t="shared" si="56"/>
        <v>153.81666666666669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projet'!$B$9,Paramètres!$A$1:$I$88,3,0)*VLOOKUP('Données projet'!$B$9,Paramètres!$A$1:$I$88,5,0)</f>
        <v>271.43999999999971</v>
      </c>
      <c r="P98" s="14">
        <f t="shared" si="87"/>
        <v>65.154778959151116</v>
      </c>
      <c r="Q98" s="22">
        <f t="shared" si="54"/>
        <v>586.23590668718782</v>
      </c>
      <c r="R98" s="62">
        <f t="shared" si="55"/>
        <v>857.1066734809001</v>
      </c>
      <c r="S98" s="62">
        <f ca="1">AVERAGE(OFFSET($R$3,0,0,'Données projet'!$E$9+1,1))-AVERAGE(OFFSET($H$3,0,0,'Données projet'!$E$9+1,1))</f>
        <v>491.2612707526261</v>
      </c>
      <c r="T98" s="62">
        <f t="shared" si="88"/>
        <v>264.15972233143032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299.99999999999966</v>
      </c>
      <c r="AJ98" s="14">
        <f>AI98*VLOOKUP('Données projet'!$B$10,Paramètres!$A$1:$I$88,3,0)*VLOOKUP('Données projet'!$B$10,Paramètres!$A$1:$I$88,5,0)</f>
        <v>304.19999999999965</v>
      </c>
      <c r="AK98" s="14">
        <f t="shared" si="89"/>
        <v>72.056231093481003</v>
      </c>
      <c r="AL98" s="22">
        <f t="shared" si="58"/>
        <v>655.31293582114552</v>
      </c>
      <c r="AM98" s="62">
        <f t="shared" si="59"/>
        <v>926.18370261485779</v>
      </c>
      <c r="AN98" s="62">
        <f ca="1">AVERAGE(OFFSET($AM$3,0,0,'Données projet'!$E$10+1,1))-AVERAGE(OFFSET($H$3,0,0,'Données projet'!$E$10+1,1))</f>
        <v>538.07524337141103</v>
      </c>
      <c r="AO98" s="62">
        <f t="shared" si="90"/>
        <v>287.04048842028942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299.99999999999966</v>
      </c>
      <c r="BE98" s="14">
        <f>BD98*VLOOKUP('Données projet'!$B$11,Paramètres!$A$1:$I$88,3,0)*VLOOKUP('Données projet'!$B$11,Paramètres!$A$1:$I$88,5,0)</f>
        <v>322.91999999999962</v>
      </c>
      <c r="BF98" s="14">
        <f t="shared" si="91"/>
        <v>75.960594879408688</v>
      </c>
      <c r="BG98" s="22">
        <f t="shared" si="61"/>
        <v>694.71703608163614</v>
      </c>
      <c r="BH98" s="62">
        <f t="shared" si="62"/>
        <v>965.58780287534842</v>
      </c>
      <c r="BI98" s="62">
        <f ca="1">AVERAGE(OFFSET($BH$3,0,0,'Données projet'!$E$11+1,1))-AVERAGE(OFFSET($H$3,0,0,'Données projet'!$E$11+1,1))</f>
        <v>564.77865406015462</v>
      </c>
      <c r="BJ98" s="62">
        <f t="shared" si="92"/>
        <v>300.08995730038725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63.873845489194252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4.25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15.583333333333334</v>
      </c>
      <c r="H99" s="70">
        <f t="shared" si="56"/>
        <v>153.81666666666669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projet'!$B$9,Paramètres!$A$1:$I$88,3,0)*VLOOKUP('Données projet'!$B$9,Paramètres!$A$1:$I$88,5,0)</f>
        <v>237.69095999999968</v>
      </c>
      <c r="P99" s="14">
        <f t="shared" si="87"/>
        <v>57.942450096949344</v>
      </c>
      <c r="Q99" s="22">
        <f t="shared" ref="Q99:Q130" si="107">(O99+P99)*0.475*44/12</f>
        <v>514.89485591885284</v>
      </c>
      <c r="R99" s="62">
        <f t="shared" si="55"/>
        <v>786.15529802325204</v>
      </c>
      <c r="S99" s="62">
        <f ca="1">AVERAGE(OFFSET($R$3,0,0,'Données projet'!$E$9+1,1))-AVERAGE(OFFSET($H$3,0,0,'Données projet'!$E$9+1,1))</f>
        <v>491.2612707526261</v>
      </c>
      <c r="T99" s="62">
        <f t="shared" si="88"/>
        <v>264.15972233143032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262.69999999999965</v>
      </c>
      <c r="AJ99" s="14">
        <f>AI99*VLOOKUP('Données projet'!$B$10,Paramètres!$A$1:$I$88,3,0)*VLOOKUP('Données projet'!$B$10,Paramètres!$A$1:$I$88,5,0)</f>
        <v>266.37779999999964</v>
      </c>
      <c r="AK99" s="14">
        <f t="shared" si="89"/>
        <v>64.079943804672666</v>
      </c>
      <c r="AL99" s="22">
        <f t="shared" si="58"/>
        <v>575.54723712647092</v>
      </c>
      <c r="AM99" s="62">
        <f t="shared" si="59"/>
        <v>846.80767923087012</v>
      </c>
      <c r="AN99" s="62">
        <f ca="1">AVERAGE(OFFSET($AM$3,0,0,'Données projet'!$E$10+1,1))-AVERAGE(OFFSET($H$3,0,0,'Données projet'!$E$10+1,1))</f>
        <v>538.07524337141103</v>
      </c>
      <c r="AO99" s="62">
        <f t="shared" si="90"/>
        <v>287.04048842028942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IF('Données projet'!$A$88&gt;35,BD98+BC99-BL98,IF(A99&lt;'Données projet'!$A$88,$BA$205^A99,IF(A99='Données projet'!$A$88,'Données projet'!$B$88,BD98+BC99-BL98)))</f>
        <v>262.69999999999965</v>
      </c>
      <c r="BE99" s="14">
        <f>BD99*VLOOKUP('Données projet'!$B$11,Paramètres!$A$1:$I$88,3,0)*VLOOKUP('Données projet'!$B$11,Paramètres!$A$1:$I$88,5,0)</f>
        <v>282.77027999999962</v>
      </c>
      <c r="BF99" s="14">
        <f t="shared" si="91"/>
        <v>67.55211280655486</v>
      </c>
      <c r="BG99" s="22">
        <f t="shared" si="61"/>
        <v>610.14483413808227</v>
      </c>
      <c r="BH99" s="62">
        <f t="shared" si="62"/>
        <v>881.40527624248148</v>
      </c>
      <c r="BI99" s="62">
        <f ca="1">AVERAGE(OFFSET($BH$3,0,0,'Données projet'!$E$11+1,1))-AVERAGE(OFFSET($H$3,0,0,'Données projet'!$E$11+1,1))</f>
        <v>564.77865406015462</v>
      </c>
      <c r="BJ99" s="62">
        <f t="shared" si="92"/>
        <v>300.08995730038725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63.98012057392706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4.25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15.583333333333334</v>
      </c>
      <c r="H100" s="70">
        <f t="shared" si="56"/>
        <v>153.81666666666669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projet'!$B$9,Paramètres!$A$1:$I$88,3,0)*VLOOKUP('Données projet'!$B$9,Paramètres!$A$1:$I$88,5,0)</f>
        <v>241.94351999999967</v>
      </c>
      <c r="P100" s="14">
        <f t="shared" si="87"/>
        <v>58.857491789961337</v>
      </c>
      <c r="Q100" s="22">
        <f t="shared" si="107"/>
        <v>523.89509553418213</v>
      </c>
      <c r="R100" s="62">
        <f t="shared" si="55"/>
        <v>795.53845295381143</v>
      </c>
      <c r="S100" s="62">
        <f ca="1">AVERAGE(OFFSET($R$3,0,0,'Données projet'!$E$9+1,1))-AVERAGE(OFFSET($H$3,0,0,'Données projet'!$E$9+1,1))</f>
        <v>491.2612707526261</v>
      </c>
      <c r="T100" s="62">
        <f t="shared" si="88"/>
        <v>264.15972233143032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267.39999999999964</v>
      </c>
      <c r="AJ100" s="14">
        <f>AI100*VLOOKUP('Données projet'!$B$10,Paramètres!$A$1:$I$88,3,0)*VLOOKUP('Données projet'!$B$10,Paramètres!$A$1:$I$88,5,0)</f>
        <v>271.14359999999965</v>
      </c>
      <c r="AK100" s="14">
        <f t="shared" si="89"/>
        <v>65.091910336447413</v>
      </c>
      <c r="AL100" s="22">
        <f t="shared" si="58"/>
        <v>585.61018050264533</v>
      </c>
      <c r="AM100" s="62">
        <f t="shared" si="59"/>
        <v>857.25353792227452</v>
      </c>
      <c r="AN100" s="62">
        <f ca="1">AVERAGE(OFFSET($AM$3,0,0,'Données projet'!$E$10+1,1))-AVERAGE(OFFSET($H$3,0,0,'Données projet'!$E$10+1,1))</f>
        <v>538.07524337141103</v>
      </c>
      <c r="AO100" s="62">
        <f t="shared" si="90"/>
        <v>287.04048842028942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IF('Données projet'!$A$88&gt;35,BD99+BC100-BL99,IF(A100&lt;'Données projet'!$A$88,$BA$205^A100,IF(A100='Données projet'!$A$88,'Données projet'!$B$88,BD99+BC100-BL99)))</f>
        <v>267.39999999999964</v>
      </c>
      <c r="BE100" s="14">
        <f>BD100*VLOOKUP('Données projet'!$B$11,Paramètres!$A$1:$I$88,3,0)*VLOOKUP('Données projet'!$B$11,Paramètres!$A$1:$I$88,5,0)</f>
        <v>287.82935999999961</v>
      </c>
      <c r="BF100" s="14">
        <f t="shared" si="91"/>
        <v>68.61891270137501</v>
      </c>
      <c r="BG100" s="22">
        <f t="shared" si="61"/>
        <v>620.81407495489407</v>
      </c>
      <c r="BH100" s="62">
        <f t="shared" si="62"/>
        <v>892.45743237452325</v>
      </c>
      <c r="BI100" s="62">
        <f ca="1">AVERAGE(OFFSET($BH$3,0,0,'Données projet'!$E$11+1,1))-AVERAGE(OFFSET($H$3,0,0,'Données projet'!$E$11+1,1))</f>
        <v>564.77865406015462</v>
      </c>
      <c r="BJ100" s="62">
        <f t="shared" si="92"/>
        <v>300.08995730038725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64.084552023535252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4.25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15.583333333333334</v>
      </c>
      <c r="H101" s="70">
        <f t="shared" si="56"/>
        <v>153.81666666666669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projet'!$B$9,Paramètres!$A$1:$I$88,3,0)*VLOOKUP('Données projet'!$B$9,Paramètres!$A$1:$I$88,5,0)</f>
        <v>246.19607999999968</v>
      </c>
      <c r="P101" s="14">
        <f t="shared" si="87"/>
        <v>59.770663189456016</v>
      </c>
      <c r="Q101" s="22">
        <f t="shared" si="107"/>
        <v>532.89207772163536</v>
      </c>
      <c r="R101" s="62">
        <f t="shared" si="55"/>
        <v>804.91170773184581</v>
      </c>
      <c r="S101" s="62">
        <f ca="1">AVERAGE(OFFSET($R$3,0,0,'Données projet'!$E$9+1,1))-AVERAGE(OFFSET($H$3,0,0,'Données projet'!$E$9+1,1))</f>
        <v>491.2612707526261</v>
      </c>
      <c r="T101" s="62">
        <f t="shared" si="88"/>
        <v>264.15972233143032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272.09999999999962</v>
      </c>
      <c r="AJ101" s="14">
        <f>AI101*VLOOKUP('Données projet'!$B$10,Paramètres!$A$1:$I$88,3,0)*VLOOKUP('Données projet'!$B$10,Paramètres!$A$1:$I$88,5,0)</f>
        <v>275.90939999999961</v>
      </c>
      <c r="AK101" s="14">
        <f t="shared" si="89"/>
        <v>66.101808465810961</v>
      </c>
      <c r="AL101" s="22">
        <f t="shared" si="58"/>
        <v>595.66952141128684</v>
      </c>
      <c r="AM101" s="62">
        <f t="shared" si="59"/>
        <v>867.68915142149729</v>
      </c>
      <c r="AN101" s="62">
        <f ca="1">AVERAGE(OFFSET($AM$3,0,0,'Données projet'!$E$10+1,1))-AVERAGE(OFFSET($H$3,0,0,'Données projet'!$E$10+1,1))</f>
        <v>538.07524337141103</v>
      </c>
      <c r="AO101" s="62">
        <f t="shared" si="90"/>
        <v>287.04048842028942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IF('Données projet'!$A$88&gt;35,BD100+BC101-BL100,IF(A101&lt;'Données projet'!$A$88,$BA$205^A101,IF(A101='Données projet'!$A$88,'Données projet'!$B$88,BD100+BC101-BL100)))</f>
        <v>272.09999999999962</v>
      </c>
      <c r="BE101" s="14">
        <f>BD101*VLOOKUP('Données projet'!$B$11,Paramètres!$A$1:$I$88,3,0)*VLOOKUP('Données projet'!$B$11,Paramètres!$A$1:$I$88,5,0)</f>
        <v>292.8884399999996</v>
      </c>
      <c r="BF101" s="14">
        <f t="shared" si="91"/>
        <v>69.68353211748817</v>
      </c>
      <c r="BG101" s="22">
        <f t="shared" si="61"/>
        <v>631.47951810462462</v>
      </c>
      <c r="BH101" s="62">
        <f t="shared" si="62"/>
        <v>903.49914811483507</v>
      </c>
      <c r="BI101" s="62">
        <f ca="1">AVERAGE(OFFSET($BH$3,0,0,'Données projet'!$E$11+1,1))-AVERAGE(OFFSET($H$3,0,0,'Données projet'!$E$11+1,1))</f>
        <v>564.77865406015462</v>
      </c>
      <c r="BJ101" s="62">
        <f t="shared" si="92"/>
        <v>300.08995730038725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64.187171820966483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4.25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15.583333333333334</v>
      </c>
      <c r="H102" s="70">
        <f t="shared" si="56"/>
        <v>153.81666666666669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projet'!$B$9,Paramètres!$A$1:$I$88,3,0)*VLOOKUP('Données projet'!$B$9,Paramètres!$A$1:$I$88,5,0)</f>
        <v>250.44863999999961</v>
      </c>
      <c r="P102" s="14">
        <f t="shared" si="87"/>
        <v>60.682000328889949</v>
      </c>
      <c r="Q102" s="22">
        <f t="shared" si="107"/>
        <v>541.88586523948277</v>
      </c>
      <c r="R102" s="62">
        <f t="shared" si="55"/>
        <v>814.27524035204726</v>
      </c>
      <c r="S102" s="62">
        <f ca="1">AVERAGE(OFFSET($R$3,0,0,'Données projet'!$E$9+1,1))-AVERAGE(OFFSET($H$3,0,0,'Données projet'!$E$9+1,1))</f>
        <v>491.2612707526261</v>
      </c>
      <c r="T102" s="62">
        <f t="shared" si="88"/>
        <v>264.15972233143032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276.79999999999961</v>
      </c>
      <c r="AJ102" s="14">
        <f>AI102*VLOOKUP('Données projet'!$B$10,Paramètres!$A$1:$I$88,3,0)*VLOOKUP('Données projet'!$B$10,Paramètres!$A$1:$I$88,5,0)</f>
        <v>280.67519999999962</v>
      </c>
      <c r="AK102" s="14">
        <f t="shared" si="89"/>
        <v>67.109678043026435</v>
      </c>
      <c r="AL102" s="22">
        <f t="shared" si="58"/>
        <v>605.72532925827045</v>
      </c>
      <c r="AM102" s="62">
        <f t="shared" si="59"/>
        <v>878.11470437083494</v>
      </c>
      <c r="AN102" s="62">
        <f ca="1">AVERAGE(OFFSET($AM$3,0,0,'Données projet'!$E$10+1,1))-AVERAGE(OFFSET($H$3,0,0,'Données projet'!$E$10+1,1))</f>
        <v>538.07524337141103</v>
      </c>
      <c r="AO102" s="62">
        <f t="shared" si="90"/>
        <v>287.04048842028942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IF('Données projet'!$A$88&gt;35,BD101+BC102-BL101,IF(A102&lt;'Données projet'!$A$88,$BA$205^A102,IF(A102='Données projet'!$A$88,'Données projet'!$B$88,BD101+BC102-BL101)))</f>
        <v>276.79999999999961</v>
      </c>
      <c r="BE102" s="14">
        <f>BD102*VLOOKUP('Données projet'!$B$11,Paramètres!$A$1:$I$88,3,0)*VLOOKUP('Données projet'!$B$11,Paramètres!$A$1:$I$88,5,0)</f>
        <v>297.94751999999954</v>
      </c>
      <c r="BF102" s="14">
        <f t="shared" si="91"/>
        <v>70.746013064442209</v>
      </c>
      <c r="BG102" s="22">
        <f t="shared" si="61"/>
        <v>642.14123675390272</v>
      </c>
      <c r="BH102" s="62">
        <f t="shared" si="62"/>
        <v>914.53061186646721</v>
      </c>
      <c r="BI102" s="62">
        <f ca="1">AVERAGE(OFFSET($BH$3,0,0,'Données projet'!$E$11+1,1))-AVERAGE(OFFSET($H$3,0,0,'Données projet'!$E$11+1,1))</f>
        <v>564.77865406015462</v>
      </c>
      <c r="BJ102" s="62">
        <f t="shared" si="92"/>
        <v>300.08995730038725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64.288011394335769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4.25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15.583333333333334</v>
      </c>
      <c r="H103" s="70">
        <f t="shared" si="56"/>
        <v>153.81666666666669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projet'!$B$9,Paramètres!$A$1:$I$88,3,0)*VLOOKUP('Données projet'!$B$9,Paramètres!$A$1:$I$88,5,0)</f>
        <v>254.70119999999963</v>
      </c>
      <c r="P103" s="14">
        <f t="shared" si="87"/>
        <v>61.591537947915114</v>
      </c>
      <c r="Q103" s="22">
        <f t="shared" si="107"/>
        <v>550.87651859261814</v>
      </c>
      <c r="R103" s="62">
        <f t="shared" si="55"/>
        <v>823.62922455663715</v>
      </c>
      <c r="S103" s="62">
        <f ca="1">AVERAGE(OFFSET($R$3,0,0,'Données projet'!$E$9+1,1))-AVERAGE(OFFSET($H$3,0,0,'Données projet'!$E$9+1,1))</f>
        <v>491.2612707526261</v>
      </c>
      <c r="T103" s="62">
        <f t="shared" si="88"/>
        <v>264.15972233143032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281.4999999999996</v>
      </c>
      <c r="AJ103" s="14">
        <f>AI103*VLOOKUP('Données projet'!$B$10,Paramètres!$A$1:$I$88,3,0)*VLOOKUP('Données projet'!$B$10,Paramètres!$A$1:$I$88,5,0)</f>
        <v>285.44099999999958</v>
      </c>
      <c r="AK103" s="14">
        <f t="shared" si="89"/>
        <v>68.115557487507047</v>
      </c>
      <c r="AL103" s="22">
        <f t="shared" si="58"/>
        <v>615.77767095740739</v>
      </c>
      <c r="AM103" s="62">
        <f t="shared" si="59"/>
        <v>888.5303769214263</v>
      </c>
      <c r="AN103" s="62">
        <f ca="1">AVERAGE(OFFSET($AM$3,0,0,'Données projet'!$E$10+1,1))-AVERAGE(OFFSET($H$3,0,0,'Données projet'!$E$10+1,1))</f>
        <v>538.07524337141103</v>
      </c>
      <c r="AO103" s="62">
        <f t="shared" si="90"/>
        <v>287.04048842028942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IF('Données projet'!$A$88&gt;35,BD102+BC103-BL102,IF(A103&lt;'Données projet'!$A$88,$BA$205^A103,IF(A103='Données projet'!$A$88,'Données projet'!$B$88,BD102+BC103-BL102)))</f>
        <v>281.4999999999996</v>
      </c>
      <c r="BE103" s="14">
        <f>BD103*VLOOKUP('Données projet'!$B$11,Paramètres!$A$1:$I$88,3,0)*VLOOKUP('Données projet'!$B$11,Paramètres!$A$1:$I$88,5,0)</f>
        <v>303.00659999999954</v>
      </c>
      <c r="BF103" s="14">
        <f t="shared" si="91"/>
        <v>71.806396043404845</v>
      </c>
      <c r="BG103" s="22">
        <f t="shared" si="61"/>
        <v>652.79930144226262</v>
      </c>
      <c r="BH103" s="62">
        <f t="shared" si="62"/>
        <v>925.55200740628152</v>
      </c>
      <c r="BI103" s="62">
        <f ca="1">AVERAGE(OFFSET($BH$3,0,0,'Données projet'!$E$11+1,1))-AVERAGE(OFFSET($H$3,0,0,'Données projet'!$E$11+1,1))</f>
        <v>564.77865406015462</v>
      </c>
      <c r="BJ103" s="62">
        <f t="shared" si="92"/>
        <v>300.08995730038725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64.387101626550617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4.25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15.583333333333334</v>
      </c>
      <c r="H104" s="70">
        <f t="shared" si="56"/>
        <v>153.81666666666669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projet'!$B$9,Paramètres!$A$1:$I$88,3,0)*VLOOKUP('Données projet'!$B$9,Paramètres!$A$1:$I$88,5,0)</f>
        <v>258.95375999999965</v>
      </c>
      <c r="P104" s="14">
        <f t="shared" si="87"/>
        <v>62.499309559645205</v>
      </c>
      <c r="Q104" s="22">
        <f t="shared" si="107"/>
        <v>559.86409614971478</v>
      </c>
      <c r="R104" s="62">
        <f t="shared" si="55"/>
        <v>832.9738299872015</v>
      </c>
      <c r="S104" s="62">
        <f ca="1">AVERAGE(OFFSET($R$3,0,0,'Données projet'!$E$9+1,1))-AVERAGE(OFFSET($H$3,0,0,'Données projet'!$E$9+1,1))</f>
        <v>491.2612707526261</v>
      </c>
      <c r="T104" s="62">
        <f t="shared" si="88"/>
        <v>264.15972233143032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286.19999999999959</v>
      </c>
      <c r="AJ104" s="14">
        <f>AI104*VLOOKUP('Données projet'!$B$10,Paramètres!$A$1:$I$88,3,0)*VLOOKUP('Données projet'!$B$10,Paramètres!$A$1:$I$88,5,0)</f>
        <v>290.20679999999959</v>
      </c>
      <c r="AK104" s="14">
        <f t="shared" si="89"/>
        <v>69.119483862208341</v>
      </c>
      <c r="AL104" s="22">
        <f t="shared" si="58"/>
        <v>625.82661106001206</v>
      </c>
      <c r="AM104" s="62">
        <f t="shared" si="59"/>
        <v>898.93634489749888</v>
      </c>
      <c r="AN104" s="62">
        <f ca="1">AVERAGE(OFFSET($AM$3,0,0,'Données projet'!$E$10+1,1))-AVERAGE(OFFSET($H$3,0,0,'Données projet'!$E$10+1,1))</f>
        <v>538.07524337141103</v>
      </c>
      <c r="AO104" s="62">
        <f t="shared" si="90"/>
        <v>287.04048842028942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IF('Données projet'!$A$88&gt;35,BD103+BC104-BL103,IF(A104&lt;'Données projet'!$A$88,$BA$205^A104,IF(A104='Données projet'!$A$88,'Données projet'!$B$88,BD103+BC104-BL103)))</f>
        <v>286.19999999999959</v>
      </c>
      <c r="BE104" s="14">
        <f>BD104*VLOOKUP('Données projet'!$B$11,Paramètres!$A$1:$I$88,3,0)*VLOOKUP('Données projet'!$B$11,Paramètres!$A$1:$I$88,5,0)</f>
        <v>308.06567999999953</v>
      </c>
      <c r="BF104" s="14">
        <f t="shared" si="91"/>
        <v>72.864720125585904</v>
      </c>
      <c r="BG104" s="22">
        <f t="shared" si="61"/>
        <v>663.45378021872796</v>
      </c>
      <c r="BH104" s="62">
        <f t="shared" si="62"/>
        <v>936.56351405621467</v>
      </c>
      <c r="BI104" s="62">
        <f ca="1">AVERAGE(OFFSET($BH$3,0,0,'Données projet'!$E$11+1,1))-AVERAGE(OFFSET($H$3,0,0,'Données projet'!$E$11+1,1))</f>
        <v>564.77865406015462</v>
      </c>
      <c r="BJ104" s="62">
        <f t="shared" si="92"/>
        <v>300.08995730038725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64.484472864769117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4.25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15.583333333333334</v>
      </c>
      <c r="H105" s="70">
        <f t="shared" si="56"/>
        <v>153.81666666666669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projet'!$B$9,Paramètres!$A$1:$I$88,3,0)*VLOOKUP('Données projet'!$B$9,Paramètres!$A$1:$I$88,5,0)</f>
        <v>263.20631999999961</v>
      </c>
      <c r="P105" s="14">
        <f t="shared" si="87"/>
        <v>63.405347513378558</v>
      </c>
      <c r="Q105" s="22">
        <f t="shared" si="107"/>
        <v>568.84865425246687</v>
      </c>
      <c r="R105" s="62">
        <f t="shared" si="55"/>
        <v>842.30922232801163</v>
      </c>
      <c r="S105" s="62">
        <f ca="1">AVERAGE(OFFSET($R$3,0,0,'Données projet'!$E$9+1,1))-AVERAGE(OFFSET($H$3,0,0,'Données projet'!$E$9+1,1))</f>
        <v>491.2612707526261</v>
      </c>
      <c r="T105" s="62">
        <f t="shared" si="88"/>
        <v>264.15972233143032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290.89999999999958</v>
      </c>
      <c r="AJ105" s="14">
        <f>AI105*VLOOKUP('Données projet'!$B$10,Paramètres!$A$1:$I$88,3,0)*VLOOKUP('Données projet'!$B$10,Paramètres!$A$1:$I$88,5,0)</f>
        <v>294.9725999999996</v>
      </c>
      <c r="AK105" s="14">
        <f t="shared" si="89"/>
        <v>70.121492942994351</v>
      </c>
      <c r="AL105" s="22">
        <f t="shared" si="58"/>
        <v>635.87221187571447</v>
      </c>
      <c r="AM105" s="62">
        <f t="shared" si="59"/>
        <v>909.33277995125923</v>
      </c>
      <c r="AN105" s="62">
        <f ca="1">AVERAGE(OFFSET($AM$3,0,0,'Données projet'!$E$10+1,1))-AVERAGE(OFFSET($H$3,0,0,'Données projet'!$E$10+1,1))</f>
        <v>538.07524337141103</v>
      </c>
      <c r="AO105" s="62">
        <f t="shared" si="90"/>
        <v>287.04048842028942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IF('Données projet'!$A$88&gt;35,BD104+BC105-BL104,IF(A105&lt;'Données projet'!$A$88,$BA$205^A105,IF(A105='Données projet'!$A$88,'Données projet'!$B$88,BD104+BC105-BL104)))</f>
        <v>290.89999999999958</v>
      </c>
      <c r="BE105" s="14">
        <f>BD105*VLOOKUP('Données projet'!$B$11,Paramètres!$A$1:$I$88,3,0)*VLOOKUP('Données projet'!$B$11,Paramètres!$A$1:$I$88,5,0)</f>
        <v>313.12475999999953</v>
      </c>
      <c r="BF105" s="14">
        <f t="shared" si="91"/>
        <v>73.921023025363311</v>
      </c>
      <c r="BG105" s="22">
        <f t="shared" si="61"/>
        <v>674.10473876917354</v>
      </c>
      <c r="BH105" s="62">
        <f t="shared" si="62"/>
        <v>947.56530684471818</v>
      </c>
      <c r="BI105" s="62">
        <f ca="1">AVERAGE(OFFSET($BH$3,0,0,'Données projet'!$E$11+1,1))-AVERAGE(OFFSET($H$3,0,0,'Données projet'!$E$11+1,1))</f>
        <v>564.77865406015462</v>
      </c>
      <c r="BJ105" s="62">
        <f t="shared" si="92"/>
        <v>300.08995730038725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64.580154929694004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4.25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15.583333333333334</v>
      </c>
      <c r="H106" s="70">
        <f t="shared" si="56"/>
        <v>153.81666666666669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projet'!$B$9,Paramètres!$A$1:$I$88,3,0)*VLOOKUP('Données projet'!$B$9,Paramètres!$A$1:$I$88,5,0)</f>
        <v>267.45887999999962</v>
      </c>
      <c r="P106" s="14">
        <f t="shared" si="87"/>
        <v>64.309683053152327</v>
      </c>
      <c r="Q106" s="22">
        <f t="shared" si="107"/>
        <v>577.83024731757303</v>
      </c>
      <c r="R106" s="62">
        <f t="shared" si="55"/>
        <v>851.6355634414931</v>
      </c>
      <c r="S106" s="62">
        <f ca="1">AVERAGE(OFFSET($R$3,0,0,'Données projet'!$E$9+1,1))-AVERAGE(OFFSET($H$3,0,0,'Données projet'!$E$9+1,1))</f>
        <v>491.2612707526261</v>
      </c>
      <c r="T106" s="62">
        <f t="shared" si="88"/>
        <v>264.15972233143032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295.59999999999957</v>
      </c>
      <c r="AJ106" s="14">
        <f>AI106*VLOOKUP('Données projet'!$B$10,Paramètres!$A$1:$I$88,3,0)*VLOOKUP('Données projet'!$B$10,Paramètres!$A$1:$I$88,5,0)</f>
        <v>299.73839999999961</v>
      </c>
      <c r="AK106" s="14">
        <f t="shared" si="89"/>
        <v>71.121619283394352</v>
      </c>
      <c r="AL106" s="22">
        <f t="shared" si="58"/>
        <v>645.91453358524438</v>
      </c>
      <c r="AM106" s="62">
        <f t="shared" si="59"/>
        <v>919.71984970916446</v>
      </c>
      <c r="AN106" s="62">
        <f ca="1">AVERAGE(OFFSET($AM$3,0,0,'Données projet'!$E$10+1,1))-AVERAGE(OFFSET($H$3,0,0,'Données projet'!$E$10+1,1))</f>
        <v>538.07524337141103</v>
      </c>
      <c r="AO106" s="62">
        <f t="shared" si="90"/>
        <v>287.04048842028942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IF('Données projet'!$A$88&gt;35,BD105+BC106-BL105,IF(A106&lt;'Données projet'!$A$88,$BA$205^A106,IF(A106='Données projet'!$A$88,'Données projet'!$B$88,BD105+BC106-BL105)))</f>
        <v>295.59999999999957</v>
      </c>
      <c r="BE106" s="14">
        <f>BD106*VLOOKUP('Données projet'!$B$11,Paramètres!$A$1:$I$88,3,0)*VLOOKUP('Données projet'!$B$11,Paramètres!$A$1:$I$88,5,0)</f>
        <v>318.18383999999952</v>
      </c>
      <c r="BF106" s="14">
        <f t="shared" si="91"/>
        <v>74.975341168547786</v>
      </c>
      <c r="BG106" s="22">
        <f t="shared" si="61"/>
        <v>684.75224053521981</v>
      </c>
      <c r="BH106" s="62">
        <f t="shared" si="62"/>
        <v>958.55755665913989</v>
      </c>
      <c r="BI106" s="62">
        <f ca="1">AVERAGE(OFFSET($BH$3,0,0,'Données projet'!$E$11+1,1))-AVERAGE(OFFSET($H$3,0,0,'Données projet'!$E$11+1,1))</f>
        <v>564.77865406015462</v>
      </c>
      <c r="BJ106" s="62">
        <f t="shared" si="92"/>
        <v>300.08995730038725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64.67417712470548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4.25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15.583333333333334</v>
      </c>
      <c r="H107" s="70">
        <f t="shared" si="56"/>
        <v>153.81666666666669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projet'!$B$9,Paramètres!$A$1:$I$88,3,0)*VLOOKUP('Données projet'!$B$9,Paramètres!$A$1:$I$88,5,0)</f>
        <v>271.71143999999958</v>
      </c>
      <c r="P107" s="14">
        <f t="shared" si="87"/>
        <v>65.212346372467266</v>
      </c>
      <c r="Q107" s="22">
        <f t="shared" si="107"/>
        <v>586.80892793204634</v>
      </c>
      <c r="R107" s="62">
        <f t="shared" si="55"/>
        <v>860.95301149644365</v>
      </c>
      <c r="S107" s="62">
        <f ca="1">AVERAGE(OFFSET($R$3,0,0,'Données projet'!$E$9+1,1))-AVERAGE(OFFSET($H$3,0,0,'Données projet'!$E$9+1,1))</f>
        <v>491.2612707526261</v>
      </c>
      <c r="T107" s="62">
        <f t="shared" si="88"/>
        <v>264.15972233143032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300.29999999999956</v>
      </c>
      <c r="AJ107" s="14">
        <f>AI107*VLOOKUP('Données projet'!$B$10,Paramètres!$A$1:$I$88,3,0)*VLOOKUP('Données projet'!$B$10,Paramètres!$A$1:$I$88,5,0)</f>
        <v>304.50419999999957</v>
      </c>
      <c r="AK107" s="14">
        <f t="shared" si="89"/>
        <v>72.11989627512429</v>
      </c>
      <c r="AL107" s="22">
        <f t="shared" si="58"/>
        <v>655.95363434584067</v>
      </c>
      <c r="AM107" s="62">
        <f t="shared" si="59"/>
        <v>930.09771791023809</v>
      </c>
      <c r="AN107" s="62">
        <f ca="1">AVERAGE(OFFSET($AM$3,0,0,'Données projet'!$E$10+1,1))-AVERAGE(OFFSET($H$3,0,0,'Données projet'!$E$10+1,1))</f>
        <v>538.07524337141103</v>
      </c>
      <c r="AO107" s="62">
        <f t="shared" si="90"/>
        <v>287.04048842028942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IF('Données projet'!$A$88&gt;35,BD106+BC107-BL106,IF(A107&lt;'Données projet'!$A$88,$BA$205^A107,IF(A107='Données projet'!$A$88,'Données projet'!$B$88,BD106+BC107-BL106)))</f>
        <v>300.29999999999956</v>
      </c>
      <c r="BE107" s="14">
        <f>BD107*VLOOKUP('Données projet'!$B$11,Paramètres!$A$1:$I$88,3,0)*VLOOKUP('Données projet'!$B$11,Paramètres!$A$1:$I$88,5,0)</f>
        <v>323.24291999999951</v>
      </c>
      <c r="BF107" s="14">
        <f t="shared" si="91"/>
        <v>76.027709756183881</v>
      </c>
      <c r="BG107" s="22">
        <f t="shared" si="61"/>
        <v>695.39634682535268</v>
      </c>
      <c r="BH107" s="62">
        <f t="shared" si="62"/>
        <v>969.5404303897501</v>
      </c>
      <c r="BI107" s="62">
        <f ca="1">AVERAGE(OFFSET($BH$3,0,0,'Données projet'!$E$11+1,1))-AVERAGE(OFFSET($H$3,0,0,'Données projet'!$E$11+1,1))</f>
        <v>564.77865406015462</v>
      </c>
      <c r="BJ107" s="62">
        <f t="shared" si="92"/>
        <v>300.08995730038725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64.766568244835653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4.25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15.583333333333334</v>
      </c>
      <c r="H108" s="70">
        <f t="shared" si="56"/>
        <v>153.81666666666669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projet'!$B$9,Paramètres!$A$1:$I$88,3,0)*VLOOKUP('Données projet'!$B$9,Paramètres!$A$1:$I$88,5,0)</f>
        <v>275.9639999999996</v>
      </c>
      <c r="P108" s="14">
        <f t="shared" si="87"/>
        <v>66.113366665488797</v>
      </c>
      <c r="Q108" s="22">
        <f t="shared" si="107"/>
        <v>595.7847469423923</v>
      </c>
      <c r="R108" s="62">
        <f t="shared" si="55"/>
        <v>870.26172108954529</v>
      </c>
      <c r="S108" s="62">
        <f ca="1">AVERAGE(OFFSET($R$3,0,0,'Données projet'!$E$9+1,1))-AVERAGE(OFFSET($H$3,0,0,'Données projet'!$E$9+1,1))</f>
        <v>491.2612707526261</v>
      </c>
      <c r="T108" s="62">
        <f t="shared" si="88"/>
        <v>264.15972233143032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304.99999999999955</v>
      </c>
      <c r="AJ108" s="14">
        <f>AI108*VLOOKUP('Données projet'!$B$10,Paramètres!$A$1:$I$88,3,0)*VLOOKUP('Données projet'!$B$10,Paramètres!$A$1:$I$88,5,0)</f>
        <v>309.26999999999958</v>
      </c>
      <c r="AK108" s="14">
        <f t="shared" si="89"/>
        <v>73.116356204710968</v>
      </c>
      <c r="AL108" s="22">
        <f t="shared" si="58"/>
        <v>665.98957038987078</v>
      </c>
      <c r="AM108" s="62">
        <f t="shared" si="59"/>
        <v>940.46654453702376</v>
      </c>
      <c r="AN108" s="62">
        <f ca="1">AVERAGE(OFFSET($AM$3,0,0,'Données projet'!$E$10+1,1))-AVERAGE(OFFSET($H$3,0,0,'Données projet'!$E$10+1,1))</f>
        <v>538.07524337141103</v>
      </c>
      <c r="AO108" s="62">
        <f t="shared" si="90"/>
        <v>287.04048842028942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IF('Données projet'!$A$88&gt;35,BD107+BC108-BL107,IF(A108&lt;'Données projet'!$A$88,$BA$205^A108,IF(A108='Données projet'!$A$88,'Données projet'!$B$88,BD107+BC108-BL107)))</f>
        <v>304.99999999999955</v>
      </c>
      <c r="BE108" s="14">
        <f>BD108*VLOOKUP('Données projet'!$B$11,Paramètres!$A$1:$I$88,3,0)*VLOOKUP('Données projet'!$B$11,Paramètres!$A$1:$I$88,5,0)</f>
        <v>328.30199999999951</v>
      </c>
      <c r="BF108" s="14">
        <f t="shared" si="91"/>
        <v>77.078162824242781</v>
      </c>
      <c r="BG108" s="22">
        <f t="shared" si="61"/>
        <v>706.03711691888873</v>
      </c>
      <c r="BH108" s="62">
        <f t="shared" si="62"/>
        <v>980.5140910660416</v>
      </c>
      <c r="BI108" s="62">
        <f ca="1">AVERAGE(OFFSET($BH$3,0,0,'Données projet'!$E$11+1,1))-AVERAGE(OFFSET($H$3,0,0,'Données projet'!$E$11+1,1))</f>
        <v>564.77865406015462</v>
      </c>
      <c r="BJ108" s="62">
        <f t="shared" si="92"/>
        <v>300.08995730038725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64.857356585587155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4.25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15.583333333333334</v>
      </c>
      <c r="H109" s="70">
        <f t="shared" si="56"/>
        <v>153.81666666666669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projet'!$B$9,Paramètres!$A$1:$I$88,3,0)*VLOOKUP('Données projet'!$B$9,Paramètres!$A$1:$I$88,5,0)</f>
        <v>242.48639999999955</v>
      </c>
      <c r="P109" s="14">
        <f t="shared" si="87"/>
        <v>58.97417023537232</v>
      </c>
      <c r="Q109" s="22">
        <f t="shared" si="107"/>
        <v>525.0438264932726</v>
      </c>
      <c r="R109" s="62">
        <f t="shared" si="55"/>
        <v>799.84791631580208</v>
      </c>
      <c r="S109" s="62">
        <f ca="1">AVERAGE(OFFSET($R$3,0,0,'Données projet'!$E$9+1,1))-AVERAGE(OFFSET($H$3,0,0,'Données projet'!$E$9+1,1))</f>
        <v>491.2612707526261</v>
      </c>
      <c r="T109" s="62">
        <f t="shared" si="88"/>
        <v>264.15972233143032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267.99999999999955</v>
      </c>
      <c r="AJ109" s="14">
        <f>AI109*VLOOKUP('Données projet'!$B$10,Paramètres!$A$1:$I$88,3,0)*VLOOKUP('Données projet'!$B$10,Paramètres!$A$1:$I$88,5,0)</f>
        <v>271.75199999999955</v>
      </c>
      <c r="AK109" s="14">
        <f t="shared" si="89"/>
        <v>65.22094782472486</v>
      </c>
      <c r="AL109" s="22">
        <f t="shared" si="58"/>
        <v>586.89455079472839</v>
      </c>
      <c r="AM109" s="62">
        <f t="shared" si="59"/>
        <v>861.69864061725787</v>
      </c>
      <c r="AN109" s="62">
        <f ca="1">AVERAGE(OFFSET($AM$3,0,0,'Données projet'!$E$10+1,1))-AVERAGE(OFFSET($H$3,0,0,'Données projet'!$E$10+1,1))</f>
        <v>538.07524337141103</v>
      </c>
      <c r="AO109" s="62">
        <f t="shared" si="90"/>
        <v>287.04048842028942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267.99999999999955</v>
      </c>
      <c r="BE109" s="14">
        <f>BD109*VLOOKUP('Données projet'!$B$11,Paramètres!$A$1:$I$88,3,0)*VLOOKUP('Données projet'!$B$11,Paramètres!$A$1:$I$88,5,0)</f>
        <v>288.47519999999952</v>
      </c>
      <c r="BF109" s="14">
        <f t="shared" si="91"/>
        <v>68.754942080410729</v>
      </c>
      <c r="BG109" s="22">
        <f t="shared" si="61"/>
        <v>622.17583079004783</v>
      </c>
      <c r="BH109" s="62">
        <f t="shared" si="62"/>
        <v>896.9799206125773</v>
      </c>
      <c r="BI109" s="62">
        <f ca="1">AVERAGE(OFFSET($BH$3,0,0,'Données projet'!$E$11+1,1))-AVERAGE(OFFSET($H$3,0,0,'Données projet'!$E$11+1,1))</f>
        <v>564.77865406015462</v>
      </c>
      <c r="BJ109" s="62">
        <f t="shared" si="92"/>
        <v>300.08995730038725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64.946569951598946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4.25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15.583333333333334</v>
      </c>
      <c r="H110" s="70">
        <f t="shared" si="56"/>
        <v>153.81666666666669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projet'!$B$9,Paramètres!$A$1:$I$88,3,0)*VLOOKUP('Données projet'!$B$9,Paramètres!$A$1:$I$88,5,0)</f>
        <v>246.10559999999958</v>
      </c>
      <c r="P110" s="14">
        <f t="shared" si="87"/>
        <v>59.751253234371873</v>
      </c>
      <c r="Q110" s="22">
        <f t="shared" si="107"/>
        <v>532.70068604986363</v>
      </c>
      <c r="R110" s="62">
        <f t="shared" si="55"/>
        <v>807.82621682212311</v>
      </c>
      <c r="S110" s="62">
        <f ca="1">AVERAGE(OFFSET($R$3,0,0,'Données projet'!$E$9+1,1))-AVERAGE(OFFSET($H$3,0,0,'Données projet'!$E$9+1,1))</f>
        <v>491.2612707526261</v>
      </c>
      <c r="T110" s="62">
        <f t="shared" si="88"/>
        <v>264.15972233143032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271.99999999999955</v>
      </c>
      <c r="AJ110" s="14">
        <f>AI110*VLOOKUP('Données projet'!$B$10,Paramètres!$A$1:$I$88,3,0)*VLOOKUP('Données projet'!$B$10,Paramètres!$A$1:$I$88,5,0)</f>
        <v>275.80799999999954</v>
      </c>
      <c r="AK110" s="14">
        <f t="shared" si="89"/>
        <v>66.080342531440536</v>
      </c>
      <c r="AL110" s="22">
        <f t="shared" si="58"/>
        <v>595.45552990892475</v>
      </c>
      <c r="AM110" s="62">
        <f t="shared" si="59"/>
        <v>870.58106068118423</v>
      </c>
      <c r="AN110" s="62">
        <f ca="1">AVERAGE(OFFSET($AM$3,0,0,'Données projet'!$E$10+1,1))-AVERAGE(OFFSET($H$3,0,0,'Données projet'!$E$10+1,1))</f>
        <v>538.07524337141103</v>
      </c>
      <c r="AO110" s="62">
        <f t="shared" si="90"/>
        <v>287.04048842028942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271.99999999999955</v>
      </c>
      <c r="BE110" s="14">
        <f>BD110*VLOOKUP('Données projet'!$B$11,Paramètres!$A$1:$I$88,3,0)*VLOOKUP('Données projet'!$B$11,Paramètres!$A$1:$I$88,5,0)</f>
        <v>292.78079999999949</v>
      </c>
      <c r="BF110" s="14">
        <f t="shared" si="91"/>
        <v>69.660903052386161</v>
      </c>
      <c r="BG110" s="22">
        <f t="shared" si="61"/>
        <v>631.25263281623836</v>
      </c>
      <c r="BH110" s="62">
        <f t="shared" si="62"/>
        <v>906.37816358849784</v>
      </c>
      <c r="BI110" s="62">
        <f ca="1">AVERAGE(OFFSET($BH$3,0,0,'Données projet'!$E$11+1,1))-AVERAGE(OFFSET($H$3,0,0,'Données projet'!$E$11+1,1))</f>
        <v>564.77865406015462</v>
      </c>
      <c r="BJ110" s="62">
        <f t="shared" si="92"/>
        <v>300.08995730038725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65.034235665161674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4.25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15.583333333333334</v>
      </c>
      <c r="H111" s="70">
        <f t="shared" si="56"/>
        <v>153.81666666666669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projet'!$B$9,Paramètres!$A$1:$I$88,3,0)*VLOOKUP('Données projet'!$B$9,Paramètres!$A$1:$I$88,5,0)</f>
        <v>249.72479999999959</v>
      </c>
      <c r="P111" s="14">
        <f t="shared" si="87"/>
        <v>60.527007137298092</v>
      </c>
      <c r="Q111" s="22">
        <f t="shared" si="107"/>
        <v>540.35523076412676</v>
      </c>
      <c r="R111" s="62">
        <f t="shared" si="55"/>
        <v>815.79662620427257</v>
      </c>
      <c r="S111" s="62">
        <f ca="1">AVERAGE(OFFSET($R$3,0,0,'Données projet'!$E$9+1,1))-AVERAGE(OFFSET($H$3,0,0,'Données projet'!$E$9+1,1))</f>
        <v>491.2612707526261</v>
      </c>
      <c r="T111" s="62">
        <f t="shared" si="88"/>
        <v>264.15972233143032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275.99999999999955</v>
      </c>
      <c r="AJ111" s="14">
        <f>AI111*VLOOKUP('Données projet'!$B$10,Paramètres!$A$1:$I$88,3,0)*VLOOKUP('Données projet'!$B$10,Paramètres!$A$1:$I$88,5,0)</f>
        <v>279.86399999999958</v>
      </c>
      <c r="AK111" s="14">
        <f t="shared" si="89"/>
        <v>66.93826735896495</v>
      </c>
      <c r="AL111" s="22">
        <f t="shared" si="58"/>
        <v>604.01394898352987</v>
      </c>
      <c r="AM111" s="62">
        <f t="shared" si="59"/>
        <v>879.4553444236758</v>
      </c>
      <c r="AN111" s="62">
        <f ca="1">AVERAGE(OFFSET($AM$3,0,0,'Données projet'!$E$10+1,1))-AVERAGE(OFFSET($H$3,0,0,'Données projet'!$E$10+1,1))</f>
        <v>538.07524337141103</v>
      </c>
      <c r="AO111" s="62">
        <f t="shared" si="90"/>
        <v>287.04048842028942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275.99999999999955</v>
      </c>
      <c r="BE111" s="14">
        <f>BD111*VLOOKUP('Données projet'!$B$11,Paramètres!$A$1:$I$88,3,0)*VLOOKUP('Données projet'!$B$11,Paramètres!$A$1:$I$88,5,0)</f>
        <v>297.08639999999951</v>
      </c>
      <c r="BF111" s="14">
        <f t="shared" si="91"/>
        <v>70.565314499829526</v>
      </c>
      <c r="BG111" s="22">
        <f t="shared" si="61"/>
        <v>640.32673608720222</v>
      </c>
      <c r="BH111" s="62">
        <f t="shared" si="62"/>
        <v>915.76813152734803</v>
      </c>
      <c r="BI111" s="62">
        <f ca="1">AVERAGE(OFFSET($BH$3,0,0,'Données projet'!$E$11+1,1))-AVERAGE(OFFSET($H$3,0,0,'Données projet'!$E$11+1,1))</f>
        <v>564.77865406015462</v>
      </c>
      <c r="BJ111" s="62">
        <f t="shared" si="92"/>
        <v>300.08995730038725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65.120380574585226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4.25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15.583333333333334</v>
      </c>
      <c r="H112" s="70">
        <f t="shared" si="56"/>
        <v>153.81666666666669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projet'!$B$9,Paramètres!$A$1:$I$88,3,0)*VLOOKUP('Données projet'!$B$9,Paramètres!$A$1:$I$88,5,0)</f>
        <v>253.34399999999957</v>
      </c>
      <c r="P112" s="14">
        <f t="shared" si="87"/>
        <v>61.301453431926198</v>
      </c>
      <c r="Q112" s="22">
        <f t="shared" si="107"/>
        <v>548.00749806060401</v>
      </c>
      <c r="R112" s="62">
        <f t="shared" si="55"/>
        <v>823.75927862281605</v>
      </c>
      <c r="S112" s="62">
        <f ca="1">AVERAGE(OFFSET($R$3,0,0,'Données projet'!$E$9+1,1))-AVERAGE(OFFSET($H$3,0,0,'Données projet'!$E$9+1,1))</f>
        <v>491.2612707526261</v>
      </c>
      <c r="T112" s="62">
        <f t="shared" si="88"/>
        <v>264.15972233143032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279.99999999999955</v>
      </c>
      <c r="AJ112" s="14">
        <f>AI112*VLOOKUP('Données projet'!$B$10,Paramètres!$A$1:$I$88,3,0)*VLOOKUP('Données projet'!$B$10,Paramètres!$A$1:$I$88,5,0)</f>
        <v>283.91999999999956</v>
      </c>
      <c r="AK112" s="14">
        <f t="shared" si="89"/>
        <v>67.794746071143507</v>
      </c>
      <c r="AL112" s="22">
        <f t="shared" si="58"/>
        <v>612.56984940724078</v>
      </c>
      <c r="AM112" s="62">
        <f t="shared" si="59"/>
        <v>888.32162996945272</v>
      </c>
      <c r="AN112" s="62">
        <f ca="1">AVERAGE(OFFSET($AM$3,0,0,'Données projet'!$E$10+1,1))-AVERAGE(OFFSET($H$3,0,0,'Données projet'!$E$10+1,1))</f>
        <v>538.07524337141103</v>
      </c>
      <c r="AO112" s="62">
        <f t="shared" si="90"/>
        <v>287.04048842028942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279.99999999999955</v>
      </c>
      <c r="BE112" s="14">
        <f>BD112*VLOOKUP('Données projet'!$B$11,Paramètres!$A$1:$I$88,3,0)*VLOOKUP('Données projet'!$B$11,Paramètres!$A$1:$I$88,5,0)</f>
        <v>301.39199999999948</v>
      </c>
      <c r="BF112" s="14">
        <f t="shared" si="91"/>
        <v>71.468201474229161</v>
      </c>
      <c r="BG112" s="22">
        <f t="shared" si="61"/>
        <v>649.39818423428153</v>
      </c>
      <c r="BH112" s="62">
        <f t="shared" si="62"/>
        <v>925.14996479649358</v>
      </c>
      <c r="BI112" s="62">
        <f ca="1">AVERAGE(OFFSET($BH$3,0,0,'Données projet'!$E$11+1,1))-AVERAGE(OFFSET($H$3,0,0,'Données projet'!$E$11+1,1))</f>
        <v>564.77865406015462</v>
      </c>
      <c r="BJ112" s="62">
        <f t="shared" si="92"/>
        <v>300.08995730038725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65.205031062421455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4.25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15.583333333333334</v>
      </c>
      <c r="H113" s="70">
        <f t="shared" si="56"/>
        <v>153.81666666666669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projet'!$B$9,Paramètres!$A$1:$I$88,3,0)*VLOOKUP('Données projet'!$B$9,Paramètres!$A$1:$I$88,5,0)</f>
        <v>256.96319999999957</v>
      </c>
      <c r="P113" s="14">
        <f t="shared" si="87"/>
        <v>62.07461295683791</v>
      </c>
      <c r="Q113" s="22">
        <f t="shared" si="107"/>
        <v>555.6575242331586</v>
      </c>
      <c r="R113" s="62">
        <f t="shared" si="55"/>
        <v>831.7143054294861</v>
      </c>
      <c r="S113" s="62">
        <f ca="1">AVERAGE(OFFSET($R$3,0,0,'Données projet'!$E$9+1,1))-AVERAGE(OFFSET($H$3,0,0,'Données projet'!$E$9+1,1))</f>
        <v>491.2612707526261</v>
      </c>
      <c r="T113" s="62">
        <f t="shared" si="88"/>
        <v>264.15972233143032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283.99999999999955</v>
      </c>
      <c r="AJ113" s="14">
        <f>AI113*VLOOKUP('Données projet'!$B$10,Paramètres!$A$1:$I$88,3,0)*VLOOKUP('Données projet'!$B$10,Paramètres!$A$1:$I$88,5,0)</f>
        <v>287.97599999999954</v>
      </c>
      <c r="AK113" s="14">
        <f t="shared" si="89"/>
        <v>68.649801713863027</v>
      </c>
      <c r="AL113" s="22">
        <f t="shared" si="58"/>
        <v>621.12327131831069</v>
      </c>
      <c r="AM113" s="62">
        <f t="shared" si="59"/>
        <v>897.18005251463819</v>
      </c>
      <c r="AN113" s="62">
        <f ca="1">AVERAGE(OFFSET($AM$3,0,0,'Données projet'!$E$10+1,1))-AVERAGE(OFFSET($H$3,0,0,'Données projet'!$E$10+1,1))</f>
        <v>538.07524337141103</v>
      </c>
      <c r="AO113" s="62">
        <f t="shared" si="90"/>
        <v>287.04048842028942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283.99999999999955</v>
      </c>
      <c r="BE113" s="14">
        <f>BD113*VLOOKUP('Données projet'!$B$11,Paramètres!$A$1:$I$88,3,0)*VLOOKUP('Données projet'!$B$11,Paramètres!$A$1:$I$88,5,0)</f>
        <v>305.69759999999951</v>
      </c>
      <c r="BF113" s="14">
        <f t="shared" si="91"/>
        <v>72.36958827021229</v>
      </c>
      <c r="BG113" s="22">
        <f t="shared" si="61"/>
        <v>658.46701957061885</v>
      </c>
      <c r="BH113" s="62">
        <f t="shared" si="62"/>
        <v>934.52380076694635</v>
      </c>
      <c r="BI113" s="62">
        <f ca="1">AVERAGE(OFFSET($BH$3,0,0,'Données projet'!$E$11+1,1))-AVERAGE(OFFSET($H$3,0,0,'Données projet'!$E$11+1,1))</f>
        <v>564.77865406015462</v>
      </c>
      <c r="BJ113" s="62">
        <f t="shared" si="92"/>
        <v>300.08995730038725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65.288213053543856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4.25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15.583333333333334</v>
      </c>
      <c r="H114" s="70">
        <f t="shared" si="56"/>
        <v>153.81666666666669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projet'!$B$9,Paramètres!$A$1:$I$88,3,0)*VLOOKUP('Données projet'!$B$9,Paramètres!$A$1:$I$88,5,0)</f>
        <v>260.58239999999961</v>
      </c>
      <c r="P114" s="14">
        <f t="shared" si="87"/>
        <v>62.846505929896793</v>
      </c>
      <c r="Q114" s="22">
        <f t="shared" si="107"/>
        <v>563.30534449456957</v>
      </c>
      <c r="R114" s="62">
        <f t="shared" si="55"/>
        <v>839.66183524588996</v>
      </c>
      <c r="S114" s="62">
        <f ca="1">AVERAGE(OFFSET($R$3,0,0,'Données projet'!$E$9+1,1))-AVERAGE(OFFSET($H$3,0,0,'Données projet'!$E$9+1,1))</f>
        <v>491.2612707526261</v>
      </c>
      <c r="T114" s="62">
        <f t="shared" si="88"/>
        <v>264.15972233143032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287.99999999999955</v>
      </c>
      <c r="AJ114" s="14">
        <f>AI114*VLOOKUP('Données projet'!$B$10,Paramètres!$A$1:$I$88,3,0)*VLOOKUP('Données projet'!$B$10,Paramètres!$A$1:$I$88,5,0)</f>
        <v>292.03199999999953</v>
      </c>
      <c r="AK114" s="14">
        <f t="shared" si="89"/>
        <v>69.503456646543185</v>
      </c>
      <c r="AL114" s="22">
        <f t="shared" si="58"/>
        <v>629.67425365939516</v>
      </c>
      <c r="AM114" s="62">
        <f t="shared" si="59"/>
        <v>906.03074441071544</v>
      </c>
      <c r="AN114" s="62">
        <f ca="1">AVERAGE(OFFSET($AM$3,0,0,'Données projet'!$E$10+1,1))-AVERAGE(OFFSET($H$3,0,0,'Données projet'!$E$10+1,1))</f>
        <v>538.07524337141103</v>
      </c>
      <c r="AO114" s="62">
        <f t="shared" si="90"/>
        <v>287.04048842028942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287.99999999999955</v>
      </c>
      <c r="BE114" s="14">
        <f>BD114*VLOOKUP('Données projet'!$B$11,Paramètres!$A$1:$I$88,3,0)*VLOOKUP('Données projet'!$B$11,Paramètres!$A$1:$I$88,5,0)</f>
        <v>310.00319999999948</v>
      </c>
      <c r="BF114" s="14">
        <f t="shared" si="91"/>
        <v>73.269498458742731</v>
      </c>
      <c r="BG114" s="22">
        <f t="shared" si="61"/>
        <v>667.5332831489759</v>
      </c>
      <c r="BH114" s="62">
        <f t="shared" si="62"/>
        <v>943.88977390029618</v>
      </c>
      <c r="BI114" s="62">
        <f ca="1">AVERAGE(OFFSET($BH$3,0,0,'Données projet'!$E$11+1,1))-AVERAGE(OFFSET($H$3,0,0,'Données projet'!$E$11+1,1))</f>
        <v>564.77865406015462</v>
      </c>
      <c r="BJ114" s="62">
        <f t="shared" si="92"/>
        <v>300.08995730038725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65.369952023087365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4.25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15.583333333333334</v>
      </c>
      <c r="H115" s="70">
        <f t="shared" si="56"/>
        <v>153.81666666666669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projet'!$B$9,Paramètres!$A$1:$I$88,3,0)*VLOOKUP('Données projet'!$B$9,Paramètres!$A$1:$I$88,5,0)</f>
        <v>264.20159999999959</v>
      </c>
      <c r="P115" s="14">
        <f t="shared" si="87"/>
        <v>63.617151975096654</v>
      </c>
      <c r="Q115" s="22">
        <f t="shared" si="107"/>
        <v>570.95099302329265</v>
      </c>
      <c r="R115" s="62">
        <f t="shared" si="55"/>
        <v>847.60199403887691</v>
      </c>
      <c r="S115" s="62">
        <f ca="1">AVERAGE(OFFSET($R$3,0,0,'Données projet'!$E$9+1,1))-AVERAGE(OFFSET($H$3,0,0,'Données projet'!$E$9+1,1))</f>
        <v>491.2612707526261</v>
      </c>
      <c r="T115" s="62">
        <f t="shared" si="88"/>
        <v>264.15972233143032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291.99999999999955</v>
      </c>
      <c r="AJ115" s="14">
        <f>AI115*VLOOKUP('Données projet'!$B$10,Paramètres!$A$1:$I$88,3,0)*VLOOKUP('Données projet'!$B$10,Paramètres!$A$1:$I$88,5,0)</f>
        <v>296.08799999999957</v>
      </c>
      <c r="AK115" s="14">
        <f t="shared" si="89"/>
        <v>70.35573257182898</v>
      </c>
      <c r="AL115" s="22">
        <f t="shared" si="58"/>
        <v>638.22283422926796</v>
      </c>
      <c r="AM115" s="62">
        <f t="shared" si="59"/>
        <v>914.87383524485222</v>
      </c>
      <c r="AN115" s="62">
        <f ca="1">AVERAGE(OFFSET($AM$3,0,0,'Données projet'!$E$10+1,1))-AVERAGE(OFFSET($H$3,0,0,'Données projet'!$E$10+1,1))</f>
        <v>538.07524337141103</v>
      </c>
      <c r="AO115" s="62">
        <f t="shared" si="90"/>
        <v>287.04048842028942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291.99999999999955</v>
      </c>
      <c r="BE115" s="14">
        <f>BD115*VLOOKUP('Données projet'!$B$11,Paramètres!$A$1:$I$88,3,0)*VLOOKUP('Données projet'!$B$11,Paramètres!$A$1:$I$88,5,0)</f>
        <v>314.30879999999951</v>
      </c>
      <c r="BF115" s="14">
        <f t="shared" si="91"/>
        <v>74.167954918422311</v>
      </c>
      <c r="BG115" s="22">
        <f t="shared" si="61"/>
        <v>676.59701481625132</v>
      </c>
      <c r="BH115" s="62">
        <f t="shared" si="62"/>
        <v>953.24801583183557</v>
      </c>
      <c r="BI115" s="62">
        <f ca="1">AVERAGE(OFFSET($BH$3,0,0,'Données projet'!$E$11+1,1))-AVERAGE(OFFSET($H$3,0,0,'Données projet'!$E$11+1,1))</f>
        <v>564.77865406015462</v>
      </c>
      <c r="BJ115" s="62">
        <f t="shared" si="92"/>
        <v>300.08995730038725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65.450273004250249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4.25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15.583333333333334</v>
      </c>
      <c r="H116" s="70">
        <f t="shared" si="56"/>
        <v>153.81666666666669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projet'!$B$9,Paramètres!$A$1:$I$88,3,0)*VLOOKUP('Données projet'!$B$9,Paramètres!$A$1:$I$88,5,0)</f>
        <v>267.82079999999956</v>
      </c>
      <c r="P116" s="14">
        <f t="shared" si="87"/>
        <v>64.386570147897245</v>
      </c>
      <c r="Q116" s="22">
        <f t="shared" si="107"/>
        <v>578.59450300758692</v>
      </c>
      <c r="R116" s="62">
        <f t="shared" si="55"/>
        <v>855.53490519277636</v>
      </c>
      <c r="S116" s="62">
        <f ca="1">AVERAGE(OFFSET($R$3,0,0,'Données projet'!$E$9+1,1))-AVERAGE(OFFSET($H$3,0,0,'Données projet'!$E$9+1,1))</f>
        <v>491.2612707526261</v>
      </c>
      <c r="T116" s="62">
        <f t="shared" si="88"/>
        <v>264.15972233143032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295.99999999999955</v>
      </c>
      <c r="AJ116" s="14">
        <f>AI116*VLOOKUP('Données projet'!$B$10,Paramètres!$A$1:$I$88,3,0)*VLOOKUP('Données projet'!$B$10,Paramètres!$A$1:$I$88,5,0)</f>
        <v>300.14399999999955</v>
      </c>
      <c r="AK116" s="14">
        <f t="shared" si="89"/>
        <v>71.206650563609799</v>
      </c>
      <c r="AL116" s="22">
        <f t="shared" si="58"/>
        <v>646.76904973161959</v>
      </c>
      <c r="AM116" s="62">
        <f t="shared" si="59"/>
        <v>923.70945191680903</v>
      </c>
      <c r="AN116" s="62">
        <f ca="1">AVERAGE(OFFSET($AM$3,0,0,'Données projet'!$E$10+1,1))-AVERAGE(OFFSET($H$3,0,0,'Données projet'!$E$10+1,1))</f>
        <v>538.07524337141103</v>
      </c>
      <c r="AO116" s="62">
        <f t="shared" si="90"/>
        <v>287.04048842028942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295.99999999999955</v>
      </c>
      <c r="BE116" s="14">
        <f>BD116*VLOOKUP('Données projet'!$B$11,Paramètres!$A$1:$I$88,3,0)*VLOOKUP('Données projet'!$B$11,Paramètres!$A$1:$I$88,5,0)</f>
        <v>318.61439999999948</v>
      </c>
      <c r="BF116" s="14">
        <f t="shared" si="91"/>
        <v>75.064979865028363</v>
      </c>
      <c r="BG116" s="22">
        <f t="shared" si="61"/>
        <v>685.65825326492347</v>
      </c>
      <c r="BH116" s="62">
        <f t="shared" si="62"/>
        <v>962.59865545011291</v>
      </c>
      <c r="BI116" s="62">
        <f ca="1">AVERAGE(OFFSET($BH$3,0,0,'Données projet'!$E$11+1,1))-AVERAGE(OFFSET($H$3,0,0,'Données projet'!$E$11+1,1))</f>
        <v>564.77865406015462</v>
      </c>
      <c r="BJ116" s="62">
        <f t="shared" si="92"/>
        <v>300.08995730038725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65.529200595960759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4.25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15.583333333333334</v>
      </c>
      <c r="H117" s="70">
        <f t="shared" si="56"/>
        <v>153.81666666666669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projet'!$B$9,Paramètres!$A$1:$I$88,3,0)*VLOOKUP('Données projet'!$B$9,Paramètres!$A$1:$I$88,5,0)</f>
        <v>271.43999999999954</v>
      </c>
      <c r="P117" s="14">
        <f t="shared" si="87"/>
        <v>65.154778959151116</v>
      </c>
      <c r="Q117" s="22">
        <f t="shared" si="107"/>
        <v>586.23590668718737</v>
      </c>
      <c r="R117" s="62">
        <f t="shared" si="55"/>
        <v>863.46068957869352</v>
      </c>
      <c r="S117" s="62">
        <f ca="1">AVERAGE(OFFSET($R$3,0,0,'Données projet'!$E$9+1,1))-AVERAGE(OFFSET($H$3,0,0,'Données projet'!$E$9+1,1))</f>
        <v>491.2612707526261</v>
      </c>
      <c r="T117" s="62">
        <f t="shared" si="88"/>
        <v>264.15972233143032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299.99999999999955</v>
      </c>
      <c r="AJ117" s="14">
        <f>AI117*VLOOKUP('Données projet'!$B$10,Paramètres!$A$1:$I$88,3,0)*VLOOKUP('Données projet'!$B$10,Paramètres!$A$1:$I$88,5,0)</f>
        <v>304.19999999999959</v>
      </c>
      <c r="AK117" s="14">
        <f t="shared" si="89"/>
        <v>72.056231093481003</v>
      </c>
      <c r="AL117" s="22">
        <f t="shared" si="58"/>
        <v>655.31293582114529</v>
      </c>
      <c r="AM117" s="62">
        <f t="shared" si="59"/>
        <v>932.53771871265144</v>
      </c>
      <c r="AN117" s="62">
        <f ca="1">AVERAGE(OFFSET($AM$3,0,0,'Données projet'!$E$10+1,1))-AVERAGE(OFFSET($H$3,0,0,'Données projet'!$E$10+1,1))</f>
        <v>538.07524337141103</v>
      </c>
      <c r="AO117" s="62">
        <f t="shared" si="90"/>
        <v>287.04048842028942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299.99999999999955</v>
      </c>
      <c r="BE117" s="14">
        <f>BD117*VLOOKUP('Données projet'!$B$11,Paramètres!$A$1:$I$88,3,0)*VLOOKUP('Données projet'!$B$11,Paramètres!$A$1:$I$88,5,0)</f>
        <v>322.9199999999995</v>
      </c>
      <c r="BF117" s="14">
        <f t="shared" si="91"/>
        <v>75.960594879408688</v>
      </c>
      <c r="BG117" s="22">
        <f t="shared" si="61"/>
        <v>694.71703608163591</v>
      </c>
      <c r="BH117" s="62">
        <f t="shared" si="62"/>
        <v>971.94181897314206</v>
      </c>
      <c r="BI117" s="62">
        <f ca="1">AVERAGE(OFFSET($BH$3,0,0,'Données projet'!$E$11+1,1))-AVERAGE(OFFSET($H$3,0,0,'Données projet'!$E$11+1,1))</f>
        <v>564.77865406015462</v>
      </c>
      <c r="BJ117" s="62">
        <f t="shared" si="92"/>
        <v>300.08995730038725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65.606758970410766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4.25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15.583333333333334</v>
      </c>
      <c r="H118" s="70">
        <f t="shared" si="56"/>
        <v>153.81666666666669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projet'!$B$9,Paramètres!$A$1:$I$88,3,0)*VLOOKUP('Données projet'!$B$9,Paramètres!$A$1:$I$88,5,0)</f>
        <v>275.05919999999958</v>
      </c>
      <c r="P118" s="14">
        <f t="shared" si="87"/>
        <v>65.921796397718268</v>
      </c>
      <c r="Q118" s="22">
        <f t="shared" si="107"/>
        <v>593.87523539269193</v>
      </c>
      <c r="R118" s="62">
        <f t="shared" si="55"/>
        <v>871.37946562104025</v>
      </c>
      <c r="S118" s="62">
        <f ca="1">AVERAGE(OFFSET($R$3,0,0,'Données projet'!$E$9+1,1))-AVERAGE(OFFSET($H$3,0,0,'Données projet'!$E$9+1,1))</f>
        <v>491.2612707526261</v>
      </c>
      <c r="T118" s="62">
        <f t="shared" si="88"/>
        <v>264.15972233143032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303.99999999999955</v>
      </c>
      <c r="AJ118" s="14">
        <f>AI118*VLOOKUP('Données projet'!$B$10,Paramètres!$A$1:$I$88,3,0)*VLOOKUP('Données projet'!$B$10,Paramètres!$A$1:$I$88,5,0)</f>
        <v>308.25599999999957</v>
      </c>
      <c r="AK118" s="14">
        <f t="shared" si="89"/>
        <v>72.904494055753887</v>
      </c>
      <c r="AL118" s="22">
        <f t="shared" si="58"/>
        <v>663.85452714710391</v>
      </c>
      <c r="AM118" s="62">
        <f t="shared" si="59"/>
        <v>941.35875737545211</v>
      </c>
      <c r="AN118" s="62">
        <f ca="1">AVERAGE(OFFSET($AM$3,0,0,'Données projet'!$E$10+1,1))-AVERAGE(OFFSET($H$3,0,0,'Données projet'!$E$10+1,1))</f>
        <v>538.07524337141103</v>
      </c>
      <c r="AO118" s="62">
        <f t="shared" si="90"/>
        <v>287.04048842028942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303.99999999999955</v>
      </c>
      <c r="BE118" s="14">
        <f>BD118*VLOOKUP('Données projet'!$B$11,Paramètres!$A$1:$I$88,3,0)*VLOOKUP('Données projet'!$B$11,Paramètres!$A$1:$I$88,5,0)</f>
        <v>327.22559999999953</v>
      </c>
      <c r="BF118" s="14">
        <f t="shared" si="91"/>
        <v>76.85482093384698</v>
      </c>
      <c r="BG118" s="22">
        <f t="shared" si="61"/>
        <v>703.77339979311603</v>
      </c>
      <c r="BH118" s="62">
        <f t="shared" si="62"/>
        <v>981.27763002146435</v>
      </c>
      <c r="BI118" s="62">
        <f ca="1">AVERAGE(OFFSET($BH$3,0,0,'Données projet'!$E$11+1,1))-AVERAGE(OFFSET($H$3,0,0,'Données projet'!$E$11+1,1))</f>
        <v>564.77865406015462</v>
      </c>
      <c r="BJ118" s="62">
        <f t="shared" si="92"/>
        <v>300.08995730038725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65.682971880458624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4.25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15.583333333333334</v>
      </c>
      <c r="H119" s="70">
        <f t="shared" si="56"/>
        <v>153.81666666666669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projet'!$B$9,Paramètres!$A$1:$I$88,3,0)*VLOOKUP('Données projet'!$B$9,Paramètres!$A$1:$I$88,5,0)</f>
        <v>244.65791999999956</v>
      </c>
      <c r="P119" s="14">
        <f t="shared" si="87"/>
        <v>59.44058075210858</v>
      </c>
      <c r="Q119" s="22">
        <f t="shared" si="107"/>
        <v>529.63822214325501</v>
      </c>
      <c r="R119" s="62">
        <f t="shared" si="55"/>
        <v>807.41705192190182</v>
      </c>
      <c r="S119" s="62">
        <f ca="1">AVERAGE(OFFSET($R$3,0,0,'Données projet'!$E$9+1,1))-AVERAGE(OFFSET($H$3,0,0,'Données projet'!$E$9+1,1))</f>
        <v>491.2612707526261</v>
      </c>
      <c r="T119" s="62">
        <f t="shared" si="88"/>
        <v>264.15972233143032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270.39999999999952</v>
      </c>
      <c r="AJ119" s="14">
        <f>AI119*VLOOKUP('Données projet'!$B$10,Paramètres!$A$1:$I$88,3,0)*VLOOKUP('Données projet'!$B$10,Paramètres!$A$1:$I$88,5,0)</f>
        <v>274.18559999999957</v>
      </c>
      <c r="AK119" s="14">
        <f t="shared" si="89"/>
        <v>65.736762389907327</v>
      </c>
      <c r="AL119" s="22">
        <f t="shared" si="58"/>
        <v>592.03144782908782</v>
      </c>
      <c r="AM119" s="62">
        <f t="shared" si="59"/>
        <v>869.81027760773463</v>
      </c>
      <c r="AN119" s="62">
        <f ca="1">AVERAGE(OFFSET($AM$3,0,0,'Données projet'!$E$10+1,1))-AVERAGE(OFFSET($H$3,0,0,'Données projet'!$E$10+1,1))</f>
        <v>538.07524337141103</v>
      </c>
      <c r="AO119" s="62">
        <f t="shared" si="90"/>
        <v>287.04048842028942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270.39999999999952</v>
      </c>
      <c r="BE119" s="14">
        <f>BD119*VLOOKUP('Données projet'!$B$11,Paramètres!$A$1:$I$88,3,0)*VLOOKUP('Données projet'!$B$11,Paramètres!$A$1:$I$88,5,0)</f>
        <v>291.05855999999949</v>
      </c>
      <c r="BF119" s="14">
        <f t="shared" si="91"/>
        <v>69.298706035645793</v>
      </c>
      <c r="BG119" s="22">
        <f t="shared" si="61"/>
        <v>627.62223834541555</v>
      </c>
      <c r="BH119" s="62">
        <f t="shared" si="62"/>
        <v>905.40106812406236</v>
      </c>
      <c r="BI119" s="62">
        <f ca="1">AVERAGE(OFFSET($BH$3,0,0,'Données projet'!$E$11+1,1))-AVERAGE(OFFSET($H$3,0,0,'Données projet'!$E$11+1,1))</f>
        <v>564.77865406015462</v>
      </c>
      <c r="BJ119" s="62">
        <f t="shared" si="92"/>
        <v>300.08995730038725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65.757862666903677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4.25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15.583333333333334</v>
      </c>
      <c r="H120" s="70">
        <f t="shared" si="56"/>
        <v>153.81666666666669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projet'!$B$9,Paramètres!$A$1:$I$88,3,0)*VLOOKUP('Données projet'!$B$9,Paramètres!$A$1:$I$88,5,0)</f>
        <v>247.73423999999952</v>
      </c>
      <c r="P120" s="14">
        <f t="shared" si="87"/>
        <v>60.100505665695003</v>
      </c>
      <c r="Q120" s="22">
        <f t="shared" si="107"/>
        <v>536.14551536775127</v>
      </c>
      <c r="R120" s="62">
        <f t="shared" si="55"/>
        <v>814.19418100841153</v>
      </c>
      <c r="S120" s="62">
        <f ca="1">AVERAGE(OFFSET($R$3,0,0,'Données projet'!$E$9+1,1))-AVERAGE(OFFSET($H$3,0,0,'Données projet'!$E$9+1,1))</f>
        <v>491.2612707526261</v>
      </c>
      <c r="T120" s="62">
        <f t="shared" si="88"/>
        <v>264.15972233143032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273.7999999999995</v>
      </c>
      <c r="AJ120" s="14">
        <f>AI120*VLOOKUP('Données projet'!$B$10,Paramètres!$A$1:$I$88,3,0)*VLOOKUP('Données projet'!$B$10,Paramètres!$A$1:$I$88,5,0)</f>
        <v>277.63319999999953</v>
      </c>
      <c r="AK120" s="14">
        <f t="shared" si="89"/>
        <v>66.466589162975581</v>
      </c>
      <c r="AL120" s="22">
        <f t="shared" si="58"/>
        <v>599.30713279218173</v>
      </c>
      <c r="AM120" s="62">
        <f t="shared" si="59"/>
        <v>877.35579843284199</v>
      </c>
      <c r="AN120" s="62">
        <f ca="1">AVERAGE(OFFSET($AM$3,0,0,'Données projet'!$E$10+1,1))-AVERAGE(OFFSET($H$3,0,0,'Données projet'!$E$10+1,1))</f>
        <v>538.07524337141103</v>
      </c>
      <c r="AO120" s="62">
        <f t="shared" si="90"/>
        <v>287.04048842028942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273.7999999999995</v>
      </c>
      <c r="BE120" s="14">
        <f>BD120*VLOOKUP('Données projet'!$B$11,Paramètres!$A$1:$I$88,3,0)*VLOOKUP('Données projet'!$B$11,Paramètres!$A$1:$I$88,5,0)</f>
        <v>294.71831999999944</v>
      </c>
      <c r="BF120" s="14">
        <f t="shared" si="91"/>
        <v>70.068078441055988</v>
      </c>
      <c r="BG120" s="22">
        <f t="shared" si="61"/>
        <v>635.33631061817152</v>
      </c>
      <c r="BH120" s="62">
        <f t="shared" si="62"/>
        <v>913.38497625883178</v>
      </c>
      <c r="BI120" s="62">
        <f ca="1">AVERAGE(OFFSET($BH$3,0,0,'Données projet'!$E$11+1,1))-AVERAGE(OFFSET($H$3,0,0,'Données projet'!$E$11+1,1))</f>
        <v>564.77865406015462</v>
      </c>
      <c r="BJ120" s="62">
        <f t="shared" si="92"/>
        <v>300.08995730038725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65.831454265634619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4.25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15.583333333333334</v>
      </c>
      <c r="H121" s="70">
        <f t="shared" si="56"/>
        <v>153.81666666666669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projet'!$B$9,Paramètres!$A$1:$I$88,3,0)*VLOOKUP('Données projet'!$B$9,Paramètres!$A$1:$I$88,5,0)</f>
        <v>250.81055999999953</v>
      </c>
      <c r="P121" s="14">
        <f t="shared" si="87"/>
        <v>60.759477364108577</v>
      </c>
      <c r="Q121" s="22">
        <f t="shared" si="107"/>
        <v>542.65114840915487</v>
      </c>
      <c r="R121" s="62">
        <f t="shared" si="55"/>
        <v>820.96496886288537</v>
      </c>
      <c r="S121" s="62">
        <f ca="1">AVERAGE(OFFSET($R$3,0,0,'Données projet'!$E$9+1,1))-AVERAGE(OFFSET($H$3,0,0,'Données projet'!$E$9+1,1))</f>
        <v>491.2612707526261</v>
      </c>
      <c r="T121" s="62">
        <f t="shared" si="88"/>
        <v>264.15972233143032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277.19999999999948</v>
      </c>
      <c r="AJ121" s="14">
        <f>AI121*VLOOKUP('Données projet'!$B$10,Paramètres!$A$1:$I$88,3,0)*VLOOKUP('Données projet'!$B$10,Paramètres!$A$1:$I$88,5,0)</f>
        <v>281.0807999999995</v>
      </c>
      <c r="AK121" s="14">
        <f t="shared" si="89"/>
        <v>67.195361752546063</v>
      </c>
      <c r="AL121" s="22">
        <f t="shared" si="58"/>
        <v>606.5809817190169</v>
      </c>
      <c r="AM121" s="62">
        <f t="shared" si="59"/>
        <v>884.8948021727474</v>
      </c>
      <c r="AN121" s="62">
        <f ca="1">AVERAGE(OFFSET($AM$3,0,0,'Données projet'!$E$10+1,1))-AVERAGE(OFFSET($H$3,0,0,'Données projet'!$E$10+1,1))</f>
        <v>538.07524337141103</v>
      </c>
      <c r="AO121" s="62">
        <f t="shared" si="90"/>
        <v>287.04048842028942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277.19999999999948</v>
      </c>
      <c r="BE121" s="14">
        <f>BD121*VLOOKUP('Données projet'!$B$11,Paramètres!$A$1:$I$88,3,0)*VLOOKUP('Données projet'!$B$11,Paramètres!$A$1:$I$88,5,0)</f>
        <v>298.37807999999944</v>
      </c>
      <c r="BF121" s="14">
        <f t="shared" si="91"/>
        <v>70.83633954208085</v>
      </c>
      <c r="BG121" s="22">
        <f t="shared" si="61"/>
        <v>643.04844736912321</v>
      </c>
      <c r="BH121" s="62">
        <f t="shared" si="62"/>
        <v>921.36226782285371</v>
      </c>
      <c r="BI121" s="62">
        <f ca="1">AVERAGE(OFFSET($BH$3,0,0,'Données projet'!$E$11+1,1))-AVERAGE(OFFSET($H$3,0,0,'Données projet'!$E$11+1,1))</f>
        <v>564.77865406015462</v>
      </c>
      <c r="BJ121" s="62">
        <f t="shared" si="92"/>
        <v>300.08995730038725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65.903769214653764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4.25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15.583333333333334</v>
      </c>
      <c r="H122" s="70">
        <f t="shared" si="56"/>
        <v>153.81666666666669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projet'!$B$9,Paramètres!$A$1:$I$88,3,0)*VLOOKUP('Données projet'!$B$9,Paramètres!$A$1:$I$88,5,0)</f>
        <v>253.88687999999951</v>
      </c>
      <c r="P122" s="14">
        <f t="shared" si="87"/>
        <v>61.41750889127686</v>
      </c>
      <c r="Q122" s="22">
        <f t="shared" si="107"/>
        <v>549.1551439856396</v>
      </c>
      <c r="R122" s="62">
        <f t="shared" si="55"/>
        <v>827.72951940923076</v>
      </c>
      <c r="S122" s="62">
        <f ca="1">AVERAGE(OFFSET($R$3,0,0,'Données projet'!$E$9+1,1))-AVERAGE(OFFSET($H$3,0,0,'Données projet'!$E$9+1,1))</f>
        <v>491.2612707526261</v>
      </c>
      <c r="T122" s="62">
        <f t="shared" si="88"/>
        <v>264.15972233143032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280.59999999999945</v>
      </c>
      <c r="AJ122" s="14">
        <f>AI122*VLOOKUP('Données projet'!$B$10,Paramètres!$A$1:$I$88,3,0)*VLOOKUP('Données projet'!$B$10,Paramètres!$A$1:$I$88,5,0)</f>
        <v>284.52839999999946</v>
      </c>
      <c r="AK122" s="14">
        <f t="shared" si="89"/>
        <v>67.923094584210745</v>
      </c>
      <c r="AL122" s="22">
        <f t="shared" si="58"/>
        <v>613.85301973416608</v>
      </c>
      <c r="AM122" s="62">
        <f t="shared" si="59"/>
        <v>892.42739515775725</v>
      </c>
      <c r="AN122" s="62">
        <f ca="1">AVERAGE(OFFSET($AM$3,0,0,'Données projet'!$E$10+1,1))-AVERAGE(OFFSET($H$3,0,0,'Données projet'!$E$10+1,1))</f>
        <v>538.07524337141103</v>
      </c>
      <c r="AO122" s="62">
        <f t="shared" si="90"/>
        <v>287.04048842028942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280.59999999999945</v>
      </c>
      <c r="BE122" s="14">
        <f>BD122*VLOOKUP('Données projet'!$B$11,Paramètres!$A$1:$I$88,3,0)*VLOOKUP('Données projet'!$B$11,Paramètres!$A$1:$I$88,5,0)</f>
        <v>302.03783999999939</v>
      </c>
      <c r="BF122" s="14">
        <f t="shared" si="91"/>
        <v>71.603504545962494</v>
      </c>
      <c r="BG122" s="22">
        <f t="shared" si="61"/>
        <v>650.75867508421697</v>
      </c>
      <c r="BH122" s="62">
        <f t="shared" si="62"/>
        <v>929.33305050780814</v>
      </c>
      <c r="BI122" s="62">
        <f ca="1">AVERAGE(OFFSET($BH$3,0,0,'Données projet'!$E$11+1,1))-AVERAGE(OFFSET($H$3,0,0,'Données projet'!$E$11+1,1))</f>
        <v>564.77865406015462</v>
      </c>
      <c r="BJ122" s="62">
        <f t="shared" si="92"/>
        <v>300.08995730038725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65.97482966097941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4.25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15.583333333333334</v>
      </c>
      <c r="H123" s="70">
        <f t="shared" si="56"/>
        <v>153.81666666666669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projet'!$B$9,Paramètres!$A$1:$I$88,3,0)*VLOOKUP('Données projet'!$B$9,Paramètres!$A$1:$I$88,5,0)</f>
        <v>256.96319999999946</v>
      </c>
      <c r="P123" s="14">
        <f t="shared" si="87"/>
        <v>62.07461295683791</v>
      </c>
      <c r="Q123" s="22">
        <f t="shared" si="107"/>
        <v>555.65752423315837</v>
      </c>
      <c r="R123" s="62">
        <f t="shared" si="55"/>
        <v>834.48793458039688</v>
      </c>
      <c r="S123" s="62">
        <f ca="1">AVERAGE(OFFSET($R$3,0,0,'Données projet'!$E$9+1,1))-AVERAGE(OFFSET($H$3,0,0,'Données projet'!$E$9+1,1))</f>
        <v>491.2612707526261</v>
      </c>
      <c r="T123" s="62">
        <f t="shared" si="88"/>
        <v>264.15972233143032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283.99999999999943</v>
      </c>
      <c r="AJ123" s="14">
        <f>AI123*VLOOKUP('Données projet'!$B$10,Paramètres!$A$1:$I$88,3,0)*VLOOKUP('Données projet'!$B$10,Paramètres!$A$1:$I$88,5,0)</f>
        <v>287.97599999999943</v>
      </c>
      <c r="AK123" s="14">
        <f t="shared" si="89"/>
        <v>68.649801713863027</v>
      </c>
      <c r="AL123" s="22">
        <f t="shared" si="58"/>
        <v>621.12327131831046</v>
      </c>
      <c r="AM123" s="62">
        <f t="shared" si="59"/>
        <v>899.95368166554897</v>
      </c>
      <c r="AN123" s="62">
        <f ca="1">AVERAGE(OFFSET($AM$3,0,0,'Données projet'!$E$10+1,1))-AVERAGE(OFFSET($H$3,0,0,'Données projet'!$E$10+1,1))</f>
        <v>538.07524337141103</v>
      </c>
      <c r="AO123" s="62">
        <f t="shared" si="90"/>
        <v>287.04048842028942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283.99999999999943</v>
      </c>
      <c r="BE123" s="14">
        <f>BD123*VLOOKUP('Données projet'!$B$11,Paramètres!$A$1:$I$88,3,0)*VLOOKUP('Données projet'!$B$11,Paramètres!$A$1:$I$88,5,0)</f>
        <v>305.69759999999934</v>
      </c>
      <c r="BF123" s="14">
        <f t="shared" si="91"/>
        <v>72.369588270212233</v>
      </c>
      <c r="BG123" s="22">
        <f t="shared" si="61"/>
        <v>658.46701957061839</v>
      </c>
      <c r="BH123" s="62">
        <f t="shared" si="62"/>
        <v>937.2974299178569</v>
      </c>
      <c r="BI123" s="62">
        <f ca="1">AVERAGE(OFFSET($BH$3,0,0,'Données projet'!$E$11+1,1))-AVERAGE(OFFSET($H$3,0,0,'Données projet'!$E$11+1,1))</f>
        <v>564.77865406015462</v>
      </c>
      <c r="BJ123" s="62">
        <f t="shared" si="92"/>
        <v>300.08995730038725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66.044657367428684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4.25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15.583333333333334</v>
      </c>
      <c r="H124" s="70">
        <f t="shared" si="56"/>
        <v>153.81666666666669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projet'!$B$9,Paramètres!$A$1:$I$88,3,0)*VLOOKUP('Données projet'!$B$9,Paramètres!$A$1:$I$88,5,0)</f>
        <v>260.03951999999947</v>
      </c>
      <c r="P124" s="14">
        <f t="shared" si="87"/>
        <v>62.730801948604764</v>
      </c>
      <c r="Q124" s="22">
        <f t="shared" si="107"/>
        <v>562.1583107271523</v>
      </c>
      <c r="R124" s="62">
        <f t="shared" si="55"/>
        <v>841.24031436452128</v>
      </c>
      <c r="S124" s="62">
        <f ca="1">AVERAGE(OFFSET($R$3,0,0,'Données projet'!$E$9+1,1))-AVERAGE(OFFSET($H$3,0,0,'Données projet'!$E$9+1,1))</f>
        <v>491.2612707526261</v>
      </c>
      <c r="T124" s="62">
        <f t="shared" si="88"/>
        <v>264.15972233143032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287.39999999999941</v>
      </c>
      <c r="AJ124" s="14">
        <f>AI124*VLOOKUP('Données projet'!$B$10,Paramètres!$A$1:$I$88,3,0)*VLOOKUP('Données projet'!$B$10,Paramètres!$A$1:$I$88,5,0)</f>
        <v>291.42359999999945</v>
      </c>
      <c r="AK124" s="14">
        <f t="shared" si="89"/>
        <v>69.375496841482047</v>
      </c>
      <c r="AL124" s="22">
        <f t="shared" si="58"/>
        <v>628.39176033224692</v>
      </c>
      <c r="AM124" s="62">
        <f t="shared" si="59"/>
        <v>907.4737639696159</v>
      </c>
      <c r="AN124" s="62">
        <f ca="1">AVERAGE(OFFSET($AM$3,0,0,'Données projet'!$E$10+1,1))-AVERAGE(OFFSET($H$3,0,0,'Données projet'!$E$10+1,1))</f>
        <v>538.07524337141103</v>
      </c>
      <c r="AO124" s="62">
        <f t="shared" si="90"/>
        <v>287.04048842028942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287.39999999999941</v>
      </c>
      <c r="BE124" s="14">
        <f>BD124*VLOOKUP('Données projet'!$B$11,Paramètres!$A$1:$I$88,3,0)*VLOOKUP('Données projet'!$B$11,Paramètres!$A$1:$I$88,5,0)</f>
        <v>309.35735999999935</v>
      </c>
      <c r="BF124" s="14">
        <f t="shared" si="91"/>
        <v>73.134605157142033</v>
      </c>
      <c r="BG124" s="22">
        <f t="shared" si="61"/>
        <v>666.17350598202131</v>
      </c>
      <c r="BH124" s="62">
        <f t="shared" si="62"/>
        <v>945.2555096193903</v>
      </c>
      <c r="BI124" s="62">
        <f ca="1">AVERAGE(OFFSET($BH$3,0,0,'Données projet'!$E$11+1,1))-AVERAGE(OFFSET($H$3,0,0,'Données projet'!$E$11+1,1))</f>
        <v>564.77865406015462</v>
      </c>
      <c r="BJ124" s="62">
        <f t="shared" si="92"/>
        <v>300.08995730038725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66.113273719282432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4.25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15.583333333333334</v>
      </c>
      <c r="H125" s="70">
        <f t="shared" si="56"/>
        <v>153.81666666666669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projet'!$B$9,Paramètres!$A$1:$I$88,3,0)*VLOOKUP('Données projet'!$B$9,Paramètres!$A$1:$I$88,5,0)</f>
        <v>263.11583999999948</v>
      </c>
      <c r="P125" s="14">
        <f t="shared" si="87"/>
        <v>63.386087944423274</v>
      </c>
      <c r="Q125" s="22">
        <f t="shared" si="107"/>
        <v>568.65752450320281</v>
      </c>
      <c r="R125" s="62">
        <f t="shared" si="55"/>
        <v>847.98675684959653</v>
      </c>
      <c r="S125" s="62">
        <f ca="1">AVERAGE(OFFSET($R$3,0,0,'Données projet'!$E$9+1,1))-AVERAGE(OFFSET($H$3,0,0,'Données projet'!$E$9+1,1))</f>
        <v>491.2612707526261</v>
      </c>
      <c r="T125" s="62">
        <f t="shared" si="88"/>
        <v>264.15972233143032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290.79999999999939</v>
      </c>
      <c r="AJ125" s="14">
        <f>AI125*VLOOKUP('Données projet'!$B$10,Paramètres!$A$1:$I$88,3,0)*VLOOKUP('Données projet'!$B$10,Paramètres!$A$1:$I$88,5,0)</f>
        <v>294.87119999999942</v>
      </c>
      <c r="AK125" s="14">
        <f t="shared" si="89"/>
        <v>70.100193324246931</v>
      </c>
      <c r="AL125" s="22">
        <f t="shared" si="58"/>
        <v>635.65851003972909</v>
      </c>
      <c r="AM125" s="62">
        <f t="shared" si="59"/>
        <v>914.98774238612282</v>
      </c>
      <c r="AN125" s="62">
        <f ca="1">AVERAGE(OFFSET($AM$3,0,0,'Données projet'!$E$10+1,1))-AVERAGE(OFFSET($H$3,0,0,'Données projet'!$E$10+1,1))</f>
        <v>538.07524337141103</v>
      </c>
      <c r="AO125" s="62">
        <f t="shared" si="90"/>
        <v>287.04048842028942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290.79999999999939</v>
      </c>
      <c r="BE125" s="14">
        <f>BD125*VLOOKUP('Données projet'!$B$11,Paramètres!$A$1:$I$88,3,0)*VLOOKUP('Données projet'!$B$11,Paramètres!$A$1:$I$88,5,0)</f>
        <v>313.01711999999935</v>
      </c>
      <c r="BF125" s="14">
        <f t="shared" si="91"/>
        <v>73.898569287689199</v>
      </c>
      <c r="BG125" s="22">
        <f t="shared" si="61"/>
        <v>673.87815884272425</v>
      </c>
      <c r="BH125" s="62">
        <f t="shared" si="62"/>
        <v>953.20739118911797</v>
      </c>
      <c r="BI125" s="62">
        <f ca="1">AVERAGE(OFFSET($BH$3,0,0,'Données projet'!$E$11+1,1))-AVERAGE(OFFSET($H$3,0,0,'Données projet'!$E$11+1,1))</f>
        <v>564.77865406015462</v>
      </c>
      <c r="BJ125" s="62">
        <f t="shared" si="92"/>
        <v>300.08995730038725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66.180699730834675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4.25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15.583333333333334</v>
      </c>
      <c r="H126" s="70">
        <f t="shared" si="56"/>
        <v>153.81666666666669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projet'!$B$9,Paramètres!$A$1:$I$88,3,0)*VLOOKUP('Données projet'!$B$9,Paramètres!$A$1:$I$88,5,0)</f>
        <v>266.19215999999943</v>
      </c>
      <c r="P126" s="14">
        <f t="shared" si="87"/>
        <v>64.04048272345959</v>
      </c>
      <c r="Q126" s="22">
        <f t="shared" si="107"/>
        <v>575.15518607669117</v>
      </c>
      <c r="R126" s="62">
        <f t="shared" si="55"/>
        <v>854.72735826672897</v>
      </c>
      <c r="S126" s="62">
        <f ca="1">AVERAGE(OFFSET($R$3,0,0,'Données projet'!$E$9+1,1))-AVERAGE(OFFSET($H$3,0,0,'Données projet'!$E$9+1,1))</f>
        <v>491.2612707526261</v>
      </c>
      <c r="T126" s="62">
        <f t="shared" si="88"/>
        <v>264.15972233143032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294.19999999999936</v>
      </c>
      <c r="AJ126" s="14">
        <f>AI126*VLOOKUP('Données projet'!$B$10,Paramètres!$A$1:$I$88,3,0)*VLOOKUP('Données projet'!$B$10,Paramètres!$A$1:$I$88,5,0)</f>
        <v>298.31879999999938</v>
      </c>
      <c r="AK126" s="14">
        <f t="shared" si="89"/>
        <v>70.823904189019785</v>
      </c>
      <c r="AL126" s="22">
        <f t="shared" si="58"/>
        <v>642.92354312920827</v>
      </c>
      <c r="AM126" s="62">
        <f t="shared" si="59"/>
        <v>922.49571531924607</v>
      </c>
      <c r="AN126" s="62">
        <f ca="1">AVERAGE(OFFSET($AM$3,0,0,'Données projet'!$E$10+1,1))-AVERAGE(OFFSET($H$3,0,0,'Données projet'!$E$10+1,1))</f>
        <v>538.07524337141103</v>
      </c>
      <c r="AO126" s="62">
        <f t="shared" si="90"/>
        <v>287.04048842028942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294.19999999999936</v>
      </c>
      <c r="BE126" s="14">
        <f>BD126*VLOOKUP('Données projet'!$B$11,Paramètres!$A$1:$I$88,3,0)*VLOOKUP('Données projet'!$B$11,Paramètres!$A$1:$I$88,5,0)</f>
        <v>316.6768799999993</v>
      </c>
      <c r="BF126" s="14">
        <f t="shared" si="91"/>
        <v>74.661494394575769</v>
      </c>
      <c r="BG126" s="22">
        <f t="shared" si="61"/>
        <v>681.58100207055156</v>
      </c>
      <c r="BH126" s="62">
        <f t="shared" si="62"/>
        <v>961.15317426058937</v>
      </c>
      <c r="BI126" s="62">
        <f ca="1">AVERAGE(OFFSET($BH$3,0,0,'Données projet'!$E$11+1,1))-AVERAGE(OFFSET($H$3,0,0,'Données projet'!$E$11+1,1))</f>
        <v>564.77865406015462</v>
      </c>
      <c r="BJ126" s="62">
        <f t="shared" si="92"/>
        <v>300.08995730038725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66.246956051828477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4.25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15.583333333333334</v>
      </c>
      <c r="H127" s="70">
        <f t="shared" si="56"/>
        <v>153.81666666666669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projet'!$B$9,Paramètres!$A$1:$I$88,3,0)*VLOOKUP('Données projet'!$B$9,Paramètres!$A$1:$I$88,5,0)</f>
        <v>269.26847999999939</v>
      </c>
      <c r="P127" s="14">
        <f t="shared" si="87"/>
        <v>64.693997776951065</v>
      </c>
      <c r="Q127" s="22">
        <f t="shared" si="107"/>
        <v>581.65131546152202</v>
      </c>
      <c r="R127" s="62">
        <f t="shared" si="55"/>
        <v>861.46221303204857</v>
      </c>
      <c r="S127" s="62">
        <f ca="1">AVERAGE(OFFSET($R$3,0,0,'Données projet'!$E$9+1,1))-AVERAGE(OFFSET($H$3,0,0,'Données projet'!$E$9+1,1))</f>
        <v>491.2612707526261</v>
      </c>
      <c r="T127" s="62">
        <f t="shared" si="88"/>
        <v>264.15972233143032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297.59999999999934</v>
      </c>
      <c r="AJ127" s="14">
        <f>AI127*VLOOKUP('Données projet'!$B$10,Paramètres!$A$1:$I$88,3,0)*VLOOKUP('Données projet'!$B$10,Paramètres!$A$1:$I$88,5,0)</f>
        <v>301.76639999999935</v>
      </c>
      <c r="AK127" s="14">
        <f t="shared" si="89"/>
        <v>71.546642144235236</v>
      </c>
      <c r="AL127" s="22">
        <f t="shared" si="58"/>
        <v>650.18688173454188</v>
      </c>
      <c r="AM127" s="62">
        <f t="shared" si="59"/>
        <v>929.99777930506843</v>
      </c>
      <c r="AN127" s="62">
        <f ca="1">AVERAGE(OFFSET($AM$3,0,0,'Données projet'!$E$10+1,1))-AVERAGE(OFFSET($H$3,0,0,'Données projet'!$E$10+1,1))</f>
        <v>538.07524337141103</v>
      </c>
      <c r="AO127" s="62">
        <f t="shared" si="90"/>
        <v>287.04048842028942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297.59999999999934</v>
      </c>
      <c r="BE127" s="14">
        <f>BD127*VLOOKUP('Données projet'!$B$11,Paramètres!$A$1:$I$88,3,0)*VLOOKUP('Données projet'!$B$11,Paramètres!$A$1:$I$88,5,0)</f>
        <v>320.33663999999931</v>
      </c>
      <c r="BF127" s="14">
        <f t="shared" si="91"/>
        <v>75.423393874842361</v>
      </c>
      <c r="BG127" s="22">
        <f t="shared" si="61"/>
        <v>689.2820589986826</v>
      </c>
      <c r="BH127" s="62">
        <f t="shared" si="62"/>
        <v>969.09295656920915</v>
      </c>
      <c r="BI127" s="62">
        <f ca="1">AVERAGE(OFFSET($BH$3,0,0,'Données projet'!$E$11+1,1))-AVERAGE(OFFSET($H$3,0,0,'Données projet'!$E$11+1,1))</f>
        <v>564.77865406015462</v>
      </c>
      <c r="BJ127" s="62">
        <f t="shared" si="92"/>
        <v>300.08995730038725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66.312062973779973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4.25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15.583333333333334</v>
      </c>
      <c r="H128" s="70">
        <f t="shared" si="56"/>
        <v>153.81666666666669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projet'!$B$9,Paramètres!$A$1:$I$88,3,0)*VLOOKUP('Données projet'!$B$9,Paramètres!$A$1:$I$88,5,0)</f>
        <v>272.34479999999934</v>
      </c>
      <c r="P128" s="14">
        <f t="shared" si="87"/>
        <v>65.346644318451595</v>
      </c>
      <c r="Q128" s="22">
        <f t="shared" si="107"/>
        <v>588.1459321879687</v>
      </c>
      <c r="R128" s="62">
        <f t="shared" si="55"/>
        <v>868.19141378734264</v>
      </c>
      <c r="S128" s="62">
        <f ca="1">AVERAGE(OFFSET($R$3,0,0,'Données projet'!$E$9+1,1))-AVERAGE(OFFSET($H$3,0,0,'Données projet'!$E$9+1,1))</f>
        <v>491.2612707526261</v>
      </c>
      <c r="T128" s="62">
        <f t="shared" si="88"/>
        <v>264.15972233143032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300.99999999999932</v>
      </c>
      <c r="AJ128" s="14">
        <f>AI128*VLOOKUP('Données projet'!$B$10,Paramètres!$A$1:$I$88,3,0)*VLOOKUP('Données projet'!$B$10,Paramètres!$A$1:$I$88,5,0)</f>
        <v>305.21399999999932</v>
      </c>
      <c r="AK128" s="14">
        <f t="shared" si="89"/>
        <v>72.268419591231137</v>
      </c>
      <c r="AL128" s="22">
        <f t="shared" si="58"/>
        <v>657.44854745472628</v>
      </c>
      <c r="AM128" s="62">
        <f t="shared" si="59"/>
        <v>937.49402905410022</v>
      </c>
      <c r="AN128" s="62">
        <f ca="1">AVERAGE(OFFSET($AM$3,0,0,'Données projet'!$E$10+1,1))-AVERAGE(OFFSET($H$3,0,0,'Données projet'!$E$10+1,1))</f>
        <v>538.07524337141103</v>
      </c>
      <c r="AO128" s="62">
        <f t="shared" si="90"/>
        <v>287.04048842028942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300.99999999999932</v>
      </c>
      <c r="BE128" s="14">
        <f>BD128*VLOOKUP('Données projet'!$B$11,Paramètres!$A$1:$I$88,3,0)*VLOOKUP('Données projet'!$B$11,Paramètres!$A$1:$I$88,5,0)</f>
        <v>323.99639999999926</v>
      </c>
      <c r="BF128" s="14">
        <f t="shared" si="91"/>
        <v>76.184280801792809</v>
      </c>
      <c r="BG128" s="22">
        <f t="shared" si="61"/>
        <v>696.98135239645444</v>
      </c>
      <c r="BH128" s="62">
        <f t="shared" si="62"/>
        <v>977.02683399582838</v>
      </c>
      <c r="BI128" s="62">
        <f ca="1">AVERAGE(OFFSET($BH$3,0,0,'Données projet'!$E$11+1,1))-AVERAGE(OFFSET($H$3,0,0,'Données projet'!$E$11+1,1))</f>
        <v>564.77865406015462</v>
      </c>
      <c r="BJ128" s="62">
        <f t="shared" si="92"/>
        <v>300.08995730038725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66.376040436192895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4.25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15.583333333333334</v>
      </c>
      <c r="H129" s="70">
        <f t="shared" si="56"/>
        <v>153.81666666666669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projet'!$B$9,Paramètres!$A$1:$I$88,3,0)*VLOOKUP('Données projet'!$B$9,Paramètres!$A$1:$I$88,5,0)</f>
        <v>245.20079999999936</v>
      </c>
      <c r="P129" s="14">
        <f t="shared" si="87"/>
        <v>59.557107941433571</v>
      </c>
      <c r="Q129" s="22">
        <f t="shared" si="107"/>
        <v>530.78668966466228</v>
      </c>
      <c r="R129" s="62">
        <f t="shared" si="55"/>
        <v>811.06268578443439</v>
      </c>
      <c r="S129" s="62">
        <f ca="1">AVERAGE(OFFSET($R$3,0,0,'Données projet'!$E$9+1,1))-AVERAGE(OFFSET($H$3,0,0,'Données projet'!$E$9+1,1))</f>
        <v>491.2612707526261</v>
      </c>
      <c r="T129" s="62">
        <f t="shared" si="88"/>
        <v>264.15972233143032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270.99999999999932</v>
      </c>
      <c r="AJ129" s="14">
        <f>AI129*VLOOKUP('Données projet'!$B$10,Paramètres!$A$1:$I$88,3,0)*VLOOKUP('Données projet'!$B$10,Paramètres!$A$1:$I$88,5,0)</f>
        <v>274.7939999999993</v>
      </c>
      <c r="AK129" s="14">
        <f t="shared" si="89"/>
        <v>65.865632600455356</v>
      </c>
      <c r="AL129" s="22">
        <f t="shared" si="58"/>
        <v>593.31552677912521</v>
      </c>
      <c r="AM129" s="62">
        <f t="shared" si="59"/>
        <v>873.59152289889732</v>
      </c>
      <c r="AN129" s="62">
        <f ca="1">AVERAGE(OFFSET($AM$3,0,0,'Données projet'!$E$10+1,1))-AVERAGE(OFFSET($H$3,0,0,'Données projet'!$E$10+1,1))</f>
        <v>538.07524337141103</v>
      </c>
      <c r="AO129" s="62">
        <f t="shared" si="90"/>
        <v>287.04048842028942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IF('Données projet'!$A$88&gt;35,BD128+BC129-BL128,IF(A129&lt;'Données projet'!$A$88,$BA$205^A129,IF(A129='Données projet'!$A$88,'Données projet'!$B$88,BD128+BC129-BL128)))</f>
        <v>270.99999999999932</v>
      </c>
      <c r="BE129" s="14">
        <f>BD129*VLOOKUP('Données projet'!$B$11,Paramètres!$A$1:$I$88,3,0)*VLOOKUP('Données projet'!$B$11,Paramètres!$A$1:$I$88,5,0)</f>
        <v>291.70439999999928</v>
      </c>
      <c r="BF129" s="14">
        <f t="shared" si="91"/>
        <v>69.434559073015549</v>
      </c>
      <c r="BG129" s="22">
        <f t="shared" si="61"/>
        <v>628.9836870521674</v>
      </c>
      <c r="BH129" s="62">
        <f t="shared" si="62"/>
        <v>909.25968317193951</v>
      </c>
      <c r="BI129" s="62">
        <f ca="1">AVERAGE(OFFSET($BH$3,0,0,'Données projet'!$E$11+1,1))-AVERAGE(OFFSET($H$3,0,0,'Données projet'!$E$11+1,1))</f>
        <v>564.77865406015462</v>
      </c>
      <c r="BJ129" s="62">
        <f t="shared" si="92"/>
        <v>300.08995730038725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66.438908032665125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4.25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15.583333333333334</v>
      </c>
      <c r="H130" s="70">
        <f t="shared" si="56"/>
        <v>153.81666666666669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projet'!$B$9,Paramètres!$A$1:$I$88,3,0)*VLOOKUP('Données projet'!$B$9,Paramètres!$A$1:$I$88,5,0)</f>
        <v>247.91519999999937</v>
      </c>
      <c r="P130" s="14">
        <f t="shared" si="87"/>
        <v>60.139294964297299</v>
      </c>
      <c r="Q130" s="22">
        <f t="shared" si="107"/>
        <v>536.52824539615006</v>
      </c>
      <c r="R130" s="62">
        <f t="shared" si="55"/>
        <v>817.0307571247447</v>
      </c>
      <c r="S130" s="62">
        <f ca="1">AVERAGE(OFFSET($R$3,0,0,'Données projet'!$E$9+1,1))-AVERAGE(OFFSET($H$3,0,0,'Données projet'!$E$9+1,1))</f>
        <v>491.2612707526261</v>
      </c>
      <c r="T130" s="62">
        <f t="shared" si="88"/>
        <v>264.15972233143032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273.99999999999932</v>
      </c>
      <c r="AJ130" s="14">
        <f>AI130*VLOOKUP('Données projet'!$B$10,Paramètres!$A$1:$I$88,3,0)*VLOOKUP('Données projet'!$B$10,Paramètres!$A$1:$I$88,5,0)</f>
        <v>277.83599999999933</v>
      </c>
      <c r="AK130" s="14">
        <f t="shared" si="89"/>
        <v>66.509487177652147</v>
      </c>
      <c r="AL130" s="22">
        <f t="shared" si="58"/>
        <v>599.73505683440965</v>
      </c>
      <c r="AM130" s="62">
        <f t="shared" si="59"/>
        <v>880.23756856300429</v>
      </c>
      <c r="AN130" s="62">
        <f ca="1">AVERAGE(OFFSET($AM$3,0,0,'Données projet'!$E$10+1,1))-AVERAGE(OFFSET($H$3,0,0,'Données projet'!$E$10+1,1))</f>
        <v>538.07524337141103</v>
      </c>
      <c r="AO130" s="62">
        <f t="shared" si="90"/>
        <v>287.04048842028942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IF('Données projet'!$A$88&gt;35,BD129+BC130-BL129,IF(A130&lt;'Données projet'!$A$88,$BA$205^A130,IF(A130='Données projet'!$A$88,'Données projet'!$B$88,BD129+BC130-BL129)))</f>
        <v>273.99999999999932</v>
      </c>
      <c r="BE130" s="14">
        <f>BD130*VLOOKUP('Données projet'!$B$11,Paramètres!$A$1:$I$88,3,0)*VLOOKUP('Données projet'!$B$11,Paramètres!$A$1:$I$88,5,0)</f>
        <v>294.93359999999927</v>
      </c>
      <c r="BF130" s="14">
        <f t="shared" si="91"/>
        <v>70.113300882814755</v>
      </c>
      <c r="BG130" s="22">
        <f t="shared" si="61"/>
        <v>635.79001903756773</v>
      </c>
      <c r="BH130" s="62">
        <f t="shared" si="62"/>
        <v>916.29253076616237</v>
      </c>
      <c r="BI130" s="62">
        <f ca="1">AVERAGE(OFFSET($BH$3,0,0,'Données projet'!$E$11+1,1))-AVERAGE(OFFSET($H$3,0,0,'Données projet'!$E$11+1,1))</f>
        <v>564.77865406015462</v>
      </c>
      <c r="BJ130" s="62">
        <f t="shared" si="92"/>
        <v>300.08995730038725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66.500685016889449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4.25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15.583333333333334</v>
      </c>
      <c r="H131" s="70">
        <f t="shared" si="56"/>
        <v>153.81666666666669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projet'!$B$9,Paramètres!$A$1:$I$88,3,0)*VLOOKUP('Données projet'!$B$9,Paramètres!$A$1:$I$88,5,0)</f>
        <v>250.62959999999939</v>
      </c>
      <c r="P131" s="14">
        <f t="shared" si="87"/>
        <v>60.720740474356212</v>
      </c>
      <c r="Q131" s="22">
        <f t="shared" ref="Q131:Q153" si="108">(O131+P131)*0.475*44/12</f>
        <v>542.26850965950268</v>
      </c>
      <c r="R131" s="62">
        <f t="shared" ref="R131:R194" si="109">Q131+(I131+J131)*44/12</f>
        <v>822.99360745751983</v>
      </c>
      <c r="S131" s="62">
        <f ca="1">AVERAGE(OFFSET($R$3,0,0,'Données projet'!$E$9+1,1))-AVERAGE(OFFSET($H$3,0,0,'Données projet'!$E$9+1,1))</f>
        <v>491.2612707526261</v>
      </c>
      <c r="T131" s="62">
        <f t="shared" si="88"/>
        <v>264.15972233143032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276.99999999999932</v>
      </c>
      <c r="AJ131" s="14">
        <f>AI131*VLOOKUP('Données projet'!$B$10,Paramètres!$A$1:$I$88,3,0)*VLOOKUP('Données projet'!$B$10,Paramètres!$A$1:$I$88,5,0)</f>
        <v>280.8779999999993</v>
      </c>
      <c r="AK131" s="14">
        <f t="shared" si="89"/>
        <v>67.152521698072178</v>
      </c>
      <c r="AL131" s="22">
        <f t="shared" si="58"/>
        <v>606.15315862414116</v>
      </c>
      <c r="AM131" s="62">
        <f t="shared" si="59"/>
        <v>886.8782564221583</v>
      </c>
      <c r="AN131" s="62">
        <f ca="1">AVERAGE(OFFSET($AM$3,0,0,'Données projet'!$E$10+1,1))-AVERAGE(OFFSET($H$3,0,0,'Données projet'!$E$10+1,1))</f>
        <v>538.07524337141103</v>
      </c>
      <c r="AO131" s="62">
        <f t="shared" si="90"/>
        <v>287.04048842028942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IF('Données projet'!$A$88&gt;35,BD130+BC131-BL130,IF(A131&lt;'Données projet'!$A$88,$BA$205^A131,IF(A131='Données projet'!$A$88,'Données projet'!$B$88,BD130+BC131-BL130)))</f>
        <v>276.99999999999932</v>
      </c>
      <c r="BE131" s="14">
        <f>BD131*VLOOKUP('Données projet'!$B$11,Paramètres!$A$1:$I$88,3,0)*VLOOKUP('Données projet'!$B$11,Paramètres!$A$1:$I$88,5,0)</f>
        <v>298.16279999999927</v>
      </c>
      <c r="BF131" s="14">
        <f t="shared" si="91"/>
        <v>70.791178201095988</v>
      </c>
      <c r="BG131" s="22">
        <f t="shared" si="61"/>
        <v>642.59484536690752</v>
      </c>
      <c r="BH131" s="62">
        <f t="shared" si="62"/>
        <v>923.31994316492467</v>
      </c>
      <c r="BI131" s="62">
        <f ca="1">AVERAGE(OFFSET($BH$3,0,0,'Données projet'!$E$11+1,1))-AVERAGE(OFFSET($H$3,0,0,'Données projet'!$E$11+1,1))</f>
        <v>564.77865406015462</v>
      </c>
      <c r="BJ131" s="62">
        <f t="shared" si="92"/>
        <v>300.08995730038725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66.561390308550131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4.25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15.583333333333334</v>
      </c>
      <c r="H132" s="70">
        <f t="shared" ref="H132:H195" si="110">(B132+E132+F132)*44/12+(C132+D132)*0.475*44/12</f>
        <v>153.81666666666669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projet'!$B$9,Paramètres!$A$1:$I$88,3,0)*VLOOKUP('Données projet'!$B$9,Paramètres!$A$1:$I$88,5,0)</f>
        <v>253.34399999999934</v>
      </c>
      <c r="P132" s="14">
        <f t="shared" si="87"/>
        <v>61.301453431926141</v>
      </c>
      <c r="Q132" s="22">
        <f t="shared" si="108"/>
        <v>548.00749806060355</v>
      </c>
      <c r="R132" s="62">
        <f t="shared" si="109"/>
        <v>828.95132055736667</v>
      </c>
      <c r="S132" s="62">
        <f ca="1">AVERAGE(OFFSET($R$3,0,0,'Données projet'!$E$9+1,1))-AVERAGE(OFFSET($H$3,0,0,'Données projet'!$E$9+1,1))</f>
        <v>491.2612707526261</v>
      </c>
      <c r="T132" s="62">
        <f t="shared" si="88"/>
        <v>264.15972233143032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279.99999999999932</v>
      </c>
      <c r="AJ132" s="14">
        <f>AI132*VLOOKUP('Données projet'!$B$10,Paramètres!$A$1:$I$88,3,0)*VLOOKUP('Données projet'!$B$10,Paramètres!$A$1:$I$88,5,0)</f>
        <v>283.91999999999933</v>
      </c>
      <c r="AK132" s="14">
        <f t="shared" si="89"/>
        <v>67.794746071143507</v>
      </c>
      <c r="AL132" s="22">
        <f t="shared" ref="AL132:AL153" si="112">(AJ132+AK132)*0.475*44/12</f>
        <v>612.56984940724044</v>
      </c>
      <c r="AM132" s="62">
        <f t="shared" ref="AM132:AM195" si="113">AL132+(AD132+AE132)*44/12</f>
        <v>893.51367190400356</v>
      </c>
      <c r="AN132" s="62">
        <f ca="1">AVERAGE(OFFSET($AM$3,0,0,'Données projet'!$E$10+1,1))-AVERAGE(OFFSET($H$3,0,0,'Données projet'!$E$10+1,1))</f>
        <v>538.07524337141103</v>
      </c>
      <c r="AO132" s="62">
        <f t="shared" si="90"/>
        <v>287.04048842028942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IF('Données projet'!$A$88&gt;35,BD131+BC132-BL131,IF(A132&lt;'Données projet'!$A$88,$BA$205^A132,IF(A132='Données projet'!$A$88,'Données projet'!$B$88,BD131+BC132-BL131)))</f>
        <v>279.99999999999932</v>
      </c>
      <c r="BE132" s="14">
        <f>BD132*VLOOKUP('Données projet'!$B$11,Paramètres!$A$1:$I$88,3,0)*VLOOKUP('Données projet'!$B$11,Paramètres!$A$1:$I$88,5,0)</f>
        <v>301.39199999999926</v>
      </c>
      <c r="BF132" s="14">
        <f t="shared" si="91"/>
        <v>71.46820147422909</v>
      </c>
      <c r="BG132" s="22">
        <f t="shared" ref="BG132:BG153" si="115">(BE132+BF132)*0.475*44/12</f>
        <v>649.39818423428108</v>
      </c>
      <c r="BH132" s="62">
        <f t="shared" ref="BH132:BH195" si="116">BG132+(AY132+AZ132)*44/12</f>
        <v>930.34200673104419</v>
      </c>
      <c r="BI132" s="62">
        <f ca="1">AVERAGE(OFFSET($BH$3,0,0,'Données projet'!$E$11+1,1))-AVERAGE(OFFSET($H$3,0,0,'Données projet'!$E$11+1,1))</f>
        <v>564.77865406015462</v>
      </c>
      <c r="BJ132" s="62">
        <f t="shared" si="92"/>
        <v>300.08995730038725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66.621042499117195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4.25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15.583333333333334</v>
      </c>
      <c r="H133" s="70">
        <f t="shared" si="110"/>
        <v>153.81666666666669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projet'!$B$9,Paramètres!$A$1:$I$88,3,0)*VLOOKUP('Données projet'!$B$9,Paramètres!$A$1:$I$88,5,0)</f>
        <v>256.05839999999938</v>
      </c>
      <c r="P133" s="14">
        <f t="shared" ref="P133:P196" si="141">EXP(-1.0587+0.8836*LN(O133)+0.284)</f>
        <v>61.88144259425632</v>
      </c>
      <c r="Q133" s="22">
        <f t="shared" si="108"/>
        <v>553.74522585166198</v>
      </c>
      <c r="R133" s="62">
        <f t="shared" si="109"/>
        <v>834.90397866264288</v>
      </c>
      <c r="S133" s="62">
        <f ca="1">AVERAGE(OFFSET($R$3,0,0,'Données projet'!$E$9+1,1))-AVERAGE(OFFSET($H$3,0,0,'Données projet'!$E$9+1,1))</f>
        <v>491.2612707526261</v>
      </c>
      <c r="T133" s="62">
        <f t="shared" ref="T133:T196" si="142">$T$3</f>
        <v>264.15972233143032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282.99999999999932</v>
      </c>
      <c r="AJ133" s="14">
        <f>AI133*VLOOKUP('Données projet'!$B$10,Paramètres!$A$1:$I$88,3,0)*VLOOKUP('Données projet'!$B$10,Paramètres!$A$1:$I$88,5,0)</f>
        <v>286.96199999999931</v>
      </c>
      <c r="AK133" s="14">
        <f t="shared" ref="AK133:AK153" si="143">EXP(-1.0587+0.8836*LN(AJ133)+0.284)</f>
        <v>68.436169981717669</v>
      </c>
      <c r="AL133" s="22">
        <f t="shared" si="112"/>
        <v>618.98514605149035</v>
      </c>
      <c r="AM133" s="62">
        <f t="shared" si="113"/>
        <v>900.14389886247125</v>
      </c>
      <c r="AN133" s="62">
        <f ca="1">AVERAGE(OFFSET($AM$3,0,0,'Données projet'!$E$10+1,1))-AVERAGE(OFFSET($H$3,0,0,'Données projet'!$E$10+1,1))</f>
        <v>538.07524337141103</v>
      </c>
      <c r="AO133" s="62">
        <f t="shared" ref="AO133:AO196" si="144">$AO$3</f>
        <v>287.04048842028942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IF('Données projet'!$A$88&gt;35,BD132+BC133-BL132,IF(A133&lt;'Données projet'!$A$88,$BA$205^A133,IF(A133='Données projet'!$A$88,'Données projet'!$B$88,BD132+BC133-BL132)))</f>
        <v>282.99999999999932</v>
      </c>
      <c r="BE133" s="14">
        <f>BD133*VLOOKUP('Données projet'!$B$11,Paramètres!$A$1:$I$88,3,0)*VLOOKUP('Données projet'!$B$11,Paramètres!$A$1:$I$88,5,0)</f>
        <v>304.62119999999925</v>
      </c>
      <c r="BF133" s="14">
        <f t="shared" ref="BF133:BF153" si="145">EXP(-1.0587+0.8836*LN(BE133)+0.284)</f>
        <v>72.144380911839278</v>
      </c>
      <c r="BG133" s="22">
        <f t="shared" si="115"/>
        <v>656.20005342145203</v>
      </c>
      <c r="BH133" s="62">
        <f t="shared" si="116"/>
        <v>937.35880623243293</v>
      </c>
      <c r="BI133" s="62">
        <f ca="1">AVERAGE(OFFSET($BH$3,0,0,'Données projet'!$E$11+1,1))-AVERAGE(OFFSET($H$3,0,0,'Données projet'!$E$11+1,1))</f>
        <v>564.77865406015462</v>
      </c>
      <c r="BJ133" s="62">
        <f t="shared" ref="BJ133:BJ196" si="146">$BJ$3</f>
        <v>300.08995730038725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66.679659857540244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4.25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15.583333333333334</v>
      </c>
      <c r="H134" s="70">
        <f t="shared" si="110"/>
        <v>153.81666666666669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projet'!$B$9,Paramètres!$A$1:$I$88,3,0)*VLOOKUP('Données projet'!$B$9,Paramètres!$A$1:$I$88,5,0)</f>
        <v>258.77279999999939</v>
      </c>
      <c r="P134" s="14">
        <f t="shared" si="141"/>
        <v>62.460716522234527</v>
      </c>
      <c r="Q134" s="22">
        <f t="shared" si="108"/>
        <v>559.48170794289069</v>
      </c>
      <c r="R134" s="62">
        <f t="shared" si="109"/>
        <v>840.85166250764996</v>
      </c>
      <c r="S134" s="62">
        <f ca="1">AVERAGE(OFFSET($R$3,0,0,'Données projet'!$E$9+1,1))-AVERAGE(OFFSET($H$3,0,0,'Données projet'!$E$9+1,1))</f>
        <v>491.2612707526261</v>
      </c>
      <c r="T134" s="62">
        <f t="shared" si="142"/>
        <v>264.15972233143032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285.99999999999932</v>
      </c>
      <c r="AJ134" s="14">
        <f>AI134*VLOOKUP('Données projet'!$B$10,Paramètres!$A$1:$I$88,3,0)*VLOOKUP('Données projet'!$B$10,Paramètres!$A$1:$I$88,5,0)</f>
        <v>290.00399999999934</v>
      </c>
      <c r="AK134" s="14">
        <f t="shared" si="143"/>
        <v>69.076802897485763</v>
      </c>
      <c r="AL134" s="22">
        <f t="shared" si="112"/>
        <v>625.39906504645319</v>
      </c>
      <c r="AM134" s="62">
        <f t="shared" si="113"/>
        <v>906.76901961121234</v>
      </c>
      <c r="AN134" s="62">
        <f ca="1">AVERAGE(OFFSET($AM$3,0,0,'Données projet'!$E$10+1,1))-AVERAGE(OFFSET($H$3,0,0,'Données projet'!$E$10+1,1))</f>
        <v>538.07524337141103</v>
      </c>
      <c r="AO134" s="62">
        <f t="shared" si="144"/>
        <v>287.04048842028942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IF('Données projet'!$A$88&gt;35,BD133+BC134-BL133,IF(A134&lt;'Données projet'!$A$88,$BA$205^A134,IF(A134='Données projet'!$A$88,'Données projet'!$B$88,BD133+BC134-BL133)))</f>
        <v>285.99999999999932</v>
      </c>
      <c r="BE134" s="14">
        <f>BD134*VLOOKUP('Données projet'!$B$11,Paramètres!$A$1:$I$88,3,0)*VLOOKUP('Données projet'!$B$11,Paramètres!$A$1:$I$88,5,0)</f>
        <v>307.85039999999924</v>
      </c>
      <c r="BF134" s="14">
        <f t="shared" si="145"/>
        <v>72.819726494623595</v>
      </c>
      <c r="BG134" s="22">
        <f t="shared" si="115"/>
        <v>663.00047031146812</v>
      </c>
      <c r="BH134" s="62">
        <f t="shared" si="116"/>
        <v>944.37042487622739</v>
      </c>
      <c r="BI134" s="62">
        <f ca="1">AVERAGE(OFFSET($BH$3,0,0,'Données projet'!$E$11+1,1))-AVERAGE(OFFSET($H$3,0,0,'Données projet'!$E$11+1,1))</f>
        <v>564.77865406015462</v>
      </c>
      <c r="BJ134" s="62">
        <f t="shared" si="146"/>
        <v>300.08995730038725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66.73726033584343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4.25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15.583333333333334</v>
      </c>
      <c r="H135" s="70">
        <f t="shared" si="110"/>
        <v>153.81666666666669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projet'!$B$9,Paramètres!$A$1:$I$88,3,0)*VLOOKUP('Données projet'!$B$9,Paramètres!$A$1:$I$88,5,0)</f>
        <v>261.4871999999994</v>
      </c>
      <c r="P135" s="14">
        <f t="shared" si="141"/>
        <v>63.03928358680222</v>
      </c>
      <c r="Q135" s="22">
        <f t="shared" si="108"/>
        <v>565.21695891367949</v>
      </c>
      <c r="R135" s="62">
        <f t="shared" si="109"/>
        <v>846.79445135396554</v>
      </c>
      <c r="S135" s="62">
        <f ca="1">AVERAGE(OFFSET($R$3,0,0,'Données projet'!$E$9+1,1))-AVERAGE(OFFSET($H$3,0,0,'Données projet'!$E$9+1,1))</f>
        <v>491.2612707526261</v>
      </c>
      <c r="T135" s="62">
        <f t="shared" si="142"/>
        <v>264.15972233143032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288.99999999999932</v>
      </c>
      <c r="AJ135" s="14">
        <f>AI135*VLOOKUP('Données projet'!$B$10,Paramètres!$A$1:$I$88,3,0)*VLOOKUP('Données projet'!$B$10,Paramètres!$A$1:$I$88,5,0)</f>
        <v>293.04599999999931</v>
      </c>
      <c r="AK135" s="14">
        <f t="shared" si="143"/>
        <v>69.716654076072487</v>
      </c>
      <c r="AL135" s="22">
        <f t="shared" si="112"/>
        <v>631.81162251582498</v>
      </c>
      <c r="AM135" s="62">
        <f t="shared" si="113"/>
        <v>913.38911495611092</v>
      </c>
      <c r="AN135" s="62">
        <f ca="1">AVERAGE(OFFSET($AM$3,0,0,'Données projet'!$E$10+1,1))-AVERAGE(OFFSET($H$3,0,0,'Données projet'!$E$10+1,1))</f>
        <v>538.07524337141103</v>
      </c>
      <c r="AO135" s="62">
        <f t="shared" si="144"/>
        <v>287.04048842028942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IF('Données projet'!$A$88&gt;35,BD134+BC135-BL134,IF(A135&lt;'Données projet'!$A$88,$BA$205^A135,IF(A135='Données projet'!$A$88,'Données projet'!$B$88,BD134+BC135-BL134)))</f>
        <v>288.99999999999932</v>
      </c>
      <c r="BE135" s="14">
        <f>BD135*VLOOKUP('Données projet'!$B$11,Paramètres!$A$1:$I$88,3,0)*VLOOKUP('Données projet'!$B$11,Paramètres!$A$1:$I$88,5,0)</f>
        <v>311.07959999999923</v>
      </c>
      <c r="BF135" s="14">
        <f t="shared" si="145"/>
        <v>73.494247981831052</v>
      </c>
      <c r="BG135" s="22">
        <f t="shared" si="115"/>
        <v>669.79945190168769</v>
      </c>
      <c r="BH135" s="62">
        <f t="shared" si="116"/>
        <v>951.37694434197374</v>
      </c>
      <c r="BI135" s="62">
        <f ca="1">AVERAGE(OFFSET($BH$3,0,0,'Données projet'!$E$11+1,1))-AVERAGE(OFFSET($H$3,0,0,'Données projet'!$E$11+1,1))</f>
        <v>564.77865406015462</v>
      </c>
      <c r="BJ135" s="62">
        <f t="shared" si="146"/>
        <v>300.08995730038725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66.793861574623449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4.25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15.583333333333334</v>
      </c>
      <c r="H136" s="70">
        <f t="shared" si="110"/>
        <v>153.81666666666669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projet'!$B$9,Paramètres!$A$1:$I$88,3,0)*VLOOKUP('Données projet'!$B$9,Paramètres!$A$1:$I$88,5,0)</f>
        <v>264.20159999999936</v>
      </c>
      <c r="P136" s="14">
        <f t="shared" si="141"/>
        <v>63.617151975096597</v>
      </c>
      <c r="Q136" s="22">
        <f t="shared" si="108"/>
        <v>570.95099302329209</v>
      </c>
      <c r="R136" s="62">
        <f t="shared" si="109"/>
        <v>852.73242302094945</v>
      </c>
      <c r="S136" s="62">
        <f ca="1">AVERAGE(OFFSET($R$3,0,0,'Données projet'!$E$9+1,1))-AVERAGE(OFFSET($H$3,0,0,'Données projet'!$E$9+1,1))</f>
        <v>491.2612707526261</v>
      </c>
      <c r="T136" s="62">
        <f t="shared" si="142"/>
        <v>264.15972233143032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291.99999999999932</v>
      </c>
      <c r="AJ136" s="14">
        <f>AI136*VLOOKUP('Données projet'!$B$10,Paramètres!$A$1:$I$88,3,0)*VLOOKUP('Données projet'!$B$10,Paramètres!$A$1:$I$88,5,0)</f>
        <v>296.08799999999934</v>
      </c>
      <c r="AK136" s="14">
        <f t="shared" si="143"/>
        <v>70.355732571828923</v>
      </c>
      <c r="AL136" s="22">
        <f t="shared" si="112"/>
        <v>638.22283422926751</v>
      </c>
      <c r="AM136" s="62">
        <f t="shared" si="113"/>
        <v>920.00426422692499</v>
      </c>
      <c r="AN136" s="62">
        <f ca="1">AVERAGE(OFFSET($AM$3,0,0,'Données projet'!$E$10+1,1))-AVERAGE(OFFSET($H$3,0,0,'Données projet'!$E$10+1,1))</f>
        <v>538.07524337141103</v>
      </c>
      <c r="AO136" s="62">
        <f t="shared" si="144"/>
        <v>287.04048842028942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IF('Données projet'!$A$88&gt;35,BD135+BC136-BL135,IF(A136&lt;'Données projet'!$A$88,$BA$205^A136,IF(A136='Données projet'!$A$88,'Données projet'!$B$88,BD135+BC136-BL135)))</f>
        <v>291.99999999999932</v>
      </c>
      <c r="BE136" s="14">
        <f>BD136*VLOOKUP('Données projet'!$B$11,Paramètres!$A$1:$I$88,3,0)*VLOOKUP('Données projet'!$B$11,Paramètres!$A$1:$I$88,5,0)</f>
        <v>314.30879999999922</v>
      </c>
      <c r="BF136" s="14">
        <f t="shared" si="145"/>
        <v>74.16795491842224</v>
      </c>
      <c r="BG136" s="22">
        <f t="shared" si="115"/>
        <v>676.59701481625063</v>
      </c>
      <c r="BH136" s="62">
        <f t="shared" si="116"/>
        <v>958.37844481390812</v>
      </c>
      <c r="BI136" s="62">
        <f ca="1">AVERAGE(OFFSET($BH$3,0,0,'Données projet'!$E$11+1,1))-AVERAGE(OFFSET($H$3,0,0,'Données projet'!$E$11+1,1))</f>
        <v>564.77865406015462</v>
      </c>
      <c r="BJ136" s="62">
        <f t="shared" si="146"/>
        <v>300.08995730038725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66.849480908452023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4.25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15.583333333333334</v>
      </c>
      <c r="H137" s="70">
        <f t="shared" si="110"/>
        <v>153.81666666666669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projet'!$B$9,Paramètres!$A$1:$I$88,3,0)*VLOOKUP('Données projet'!$B$9,Paramètres!$A$1:$I$88,5,0)</f>
        <v>266.91599999999937</v>
      </c>
      <c r="P137" s="14">
        <f t="shared" si="141"/>
        <v>64.194329696332005</v>
      </c>
      <c r="Q137" s="22">
        <f t="shared" si="108"/>
        <v>576.68382422111051</v>
      </c>
      <c r="R137" s="62">
        <f t="shared" si="109"/>
        <v>858.6656539154551</v>
      </c>
      <c r="S137" s="62">
        <f ca="1">AVERAGE(OFFSET($R$3,0,0,'Données projet'!$E$9+1,1))-AVERAGE(OFFSET($H$3,0,0,'Données projet'!$E$9+1,1))</f>
        <v>491.2612707526261</v>
      </c>
      <c r="T137" s="62">
        <f t="shared" si="142"/>
        <v>264.15972233143032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294.99999999999932</v>
      </c>
      <c r="AJ137" s="14">
        <f>AI137*VLOOKUP('Données projet'!$B$10,Paramètres!$A$1:$I$88,3,0)*VLOOKUP('Données projet'!$B$10,Paramètres!$A$1:$I$88,5,0)</f>
        <v>299.12999999999937</v>
      </c>
      <c r="AK137" s="14">
        <f t="shared" si="143"/>
        <v>70.994047242337089</v>
      </c>
      <c r="AL137" s="22">
        <f t="shared" si="112"/>
        <v>644.63271561373597</v>
      </c>
      <c r="AM137" s="62">
        <f t="shared" si="113"/>
        <v>926.61454530808055</v>
      </c>
      <c r="AN137" s="62">
        <f ca="1">AVERAGE(OFFSET($AM$3,0,0,'Données projet'!$E$10+1,1))-AVERAGE(OFFSET($H$3,0,0,'Données projet'!$E$10+1,1))</f>
        <v>538.07524337141103</v>
      </c>
      <c r="AO137" s="62">
        <f t="shared" si="144"/>
        <v>287.04048842028942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IF('Données projet'!$A$88&gt;35,BD136+BC137-BL136,IF(A137&lt;'Données projet'!$A$88,$BA$205^A137,IF(A137='Données projet'!$A$88,'Données projet'!$B$88,BD136+BC137-BL136)))</f>
        <v>294.99999999999932</v>
      </c>
      <c r="BE137" s="14">
        <f>BD137*VLOOKUP('Données projet'!$B$11,Paramètres!$A$1:$I$88,3,0)*VLOOKUP('Données projet'!$B$11,Paramètres!$A$1:$I$88,5,0)</f>
        <v>317.53799999999922</v>
      </c>
      <c r="BF137" s="14">
        <f t="shared" si="145"/>
        <v>74.840856641926919</v>
      </c>
      <c r="BG137" s="22">
        <f t="shared" si="115"/>
        <v>683.39317531802135</v>
      </c>
      <c r="BH137" s="62">
        <f t="shared" si="116"/>
        <v>965.37500501236605</v>
      </c>
      <c r="BI137" s="62">
        <f ca="1">AVERAGE(OFFSET($BH$3,0,0,'Données projet'!$E$11+1,1))-AVERAGE(OFFSET($H$3,0,0,'Données projet'!$E$11+1,1))</f>
        <v>564.77865406015462</v>
      </c>
      <c r="BJ137" s="62">
        <f t="shared" si="146"/>
        <v>300.08995730038725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66.904135371184907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4.25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15.583333333333334</v>
      </c>
      <c r="H138" s="70">
        <f t="shared" si="110"/>
        <v>153.81666666666669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projet'!$B$9,Paramètres!$A$1:$I$88,3,0)*VLOOKUP('Données projet'!$B$9,Paramètres!$A$1:$I$88,5,0)</f>
        <v>269.63039999999938</v>
      </c>
      <c r="P138" s="14">
        <f t="shared" si="141"/>
        <v>64.770824587435968</v>
      </c>
      <c r="Q138" s="22">
        <f t="shared" si="108"/>
        <v>582.41546615644995</v>
      </c>
      <c r="R138" s="62">
        <f t="shared" si="109"/>
        <v>864.5942190607708</v>
      </c>
      <c r="S138" s="62">
        <f ca="1">AVERAGE(OFFSET($R$3,0,0,'Données projet'!$E$9+1,1))-AVERAGE(OFFSET($H$3,0,0,'Données projet'!$E$9+1,1))</f>
        <v>491.2612707526261</v>
      </c>
      <c r="T138" s="62">
        <f t="shared" si="142"/>
        <v>264.15972233143032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297.99999999999932</v>
      </c>
      <c r="AJ138" s="14">
        <f>AI138*VLOOKUP('Données projet'!$B$10,Paramètres!$A$1:$I$88,3,0)*VLOOKUP('Données projet'!$B$10,Paramètres!$A$1:$I$88,5,0)</f>
        <v>302.17199999999934</v>
      </c>
      <c r="AK138" s="14">
        <f t="shared" si="143"/>
        <v>71.631606754643101</v>
      </c>
      <c r="AL138" s="22">
        <f t="shared" si="112"/>
        <v>651.04128176433551</v>
      </c>
      <c r="AM138" s="62">
        <f t="shared" si="113"/>
        <v>933.22003466865635</v>
      </c>
      <c r="AN138" s="62">
        <f ca="1">AVERAGE(OFFSET($AM$3,0,0,'Données projet'!$E$10+1,1))-AVERAGE(OFFSET($H$3,0,0,'Données projet'!$E$10+1,1))</f>
        <v>538.07524337141103</v>
      </c>
      <c r="AO138" s="62">
        <f t="shared" si="144"/>
        <v>287.04048842028942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IF('Données projet'!$A$88&gt;35,BD137+BC138-BL137,IF(A138&lt;'Données projet'!$A$88,$BA$205^A138,IF(A138='Données projet'!$A$88,'Données projet'!$B$88,BD137+BC138-BL137)))</f>
        <v>297.99999999999932</v>
      </c>
      <c r="BE138" s="14">
        <f>BD138*VLOOKUP('Données projet'!$B$11,Paramètres!$A$1:$I$88,3,0)*VLOOKUP('Données projet'!$B$11,Paramètres!$A$1:$I$88,5,0)</f>
        <v>320.76719999999926</v>
      </c>
      <c r="BF138" s="14">
        <f t="shared" si="145"/>
        <v>75.512962289014695</v>
      </c>
      <c r="BG138" s="22">
        <f t="shared" si="115"/>
        <v>690.18794932003266</v>
      </c>
      <c r="BH138" s="62">
        <f t="shared" si="116"/>
        <v>972.3667022243535</v>
      </c>
      <c r="BI138" s="62">
        <f ca="1">AVERAGE(OFFSET($BH$3,0,0,'Données projet'!$E$11+1,1))-AVERAGE(OFFSET($H$3,0,0,'Données projet'!$E$11+1,1))</f>
        <v>564.77865406015462</v>
      </c>
      <c r="BJ138" s="62">
        <f t="shared" si="146"/>
        <v>300.08995730038725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66.95784170117841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4.25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15.583333333333334</v>
      </c>
      <c r="H139" s="70">
        <f t="shared" si="110"/>
        <v>153.81666666666669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projet'!$B$9,Paramètres!$A$1:$I$88,3,0)*VLOOKUP('Données projet'!$B$9,Paramètres!$A$1:$I$88,5,0)</f>
        <v>245.74367999999939</v>
      </c>
      <c r="P139" s="14">
        <f t="shared" si="141"/>
        <v>59.673605104126288</v>
      </c>
      <c r="Q139" s="22">
        <f t="shared" si="108"/>
        <v>531.93510488968548</v>
      </c>
      <c r="R139" s="62">
        <f t="shared" si="109"/>
        <v>814.30736482654379</v>
      </c>
      <c r="S139" s="62">
        <f ca="1">AVERAGE(OFFSET($R$3,0,0,'Données projet'!$E$9+1,1))-AVERAGE(OFFSET($H$3,0,0,'Données projet'!$E$9+1,1))</f>
        <v>491.2612707526261</v>
      </c>
      <c r="T139" s="62">
        <f t="shared" si="142"/>
        <v>264.15972233143032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271.59999999999934</v>
      </c>
      <c r="AJ139" s="14">
        <f>AI139*VLOOKUP('Données projet'!$B$10,Paramètres!$A$1:$I$88,3,0)*VLOOKUP('Données projet'!$B$10,Paramètres!$A$1:$I$88,5,0)</f>
        <v>275.40239999999932</v>
      </c>
      <c r="AK139" s="14">
        <f t="shared" si="143"/>
        <v>65.994469603831334</v>
      </c>
      <c r="AL139" s="22">
        <f t="shared" si="112"/>
        <v>594.59954789333835</v>
      </c>
      <c r="AM139" s="62">
        <f t="shared" si="113"/>
        <v>876.97180783019667</v>
      </c>
      <c r="AN139" s="62">
        <f ca="1">AVERAGE(OFFSET($AM$3,0,0,'Données projet'!$E$10+1,1))-AVERAGE(OFFSET($H$3,0,0,'Données projet'!$E$10+1,1))</f>
        <v>538.07524337141103</v>
      </c>
      <c r="AO139" s="62">
        <f t="shared" si="144"/>
        <v>287.04048842028942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2.6</v>
      </c>
      <c r="BD139" s="13">
        <f>IF('Données projet'!$A$88&gt;35,BD138+BC139-BL138,IF(A139&lt;'Données projet'!$A$88,$BA$205^A139,IF(A139='Données projet'!$A$88,'Données projet'!$B$88,BD138+BC139-BL138)))</f>
        <v>271.59999999999934</v>
      </c>
      <c r="BE139" s="14">
        <f>BD139*VLOOKUP('Données projet'!$B$11,Paramètres!$A$1:$I$88,3,0)*VLOOKUP('Données projet'!$B$11,Paramètres!$A$1:$I$88,5,0)</f>
        <v>292.3502399999993</v>
      </c>
      <c r="BF139" s="14">
        <f t="shared" si="145"/>
        <v>69.570377103884013</v>
      </c>
      <c r="BG139" s="22">
        <f t="shared" si="115"/>
        <v>630.34507478926355</v>
      </c>
      <c r="BH139" s="62">
        <f t="shared" si="116"/>
        <v>912.71733472612186</v>
      </c>
      <c r="BI139" s="62">
        <f ca="1">AVERAGE(OFFSET($BH$3,0,0,'Données projet'!$E$11+1,1))-AVERAGE(OFFSET($H$3,0,0,'Données projet'!$E$11+1,1))</f>
        <v>564.77865406015462</v>
      </c>
      <c r="BJ139" s="62">
        <f t="shared" si="146"/>
        <v>300.08995730038725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67.010616346415901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4.25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15.583333333333334</v>
      </c>
      <c r="H140" s="70">
        <f t="shared" si="110"/>
        <v>153.81666666666669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projet'!$B$9,Paramètres!$A$1:$I$88,3,0)*VLOOKUP('Données projet'!$B$9,Paramètres!$A$1:$I$88,5,0)</f>
        <v>248.09615999999943</v>
      </c>
      <c r="P140" s="14">
        <f t="shared" si="141"/>
        <v>60.178080967364579</v>
      </c>
      <c r="Q140" s="22">
        <f t="shared" si="108"/>
        <v>536.91096968482555</v>
      </c>
      <c r="R140" s="62">
        <f t="shared" si="109"/>
        <v>819.47337973982371</v>
      </c>
      <c r="S140" s="62">
        <f ca="1">AVERAGE(OFFSET($R$3,0,0,'Données projet'!$E$9+1,1))-AVERAGE(OFFSET($H$3,0,0,'Données projet'!$E$9+1,1))</f>
        <v>491.2612707526261</v>
      </c>
      <c r="T140" s="62">
        <f t="shared" si="142"/>
        <v>264.15972233143032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274.19999999999936</v>
      </c>
      <c r="AJ140" s="14">
        <f>AI140*VLOOKUP('Données projet'!$B$10,Paramètres!$A$1:$I$88,3,0)*VLOOKUP('Données projet'!$B$10,Paramètres!$A$1:$I$88,5,0)</f>
        <v>278.03879999999936</v>
      </c>
      <c r="AK140" s="14">
        <f t="shared" si="143"/>
        <v>66.552381547717616</v>
      </c>
      <c r="AL140" s="22">
        <f t="shared" si="112"/>
        <v>600.16297452894037</v>
      </c>
      <c r="AM140" s="62">
        <f t="shared" si="113"/>
        <v>882.72538458393865</v>
      </c>
      <c r="AN140" s="62">
        <f ca="1">AVERAGE(OFFSET($AM$3,0,0,'Données projet'!$E$10+1,1))-AVERAGE(OFFSET($H$3,0,0,'Données projet'!$E$10+1,1))</f>
        <v>538.07524337141103</v>
      </c>
      <c r="AO140" s="62">
        <f t="shared" si="144"/>
        <v>287.04048842028942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2.6</v>
      </c>
      <c r="BD140" s="13">
        <f>IF('Données projet'!$A$88&gt;35,BD139+BC140-BL139,IF(A140&lt;'Données projet'!$A$88,$BA$205^A140,IF(A140='Données projet'!$A$88,'Données projet'!$B$88,BD139+BC140-BL139)))</f>
        <v>274.19999999999936</v>
      </c>
      <c r="BE140" s="14">
        <f>BD140*VLOOKUP('Données projet'!$B$11,Paramètres!$A$1:$I$88,3,0)*VLOOKUP('Données projet'!$B$11,Paramètres!$A$1:$I$88,5,0)</f>
        <v>295.14887999999934</v>
      </c>
      <c r="BF140" s="14">
        <f t="shared" si="145"/>
        <v>70.158519482479221</v>
      </c>
      <c r="BG140" s="22">
        <f t="shared" si="115"/>
        <v>636.24372076531688</v>
      </c>
      <c r="BH140" s="62">
        <f t="shared" si="116"/>
        <v>918.80613082031505</v>
      </c>
      <c r="BI140" s="62">
        <f ca="1">AVERAGE(OFFSET($BH$3,0,0,'Données projet'!$E$11+1,1))-AVERAGE(OFFSET($H$3,0,0,'Données projet'!$E$11+1,1))</f>
        <v>564.77865406015462</v>
      </c>
      <c r="BJ140" s="62">
        <f t="shared" si="146"/>
        <v>300.08995730038725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67.062475469544964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4.25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15.583333333333334</v>
      </c>
      <c r="H141" s="70">
        <f t="shared" si="110"/>
        <v>153.81666666666669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projet'!$B$9,Paramètres!$A$1:$I$88,3,0)*VLOOKUP('Données projet'!$B$9,Paramètres!$A$1:$I$88,5,0)</f>
        <v>250.44863999999944</v>
      </c>
      <c r="P141" s="14">
        <f t="shared" si="141"/>
        <v>60.682000328889892</v>
      </c>
      <c r="Q141" s="22">
        <f t="shared" si="108"/>
        <v>541.88586523948231</v>
      </c>
      <c r="R141" s="62">
        <f t="shared" si="109"/>
        <v>824.63512673318269</v>
      </c>
      <c r="S141" s="62">
        <f ca="1">AVERAGE(OFFSET($R$3,0,0,'Données projet'!$E$9+1,1))-AVERAGE(OFFSET($H$3,0,0,'Données projet'!$E$9+1,1))</f>
        <v>491.2612707526261</v>
      </c>
      <c r="T141" s="62">
        <f t="shared" si="142"/>
        <v>264.15972233143032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276.79999999999939</v>
      </c>
      <c r="AJ141" s="14">
        <f>AI141*VLOOKUP('Données projet'!$B$10,Paramètres!$A$1:$I$88,3,0)*VLOOKUP('Données projet'!$B$10,Paramètres!$A$1:$I$88,5,0)</f>
        <v>280.67519999999939</v>
      </c>
      <c r="AK141" s="14">
        <f t="shared" si="143"/>
        <v>67.109678043026364</v>
      </c>
      <c r="AL141" s="22">
        <f t="shared" si="112"/>
        <v>605.72532925826988</v>
      </c>
      <c r="AM141" s="62">
        <f t="shared" si="113"/>
        <v>888.47459075197025</v>
      </c>
      <c r="AN141" s="62">
        <f ca="1">AVERAGE(OFFSET($AM$3,0,0,'Données projet'!$E$10+1,1))-AVERAGE(OFFSET($H$3,0,0,'Données projet'!$E$10+1,1))</f>
        <v>538.07524337141103</v>
      </c>
      <c r="AO141" s="62">
        <f t="shared" si="144"/>
        <v>287.04048842028942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2.6</v>
      </c>
      <c r="BD141" s="13">
        <f>IF('Données projet'!$A$88&gt;35,BD140+BC141-BL140,IF(A141&lt;'Données projet'!$A$88,$BA$205^A141,IF(A141='Données projet'!$A$88,'Données projet'!$B$88,BD140+BC141-BL140)))</f>
        <v>276.79999999999939</v>
      </c>
      <c r="BE141" s="14">
        <f>BD141*VLOOKUP('Données projet'!$B$11,Paramètres!$A$1:$I$88,3,0)*VLOOKUP('Données projet'!$B$11,Paramètres!$A$1:$I$88,5,0)</f>
        <v>297.94751999999932</v>
      </c>
      <c r="BF141" s="14">
        <f t="shared" si="145"/>
        <v>70.746013064442209</v>
      </c>
      <c r="BG141" s="22">
        <f t="shared" si="115"/>
        <v>642.14123675390226</v>
      </c>
      <c r="BH141" s="62">
        <f t="shared" si="116"/>
        <v>924.89049824760264</v>
      </c>
      <c r="BI141" s="62">
        <f ca="1">AVERAGE(OFFSET($BH$3,0,0,'Données projet'!$E$11+1,1))-AVERAGE(OFFSET($H$3,0,0,'Données projet'!$E$11+1,1))</f>
        <v>564.77865406015462</v>
      </c>
      <c r="BJ141" s="62">
        <f t="shared" si="146"/>
        <v>300.08995730038725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67.113434952827362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4.25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15.583333333333334</v>
      </c>
      <c r="H142" s="70">
        <f t="shared" si="110"/>
        <v>153.81666666666669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projet'!$B$9,Paramètres!$A$1:$I$88,3,0)*VLOOKUP('Données projet'!$B$9,Paramètres!$A$1:$I$88,5,0)</f>
        <v>252.80111999999946</v>
      </c>
      <c r="P142" s="14">
        <f t="shared" si="141"/>
        <v>61.185369021394152</v>
      </c>
      <c r="Q142" s="22">
        <f t="shared" si="108"/>
        <v>546.85980171226049</v>
      </c>
      <c r="R142" s="62">
        <f t="shared" si="109"/>
        <v>829.7926731899388</v>
      </c>
      <c r="S142" s="62">
        <f ca="1">AVERAGE(OFFSET($R$3,0,0,'Données projet'!$E$9+1,1))-AVERAGE(OFFSET($H$3,0,0,'Données projet'!$E$9+1,1))</f>
        <v>491.2612707526261</v>
      </c>
      <c r="T142" s="62">
        <f t="shared" si="142"/>
        <v>264.15972233143032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279.39999999999941</v>
      </c>
      <c r="AJ142" s="14">
        <f>AI142*VLOOKUP('Données projet'!$B$10,Paramètres!$A$1:$I$88,3,0)*VLOOKUP('Données projet'!$B$10,Paramètres!$A$1:$I$88,5,0)</f>
        <v>283.31159999999943</v>
      </c>
      <c r="AK142" s="14">
        <f t="shared" si="143"/>
        <v>67.666365540271144</v>
      </c>
      <c r="AL142" s="22">
        <f t="shared" si="112"/>
        <v>611.28662331597127</v>
      </c>
      <c r="AM142" s="62">
        <f t="shared" si="113"/>
        <v>894.21949479364957</v>
      </c>
      <c r="AN142" s="62">
        <f ca="1">AVERAGE(OFFSET($AM$3,0,0,'Données projet'!$E$10+1,1))-AVERAGE(OFFSET($H$3,0,0,'Données projet'!$E$10+1,1))</f>
        <v>538.07524337141103</v>
      </c>
      <c r="AO142" s="62">
        <f t="shared" si="144"/>
        <v>287.04048842028942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2.6</v>
      </c>
      <c r="BD142" s="13">
        <f>IF('Données projet'!$A$88&gt;35,BD141+BC142-BL141,IF(A142&lt;'Données projet'!$A$88,$BA$205^A142,IF(A142='Données projet'!$A$88,'Données projet'!$B$88,BD141+BC142-BL141)))</f>
        <v>279.39999999999941</v>
      </c>
      <c r="BE142" s="14">
        <f>BD142*VLOOKUP('Données projet'!$B$11,Paramètres!$A$1:$I$88,3,0)*VLOOKUP('Données projet'!$B$11,Paramètres!$A$1:$I$88,5,0)</f>
        <v>300.74615999999935</v>
      </c>
      <c r="BF142" s="14">
        <f t="shared" si="145"/>
        <v>71.332864649807306</v>
      </c>
      <c r="BG142" s="22">
        <f t="shared" si="115"/>
        <v>648.03763459841321</v>
      </c>
      <c r="BH142" s="62">
        <f t="shared" si="116"/>
        <v>930.9705060760914</v>
      </c>
      <c r="BI142" s="62">
        <f ca="1">AVERAGE(OFFSET($BH$3,0,0,'Données projet'!$E$11+1,1))-AVERAGE(OFFSET($H$3,0,0,'Données projet'!$E$11+1,1))</f>
        <v>564.77865406015462</v>
      </c>
      <c r="BJ142" s="62">
        <f t="shared" si="146"/>
        <v>300.08995730038725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67.163510403003158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4.25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15.583333333333334</v>
      </c>
      <c r="H143" s="70">
        <f t="shared" si="110"/>
        <v>153.81666666666669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projet'!$B$9,Paramètres!$A$1:$I$88,3,0)*VLOOKUP('Données projet'!$B$9,Paramètres!$A$1:$I$88,5,0)</f>
        <v>255.15359999999947</v>
      </c>
      <c r="P143" s="14">
        <f t="shared" si="141"/>
        <v>61.688192762754319</v>
      </c>
      <c r="Q143" s="22">
        <f t="shared" si="108"/>
        <v>551.83278906179623</v>
      </c>
      <c r="R143" s="62">
        <f t="shared" si="109"/>
        <v>834.94608530072082</v>
      </c>
      <c r="S143" s="62">
        <f ca="1">AVERAGE(OFFSET($R$3,0,0,'Données projet'!$E$9+1,1))-AVERAGE(OFFSET($H$3,0,0,'Données projet'!$E$9+1,1))</f>
        <v>491.2612707526261</v>
      </c>
      <c r="T143" s="62">
        <f t="shared" si="142"/>
        <v>264.15972233143032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281.99999999999943</v>
      </c>
      <c r="AJ143" s="14">
        <f>AI143*VLOOKUP('Données projet'!$B$10,Paramètres!$A$1:$I$88,3,0)*VLOOKUP('Données projet'!$B$10,Paramètres!$A$1:$I$88,5,0)</f>
        <v>285.94799999999947</v>
      </c>
      <c r="AK143" s="14">
        <f t="shared" si="143"/>
        <v>68.222450362989306</v>
      </c>
      <c r="AL143" s="22">
        <f t="shared" si="112"/>
        <v>616.84686771553879</v>
      </c>
      <c r="AM143" s="62">
        <f t="shared" si="113"/>
        <v>899.96016395446338</v>
      </c>
      <c r="AN143" s="62">
        <f ca="1">AVERAGE(OFFSET($AM$3,0,0,'Données projet'!$E$10+1,1))-AVERAGE(OFFSET($H$3,0,0,'Données projet'!$E$10+1,1))</f>
        <v>538.07524337141103</v>
      </c>
      <c r="AO143" s="62">
        <f t="shared" si="144"/>
        <v>287.04048842028942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2.6</v>
      </c>
      <c r="BD143" s="13">
        <f>IF('Données projet'!$A$88&gt;35,BD142+BC143-BL142,IF(A143&lt;'Données projet'!$A$88,$BA$205^A143,IF(A143='Données projet'!$A$88,'Données projet'!$B$88,BD142+BC143-BL142)))</f>
        <v>281.99999999999943</v>
      </c>
      <c r="BE143" s="14">
        <f>BD143*VLOOKUP('Données projet'!$B$11,Paramètres!$A$1:$I$88,3,0)*VLOOKUP('Données projet'!$B$11,Paramètres!$A$1:$I$88,5,0)</f>
        <v>303.54479999999938</v>
      </c>
      <c r="BF143" s="14">
        <f t="shared" si="145"/>
        <v>71.919080904752448</v>
      </c>
      <c r="BG143" s="22">
        <f t="shared" si="115"/>
        <v>653.93292590910937</v>
      </c>
      <c r="BH143" s="62">
        <f t="shared" si="116"/>
        <v>937.04622214803396</v>
      </c>
      <c r="BI143" s="62">
        <f ca="1">AVERAGE(OFFSET($BH$3,0,0,'Données projet'!$E$11+1,1))-AVERAGE(OFFSET($H$3,0,0,'Données projet'!$E$11+1,1))</f>
        <v>564.77865406015462</v>
      </c>
      <c r="BJ143" s="62">
        <f t="shared" si="146"/>
        <v>300.08995730038725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67.21271715607034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4.25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15.583333333333334</v>
      </c>
      <c r="H144" s="70">
        <f t="shared" si="110"/>
        <v>153.81666666666669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projet'!$B$9,Paramètres!$A$1:$I$88,3,0)*VLOOKUP('Données projet'!$B$9,Paramètres!$A$1:$I$88,5,0)</f>
        <v>257.50607999999949</v>
      </c>
      <c r="P144" s="14">
        <f t="shared" si="141"/>
        <v>62.190477159330406</v>
      </c>
      <c r="Q144" s="22">
        <f t="shared" si="108"/>
        <v>556.80483705249947</v>
      </c>
      <c r="R144" s="62">
        <f t="shared" si="109"/>
        <v>840.09542808643209</v>
      </c>
      <c r="S144" s="62">
        <f ca="1">AVERAGE(OFFSET($R$3,0,0,'Données projet'!$E$9+1,1))-AVERAGE(OFFSET($H$3,0,0,'Données projet'!$E$9+1,1))</f>
        <v>491.2612707526261</v>
      </c>
      <c r="T144" s="62">
        <f t="shared" si="142"/>
        <v>264.15972233143032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284.59999999999945</v>
      </c>
      <c r="AJ144" s="14">
        <f>AI144*VLOOKUP('Données projet'!$B$10,Paramètres!$A$1:$I$88,3,0)*VLOOKUP('Données projet'!$B$10,Paramètres!$A$1:$I$88,5,0)</f>
        <v>288.58439999999945</v>
      </c>
      <c r="AK144" s="14">
        <f t="shared" si="143"/>
        <v>68.777938711388487</v>
      </c>
      <c r="AL144" s="22">
        <f t="shared" si="112"/>
        <v>622.40607325566725</v>
      </c>
      <c r="AM144" s="62">
        <f t="shared" si="113"/>
        <v>905.69666428959977</v>
      </c>
      <c r="AN144" s="62">
        <f ca="1">AVERAGE(OFFSET($AM$3,0,0,'Données projet'!$E$10+1,1))-AVERAGE(OFFSET($H$3,0,0,'Données projet'!$E$10+1,1))</f>
        <v>538.07524337141103</v>
      </c>
      <c r="AO144" s="62">
        <f t="shared" si="144"/>
        <v>287.04048842028942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2.6</v>
      </c>
      <c r="BD144" s="13">
        <f>IF('Données projet'!$A$88&gt;35,BD143+BC144-BL143,IF(A144&lt;'Données projet'!$A$88,$BA$205^A144,IF(A144='Données projet'!$A$88,'Données projet'!$B$88,BD143+BC144-BL143)))</f>
        <v>284.59999999999945</v>
      </c>
      <c r="BE144" s="14">
        <f>BD144*VLOOKUP('Données projet'!$B$11,Paramètres!$A$1:$I$88,3,0)*VLOOKUP('Données projet'!$B$11,Paramètres!$A$1:$I$88,5,0)</f>
        <v>306.34343999999936</v>
      </c>
      <c r="BF144" s="14">
        <f t="shared" si="145"/>
        <v>72.504668365443322</v>
      </c>
      <c r="BG144" s="22">
        <f t="shared" si="115"/>
        <v>659.82712206981262</v>
      </c>
      <c r="BH144" s="62">
        <f t="shared" si="116"/>
        <v>943.11771310374525</v>
      </c>
      <c r="BI144" s="62">
        <f ca="1">AVERAGE(OFFSET($BH$3,0,0,'Données projet'!$E$11+1,1))-AVERAGE(OFFSET($H$3,0,0,'Données projet'!$E$11+1,1))</f>
        <v>564.77865406015462</v>
      </c>
      <c r="BJ144" s="62">
        <f t="shared" si="146"/>
        <v>300.08995730038725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67.261070281981603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4.25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15.583333333333334</v>
      </c>
      <c r="H145" s="70">
        <f t="shared" si="110"/>
        <v>153.81666666666669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projet'!$B$9,Paramètres!$A$1:$I$88,3,0)*VLOOKUP('Données projet'!$B$9,Paramètres!$A$1:$I$88,5,0)</f>
        <v>259.8585599999995</v>
      </c>
      <c r="P145" s="14">
        <f t="shared" si="141"/>
        <v>62.692227709138365</v>
      </c>
      <c r="Q145" s="22">
        <f t="shared" si="108"/>
        <v>561.77595526008179</v>
      </c>
      <c r="R145" s="62">
        <f t="shared" si="109"/>
        <v>845.24076542070065</v>
      </c>
      <c r="S145" s="62">
        <f ca="1">AVERAGE(OFFSET($R$3,0,0,'Données projet'!$E$9+1,1))-AVERAGE(OFFSET($H$3,0,0,'Données projet'!$E$9+1,1))</f>
        <v>491.2612707526261</v>
      </c>
      <c r="T145" s="62">
        <f t="shared" si="142"/>
        <v>264.15972233143032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287.19999999999948</v>
      </c>
      <c r="AJ145" s="14">
        <f>AI145*VLOOKUP('Données projet'!$B$10,Paramètres!$A$1:$I$88,3,0)*VLOOKUP('Données projet'!$B$10,Paramètres!$A$1:$I$88,5,0)</f>
        <v>291.22079999999949</v>
      </c>
      <c r="AK145" s="14">
        <f t="shared" si="143"/>
        <v>69.332836665856547</v>
      </c>
      <c r="AL145" s="22">
        <f t="shared" si="112"/>
        <v>627.96425052636596</v>
      </c>
      <c r="AM145" s="62">
        <f t="shared" si="113"/>
        <v>911.42906068698494</v>
      </c>
      <c r="AN145" s="62">
        <f ca="1">AVERAGE(OFFSET($AM$3,0,0,'Données projet'!$E$10+1,1))-AVERAGE(OFFSET($H$3,0,0,'Données projet'!$E$10+1,1))</f>
        <v>538.07524337141103</v>
      </c>
      <c r="AO145" s="62">
        <f t="shared" si="144"/>
        <v>287.04048842028942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2.6</v>
      </c>
      <c r="BD145" s="13">
        <f>IF('Données projet'!$A$88&gt;35,BD144+BC145-BL144,IF(A145&lt;'Données projet'!$A$88,$BA$205^A145,IF(A145='Données projet'!$A$88,'Données projet'!$B$88,BD144+BC145-BL144)))</f>
        <v>287.19999999999948</v>
      </c>
      <c r="BE145" s="14">
        <f>BD145*VLOOKUP('Données projet'!$B$11,Paramètres!$A$1:$I$88,3,0)*VLOOKUP('Données projet'!$B$11,Paramètres!$A$1:$I$88,5,0)</f>
        <v>309.14207999999945</v>
      </c>
      <c r="BF145" s="14">
        <f t="shared" si="145"/>
        <v>73.089633441733085</v>
      </c>
      <c r="BG145" s="22">
        <f t="shared" si="115"/>
        <v>665.72023424435088</v>
      </c>
      <c r="BH145" s="62">
        <f t="shared" si="116"/>
        <v>949.18504440496986</v>
      </c>
      <c r="BI145" s="62">
        <f ca="1">AVERAGE(OFFSET($BH$3,0,0,'Données projet'!$E$11+1,1))-AVERAGE(OFFSET($H$3,0,0,'Données projet'!$E$11+1,1))</f>
        <v>564.77865406015462</v>
      </c>
      <c r="BJ145" s="62">
        <f t="shared" si="146"/>
        <v>300.08995730038725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67.308584589259709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4.25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15.583333333333334</v>
      </c>
      <c r="H146" s="70">
        <f t="shared" si="110"/>
        <v>153.81666666666669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projet'!$B$9,Paramètres!$A$1:$I$88,3,0)*VLOOKUP('Données projet'!$B$9,Paramètres!$A$1:$I$88,5,0)</f>
        <v>262.21103999999951</v>
      </c>
      <c r="P146" s="14">
        <f t="shared" si="141"/>
        <v>63.19344980490574</v>
      </c>
      <c r="Q146" s="22">
        <f t="shared" si="108"/>
        <v>566.74615307687668</v>
      </c>
      <c r="R146" s="62">
        <f t="shared" si="109"/>
        <v>850.38216005182971</v>
      </c>
      <c r="S146" s="62">
        <f ca="1">AVERAGE(OFFSET($R$3,0,0,'Données projet'!$E$9+1,1))-AVERAGE(OFFSET($H$3,0,0,'Données projet'!$E$9+1,1))</f>
        <v>491.2612707526261</v>
      </c>
      <c r="T146" s="62">
        <f t="shared" si="142"/>
        <v>264.15972233143032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289.7999999999995</v>
      </c>
      <c r="AJ146" s="14">
        <f>AI146*VLOOKUP('Données projet'!$B$10,Paramètres!$A$1:$I$88,3,0)*VLOOKUP('Données projet'!$B$10,Paramètres!$A$1:$I$88,5,0)</f>
        <v>293.85719999999952</v>
      </c>
      <c r="AK146" s="14">
        <f t="shared" si="143"/>
        <v>69.88715019033971</v>
      </c>
      <c r="AL146" s="22">
        <f t="shared" si="112"/>
        <v>633.52140991484077</v>
      </c>
      <c r="AM146" s="62">
        <f t="shared" si="113"/>
        <v>917.15741688979369</v>
      </c>
      <c r="AN146" s="62">
        <f ca="1">AVERAGE(OFFSET($AM$3,0,0,'Données projet'!$E$10+1,1))-AVERAGE(OFFSET($H$3,0,0,'Données projet'!$E$10+1,1))</f>
        <v>538.07524337141103</v>
      </c>
      <c r="AO146" s="62">
        <f t="shared" si="144"/>
        <v>287.04048842028942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2.6</v>
      </c>
      <c r="BD146" s="13">
        <f>IF('Données projet'!$A$88&gt;35,BD145+BC146-BL145,IF(A146&lt;'Données projet'!$A$88,$BA$205^A146,IF(A146='Données projet'!$A$88,'Données projet'!$B$88,BD145+BC146-BL145)))</f>
        <v>289.7999999999995</v>
      </c>
      <c r="BE146" s="14">
        <f>BD146*VLOOKUP('Données projet'!$B$11,Paramètres!$A$1:$I$88,3,0)*VLOOKUP('Données projet'!$B$11,Paramètres!$A$1:$I$88,5,0)</f>
        <v>311.94071999999949</v>
      </c>
      <c r="BF146" s="14">
        <f t="shared" si="145"/>
        <v>73.673982420724542</v>
      </c>
      <c r="BG146" s="22">
        <f t="shared" si="115"/>
        <v>671.61227338276092</v>
      </c>
      <c r="BH146" s="62">
        <f t="shared" si="116"/>
        <v>955.24828035771384</v>
      </c>
      <c r="BI146" s="62">
        <f ca="1">AVERAGE(OFFSET($BH$3,0,0,'Données projet'!$E$11+1,1))-AVERAGE(OFFSET($H$3,0,0,'Données projet'!$E$11+1,1))</f>
        <v>564.77865406015462</v>
      </c>
      <c r="BJ146" s="62">
        <f t="shared" si="146"/>
        <v>300.08995730038725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67.35527462953263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4.25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15.583333333333334</v>
      </c>
      <c r="H147" s="70">
        <f t="shared" si="110"/>
        <v>153.81666666666669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projet'!$B$9,Paramètres!$A$1:$I$88,3,0)*VLOOKUP('Données projet'!$B$9,Paramètres!$A$1:$I$88,5,0)</f>
        <v>264.56351999999953</v>
      </c>
      <c r="P147" s="14">
        <f t="shared" si="141"/>
        <v>63.694148737013748</v>
      </c>
      <c r="Q147" s="22">
        <f t="shared" si="108"/>
        <v>571.71543971696474</v>
      </c>
      <c r="R147" s="62">
        <f t="shared" si="109"/>
        <v>855.51967362426171</v>
      </c>
      <c r="S147" s="62">
        <f ca="1">AVERAGE(OFFSET($R$3,0,0,'Données projet'!$E$9+1,1))-AVERAGE(OFFSET($H$3,0,0,'Données projet'!$E$9+1,1))</f>
        <v>491.2612707526261</v>
      </c>
      <c r="T147" s="62">
        <f t="shared" si="142"/>
        <v>264.15972233143032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292.39999999999952</v>
      </c>
      <c r="AJ147" s="14">
        <f>AI147*VLOOKUP('Données projet'!$B$10,Paramètres!$A$1:$I$88,3,0)*VLOOKUP('Données projet'!$B$10,Paramètres!$A$1:$I$88,5,0)</f>
        <v>296.4935999999995</v>
      </c>
      <c r="AK147" s="14">
        <f t="shared" si="143"/>
        <v>70.440885135597512</v>
      </c>
      <c r="AL147" s="22">
        <f t="shared" si="112"/>
        <v>639.07756161116481</v>
      </c>
      <c r="AM147" s="62">
        <f t="shared" si="113"/>
        <v>922.88179551846179</v>
      </c>
      <c r="AN147" s="62">
        <f ca="1">AVERAGE(OFFSET($AM$3,0,0,'Données projet'!$E$10+1,1))-AVERAGE(OFFSET($H$3,0,0,'Données projet'!$E$10+1,1))</f>
        <v>538.07524337141103</v>
      </c>
      <c r="AO147" s="62">
        <f t="shared" si="144"/>
        <v>287.04048842028942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2.6</v>
      </c>
      <c r="BD147" s="13">
        <f>IF('Données projet'!$A$88&gt;35,BD146+BC147-BL146,IF(A147&lt;'Données projet'!$A$88,$BA$205^A147,IF(A147='Données projet'!$A$88,'Données projet'!$B$88,BD146+BC147-BL146)))</f>
        <v>292.39999999999952</v>
      </c>
      <c r="BE147" s="14">
        <f>BD147*VLOOKUP('Données projet'!$B$11,Paramètres!$A$1:$I$88,3,0)*VLOOKUP('Données projet'!$B$11,Paramètres!$A$1:$I$88,5,0)</f>
        <v>314.73935999999946</v>
      </c>
      <c r="BF147" s="14">
        <f t="shared" si="145"/>
        <v>74.257721470200096</v>
      </c>
      <c r="BG147" s="22">
        <f t="shared" si="115"/>
        <v>677.50325022726418</v>
      </c>
      <c r="BH147" s="62">
        <f t="shared" si="116"/>
        <v>961.30748413456126</v>
      </c>
      <c r="BI147" s="62">
        <f ca="1">AVERAGE(OFFSET($BH$3,0,0,'Données projet'!$E$11+1,1))-AVERAGE(OFFSET($H$3,0,0,'Données projet'!$E$11+1,1))</f>
        <v>564.77865406015462</v>
      </c>
      <c r="BJ147" s="62">
        <f t="shared" si="146"/>
        <v>300.08995730038725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67.401154701990095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4.25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15.583333333333334</v>
      </c>
      <c r="H148" s="70">
        <f t="shared" si="110"/>
        <v>153.81666666666669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projet'!$B$9,Paramètres!$A$1:$I$88,3,0)*VLOOKUP('Données projet'!$B$9,Paramètres!$A$1:$I$88,5,0)</f>
        <v>266.9159999999996</v>
      </c>
      <c r="P148" s="14">
        <f t="shared" si="141"/>
        <v>64.194329696332062</v>
      </c>
      <c r="Q148" s="22">
        <f t="shared" si="108"/>
        <v>576.68382422111085</v>
      </c>
      <c r="R148" s="62">
        <f t="shared" si="109"/>
        <v>860.65336669957492</v>
      </c>
      <c r="S148" s="62">
        <f ca="1">AVERAGE(OFFSET($R$3,0,0,'Données projet'!$E$9+1,1))-AVERAGE(OFFSET($H$3,0,0,'Données projet'!$E$9+1,1))</f>
        <v>491.2612707526261</v>
      </c>
      <c r="T148" s="62">
        <f t="shared" si="142"/>
        <v>264.15972233143032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294.99999999999955</v>
      </c>
      <c r="AJ148" s="14">
        <f>AI148*VLOOKUP('Données projet'!$B$10,Paramètres!$A$1:$I$88,3,0)*VLOOKUP('Données projet'!$B$10,Paramètres!$A$1:$I$88,5,0)</f>
        <v>299.12999999999954</v>
      </c>
      <c r="AK148" s="14">
        <f t="shared" si="143"/>
        <v>70.994047242337146</v>
      </c>
      <c r="AL148" s="22">
        <f t="shared" si="112"/>
        <v>644.63271561373642</v>
      </c>
      <c r="AM148" s="62">
        <f t="shared" si="113"/>
        <v>928.60225809220049</v>
      </c>
      <c r="AN148" s="62">
        <f ca="1">AVERAGE(OFFSET($AM$3,0,0,'Données projet'!$E$10+1,1))-AVERAGE(OFFSET($H$3,0,0,'Données projet'!$E$10+1,1))</f>
        <v>538.07524337141103</v>
      </c>
      <c r="AO148" s="62">
        <f t="shared" si="144"/>
        <v>287.04048842028942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295</v>
      </c>
      <c r="BB148" s="13">
        <f>VLOOKUP(A148,'Données projet'!$A$87:$I$107,9,0)</f>
        <v>2.6</v>
      </c>
      <c r="BC148" s="13">
        <f t="array" ref="BC148">INDEX(BB:BB,MIN(IF(ISNUMBER(BB148:BB344),ROW(BB148:BB344),"")))</f>
        <v>2.6</v>
      </c>
      <c r="BD148" s="13">
        <f>IF('Données projet'!$A$88&gt;35,BD147+BC148-BL147,IF(A148&lt;'Données projet'!$A$88,$BA$205^A148,IF(A148='Données projet'!$A$88,'Données projet'!$B$88,BD147+BC148-BL147)))</f>
        <v>294.99999999999955</v>
      </c>
      <c r="BE148" s="14">
        <f>BD148*VLOOKUP('Données projet'!$B$11,Paramètres!$A$1:$I$88,3,0)*VLOOKUP('Données projet'!$B$11,Paramètres!$A$1:$I$88,5,0)</f>
        <v>317.5379999999995</v>
      </c>
      <c r="BF148" s="14">
        <f t="shared" si="145"/>
        <v>74.84085664192699</v>
      </c>
      <c r="BG148" s="22">
        <f t="shared" si="115"/>
        <v>683.39317531802192</v>
      </c>
      <c r="BH148" s="62">
        <f t="shared" si="116"/>
        <v>967.36271779648598</v>
      </c>
      <c r="BI148" s="62">
        <f ca="1">AVERAGE(OFFSET($BH$3,0,0,'Données projet'!$E$11+1,1))-AVERAGE(OFFSET($H$3,0,0,'Données projet'!$E$11+1,1))</f>
        <v>564.77865406015462</v>
      </c>
      <c r="BJ148" s="62">
        <f t="shared" si="146"/>
        <v>300.08995730038725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67.446238857762921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4.25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15.583333333333334</v>
      </c>
      <c r="H149" s="70">
        <f t="shared" si="110"/>
        <v>153.81666666666669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projet'!$B$9,Paramètres!$A$1:$I$88,3,0)*VLOOKUP('Données projet'!$B$9,Paramètres!$A$1:$I$88,5,0)</f>
        <v>268.90655999999956</v>
      </c>
      <c r="P149" s="14">
        <f t="shared" si="141"/>
        <v>64.617158945843656</v>
      </c>
      <c r="Q149" s="22">
        <f t="shared" si="108"/>
        <v>580.88714383067679</v>
      </c>
      <c r="R149" s="62">
        <f t="shared" si="109"/>
        <v>865.01912714617265</v>
      </c>
      <c r="S149" s="62">
        <f ca="1">AVERAGE(OFFSET($R$3,0,0,'Données projet'!$E$9+1,1))-AVERAGE(OFFSET($H$3,0,0,'Données projet'!$E$9+1,1))</f>
        <v>491.2612707526261</v>
      </c>
      <c r="T149" s="62">
        <f t="shared" si="142"/>
        <v>264.15972233143032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297.19999999999953</v>
      </c>
      <c r="AJ149" s="14">
        <f>AI149*VLOOKUP('Données projet'!$B$10,Paramètres!$A$1:$I$88,3,0)*VLOOKUP('Données projet'!$B$10,Paramètres!$A$1:$I$88,5,0)</f>
        <v>301.36079999999953</v>
      </c>
      <c r="AK149" s="14">
        <f t="shared" si="143"/>
        <v>71.461664239932929</v>
      </c>
      <c r="AL149" s="22">
        <f t="shared" si="112"/>
        <v>649.33245855121572</v>
      </c>
      <c r="AM149" s="62">
        <f t="shared" si="113"/>
        <v>933.4644418667117</v>
      </c>
      <c r="AN149" s="62">
        <f ca="1">AVERAGE(OFFSET($AM$3,0,0,'Données projet'!$E$10+1,1))-AVERAGE(OFFSET($H$3,0,0,'Données projet'!$E$10+1,1))</f>
        <v>538.07524337141103</v>
      </c>
      <c r="AO149" s="62">
        <f t="shared" si="144"/>
        <v>287.04048842028942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2.2000000000000002</v>
      </c>
      <c r="BD149" s="13">
        <f>IF('Données projet'!$A$88&gt;35,BD148+BC149-BL148,IF(A149&lt;'Données projet'!$A$88,$BA$205^A149,IF(A149='Données projet'!$A$88,'Données projet'!$B$88,BD148+BC149-BL148)))</f>
        <v>297.19999999999953</v>
      </c>
      <c r="BE149" s="14">
        <f>BD149*VLOOKUP('Données projet'!$B$11,Paramètres!$A$1:$I$88,3,0)*VLOOKUP('Données projet'!$B$11,Paramètres!$A$1:$I$88,5,0)</f>
        <v>319.90607999999952</v>
      </c>
      <c r="BF149" s="14">
        <f t="shared" si="145"/>
        <v>75.333811446446475</v>
      </c>
      <c r="BG149" s="22">
        <f t="shared" si="115"/>
        <v>688.37614426922676</v>
      </c>
      <c r="BH149" s="62">
        <f t="shared" si="116"/>
        <v>972.50812758472262</v>
      </c>
      <c r="BI149" s="62">
        <f ca="1">AVERAGE(OFFSET($BH$3,0,0,'Données projet'!$E$11+1,1))-AVERAGE(OFFSET($H$3,0,0,'Données projet'!$E$11+1,1))</f>
        <v>564.77865406015462</v>
      </c>
      <c r="BJ149" s="62">
        <f t="shared" si="146"/>
        <v>300.08995730038725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67.490540904226151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4.25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15.583333333333334</v>
      </c>
      <c r="H150" s="70">
        <f t="shared" si="110"/>
        <v>153.81666666666669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projet'!$B$9,Paramètres!$A$1:$I$88,3,0)*VLOOKUP('Données projet'!$B$9,Paramètres!$A$1:$I$88,5,0)</f>
        <v>270.89711999999952</v>
      </c>
      <c r="P150" s="14">
        <f t="shared" si="141"/>
        <v>65.039624021315362</v>
      </c>
      <c r="Q150" s="22">
        <f t="shared" si="108"/>
        <v>585.08982917045671</v>
      </c>
      <c r="R150" s="62">
        <f t="shared" si="109"/>
        <v>869.38143533762513</v>
      </c>
      <c r="S150" s="62">
        <f ca="1">AVERAGE(OFFSET($R$3,0,0,'Données projet'!$E$9+1,1))-AVERAGE(OFFSET($H$3,0,0,'Données projet'!$E$9+1,1))</f>
        <v>491.2612707526261</v>
      </c>
      <c r="T150" s="62">
        <f t="shared" si="142"/>
        <v>264.15972233143032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299.39999999999952</v>
      </c>
      <c r="AJ150" s="14">
        <f>AI150*VLOOKUP('Données projet'!$B$10,Paramètres!$A$1:$I$88,3,0)*VLOOKUP('Données projet'!$B$10,Paramètres!$A$1:$I$88,5,0)</f>
        <v>303.59159999999952</v>
      </c>
      <c r="AK150" s="14">
        <f t="shared" si="143"/>
        <v>71.928878488732622</v>
      </c>
      <c r="AL150" s="22">
        <f t="shared" si="112"/>
        <v>654.03150003454175</v>
      </c>
      <c r="AM150" s="62">
        <f t="shared" si="113"/>
        <v>938.32310620171017</v>
      </c>
      <c r="AN150" s="62">
        <f ca="1">AVERAGE(OFFSET($AM$3,0,0,'Données projet'!$E$10+1,1))-AVERAGE(OFFSET($H$3,0,0,'Données projet'!$E$10+1,1))</f>
        <v>538.07524337141103</v>
      </c>
      <c r="AO150" s="62">
        <f t="shared" si="144"/>
        <v>287.04048842028942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2.2000000000000002</v>
      </c>
      <c r="BD150" s="13">
        <f>IF('Données projet'!$A$88&gt;35,BD149+BC150-BL149,IF(A150&lt;'Données projet'!$A$88,$BA$205^A150,IF(A150='Données projet'!$A$88,'Données projet'!$B$88,BD149+BC150-BL149)))</f>
        <v>299.39999999999952</v>
      </c>
      <c r="BE150" s="14">
        <f>BD150*VLOOKUP('Données projet'!$B$11,Paramètres!$A$1:$I$88,3,0)*VLOOKUP('Données projet'!$B$11,Paramètres!$A$1:$I$88,5,0)</f>
        <v>322.27415999999943</v>
      </c>
      <c r="BF150" s="14">
        <f t="shared" si="145"/>
        <v>75.826341679243669</v>
      </c>
      <c r="BG150" s="22">
        <f t="shared" si="115"/>
        <v>693.35837375801509</v>
      </c>
      <c r="BH150" s="62">
        <f t="shared" si="116"/>
        <v>977.64997992518352</v>
      </c>
      <c r="BI150" s="62">
        <f ca="1">AVERAGE(OFFSET($BH$3,0,0,'Données projet'!$E$11+1,1))-AVERAGE(OFFSET($H$3,0,0,'Données projet'!$E$11+1,1))</f>
        <v>564.77865406015462</v>
      </c>
      <c r="BJ150" s="62">
        <f t="shared" si="146"/>
        <v>300.08995730038725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67.534074409227756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4.25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15.583333333333334</v>
      </c>
      <c r="H151" s="70">
        <f t="shared" si="110"/>
        <v>153.81666666666669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projet'!$B$9,Paramètres!$A$1:$I$88,3,0)*VLOOKUP('Données projet'!$B$9,Paramètres!$A$1:$I$88,5,0)</f>
        <v>272.88767999999953</v>
      </c>
      <c r="P151" s="14">
        <f t="shared" si="141"/>
        <v>65.461727908967305</v>
      </c>
      <c r="Q151" s="22">
        <f t="shared" si="108"/>
        <v>589.29188544145063</v>
      </c>
      <c r="R151" s="62">
        <f t="shared" si="109"/>
        <v>873.74034536067848</v>
      </c>
      <c r="S151" s="62">
        <f ca="1">AVERAGE(OFFSET($R$3,0,0,'Données projet'!$E$9+1,1))-AVERAGE(OFFSET($H$3,0,0,'Données projet'!$E$9+1,1))</f>
        <v>491.2612707526261</v>
      </c>
      <c r="T151" s="62">
        <f t="shared" si="142"/>
        <v>264.15972233143032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301.59999999999951</v>
      </c>
      <c r="AJ151" s="14">
        <f>AI151*VLOOKUP('Données projet'!$B$10,Paramètres!$A$1:$I$88,3,0)*VLOOKUP('Données projet'!$B$10,Paramètres!$A$1:$I$88,5,0)</f>
        <v>305.8223999999995</v>
      </c>
      <c r="AK151" s="14">
        <f t="shared" si="143"/>
        <v>72.395693291268813</v>
      </c>
      <c r="AL151" s="22">
        <f t="shared" si="112"/>
        <v>658.72984581562559</v>
      </c>
      <c r="AM151" s="62">
        <f t="shared" si="113"/>
        <v>943.17830573485344</v>
      </c>
      <c r="AN151" s="62">
        <f ca="1">AVERAGE(OFFSET($AM$3,0,0,'Données projet'!$E$10+1,1))-AVERAGE(OFFSET($H$3,0,0,'Données projet'!$E$10+1,1))</f>
        <v>538.07524337141103</v>
      </c>
      <c r="AO151" s="62">
        <f t="shared" si="144"/>
        <v>287.04048842028942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2.2000000000000002</v>
      </c>
      <c r="BD151" s="13">
        <f>IF('Données projet'!$A$88&gt;35,BD150+BC151-BL150,IF(A151&lt;'Données projet'!$A$88,$BA$205^A151,IF(A151='Données projet'!$A$88,'Données projet'!$B$88,BD150+BC151-BL150)))</f>
        <v>301.59999999999951</v>
      </c>
      <c r="BE151" s="14">
        <f>BD151*VLOOKUP('Données projet'!$B$11,Paramètres!$A$1:$I$88,3,0)*VLOOKUP('Données projet'!$B$11,Paramètres!$A$1:$I$88,5,0)</f>
        <v>324.64223999999945</v>
      </c>
      <c r="BF151" s="14">
        <f t="shared" si="145"/>
        <v>76.318450821798734</v>
      </c>
      <c r="BG151" s="22">
        <f t="shared" si="115"/>
        <v>698.33986984796502</v>
      </c>
      <c r="BH151" s="62">
        <f t="shared" si="116"/>
        <v>982.78832976719286</v>
      </c>
      <c r="BI151" s="62">
        <f ca="1">AVERAGE(OFFSET($BH$3,0,0,'Données projet'!$E$11+1,1))-AVERAGE(OFFSET($H$3,0,0,'Données projet'!$E$11+1,1))</f>
        <v>564.77865406015462</v>
      </c>
      <c r="BJ151" s="62">
        <f t="shared" si="146"/>
        <v>300.08995730038725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67.576852705243937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4.25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15.583333333333334</v>
      </c>
      <c r="H152" s="70">
        <f t="shared" si="110"/>
        <v>153.81666666666669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projet'!$B$9,Paramètres!$A$1:$I$88,3,0)*VLOOKUP('Données projet'!$B$9,Paramètres!$A$1:$I$88,5,0)</f>
        <v>274.87823999999955</v>
      </c>
      <c r="P152" s="14">
        <f t="shared" si="141"/>
        <v>65.883473548936905</v>
      </c>
      <c r="Q152" s="22">
        <f t="shared" si="108"/>
        <v>593.4933177643976</v>
      </c>
      <c r="R152" s="62">
        <f t="shared" si="109"/>
        <v>878.0959103737589</v>
      </c>
      <c r="S152" s="62">
        <f ca="1">AVERAGE(OFFSET($R$3,0,0,'Données projet'!$E$9+1,1))-AVERAGE(OFFSET($H$3,0,0,'Données projet'!$E$9+1,1))</f>
        <v>491.2612707526261</v>
      </c>
      <c r="T152" s="62">
        <f t="shared" si="142"/>
        <v>264.15972233143032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303.7999999999995</v>
      </c>
      <c r="AJ152" s="14">
        <f>AI152*VLOOKUP('Données projet'!$B$10,Paramètres!$A$1:$I$88,3,0)*VLOOKUP('Données projet'!$B$10,Paramètres!$A$1:$I$88,5,0)</f>
        <v>308.05319999999955</v>
      </c>
      <c r="AK152" s="14">
        <f t="shared" si="143"/>
        <v>72.862111899109848</v>
      </c>
      <c r="AL152" s="22">
        <f t="shared" si="112"/>
        <v>663.42750155761553</v>
      </c>
      <c r="AM152" s="62">
        <f t="shared" si="113"/>
        <v>948.03009416697682</v>
      </c>
      <c r="AN152" s="62">
        <f ca="1">AVERAGE(OFFSET($AM$3,0,0,'Données projet'!$E$10+1,1))-AVERAGE(OFFSET($H$3,0,0,'Données projet'!$E$10+1,1))</f>
        <v>538.07524337141103</v>
      </c>
      <c r="AO152" s="62">
        <f t="shared" si="144"/>
        <v>287.04048842028942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2.2000000000000002</v>
      </c>
      <c r="BD152" s="13">
        <f>IF('Données projet'!$A$88&gt;35,BD151+BC152-BL151,IF(A152&lt;'Données projet'!$A$88,$BA$205^A152,IF(A152='Données projet'!$A$88,'Données projet'!$B$88,BD151+BC152-BL151)))</f>
        <v>303.7999999999995</v>
      </c>
      <c r="BE152" s="14">
        <f>BD152*VLOOKUP('Données projet'!$B$11,Paramètres!$A$1:$I$88,3,0)*VLOOKUP('Données projet'!$B$11,Paramètres!$A$1:$I$88,5,0)</f>
        <v>327.01031999999947</v>
      </c>
      <c r="BF152" s="14">
        <f t="shared" si="145"/>
        <v>76.810142301866179</v>
      </c>
      <c r="BG152" s="22">
        <f t="shared" si="115"/>
        <v>703.32063850908264</v>
      </c>
      <c r="BH152" s="62">
        <f t="shared" si="116"/>
        <v>987.92323111844394</v>
      </c>
      <c r="BI152" s="62">
        <f ca="1">AVERAGE(OFFSET($BH$3,0,0,'Données projet'!$E$11+1,1))-AVERAGE(OFFSET($H$3,0,0,'Données projet'!$E$11+1,1))</f>
        <v>564.77865406015462</v>
      </c>
      <c r="BJ152" s="62">
        <f t="shared" si="146"/>
        <v>300.08995730038725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67.618888893462184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4.25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15.583333333333334</v>
      </c>
      <c r="H153" s="70">
        <f t="shared" si="110"/>
        <v>153.81666666666669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projet'!$B$9,Paramètres!$A$1:$I$88,3,0)*VLOOKUP('Données projet'!$B$9,Paramètres!$A$1:$I$88,5,0)</f>
        <v>276.86879999999951</v>
      </c>
      <c r="P153" s="14">
        <f t="shared" si="141"/>
        <v>66.304863836318546</v>
      </c>
      <c r="Q153" s="22">
        <f t="shared" si="108"/>
        <v>597.6941311815873</v>
      </c>
      <c r="R153" s="62">
        <f t="shared" si="109"/>
        <v>882.44818262349747</v>
      </c>
      <c r="S153" s="62">
        <f ca="1">AVERAGE(OFFSET($R$3,0,0,'Données projet'!$E$9+1,1))-AVERAGE(OFFSET($H$3,0,0,'Données projet'!$E$9+1,1))</f>
        <v>491.2612707526261</v>
      </c>
      <c r="T153" s="62">
        <f t="shared" si="142"/>
        <v>264.15972233143032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305.99999999999949</v>
      </c>
      <c r="AJ153" s="14">
        <f>AI153*VLOOKUP('Données projet'!$B$10,Paramètres!$A$1:$I$88,3,0)*VLOOKUP('Données projet'!$B$10,Paramètres!$A$1:$I$88,5,0)</f>
        <v>310.28399999999948</v>
      </c>
      <c r="AK153" s="14">
        <f t="shared" si="143"/>
        <v>73.328137514010024</v>
      </c>
      <c r="AL153" s="22">
        <f t="shared" si="112"/>
        <v>668.12447283689983</v>
      </c>
      <c r="AM153" s="62">
        <f t="shared" si="113"/>
        <v>952.87852427881</v>
      </c>
      <c r="AN153" s="62">
        <f ca="1">AVERAGE(OFFSET($AM$3,0,0,'Données projet'!$E$10+1,1))-AVERAGE(OFFSET($H$3,0,0,'Données projet'!$E$10+1,1))</f>
        <v>538.07524337141103</v>
      </c>
      <c r="AO153" s="62">
        <f t="shared" si="144"/>
        <v>287.04048842028942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2.2000000000000002</v>
      </c>
      <c r="BC153" s="13">
        <f t="array" ref="BC153">INDEX(BB:BB,MIN(IF(ISNUMBER(BB153:BB349),ROW(BB153:BB349),"")))</f>
        <v>2.2000000000000002</v>
      </c>
      <c r="BD153" s="13">
        <f>IF('Données projet'!$A$88&gt;35,BD152+BC153-BL152,IF(A153&lt;'Données projet'!$A$88,$BA$205^A153,IF(A153='Données projet'!$A$88,'Données projet'!$B$88,BD152+BC153-BL152)))</f>
        <v>305.99999999999949</v>
      </c>
      <c r="BE153" s="14">
        <f>BD153*VLOOKUP('Données projet'!$B$11,Paramètres!$A$1:$I$88,3,0)*VLOOKUP('Données projet'!$B$11,Paramètres!$A$1:$I$88,5,0)</f>
        <v>329.37839999999943</v>
      </c>
      <c r="BF153" s="14">
        <f t="shared" si="145"/>
        <v>77.301419494687025</v>
      </c>
      <c r="BG153" s="22">
        <f t="shared" si="115"/>
        <v>708.3006856199122</v>
      </c>
      <c r="BH153" s="62">
        <f t="shared" si="116"/>
        <v>993.05473706182238</v>
      </c>
      <c r="BI153" s="62">
        <f ca="1">AVERAGE(OFFSET($BH$3,0,0,'Données projet'!$E$11+1,1))-AVERAGE(OFFSET($H$3,0,0,'Données projet'!$E$11+1,1))</f>
        <v>564.77865406015462</v>
      </c>
      <c r="BJ153" s="62">
        <f t="shared" si="146"/>
        <v>300.08995730038725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67.660195847793688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4.25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15.583333333333334</v>
      </c>
      <c r="H154" s="70">
        <f t="shared" si="110"/>
        <v>153.81666666666669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projet'!$B$9,Paramètres!$A$1:$I$88,3,0)*VLOOKUP('Données projet'!$B$9,Paramètres!$A$1:$I$88,5,0)</f>
        <v>-4.6288732846733184E-13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491.2612707526261</v>
      </c>
      <c r="T154" s="62">
        <f t="shared" si="142"/>
        <v>264.15972233143032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projet'!$B$10,Paramètres!$A$1:$I$88,3,0)*VLOOKUP('Données projet'!$B$10,Paramètres!$A$1:$I$88,5,0)</f>
        <v>-5.1875304052373401E-13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538.07524337141103</v>
      </c>
      <c r="AO154" s="62">
        <f t="shared" si="144"/>
        <v>287.04048842028942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-5.1159076974727213E-13</v>
      </c>
      <c r="BE154" s="14">
        <f>BD154*VLOOKUP('Données projet'!$B$11,Paramètres!$A$1:$I$88,3,0)*VLOOKUP('Données projet'!$B$11,Paramètres!$A$1:$I$88,5,0)</f>
        <v>-5.5067630455596371E-13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564.77865406015462</v>
      </c>
      <c r="BJ154" s="62">
        <f t="shared" si="146"/>
        <v>300.08995730038725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67.700786218816035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4.25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15.583333333333334</v>
      </c>
      <c r="H155" s="70">
        <f t="shared" si="110"/>
        <v>153.81666666666669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projet'!$B$9,Paramètres!$A$1:$I$88,3,0)*VLOOKUP('Données projet'!$B$9,Paramètres!$A$1:$I$88,5,0)</f>
        <v>-4.6288732846733184E-13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491.2612707526261</v>
      </c>
      <c r="T155" s="62">
        <f t="shared" si="142"/>
        <v>264.15972233143032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projet'!$B$10,Paramètres!$A$1:$I$88,3,0)*VLOOKUP('Données projet'!$B$10,Paramètres!$A$1:$I$88,5,0)</f>
        <v>-5.1875304052373401E-13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538.07524337141103</v>
      </c>
      <c r="AO155" s="62">
        <f t="shared" si="144"/>
        <v>287.04048842028942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-5.1159076974727213E-13</v>
      </c>
      <c r="BE155" s="14">
        <f>BD155*VLOOKUP('Données projet'!$B$11,Paramètres!$A$1:$I$88,3,0)*VLOOKUP('Données projet'!$B$11,Paramètres!$A$1:$I$88,5,0)</f>
        <v>-5.5067630455596371E-13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564.77865406015462</v>
      </c>
      <c r="BJ155" s="62">
        <f t="shared" si="146"/>
        <v>300.08995730038725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67.740672437647632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4.25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15.583333333333334</v>
      </c>
      <c r="H156" s="70">
        <f t="shared" si="110"/>
        <v>153.81666666666669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projet'!$B$9,Paramètres!$A$1:$I$88,3,0)*VLOOKUP('Données projet'!$B$9,Paramètres!$A$1:$I$88,5,0)</f>
        <v>-4.6288732846733184E-13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491.2612707526261</v>
      </c>
      <c r="T156" s="62">
        <f t="shared" si="142"/>
        <v>264.15972233143032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projet'!$B$10,Paramètres!$A$1:$I$88,3,0)*VLOOKUP('Données projet'!$B$10,Paramètres!$A$1:$I$88,5,0)</f>
        <v>-5.1875304052373401E-13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538.07524337141103</v>
      </c>
      <c r="AO156" s="62">
        <f t="shared" si="144"/>
        <v>287.04048842028942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-5.1159076974727213E-13</v>
      </c>
      <c r="BE156" s="14">
        <f>BD156*VLOOKUP('Données projet'!$B$11,Paramètres!$A$1:$I$88,3,0)*VLOOKUP('Données projet'!$B$11,Paramètres!$A$1:$I$88,5,0)</f>
        <v>-5.5067630455596371E-13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564.77865406015462</v>
      </c>
      <c r="BJ156" s="62">
        <f t="shared" si="146"/>
        <v>300.08995730038725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67.779866719754722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4.25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15.583333333333334</v>
      </c>
      <c r="H157" s="70">
        <f t="shared" si="110"/>
        <v>153.81666666666669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projet'!$B$9,Paramètres!$A$1:$I$88,3,0)*VLOOKUP('Données projet'!$B$9,Paramètres!$A$1:$I$88,5,0)</f>
        <v>-4.6288732846733184E-13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491.2612707526261</v>
      </c>
      <c r="T157" s="62">
        <f t="shared" si="142"/>
        <v>264.15972233143032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projet'!$B$10,Paramètres!$A$1:$I$88,3,0)*VLOOKUP('Données projet'!$B$10,Paramètres!$A$1:$I$88,5,0)</f>
        <v>-5.1875304052373401E-13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538.07524337141103</v>
      </c>
      <c r="AO157" s="62">
        <f t="shared" si="144"/>
        <v>287.04048842028942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-5.1159076974727213E-13</v>
      </c>
      <c r="BE157" s="14">
        <f>BD157*VLOOKUP('Données projet'!$B$11,Paramètres!$A$1:$I$88,3,0)*VLOOKUP('Données projet'!$B$11,Paramètres!$A$1:$I$88,5,0)</f>
        <v>-5.5067630455596371E-13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564.77865406015462</v>
      </c>
      <c r="BJ157" s="62">
        <f t="shared" si="146"/>
        <v>300.08995730038725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67.818381068692545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4.25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15.583333333333334</v>
      </c>
      <c r="H158" s="70">
        <f t="shared" si="110"/>
        <v>153.81666666666669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projet'!$B$9,Paramètres!$A$1:$I$88,3,0)*VLOOKUP('Données projet'!$B$9,Paramètres!$A$1:$I$88,5,0)</f>
        <v>-4.6288732846733184E-13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491.2612707526261</v>
      </c>
      <c r="T158" s="62">
        <f t="shared" si="142"/>
        <v>264.15972233143032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projet'!$B$10,Paramètres!$A$1:$I$88,3,0)*VLOOKUP('Données projet'!$B$10,Paramètres!$A$1:$I$88,5,0)</f>
        <v>-5.1875304052373401E-13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538.07524337141103</v>
      </c>
      <c r="AO158" s="62">
        <f t="shared" si="144"/>
        <v>287.04048842028942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-5.1159076974727213E-13</v>
      </c>
      <c r="BE158" s="14">
        <f>BD158*VLOOKUP('Données projet'!$B$11,Paramètres!$A$1:$I$88,3,0)*VLOOKUP('Données projet'!$B$11,Paramètres!$A$1:$I$88,5,0)</f>
        <v>-5.5067630455596371E-13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564.77865406015462</v>
      </c>
      <c r="BJ158" s="62">
        <f t="shared" si="146"/>
        <v>300.08995730038725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67.856227279781479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4.25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15.583333333333334</v>
      </c>
      <c r="H159" s="70">
        <f t="shared" si="110"/>
        <v>153.81666666666669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projet'!$B$9,Paramètres!$A$1:$I$88,3,0)*VLOOKUP('Données projet'!$B$9,Paramètres!$A$1:$I$88,5,0)</f>
        <v>-4.6288732846733184E-13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491.2612707526261</v>
      </c>
      <c r="T159" s="62">
        <f t="shared" si="142"/>
        <v>264.15972233143032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projet'!$B$10,Paramètres!$A$1:$I$88,3,0)*VLOOKUP('Données projet'!$B$10,Paramètres!$A$1:$I$88,5,0)</f>
        <v>-5.1875304052373401E-13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538.07524337141103</v>
      </c>
      <c r="AO159" s="62">
        <f t="shared" si="144"/>
        <v>287.04048842028942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-5.1159076974727213E-13</v>
      </c>
      <c r="BE159" s="14">
        <f>BD159*VLOOKUP('Données projet'!$B$11,Paramètres!$A$1:$I$88,3,0)*VLOOKUP('Données projet'!$B$11,Paramètres!$A$1:$I$88,5,0)</f>
        <v>-5.5067630455596371E-13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564.77865406015462</v>
      </c>
      <c r="BJ159" s="62">
        <f t="shared" si="146"/>
        <v>300.08995730038725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67.893416943719487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4.25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15.583333333333334</v>
      </c>
      <c r="H160" s="70">
        <f t="shared" si="110"/>
        <v>153.81666666666669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projet'!$B$9,Paramètres!$A$1:$I$88,3,0)*VLOOKUP('Données projet'!$B$9,Paramètres!$A$1:$I$88,5,0)</f>
        <v>-4.6288732846733184E-13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491.2612707526261</v>
      </c>
      <c r="T160" s="62">
        <f t="shared" si="142"/>
        <v>264.15972233143032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projet'!$B$10,Paramètres!$A$1:$I$88,3,0)*VLOOKUP('Données projet'!$B$10,Paramètres!$A$1:$I$88,5,0)</f>
        <v>-5.1875304052373401E-13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538.07524337141103</v>
      </c>
      <c r="AO160" s="62">
        <f t="shared" si="144"/>
        <v>287.04048842028942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-5.1159076974727213E-13</v>
      </c>
      <c r="BE160" s="14">
        <f>BD160*VLOOKUP('Données projet'!$B$11,Paramètres!$A$1:$I$88,3,0)*VLOOKUP('Données projet'!$B$11,Paramètres!$A$1:$I$88,5,0)</f>
        <v>-5.5067630455596371E-13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564.77865406015462</v>
      </c>
      <c r="BJ160" s="62">
        <f t="shared" si="146"/>
        <v>300.08995730038725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67.929961450131771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4.25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15.583333333333334</v>
      </c>
      <c r="H161" s="70">
        <f t="shared" si="110"/>
        <v>153.81666666666669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projet'!$B$9,Paramètres!$A$1:$I$88,3,0)*VLOOKUP('Données projet'!$B$9,Paramètres!$A$1:$I$88,5,0)</f>
        <v>-4.6288732846733184E-13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491.2612707526261</v>
      </c>
      <c r="T161" s="62">
        <f t="shared" si="142"/>
        <v>264.15972233143032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projet'!$B$10,Paramètres!$A$1:$I$88,3,0)*VLOOKUP('Données projet'!$B$10,Paramètres!$A$1:$I$88,5,0)</f>
        <v>-5.1875304052373401E-13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538.07524337141103</v>
      </c>
      <c r="AO161" s="62">
        <f t="shared" si="144"/>
        <v>287.04048842028942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-5.1159076974727213E-13</v>
      </c>
      <c r="BE161" s="14">
        <f>BD161*VLOOKUP('Données projet'!$B$11,Paramètres!$A$1:$I$88,3,0)*VLOOKUP('Données projet'!$B$11,Paramètres!$A$1:$I$88,5,0)</f>
        <v>-5.5067630455596371E-13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564.77865406015462</v>
      </c>
      <c r="BJ161" s="62">
        <f t="shared" si="146"/>
        <v>300.08995730038725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67.965871991059117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4.25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15.583333333333334</v>
      </c>
      <c r="H162" s="70">
        <f t="shared" si="110"/>
        <v>153.81666666666669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projet'!$B$9,Paramètres!$A$1:$I$88,3,0)*VLOOKUP('Données projet'!$B$9,Paramètres!$A$1:$I$88,5,0)</f>
        <v>-4.6288732846733184E-13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491.2612707526261</v>
      </c>
      <c r="T162" s="62">
        <f t="shared" si="142"/>
        <v>264.15972233143032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projet'!$B$10,Paramètres!$A$1:$I$88,3,0)*VLOOKUP('Données projet'!$B$10,Paramètres!$A$1:$I$88,5,0)</f>
        <v>-5.1875304052373401E-13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538.07524337141103</v>
      </c>
      <c r="AO162" s="62">
        <f t="shared" si="144"/>
        <v>287.04048842028942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-5.1159076974727213E-13</v>
      </c>
      <c r="BE162" s="14">
        <f>BD162*VLOOKUP('Données projet'!$B$11,Paramètres!$A$1:$I$88,3,0)*VLOOKUP('Données projet'!$B$11,Paramètres!$A$1:$I$88,5,0)</f>
        <v>-5.5067630455596371E-13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564.77865406015462</v>
      </c>
      <c r="BJ162" s="62">
        <f t="shared" si="146"/>
        <v>300.08995730038725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68.001159564385304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4.25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15.583333333333334</v>
      </c>
      <c r="H163" s="70">
        <f t="shared" si="110"/>
        <v>153.81666666666669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projet'!$B$9,Paramètres!$A$1:$I$88,3,0)*VLOOKUP('Données projet'!$B$9,Paramètres!$A$1:$I$88,5,0)</f>
        <v>-4.6288732846733184E-13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491.2612707526261</v>
      </c>
      <c r="T163" s="62">
        <f t="shared" si="142"/>
        <v>264.15972233143032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projet'!$B$10,Paramètres!$A$1:$I$88,3,0)*VLOOKUP('Données projet'!$B$10,Paramètres!$A$1:$I$88,5,0)</f>
        <v>-5.1875304052373401E-13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538.07524337141103</v>
      </c>
      <c r="AO163" s="62">
        <f t="shared" si="144"/>
        <v>287.04048842028942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-5.1159076974727213E-13</v>
      </c>
      <c r="BE163" s="14">
        <f>BD163*VLOOKUP('Données projet'!$B$11,Paramètres!$A$1:$I$88,3,0)*VLOOKUP('Données projet'!$B$11,Paramètres!$A$1:$I$88,5,0)</f>
        <v>-5.5067630455596371E-13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564.77865406015462</v>
      </c>
      <c r="BJ163" s="62">
        <f t="shared" si="146"/>
        <v>300.08995730038725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68.035834977205468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4.25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15.583333333333334</v>
      </c>
      <c r="H164" s="70">
        <f t="shared" si="110"/>
        <v>153.81666666666669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projet'!$B$9,Paramètres!$A$1:$I$88,3,0)*VLOOKUP('Données projet'!$B$9,Paramètres!$A$1:$I$88,5,0)</f>
        <v>-4.6288732846733184E-13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491.2612707526261</v>
      </c>
      <c r="T164" s="62">
        <f t="shared" si="142"/>
        <v>264.15972233143032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projet'!$B$10,Paramètres!$A$1:$I$88,3,0)*VLOOKUP('Données projet'!$B$10,Paramètres!$A$1:$I$88,5,0)</f>
        <v>-5.1875304052373401E-13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538.07524337141103</v>
      </c>
      <c r="AO164" s="62">
        <f t="shared" si="144"/>
        <v>287.04048842028942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-5.1159076974727213E-13</v>
      </c>
      <c r="BE164" s="14">
        <f>BD164*VLOOKUP('Données projet'!$B$11,Paramètres!$A$1:$I$88,3,0)*VLOOKUP('Données projet'!$B$11,Paramètres!$A$1:$I$88,5,0)</f>
        <v>-5.5067630455596371E-13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564.77865406015462</v>
      </c>
      <c r="BJ164" s="62">
        <f t="shared" si="146"/>
        <v>300.08995730038725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68.0699088491358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4.25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15.583333333333334</v>
      </c>
      <c r="H165" s="70">
        <f t="shared" si="110"/>
        <v>153.81666666666669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projet'!$B$9,Paramètres!$A$1:$I$88,3,0)*VLOOKUP('Données projet'!$B$9,Paramètres!$A$1:$I$88,5,0)</f>
        <v>-4.6288732846733184E-13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491.2612707526261</v>
      </c>
      <c r="T165" s="62">
        <f t="shared" si="142"/>
        <v>264.15972233143032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projet'!$B$10,Paramètres!$A$1:$I$88,3,0)*VLOOKUP('Données projet'!$B$10,Paramètres!$A$1:$I$88,5,0)</f>
        <v>-5.1875304052373401E-13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538.07524337141103</v>
      </c>
      <c r="AO165" s="62">
        <f t="shared" si="144"/>
        <v>287.04048842028942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-5.1159076974727213E-13</v>
      </c>
      <c r="BE165" s="14">
        <f>BD165*VLOOKUP('Données projet'!$B$11,Paramètres!$A$1:$I$88,3,0)*VLOOKUP('Données projet'!$B$11,Paramètres!$A$1:$I$88,5,0)</f>
        <v>-5.5067630455596371E-13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564.77865406015462</v>
      </c>
      <c r="BJ165" s="62">
        <f t="shared" si="146"/>
        <v>300.08995730038725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68.103391615565926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4.25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15.583333333333334</v>
      </c>
      <c r="H166" s="70">
        <f t="shared" si="110"/>
        <v>153.81666666666669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projet'!$B$9,Paramètres!$A$1:$I$88,3,0)*VLOOKUP('Données projet'!$B$9,Paramètres!$A$1:$I$88,5,0)</f>
        <v>-4.6288732846733184E-13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491.2612707526261</v>
      </c>
      <c r="T166" s="62">
        <f t="shared" si="142"/>
        <v>264.15972233143032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projet'!$B$10,Paramètres!$A$1:$I$88,3,0)*VLOOKUP('Données projet'!$B$10,Paramètres!$A$1:$I$88,5,0)</f>
        <v>-5.1875304052373401E-13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538.07524337141103</v>
      </c>
      <c r="AO166" s="62">
        <f t="shared" si="144"/>
        <v>287.04048842028942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-5.1159076974727213E-13</v>
      </c>
      <c r="BE166" s="14">
        <f>BD166*VLOOKUP('Données projet'!$B$11,Paramètres!$A$1:$I$88,3,0)*VLOOKUP('Données projet'!$B$11,Paramètres!$A$1:$I$88,5,0)</f>
        <v>-5.5067630455596371E-13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564.77865406015462</v>
      </c>
      <c r="BJ166" s="62">
        <f t="shared" si="146"/>
        <v>300.08995730038725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68.136293530854743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4.25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15.583333333333334</v>
      </c>
      <c r="H167" s="70">
        <f t="shared" si="110"/>
        <v>153.81666666666669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projet'!$B$9,Paramètres!$A$1:$I$88,3,0)*VLOOKUP('Données projet'!$B$9,Paramètres!$A$1:$I$88,5,0)</f>
        <v>-4.6288732846733184E-13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491.2612707526261</v>
      </c>
      <c r="T167" s="62">
        <f t="shared" si="142"/>
        <v>264.15972233143032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projet'!$B$10,Paramètres!$A$1:$I$88,3,0)*VLOOKUP('Données projet'!$B$10,Paramètres!$A$1:$I$88,5,0)</f>
        <v>-5.1875304052373401E-13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538.07524337141103</v>
      </c>
      <c r="AO167" s="62">
        <f t="shared" si="144"/>
        <v>287.04048842028942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-5.1159076974727213E-13</v>
      </c>
      <c r="BE167" s="14">
        <f>BD167*VLOOKUP('Données projet'!$B$11,Paramètres!$A$1:$I$88,3,0)*VLOOKUP('Données projet'!$B$11,Paramètres!$A$1:$I$88,5,0)</f>
        <v>-5.5067630455596371E-13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564.77865406015462</v>
      </c>
      <c r="BJ167" s="62">
        <f t="shared" si="146"/>
        <v>300.08995730038725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68.168624671470951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4.25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15.583333333333334</v>
      </c>
      <c r="H168" s="70">
        <f t="shared" si="110"/>
        <v>153.81666666666669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projet'!$B$9,Paramètres!$A$1:$I$88,3,0)*VLOOKUP('Données projet'!$B$9,Paramètres!$A$1:$I$88,5,0)</f>
        <v>-4.6288732846733184E-13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491.2612707526261</v>
      </c>
      <c r="T168" s="62">
        <f t="shared" si="142"/>
        <v>264.15972233143032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projet'!$B$10,Paramètres!$A$1:$I$88,3,0)*VLOOKUP('Données projet'!$B$10,Paramètres!$A$1:$I$88,5,0)</f>
        <v>-5.1875304052373401E-13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538.07524337141103</v>
      </c>
      <c r="AO168" s="62">
        <f t="shared" si="144"/>
        <v>287.04048842028942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-5.1159076974727213E-13</v>
      </c>
      <c r="BE168" s="14">
        <f>BD168*VLOOKUP('Données projet'!$B$11,Paramètres!$A$1:$I$88,3,0)*VLOOKUP('Données projet'!$B$11,Paramètres!$A$1:$I$88,5,0)</f>
        <v>-5.5067630455596371E-13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564.77865406015462</v>
      </c>
      <c r="BJ168" s="62">
        <f t="shared" si="146"/>
        <v>300.08995730038725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68.200394939079061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4.25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15.583333333333334</v>
      </c>
      <c r="H169" s="70">
        <f t="shared" si="110"/>
        <v>153.81666666666669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projet'!$B$9,Paramètres!$A$1:$I$88,3,0)*VLOOKUP('Données projet'!$B$9,Paramètres!$A$1:$I$88,5,0)</f>
        <v>-4.6288732846733184E-13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491.2612707526261</v>
      </c>
      <c r="T169" s="62">
        <f t="shared" si="142"/>
        <v>264.15972233143032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projet'!$B$10,Paramètres!$A$1:$I$88,3,0)*VLOOKUP('Données projet'!$B$10,Paramètres!$A$1:$I$88,5,0)</f>
        <v>-5.1875304052373401E-13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538.07524337141103</v>
      </c>
      <c r="AO169" s="62">
        <f t="shared" si="144"/>
        <v>287.04048842028942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-5.1159076974727213E-13</v>
      </c>
      <c r="BE169" s="14">
        <f>BD169*VLOOKUP('Données projet'!$B$11,Paramètres!$A$1:$I$88,3,0)*VLOOKUP('Données projet'!$B$11,Paramètres!$A$1:$I$88,5,0)</f>
        <v>-5.5067630455596371E-13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564.77865406015462</v>
      </c>
      <c r="BJ169" s="62">
        <f t="shared" si="146"/>
        <v>300.08995730038725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68.231614063571868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4.25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15.583333333333334</v>
      </c>
      <c r="H170" s="70">
        <f t="shared" si="110"/>
        <v>153.81666666666669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projet'!$B$9,Paramètres!$A$1:$I$88,3,0)*VLOOKUP('Données projet'!$B$9,Paramètres!$A$1:$I$88,5,0)</f>
        <v>-4.6288732846733184E-13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491.2612707526261</v>
      </c>
      <c r="T170" s="62">
        <f t="shared" si="142"/>
        <v>264.15972233143032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projet'!$B$10,Paramètres!$A$1:$I$88,3,0)*VLOOKUP('Données projet'!$B$10,Paramètres!$A$1:$I$88,5,0)</f>
        <v>-5.1875304052373401E-13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538.07524337141103</v>
      </c>
      <c r="AO170" s="62">
        <f t="shared" si="144"/>
        <v>287.04048842028942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-5.1159076974727213E-13</v>
      </c>
      <c r="BE170" s="14">
        <f>BD170*VLOOKUP('Données projet'!$B$11,Paramètres!$A$1:$I$88,3,0)*VLOOKUP('Données projet'!$B$11,Paramètres!$A$1:$I$88,5,0)</f>
        <v>-5.5067630455596371E-13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564.77865406015462</v>
      </c>
      <c r="BJ170" s="62">
        <f t="shared" si="146"/>
        <v>300.08995730038725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68.262291606050212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4.25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15.583333333333334</v>
      </c>
      <c r="H171" s="70">
        <f t="shared" si="110"/>
        <v>153.81666666666669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projet'!$B$9,Paramètres!$A$1:$I$88,3,0)*VLOOKUP('Données projet'!$B$9,Paramètres!$A$1:$I$88,5,0)</f>
        <v>-4.6288732846733184E-13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491.2612707526261</v>
      </c>
      <c r="T171" s="62">
        <f t="shared" si="142"/>
        <v>264.15972233143032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projet'!$B$10,Paramètres!$A$1:$I$88,3,0)*VLOOKUP('Données projet'!$B$10,Paramètres!$A$1:$I$88,5,0)</f>
        <v>-5.1875304052373401E-13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538.07524337141103</v>
      </c>
      <c r="AO171" s="62">
        <f t="shared" si="144"/>
        <v>287.04048842028942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-5.1159076974727213E-13</v>
      </c>
      <c r="BE171" s="14">
        <f>BD171*VLOOKUP('Données projet'!$B$11,Paramètres!$A$1:$I$88,3,0)*VLOOKUP('Données projet'!$B$11,Paramètres!$A$1:$I$88,5,0)</f>
        <v>-5.5067630455596371E-13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564.77865406015462</v>
      </c>
      <c r="BJ171" s="62">
        <f t="shared" si="146"/>
        <v>300.08995730038725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68.292436961751278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4.25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15.583333333333334</v>
      </c>
      <c r="H172" s="70">
        <f t="shared" si="110"/>
        <v>153.81666666666669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projet'!$B$9,Paramètres!$A$1:$I$88,3,0)*VLOOKUP('Données projet'!$B$9,Paramètres!$A$1:$I$88,5,0)</f>
        <v>-4.6288732846733184E-13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491.2612707526261</v>
      </c>
      <c r="T172" s="62">
        <f t="shared" si="142"/>
        <v>264.15972233143032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projet'!$B$10,Paramètres!$A$1:$I$88,3,0)*VLOOKUP('Données projet'!$B$10,Paramètres!$A$1:$I$88,5,0)</f>
        <v>-5.1875304052373401E-13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538.07524337141103</v>
      </c>
      <c r="AO172" s="62">
        <f t="shared" si="144"/>
        <v>287.04048842028942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-5.1159076974727213E-13</v>
      </c>
      <c r="BE172" s="14">
        <f>BD172*VLOOKUP('Données projet'!$B$11,Paramètres!$A$1:$I$88,3,0)*VLOOKUP('Données projet'!$B$11,Paramètres!$A$1:$I$88,5,0)</f>
        <v>-5.5067630455596371E-13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564.77865406015462</v>
      </c>
      <c r="BJ172" s="62">
        <f t="shared" si="146"/>
        <v>300.08995730038725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68.322059362925856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4.25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15.583333333333334</v>
      </c>
      <c r="H173" s="70">
        <f t="shared" si="110"/>
        <v>153.81666666666669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projet'!$B$9,Paramètres!$A$1:$I$88,3,0)*VLOOKUP('Données projet'!$B$9,Paramètres!$A$1:$I$88,5,0)</f>
        <v>-4.6288732846733184E-13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491.2612707526261</v>
      </c>
      <c r="T173" s="62">
        <f t="shared" si="142"/>
        <v>264.15972233143032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projet'!$B$10,Paramètres!$A$1:$I$88,3,0)*VLOOKUP('Données projet'!$B$10,Paramètres!$A$1:$I$88,5,0)</f>
        <v>-5.1875304052373401E-13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538.07524337141103</v>
      </c>
      <c r="AO173" s="62">
        <f t="shared" si="144"/>
        <v>287.04048842028942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-5.1159076974727213E-13</v>
      </c>
      <c r="BE173" s="14">
        <f>BD173*VLOOKUP('Données projet'!$B$11,Paramètres!$A$1:$I$88,3,0)*VLOOKUP('Données projet'!$B$11,Paramètres!$A$1:$I$88,5,0)</f>
        <v>-5.5067630455596371E-13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564.77865406015462</v>
      </c>
      <c r="BJ173" s="62">
        <f t="shared" si="146"/>
        <v>300.08995730038725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68.351167881665816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4.25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15.583333333333334</v>
      </c>
      <c r="H174" s="70">
        <f t="shared" si="110"/>
        <v>153.81666666666669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projet'!$B$9,Paramètres!$A$1:$I$88,3,0)*VLOOKUP('Données projet'!$B$9,Paramètres!$A$1:$I$88,5,0)</f>
        <v>-4.6288732846733184E-13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491.2612707526261</v>
      </c>
      <c r="T174" s="62">
        <f t="shared" si="142"/>
        <v>264.15972233143032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projet'!$B$10,Paramètres!$A$1:$I$88,3,0)*VLOOKUP('Données projet'!$B$10,Paramètres!$A$1:$I$88,5,0)</f>
        <v>-5.1875304052373401E-13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538.07524337141103</v>
      </c>
      <c r="AO174" s="62">
        <f t="shared" si="144"/>
        <v>287.04048842028942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-5.1159076974727213E-13</v>
      </c>
      <c r="BE174" s="14">
        <f>BD174*VLOOKUP('Données projet'!$B$11,Paramètres!$A$1:$I$88,3,0)*VLOOKUP('Données projet'!$B$11,Paramètres!$A$1:$I$88,5,0)</f>
        <v>-5.5067630455596371E-13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564.77865406015462</v>
      </c>
      <c r="BJ174" s="62">
        <f t="shared" si="146"/>
        <v>300.08995730038725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68.379771432682531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4.25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15.583333333333334</v>
      </c>
      <c r="H175" s="70">
        <f t="shared" si="110"/>
        <v>153.81666666666669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projet'!$B$9,Paramètres!$A$1:$I$88,3,0)*VLOOKUP('Données projet'!$B$9,Paramètres!$A$1:$I$88,5,0)</f>
        <v>-4.6288732846733184E-13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491.2612707526261</v>
      </c>
      <c r="T175" s="62">
        <f t="shared" si="142"/>
        <v>264.15972233143032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projet'!$B$10,Paramètres!$A$1:$I$88,3,0)*VLOOKUP('Données projet'!$B$10,Paramètres!$A$1:$I$88,5,0)</f>
        <v>-5.1875304052373401E-13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538.07524337141103</v>
      </c>
      <c r="AO175" s="62">
        <f t="shared" si="144"/>
        <v>287.04048842028942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-5.1159076974727213E-13</v>
      </c>
      <c r="BE175" s="14">
        <f>BD175*VLOOKUP('Données projet'!$B$11,Paramètres!$A$1:$I$88,3,0)*VLOOKUP('Données projet'!$B$11,Paramètres!$A$1:$I$88,5,0)</f>
        <v>-5.5067630455596371E-13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564.77865406015462</v>
      </c>
      <c r="BJ175" s="62">
        <f t="shared" si="146"/>
        <v>300.08995730038725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68.40787877603708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4.25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15.583333333333334</v>
      </c>
      <c r="H176" s="70">
        <f t="shared" si="110"/>
        <v>153.81666666666669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projet'!$B$9,Paramètres!$A$1:$I$88,3,0)*VLOOKUP('Données projet'!$B$9,Paramètres!$A$1:$I$88,5,0)</f>
        <v>-4.6288732846733184E-13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491.2612707526261</v>
      </c>
      <c r="T176" s="62">
        <f t="shared" si="142"/>
        <v>264.15972233143032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projet'!$B$10,Paramètres!$A$1:$I$88,3,0)*VLOOKUP('Données projet'!$B$10,Paramètres!$A$1:$I$88,5,0)</f>
        <v>-5.1875304052373401E-13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538.07524337141103</v>
      </c>
      <c r="AO176" s="62">
        <f t="shared" si="144"/>
        <v>287.04048842028942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-5.1159076974727213E-13</v>
      </c>
      <c r="BE176" s="14">
        <f>BD176*VLOOKUP('Données projet'!$B$11,Paramètres!$A$1:$I$88,3,0)*VLOOKUP('Données projet'!$B$11,Paramètres!$A$1:$I$88,5,0)</f>
        <v>-5.5067630455596371E-13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564.77865406015462</v>
      </c>
      <c r="BJ176" s="62">
        <f t="shared" si="146"/>
        <v>300.08995730038725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68.435498519823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4.25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15.583333333333334</v>
      </c>
      <c r="H177" s="70">
        <f t="shared" si="110"/>
        <v>153.81666666666669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projet'!$B$9,Paramètres!$A$1:$I$88,3,0)*VLOOKUP('Données projet'!$B$9,Paramètres!$A$1:$I$88,5,0)</f>
        <v>-4.6288732846733184E-13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491.2612707526261</v>
      </c>
      <c r="T177" s="62">
        <f t="shared" si="142"/>
        <v>264.15972233143032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projet'!$B$10,Paramètres!$A$1:$I$88,3,0)*VLOOKUP('Données projet'!$B$10,Paramètres!$A$1:$I$88,5,0)</f>
        <v>-5.1875304052373401E-13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538.07524337141103</v>
      </c>
      <c r="AO177" s="62">
        <f t="shared" si="144"/>
        <v>287.04048842028942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-5.1159076974727213E-13</v>
      </c>
      <c r="BE177" s="14">
        <f>BD177*VLOOKUP('Données projet'!$B$11,Paramètres!$A$1:$I$88,3,0)*VLOOKUP('Données projet'!$B$11,Paramètres!$A$1:$I$88,5,0)</f>
        <v>-5.5067630455596371E-13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564.77865406015462</v>
      </c>
      <c r="BJ177" s="62">
        <f t="shared" si="146"/>
        <v>300.08995730038725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68.462639122802784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4.25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15.583333333333334</v>
      </c>
      <c r="H178" s="70">
        <f t="shared" si="110"/>
        <v>153.81666666666669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projet'!$B$9,Paramètres!$A$1:$I$88,3,0)*VLOOKUP('Données projet'!$B$9,Paramètres!$A$1:$I$88,5,0)</f>
        <v>-4.6288732846733184E-13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491.2612707526261</v>
      </c>
      <c r="T178" s="62">
        <f t="shared" si="142"/>
        <v>264.15972233143032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projet'!$B$10,Paramètres!$A$1:$I$88,3,0)*VLOOKUP('Données projet'!$B$10,Paramètres!$A$1:$I$88,5,0)</f>
        <v>-5.1875304052373401E-13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538.07524337141103</v>
      </c>
      <c r="AO178" s="62">
        <f t="shared" si="144"/>
        <v>287.04048842028942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-5.1159076974727213E-13</v>
      </c>
      <c r="BE178" s="14">
        <f>BD178*VLOOKUP('Données projet'!$B$11,Paramètres!$A$1:$I$88,3,0)*VLOOKUP('Données projet'!$B$11,Paramètres!$A$1:$I$88,5,0)</f>
        <v>-5.5067630455596371E-13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564.77865406015462</v>
      </c>
      <c r="BJ178" s="62">
        <f t="shared" si="146"/>
        <v>300.08995730038725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68.489308896998125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4.25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15.583333333333334</v>
      </c>
      <c r="H179" s="70">
        <f t="shared" si="110"/>
        <v>153.81666666666669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projet'!$B$9,Paramètres!$A$1:$I$88,3,0)*VLOOKUP('Données projet'!$B$9,Paramètres!$A$1:$I$88,5,0)</f>
        <v>-4.6288732846733184E-13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491.2612707526261</v>
      </c>
      <c r="T179" s="62">
        <f t="shared" si="142"/>
        <v>264.15972233143032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projet'!$B$10,Paramètres!$A$1:$I$88,3,0)*VLOOKUP('Données projet'!$B$10,Paramètres!$A$1:$I$88,5,0)</f>
        <v>-5.1875304052373401E-13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538.07524337141103</v>
      </c>
      <c r="AO179" s="62">
        <f t="shared" si="144"/>
        <v>287.04048842028942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-5.1159076974727213E-13</v>
      </c>
      <c r="BE179" s="14">
        <f>BD179*VLOOKUP('Données projet'!$B$11,Paramètres!$A$1:$I$88,3,0)*VLOOKUP('Données projet'!$B$11,Paramètres!$A$1:$I$88,5,0)</f>
        <v>-5.5067630455596371E-13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564.77865406015462</v>
      </c>
      <c r="BJ179" s="62">
        <f t="shared" si="146"/>
        <v>300.08995730038725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68.515516010235871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4.25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15.583333333333334</v>
      </c>
      <c r="H180" s="70">
        <f t="shared" si="110"/>
        <v>153.81666666666669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projet'!$B$9,Paramètres!$A$1:$I$88,3,0)*VLOOKUP('Données projet'!$B$9,Paramètres!$A$1:$I$88,5,0)</f>
        <v>-4.6288732846733184E-13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491.2612707526261</v>
      </c>
      <c r="T180" s="62">
        <f t="shared" si="142"/>
        <v>264.15972233143032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projet'!$B$10,Paramètres!$A$1:$I$88,3,0)*VLOOKUP('Données projet'!$B$10,Paramètres!$A$1:$I$88,5,0)</f>
        <v>-5.1875304052373401E-13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538.07524337141103</v>
      </c>
      <c r="AO180" s="62">
        <f t="shared" si="144"/>
        <v>287.04048842028942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-5.1159076974727213E-13</v>
      </c>
      <c r="BE180" s="14">
        <f>BD180*VLOOKUP('Données projet'!$B$11,Paramètres!$A$1:$I$88,3,0)*VLOOKUP('Données projet'!$B$11,Paramètres!$A$1:$I$88,5,0)</f>
        <v>-5.5067630455596371E-13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564.77865406015462</v>
      </c>
      <c r="BJ180" s="62">
        <f t="shared" si="146"/>
        <v>300.08995730038725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68.541268488649266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4.25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15.583333333333334</v>
      </c>
      <c r="H181" s="70">
        <f t="shared" si="110"/>
        <v>153.81666666666669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projet'!$B$9,Paramètres!$A$1:$I$88,3,0)*VLOOKUP('Données projet'!$B$9,Paramètres!$A$1:$I$88,5,0)</f>
        <v>-4.6288732846733184E-13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491.2612707526261</v>
      </c>
      <c r="T181" s="62">
        <f t="shared" si="142"/>
        <v>264.15972233143032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projet'!$B$10,Paramètres!$A$1:$I$88,3,0)*VLOOKUP('Données projet'!$B$10,Paramètres!$A$1:$I$88,5,0)</f>
        <v>-5.1875304052373401E-13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538.07524337141103</v>
      </c>
      <c r="AO181" s="62">
        <f t="shared" si="144"/>
        <v>287.04048842028942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-5.1159076974727213E-13</v>
      </c>
      <c r="BE181" s="14">
        <f>BD181*VLOOKUP('Données projet'!$B$11,Paramètres!$A$1:$I$88,3,0)*VLOOKUP('Données projet'!$B$11,Paramètres!$A$1:$I$88,5,0)</f>
        <v>-5.5067630455596371E-13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564.77865406015462</v>
      </c>
      <c r="BJ181" s="62">
        <f t="shared" si="146"/>
        <v>300.08995730038725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68.566574219136115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4.25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15.583333333333334</v>
      </c>
      <c r="H182" s="70">
        <f t="shared" si="110"/>
        <v>153.81666666666669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projet'!$B$9,Paramètres!$A$1:$I$88,3,0)*VLOOKUP('Données projet'!$B$9,Paramètres!$A$1:$I$88,5,0)</f>
        <v>-4.6288732846733184E-13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491.2612707526261</v>
      </c>
      <c r="T182" s="62">
        <f t="shared" si="142"/>
        <v>264.15972233143032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projet'!$B$10,Paramètres!$A$1:$I$88,3,0)*VLOOKUP('Données projet'!$B$10,Paramètres!$A$1:$I$88,5,0)</f>
        <v>-5.1875304052373401E-13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538.07524337141103</v>
      </c>
      <c r="AO182" s="62">
        <f t="shared" si="144"/>
        <v>287.04048842028942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-5.1159076974727213E-13</v>
      </c>
      <c r="BE182" s="14">
        <f>BD182*VLOOKUP('Données projet'!$B$11,Paramètres!$A$1:$I$88,3,0)*VLOOKUP('Données projet'!$B$11,Paramètres!$A$1:$I$88,5,0)</f>
        <v>-5.5067630455596371E-13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564.77865406015462</v>
      </c>
      <c r="BJ182" s="62">
        <f t="shared" si="146"/>
        <v>300.08995730038725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68.591440951774132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4.25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15.583333333333334</v>
      </c>
      <c r="H183" s="70">
        <f t="shared" si="110"/>
        <v>153.81666666666669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projet'!$B$9,Paramètres!$A$1:$I$88,3,0)*VLOOKUP('Données projet'!$B$9,Paramètres!$A$1:$I$88,5,0)</f>
        <v>-4.6288732846733184E-13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491.2612707526261</v>
      </c>
      <c r="T183" s="62">
        <f t="shared" si="142"/>
        <v>264.15972233143032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projet'!$B$10,Paramètres!$A$1:$I$88,3,0)*VLOOKUP('Données projet'!$B$10,Paramètres!$A$1:$I$88,5,0)</f>
        <v>-5.1875304052373401E-13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538.07524337141103</v>
      </c>
      <c r="AO183" s="62">
        <f t="shared" si="144"/>
        <v>287.04048842028942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-5.1159076974727213E-13</v>
      </c>
      <c r="BE183" s="14">
        <f>BD183*VLOOKUP('Données projet'!$B$11,Paramètres!$A$1:$I$88,3,0)*VLOOKUP('Données projet'!$B$11,Paramètres!$A$1:$I$88,5,0)</f>
        <v>-5.5067630455596371E-13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564.77865406015462</v>
      </c>
      <c r="BJ183" s="62">
        <f t="shared" si="146"/>
        <v>300.08995730038725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68.615876302194607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4.25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15.583333333333334</v>
      </c>
      <c r="H184" s="70">
        <f t="shared" si="110"/>
        <v>153.81666666666669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projet'!$B$9,Paramètres!$A$1:$I$88,3,0)*VLOOKUP('Données projet'!$B$9,Paramètres!$A$1:$I$88,5,0)</f>
        <v>-4.6288732846733184E-13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491.2612707526261</v>
      </c>
      <c r="T184" s="62">
        <f t="shared" si="142"/>
        <v>264.15972233143032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projet'!$B$10,Paramètres!$A$1:$I$88,3,0)*VLOOKUP('Données projet'!$B$10,Paramètres!$A$1:$I$88,5,0)</f>
        <v>-5.1875304052373401E-13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538.07524337141103</v>
      </c>
      <c r="AO184" s="62">
        <f t="shared" si="144"/>
        <v>287.04048842028942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-5.1159076974727213E-13</v>
      </c>
      <c r="BE184" s="14">
        <f>BD184*VLOOKUP('Données projet'!$B$11,Paramètres!$A$1:$I$88,3,0)*VLOOKUP('Données projet'!$B$11,Paramètres!$A$1:$I$88,5,0)</f>
        <v>-5.5067630455596371E-13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564.77865406015462</v>
      </c>
      <c r="BJ184" s="62">
        <f t="shared" si="146"/>
        <v>300.08995730038725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68.639887753914508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4.25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15.583333333333334</v>
      </c>
      <c r="H185" s="70">
        <f t="shared" si="110"/>
        <v>153.81666666666669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projet'!$B$9,Paramètres!$A$1:$I$88,3,0)*VLOOKUP('Données projet'!$B$9,Paramètres!$A$1:$I$88,5,0)</f>
        <v>-4.6288732846733184E-13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491.2612707526261</v>
      </c>
      <c r="T185" s="62">
        <f t="shared" si="142"/>
        <v>264.15972233143032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projet'!$B$10,Paramètres!$A$1:$I$88,3,0)*VLOOKUP('Données projet'!$B$10,Paramètres!$A$1:$I$88,5,0)</f>
        <v>-5.1875304052373401E-13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538.07524337141103</v>
      </c>
      <c r="AO185" s="62">
        <f t="shared" si="144"/>
        <v>287.04048842028942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-5.1159076974727213E-13</v>
      </c>
      <c r="BE185" s="14">
        <f>BD185*VLOOKUP('Données projet'!$B$11,Paramètres!$A$1:$I$88,3,0)*VLOOKUP('Données projet'!$B$11,Paramètres!$A$1:$I$88,5,0)</f>
        <v>-5.5067630455596371E-13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564.77865406015462</v>
      </c>
      <c r="BJ185" s="62">
        <f t="shared" si="146"/>
        <v>300.08995730038725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68.663482660628645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4.25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15.583333333333334</v>
      </c>
      <c r="H186" s="70">
        <f t="shared" si="110"/>
        <v>153.81666666666669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projet'!$B$9,Paramètres!$A$1:$I$88,3,0)*VLOOKUP('Données projet'!$B$9,Paramètres!$A$1:$I$88,5,0)</f>
        <v>-4.6288732846733184E-13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491.2612707526261</v>
      </c>
      <c r="T186" s="62">
        <f t="shared" si="142"/>
        <v>264.15972233143032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projet'!$B$10,Paramètres!$A$1:$I$88,3,0)*VLOOKUP('Données projet'!$B$10,Paramètres!$A$1:$I$88,5,0)</f>
        <v>-5.1875304052373401E-13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538.07524337141103</v>
      </c>
      <c r="AO186" s="62">
        <f t="shared" si="144"/>
        <v>287.04048842028942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-5.1159076974727213E-13</v>
      </c>
      <c r="BE186" s="14">
        <f>BD186*VLOOKUP('Données projet'!$B$11,Paramètres!$A$1:$I$88,3,0)*VLOOKUP('Données projet'!$B$11,Paramètres!$A$1:$I$88,5,0)</f>
        <v>-5.5067630455596371E-13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564.77865406015462</v>
      </c>
      <c r="BJ186" s="62">
        <f t="shared" si="146"/>
        <v>300.08995730038725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68.686668248461615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4.25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15.583333333333334</v>
      </c>
      <c r="H187" s="70">
        <f t="shared" si="110"/>
        <v>153.81666666666669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projet'!$B$9,Paramètres!$A$1:$I$88,3,0)*VLOOKUP('Données projet'!$B$9,Paramètres!$A$1:$I$88,5,0)</f>
        <v>-4.6288732846733184E-13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491.2612707526261</v>
      </c>
      <c r="T187" s="62">
        <f t="shared" si="142"/>
        <v>264.15972233143032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projet'!$B$10,Paramètres!$A$1:$I$88,3,0)*VLOOKUP('Données projet'!$B$10,Paramètres!$A$1:$I$88,5,0)</f>
        <v>-5.1875304052373401E-13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538.07524337141103</v>
      </c>
      <c r="AO187" s="62">
        <f t="shared" si="144"/>
        <v>287.04048842028942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-5.1159076974727213E-13</v>
      </c>
      <c r="BE187" s="14">
        <f>BD187*VLOOKUP('Données projet'!$B$11,Paramètres!$A$1:$I$88,3,0)*VLOOKUP('Données projet'!$B$11,Paramètres!$A$1:$I$88,5,0)</f>
        <v>-5.5067630455596371E-13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564.77865406015462</v>
      </c>
      <c r="BJ187" s="62">
        <f t="shared" si="146"/>
        <v>300.08995730038725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68.709451618180879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4.25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15.583333333333334</v>
      </c>
      <c r="H188" s="70">
        <f t="shared" si="110"/>
        <v>153.81666666666669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projet'!$B$9,Paramètres!$A$1:$I$88,3,0)*VLOOKUP('Données projet'!$B$9,Paramètres!$A$1:$I$88,5,0)</f>
        <v>-4.6288732846733184E-13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491.2612707526261</v>
      </c>
      <c r="T188" s="62">
        <f t="shared" si="142"/>
        <v>264.15972233143032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projet'!$B$10,Paramètres!$A$1:$I$88,3,0)*VLOOKUP('Données projet'!$B$10,Paramètres!$A$1:$I$88,5,0)</f>
        <v>-5.1875304052373401E-13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538.07524337141103</v>
      </c>
      <c r="AO188" s="62">
        <f t="shared" si="144"/>
        <v>287.04048842028942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-5.1159076974727213E-13</v>
      </c>
      <c r="BE188" s="14">
        <f>BD188*VLOOKUP('Données projet'!$B$11,Paramètres!$A$1:$I$88,3,0)*VLOOKUP('Données projet'!$B$11,Paramètres!$A$1:$I$88,5,0)</f>
        <v>-5.5067630455596371E-13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564.77865406015462</v>
      </c>
      <c r="BJ188" s="62">
        <f t="shared" si="146"/>
        <v>300.08995730038725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68.731839747371495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4.25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15.583333333333334</v>
      </c>
      <c r="H189" s="70">
        <f t="shared" si="110"/>
        <v>153.81666666666669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projet'!$B$9,Paramètres!$A$1:$I$88,3,0)*VLOOKUP('Données projet'!$B$9,Paramètres!$A$1:$I$88,5,0)</f>
        <v>-4.6288732846733184E-13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491.2612707526261</v>
      </c>
      <c r="T189" s="62">
        <f t="shared" si="142"/>
        <v>264.15972233143032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projet'!$B$10,Paramètres!$A$1:$I$88,3,0)*VLOOKUP('Données projet'!$B$10,Paramètres!$A$1:$I$88,5,0)</f>
        <v>-5.1875304052373401E-13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538.07524337141103</v>
      </c>
      <c r="AO189" s="62">
        <f t="shared" si="144"/>
        <v>287.04048842028942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-5.1159076974727213E-13</v>
      </c>
      <c r="BE189" s="14">
        <f>BD189*VLOOKUP('Données projet'!$B$11,Paramètres!$A$1:$I$88,3,0)*VLOOKUP('Données projet'!$B$11,Paramètres!$A$1:$I$88,5,0)</f>
        <v>-5.5067630455596371E-13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564.77865406015462</v>
      </c>
      <c r="BJ189" s="62">
        <f t="shared" si="146"/>
        <v>300.08995730038725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68.753839492573007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4.25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15.583333333333334</v>
      </c>
      <c r="H190" s="70">
        <f t="shared" si="110"/>
        <v>153.81666666666669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projet'!$B$9,Paramètres!$A$1:$I$88,3,0)*VLOOKUP('Données projet'!$B$9,Paramètres!$A$1:$I$88,5,0)</f>
        <v>-4.6288732846733184E-13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491.2612707526261</v>
      </c>
      <c r="T190" s="62">
        <f t="shared" si="142"/>
        <v>264.15972233143032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projet'!$B$10,Paramètres!$A$1:$I$88,3,0)*VLOOKUP('Données projet'!$B$10,Paramètres!$A$1:$I$88,5,0)</f>
        <v>-5.1875304052373401E-13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538.07524337141103</v>
      </c>
      <c r="AO190" s="62">
        <f t="shared" si="144"/>
        <v>287.04048842028942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-5.1159076974727213E-13</v>
      </c>
      <c r="BE190" s="14">
        <f>BD190*VLOOKUP('Données projet'!$B$11,Paramètres!$A$1:$I$88,3,0)*VLOOKUP('Données projet'!$B$11,Paramètres!$A$1:$I$88,5,0)</f>
        <v>-5.5067630455596371E-13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564.77865406015462</v>
      </c>
      <c r="BJ190" s="62">
        <f t="shared" si="146"/>
        <v>300.08995730038725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68.775457591379364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4.25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15.583333333333334</v>
      </c>
      <c r="H191" s="70">
        <f t="shared" si="110"/>
        <v>153.81666666666669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projet'!$B$9,Paramètres!$A$1:$I$88,3,0)*VLOOKUP('Données projet'!$B$9,Paramètres!$A$1:$I$88,5,0)</f>
        <v>-4.6288732846733184E-13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491.2612707526261</v>
      </c>
      <c r="T191" s="62">
        <f t="shared" si="142"/>
        <v>264.15972233143032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projet'!$B$10,Paramètres!$A$1:$I$88,3,0)*VLOOKUP('Données projet'!$B$10,Paramètres!$A$1:$I$88,5,0)</f>
        <v>-5.1875304052373401E-13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538.07524337141103</v>
      </c>
      <c r="AO191" s="62">
        <f t="shared" si="144"/>
        <v>287.04048842028942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-5.1159076974727213E-13</v>
      </c>
      <c r="BE191" s="14">
        <f>BD191*VLOOKUP('Données projet'!$B$11,Paramètres!$A$1:$I$88,3,0)*VLOOKUP('Données projet'!$B$11,Paramètres!$A$1:$I$88,5,0)</f>
        <v>-5.5067630455596371E-13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564.77865406015462</v>
      </c>
      <c r="BJ191" s="62">
        <f t="shared" si="146"/>
        <v>300.08995730038725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68.796700664502225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4.25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15.583333333333334</v>
      </c>
      <c r="H192" s="70">
        <f t="shared" si="110"/>
        <v>153.81666666666669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projet'!$B$9,Paramètres!$A$1:$I$88,3,0)*VLOOKUP('Données projet'!$B$9,Paramètres!$A$1:$I$88,5,0)</f>
        <v>-4.6288732846733184E-13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491.2612707526261</v>
      </c>
      <c r="T192" s="62">
        <f t="shared" si="142"/>
        <v>264.15972233143032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projet'!$B$10,Paramètres!$A$1:$I$88,3,0)*VLOOKUP('Données projet'!$B$10,Paramètres!$A$1:$I$88,5,0)</f>
        <v>-5.1875304052373401E-13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538.07524337141103</v>
      </c>
      <c r="AO192" s="62">
        <f t="shared" si="144"/>
        <v>287.04048842028942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-5.1159076974727213E-13</v>
      </c>
      <c r="BE192" s="14">
        <f>BD192*VLOOKUP('Données projet'!$B$11,Paramètres!$A$1:$I$88,3,0)*VLOOKUP('Données projet'!$B$11,Paramètres!$A$1:$I$88,5,0)</f>
        <v>-5.5067630455596371E-13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564.77865406015462</v>
      </c>
      <c r="BJ192" s="62">
        <f t="shared" si="146"/>
        <v>300.08995730038725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68.817575217798804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4.25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15.583333333333334</v>
      </c>
      <c r="H193" s="70">
        <f t="shared" si="110"/>
        <v>153.81666666666669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projet'!$B$9,Paramètres!$A$1:$I$88,3,0)*VLOOKUP('Données projet'!$B$9,Paramètres!$A$1:$I$88,5,0)</f>
        <v>-4.6288732846733184E-13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491.2612707526261</v>
      </c>
      <c r="T193" s="62">
        <f t="shared" si="142"/>
        <v>264.15972233143032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projet'!$B$10,Paramètres!$A$1:$I$88,3,0)*VLOOKUP('Données projet'!$B$10,Paramètres!$A$1:$I$88,5,0)</f>
        <v>-5.1875304052373401E-13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538.07524337141103</v>
      </c>
      <c r="AO193" s="62">
        <f t="shared" si="144"/>
        <v>287.04048842028942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-5.1159076974727213E-13</v>
      </c>
      <c r="BE193" s="14">
        <f>BD193*VLOOKUP('Données projet'!$B$11,Paramètres!$A$1:$I$88,3,0)*VLOOKUP('Données projet'!$B$11,Paramètres!$A$1:$I$88,5,0)</f>
        <v>-5.5067630455596371E-13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564.77865406015462</v>
      </c>
      <c r="BJ193" s="62">
        <f t="shared" si="146"/>
        <v>300.08995730038725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68.83808764426422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4.25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15.583333333333334</v>
      </c>
      <c r="H194" s="70">
        <f t="shared" si="110"/>
        <v>153.81666666666669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projet'!$B$9,Paramètres!$A$1:$I$88,3,0)*VLOOKUP('Données projet'!$B$9,Paramètres!$A$1:$I$88,5,0)</f>
        <v>-4.6288732846733184E-13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491.2612707526261</v>
      </c>
      <c r="T194" s="62">
        <f t="shared" si="142"/>
        <v>264.15972233143032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projet'!$B$10,Paramètres!$A$1:$I$88,3,0)*VLOOKUP('Données projet'!$B$10,Paramètres!$A$1:$I$88,5,0)</f>
        <v>-5.1875304052373401E-13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538.07524337141103</v>
      </c>
      <c r="AO194" s="62">
        <f t="shared" si="144"/>
        <v>287.04048842028942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-5.1159076974727213E-13</v>
      </c>
      <c r="BE194" s="14">
        <f>BD194*VLOOKUP('Données projet'!$B$11,Paramètres!$A$1:$I$88,3,0)*VLOOKUP('Données projet'!$B$11,Paramètres!$A$1:$I$88,5,0)</f>
        <v>-5.5067630455596371E-13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564.77865406015462</v>
      </c>
      <c r="BJ194" s="62">
        <f t="shared" si="146"/>
        <v>300.08995730038725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68.858244225989367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4.25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15.583333333333334</v>
      </c>
      <c r="H195" s="70">
        <f t="shared" si="110"/>
        <v>153.81666666666669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projet'!$B$9,Paramètres!$A$1:$I$88,3,0)*VLOOKUP('Données projet'!$B$9,Paramètres!$A$1:$I$88,5,0)</f>
        <v>-4.6288732846733184E-13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491.2612707526261</v>
      </c>
      <c r="T195" s="62">
        <f t="shared" si="142"/>
        <v>264.15972233143032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projet'!$B$10,Paramètres!$A$1:$I$88,3,0)*VLOOKUP('Données projet'!$B$10,Paramètres!$A$1:$I$88,5,0)</f>
        <v>-5.1875304052373401E-13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538.07524337141103</v>
      </c>
      <c r="AO195" s="62">
        <f t="shared" si="144"/>
        <v>287.04048842028942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-5.1159076974727213E-13</v>
      </c>
      <c r="BE195" s="14">
        <f>BD195*VLOOKUP('Données projet'!$B$11,Paramètres!$A$1:$I$88,3,0)*VLOOKUP('Données projet'!$B$11,Paramètres!$A$1:$I$88,5,0)</f>
        <v>-5.5067630455596371E-13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564.77865406015462</v>
      </c>
      <c r="BJ195" s="62">
        <f t="shared" si="146"/>
        <v>300.08995730038725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68.878051136084949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4.25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15.583333333333334</v>
      </c>
      <c r="H196" s="70">
        <f t="shared" ref="H196:H203" si="192">(B196+E196+F196)*44/12+(C196+D196)*0.475*44/12</f>
        <v>153.81666666666669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projet'!$B$9,Paramètres!$A$1:$I$88,3,0)*VLOOKUP('Données projet'!$B$9,Paramètres!$A$1:$I$88,5,0)</f>
        <v>-4.6288732846733184E-13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491.2612707526261</v>
      </c>
      <c r="T196" s="62">
        <f t="shared" si="142"/>
        <v>264.15972233143032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projet'!$B$10,Paramètres!$A$1:$I$88,3,0)*VLOOKUP('Données projet'!$B$10,Paramètres!$A$1:$I$88,5,0)</f>
        <v>-5.1875304052373401E-13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538.07524337141103</v>
      </c>
      <c r="AO196" s="62">
        <f t="shared" si="144"/>
        <v>287.04048842028942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-5.1159076974727213E-13</v>
      </c>
      <c r="BE196" s="14">
        <f>BD196*VLOOKUP('Données projet'!$B$11,Paramètres!$A$1:$I$88,3,0)*VLOOKUP('Données projet'!$B$11,Paramètres!$A$1:$I$88,5,0)</f>
        <v>-5.5067630455596371E-13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564.77865406015462</v>
      </c>
      <c r="BJ196" s="62">
        <f t="shared" si="146"/>
        <v>300.08995730038725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68.897514440571982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4.25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15.583333333333334</v>
      </c>
      <c r="H197" s="70">
        <f t="shared" si="192"/>
        <v>153.81666666666669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projet'!$B$9,Paramètres!$A$1:$I$88,3,0)*VLOOKUP('Données projet'!$B$9,Paramètres!$A$1:$I$88,5,0)</f>
        <v>-4.6288732846733184E-13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491.2612707526261</v>
      </c>
      <c r="T197" s="62">
        <f t="shared" ref="T197:T203" si="204">$T$3</f>
        <v>264.15972233143032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projet'!$B$10,Paramètres!$A$1:$I$88,3,0)*VLOOKUP('Données projet'!$B$10,Paramètres!$A$1:$I$88,5,0)</f>
        <v>-5.1875304052373401E-13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538.07524337141103</v>
      </c>
      <c r="AO197" s="62">
        <f t="shared" ref="AO197:AO203" si="205">$AO$3</f>
        <v>287.04048842028942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-5.1159076974727213E-13</v>
      </c>
      <c r="BE197" s="14">
        <f>BD197*VLOOKUP('Données projet'!$B$11,Paramètres!$A$1:$I$88,3,0)*VLOOKUP('Données projet'!$B$11,Paramètres!$A$1:$I$88,5,0)</f>
        <v>-5.5067630455596371E-13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564.77865406015462</v>
      </c>
      <c r="BJ197" s="62">
        <f t="shared" ref="BJ197:BJ203" si="206">$BJ$3</f>
        <v>300.08995730038725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68.916640100239604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4.25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15.583333333333334</v>
      </c>
      <c r="H198" s="70">
        <f t="shared" si="192"/>
        <v>153.81666666666669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projet'!$B$9,Paramètres!$A$1:$I$88,3,0)*VLOOKUP('Données projet'!$B$9,Paramètres!$A$1:$I$88,5,0)</f>
        <v>-4.6288732846733184E-13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491.2612707526261</v>
      </c>
      <c r="T198" s="62">
        <f t="shared" si="204"/>
        <v>264.15972233143032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projet'!$B$10,Paramètres!$A$1:$I$88,3,0)*VLOOKUP('Données projet'!$B$10,Paramètres!$A$1:$I$88,5,0)</f>
        <v>-5.1875304052373401E-13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538.07524337141103</v>
      </c>
      <c r="AO198" s="62">
        <f t="shared" si="205"/>
        <v>287.04048842028942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-5.1159076974727213E-13</v>
      </c>
      <c r="BE198" s="14">
        <f>BD198*VLOOKUP('Données projet'!$B$11,Paramètres!$A$1:$I$88,3,0)*VLOOKUP('Données projet'!$B$11,Paramètres!$A$1:$I$88,5,0)</f>
        <v>-5.5067630455596371E-13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564.77865406015462</v>
      </c>
      <c r="BJ198" s="62">
        <f t="shared" si="206"/>
        <v>300.08995730038725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68.935433972470548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4.25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15.583333333333334</v>
      </c>
      <c r="H199" s="70">
        <f t="shared" si="192"/>
        <v>153.81666666666669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projet'!$B$9,Paramètres!$A$1:$I$88,3,0)*VLOOKUP('Données projet'!$B$9,Paramètres!$A$1:$I$88,5,0)</f>
        <v>-4.6288732846733184E-13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491.2612707526261</v>
      </c>
      <c r="T199" s="62">
        <f t="shared" si="204"/>
        <v>264.15972233143032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projet'!$B$10,Paramètres!$A$1:$I$88,3,0)*VLOOKUP('Données projet'!$B$10,Paramètres!$A$1:$I$88,5,0)</f>
        <v>-5.1875304052373401E-13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538.07524337141103</v>
      </c>
      <c r="AO199" s="62">
        <f t="shared" si="205"/>
        <v>287.04048842028942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-5.1159076974727213E-13</v>
      </c>
      <c r="BE199" s="14">
        <f>BD199*VLOOKUP('Données projet'!$B$11,Paramètres!$A$1:$I$88,3,0)*VLOOKUP('Données projet'!$B$11,Paramètres!$A$1:$I$88,5,0)</f>
        <v>-5.5067630455596371E-13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564.77865406015462</v>
      </c>
      <c r="BJ199" s="62">
        <f t="shared" si="206"/>
        <v>300.08995730038725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68.953901813035102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4.25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15.583333333333334</v>
      </c>
      <c r="H200" s="70">
        <f t="shared" si="192"/>
        <v>153.81666666666669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projet'!$B$9,Paramètres!$A$1:$I$88,3,0)*VLOOKUP('Données projet'!$B$9,Paramètres!$A$1:$I$88,5,0)</f>
        <v>-4.6288732846733184E-13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491.2612707526261</v>
      </c>
      <c r="T200" s="62">
        <f t="shared" si="204"/>
        <v>264.15972233143032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projet'!$B$10,Paramètres!$A$1:$I$88,3,0)*VLOOKUP('Données projet'!$B$10,Paramètres!$A$1:$I$88,5,0)</f>
        <v>-5.1875304052373401E-13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538.07524337141103</v>
      </c>
      <c r="AO200" s="62">
        <f t="shared" si="205"/>
        <v>287.04048842028942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-5.1159076974727213E-13</v>
      </c>
      <c r="BE200" s="14">
        <f>BD200*VLOOKUP('Données projet'!$B$11,Paramètres!$A$1:$I$88,3,0)*VLOOKUP('Données projet'!$B$11,Paramètres!$A$1:$I$88,5,0)</f>
        <v>-5.5067630455596371E-13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564.77865406015462</v>
      </c>
      <c r="BJ200" s="62">
        <f t="shared" si="206"/>
        <v>300.08995730038725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68.972049277853756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4.25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15.583333333333334</v>
      </c>
      <c r="H201" s="70">
        <f t="shared" si="192"/>
        <v>153.81666666666669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projet'!$B$9,Paramètres!$A$1:$I$88,3,0)*VLOOKUP('Données projet'!$B$9,Paramètres!$A$1:$I$88,5,0)</f>
        <v>-4.6288732846733184E-13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491.2612707526261</v>
      </c>
      <c r="T201" s="62">
        <f t="shared" si="204"/>
        <v>264.15972233143032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projet'!$B$10,Paramètres!$A$1:$I$88,3,0)*VLOOKUP('Données projet'!$B$10,Paramètres!$A$1:$I$88,5,0)</f>
        <v>-5.1875304052373401E-13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538.07524337141103</v>
      </c>
      <c r="AO201" s="62">
        <f t="shared" si="205"/>
        <v>287.04048842028942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-5.1159076974727213E-13</v>
      </c>
      <c r="BE201" s="14">
        <f>BD201*VLOOKUP('Données projet'!$B$11,Paramètres!$A$1:$I$88,3,0)*VLOOKUP('Données projet'!$B$11,Paramètres!$A$1:$I$88,5,0)</f>
        <v>-5.5067630455596371E-13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564.77865406015462</v>
      </c>
      <c r="BJ201" s="62">
        <f t="shared" si="206"/>
        <v>300.08995730038725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68.989881924729474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4.25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15.583333333333334</v>
      </c>
      <c r="H202" s="70">
        <f t="shared" si="192"/>
        <v>153.81666666666669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projet'!$B$9,Paramètres!$A$1:$I$88,3,0)*VLOOKUP('Données projet'!$B$9,Paramètres!$A$1:$I$88,5,0)</f>
        <v>-4.6288732846733184E-13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491.2612707526261</v>
      </c>
      <c r="T202" s="62">
        <f t="shared" si="204"/>
        <v>264.15972233143032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projet'!$B$10,Paramètres!$A$1:$I$88,3,0)*VLOOKUP('Données projet'!$B$10,Paramètres!$A$1:$I$88,5,0)</f>
        <v>-5.1875304052373401E-13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538.07524337141103</v>
      </c>
      <c r="AO202" s="62">
        <f t="shared" si="205"/>
        <v>287.04048842028942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-5.1159076974727213E-13</v>
      </c>
      <c r="BE202" s="14">
        <f>BD202*VLOOKUP('Données projet'!$B$11,Paramètres!$A$1:$I$88,3,0)*VLOOKUP('Données projet'!$B$11,Paramètres!$A$1:$I$88,5,0)</f>
        <v>-5.5067630455596371E-13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564.77865406015462</v>
      </c>
      <c r="BJ202" s="62">
        <f t="shared" si="206"/>
        <v>300.08995730038725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69.007405215049715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4.25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37.700000000000003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15.583333333333334</v>
      </c>
      <c r="H203" s="70">
        <f t="shared" si="192"/>
        <v>153.81666666666669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projet'!$B$9,Paramètres!$A$1:$I$88,3,0)*VLOOKUP('Données projet'!$B$9,Paramètres!$A$1:$I$88,5,0)</f>
        <v>-4.6288732846733184E-13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491.2612707526261</v>
      </c>
      <c r="T203" s="62">
        <f t="shared" si="204"/>
        <v>264.15972233143032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projet'!$B$10,Paramètres!$A$1:$I$88,3,0)*VLOOKUP('Données projet'!$B$10,Paramètres!$A$1:$I$88,5,0)</f>
        <v>-5.1875304052373401E-13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538.07524337141103</v>
      </c>
      <c r="AO203" s="62">
        <f t="shared" si="205"/>
        <v>287.04048842028942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-5.1159076974727213E-13</v>
      </c>
      <c r="BE203" s="14">
        <f>BD203*VLOOKUP('Données projet'!$B$11,Paramètres!$A$1:$I$88,3,0)*VLOOKUP('Données projet'!$B$11,Paramètres!$A$1:$I$88,5,0)</f>
        <v>-5.5067630455596371E-13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564.77865406015462</v>
      </c>
      <c r="BJ203" s="62">
        <f t="shared" si="206"/>
        <v>300.08995730038725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69.024624515459124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D19" sqref="D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sessile</v>
      </c>
      <c r="B6" s="156">
        <f>'Données projet'!D9</f>
        <v>3.0374999999999996</v>
      </c>
      <c r="C6" s="157">
        <f ca="1">IF(OR('Données projet'!B9="",'Données projet'!C9="",'Données projet'!C9=0%),0,Calculateur!S3)</f>
        <v>491.2612707526261</v>
      </c>
      <c r="D6" s="157">
        <f>IF(OR('Données projet'!B9="",'Données projet'!C9="",'Données projet'!C9=0%),0,Calculateur!T3)</f>
        <v>264.15972233143032</v>
      </c>
      <c r="E6" s="157">
        <f ca="1">MIN(C6,D6)</f>
        <v>264.15972233143032</v>
      </c>
      <c r="F6" s="157">
        <f ca="1">E6*B6</f>
        <v>802.38515658171946</v>
      </c>
      <c r="G6" s="157">
        <f ca="1">F6*(100%-'Données projet'!$C$24)*(100%-'Données projet'!$C$25)*(100%-'Données projet'!$C$26)*(100%-'Données projet'!$C$27)</f>
        <v>686.03930887737022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6.0749999999999993</v>
      </c>
      <c r="K6" s="161">
        <f>J6*(100%-'Données projet'!$C$24)*(100%-'Données projet'!$C$25)*(100%-'Données projet'!$C$26)*(100%-'Données projet'!$C$27)</f>
        <v>5.1941249999999988</v>
      </c>
      <c r="L6" s="162">
        <f ca="1">G6+I6+K6</f>
        <v>691.2334338773702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Chêne pubescent</v>
      </c>
      <c r="B7" s="164">
        <f>'Données projet'!D10</f>
        <v>1.7625000000000002</v>
      </c>
      <c r="C7" s="157">
        <f ca="1">IF(OR('Données projet'!B10="",'Données projet'!C10="",'Données projet'!C10=0%),0,Calculateur!AN3)</f>
        <v>538.07524337141103</v>
      </c>
      <c r="D7" s="157">
        <f>IF(OR('Données projet'!B10="",'Données projet'!C10="",'Données projet'!C10=0%),0,Calculateur!AO3)</f>
        <v>287.04048842028942</v>
      </c>
      <c r="E7" s="157">
        <f t="shared" ref="E7:E15" ca="1" si="0">MIN(C7,D7)</f>
        <v>287.04048842028942</v>
      </c>
      <c r="F7" s="157">
        <f t="shared" ref="F7:F15" ca="1" si="1">E7*B7</f>
        <v>505.90886084076016</v>
      </c>
      <c r="G7" s="157">
        <f ca="1">F7*(100%-'Données projet'!$C$24)*(100%-'Données projet'!$C$25)*(100%-'Données projet'!$C$26)*(100%-'Données projet'!$C$27)</f>
        <v>432.5520760188499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3.5250000000000004</v>
      </c>
      <c r="K7" s="161">
        <f>J7*(100%-'Données projet'!$C$24)*(100%-'Données projet'!$C$25)*(100%-'Données projet'!$C$26)*(100%-'Données projet'!$C$27)</f>
        <v>3.0138750000000001</v>
      </c>
      <c r="L7" s="162">
        <f t="shared" ref="L7:L15" ca="1" si="2">G7+I7+K7</f>
        <v>435.56595101884989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>Cormier</v>
      </c>
      <c r="B8" s="164">
        <f>'Données projet'!D11</f>
        <v>0.60000000000000009</v>
      </c>
      <c r="C8" s="157">
        <f ca="1">IF(OR('Données projet'!B11="",'Données projet'!C11="",'Données projet'!C11=0%),0,Calculateur!BI3)</f>
        <v>564.77865406015462</v>
      </c>
      <c r="D8" s="157">
        <f>IF(OR('Données projet'!B11="",'Données projet'!C11="",'Données projet'!C11=0%),0,Calculateur!BJ3)</f>
        <v>300.08995730038725</v>
      </c>
      <c r="E8" s="157">
        <f t="shared" ca="1" si="0"/>
        <v>300.08995730038725</v>
      </c>
      <c r="F8" s="157">
        <f t="shared" ca="1" si="1"/>
        <v>180.05397438023238</v>
      </c>
      <c r="G8" s="157">
        <f ca="1">F8*(100%-'Données projet'!$C$24)*(100%-'Données projet'!$C$25)*(100%-'Données projet'!$C$26)*(100%-'Données projet'!$C$27)</f>
        <v>153.94614809509866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1.2000000000000002</v>
      </c>
      <c r="K8" s="161">
        <f>J8*(100%-'Données projet'!$C$24)*(100%-'Données projet'!$C$25)*(100%-'Données projet'!$C$26)*(100%-'Données projet'!$C$27)</f>
        <v>1.0260000000000002</v>
      </c>
      <c r="L8" s="162">
        <f t="shared" ca="1" si="2"/>
        <v>154.97214809509867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1488.3479918027119</v>
      </c>
      <c r="G16" s="176">
        <f t="shared" ca="1" si="3"/>
        <v>1272.5375329913186</v>
      </c>
      <c r="H16" s="177">
        <f t="shared" si="3"/>
        <v>0</v>
      </c>
      <c r="I16" s="177">
        <f t="shared" si="3"/>
        <v>0</v>
      </c>
      <c r="J16" s="178">
        <f t="shared" si="3"/>
        <v>10.8</v>
      </c>
      <c r="K16" s="178">
        <f t="shared" si="3"/>
        <v>9.2339999999999982</v>
      </c>
      <c r="L16" s="179">
        <f t="shared" ca="1" si="3"/>
        <v>1281.7715329913187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Chêne pubescent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>Cormier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F13" zoomScale="85" zoomScaleNormal="85" workbookViewId="0">
      <selection activeCell="T24" sqref="T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v>1000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/>
      <c r="J13" s="208"/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/>
      <c r="J14" s="208"/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/>
      <c r="J15" s="208"/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/>
      <c r="J16" s="208"/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-2392.7665934013585</v>
      </c>
      <c r="K20" s="193">
        <f>'Données projet'!D9</f>
        <v>3.0374999999999996</v>
      </c>
      <c r="L20" s="192">
        <f>K20*J20</f>
        <v>-7268.0285274566259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>
        <v>3000</v>
      </c>
      <c r="F21" s="218"/>
      <c r="G21" s="231"/>
      <c r="H21" s="25"/>
      <c r="I21" s="188" t="str">
        <f>B44</f>
        <v>Chêne pubescent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-4286.3850411355916</v>
      </c>
      <c r="K21" s="193">
        <f>'Données projet'!D10</f>
        <v>1.7625000000000002</v>
      </c>
      <c r="L21" s="192">
        <f t="shared" ref="L21:L29" si="0">K21*J21</f>
        <v>-7554.7536350014807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20</v>
      </c>
      <c r="B22" s="196">
        <f>'Données projet'!D36</f>
        <v>0</v>
      </c>
      <c r="C22" s="210"/>
      <c r="D22" s="197">
        <f>B22*C22</f>
        <v>0</v>
      </c>
      <c r="E22" s="210"/>
      <c r="F22" s="218"/>
      <c r="G22" s="227"/>
      <c r="H22" s="25"/>
      <c r="I22" s="188" t="str">
        <f>B70</f>
        <v>Cormier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-4259.7665934013567</v>
      </c>
      <c r="K22" s="193">
        <f>'Données projet'!D11</f>
        <v>0.60000000000000009</v>
      </c>
      <c r="L22" s="192">
        <f t="shared" si="0"/>
        <v>-2555.8599560408143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25</v>
      </c>
      <c r="B23" s="196">
        <f>'Données projet'!D37</f>
        <v>8</v>
      </c>
      <c r="C23" s="210">
        <v>10</v>
      </c>
      <c r="D23" s="197">
        <f t="shared" ref="D23:D41" si="1">B23*C23</f>
        <v>80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30</v>
      </c>
      <c r="B24" s="196">
        <f>'Données projet'!D38</f>
        <v>0</v>
      </c>
      <c r="C24" s="210"/>
      <c r="D24" s="197">
        <f t="shared" si="1"/>
        <v>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12" t="s">
        <v>286</v>
      </c>
      <c r="P24" s="312"/>
      <c r="Q24" s="312"/>
      <c r="R24" s="312"/>
      <c r="S24" s="312"/>
      <c r="T24" s="315">
        <v>7000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35</v>
      </c>
      <c r="B25" s="196">
        <f>'Données projet'!D39</f>
        <v>42</v>
      </c>
      <c r="C25" s="210">
        <v>10</v>
      </c>
      <c r="D25" s="197">
        <f t="shared" si="1"/>
        <v>420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40</v>
      </c>
      <c r="B26" s="196">
        <f>'Données projet'!D40</f>
        <v>0</v>
      </c>
      <c r="C26" s="210"/>
      <c r="D26" s="197">
        <f t="shared" si="1"/>
        <v>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45</v>
      </c>
      <c r="B27" s="196">
        <f>'Données projet'!D41</f>
        <v>42</v>
      </c>
      <c r="C27" s="210">
        <v>10</v>
      </c>
      <c r="D27" s="197">
        <f t="shared" si="1"/>
        <v>420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50</v>
      </c>
      <c r="B28" s="196">
        <f>'Données projet'!D42</f>
        <v>0</v>
      </c>
      <c r="C28" s="210"/>
      <c r="D28" s="197">
        <f t="shared" si="1"/>
        <v>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270526.22015770234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55</v>
      </c>
      <c r="B29" s="196">
        <f>'Données projet'!D43</f>
        <v>42</v>
      </c>
      <c r="C29" s="210">
        <v>20</v>
      </c>
      <c r="D29" s="197">
        <f t="shared" si="1"/>
        <v>840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7000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60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6698.5645933014357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65</v>
      </c>
      <c r="B31" s="196">
        <f>'Données projet'!D45</f>
        <v>42</v>
      </c>
      <c r="C31" s="210">
        <v>30</v>
      </c>
      <c r="D31" s="197">
        <f t="shared" si="1"/>
        <v>1260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6410.1096586616623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70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6134.0762283843651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75</v>
      </c>
      <c r="B33" s="196">
        <f>'Données projet'!D47</f>
        <v>42</v>
      </c>
      <c r="C33" s="210">
        <v>40</v>
      </c>
      <c r="D33" s="197">
        <f t="shared" si="1"/>
        <v>1680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-23378.642118498919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5869.9294051525039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85</v>
      </c>
      <c r="B34" s="196">
        <f>'Données projet'!D48</f>
        <v>42</v>
      </c>
      <c r="C34" s="210">
        <v>50</v>
      </c>
      <c r="D34" s="197">
        <f t="shared" si="1"/>
        <v>2100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1623157.320946214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5617.1573255047888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95</v>
      </c>
      <c r="B35" s="196">
        <f>'Données projet'!D49</f>
        <v>42</v>
      </c>
      <c r="C35" s="210">
        <v>50</v>
      </c>
      <c r="D35" s="197">
        <f t="shared" si="1"/>
        <v>2100</v>
      </c>
      <c r="E35" s="210"/>
      <c r="F35" s="219"/>
      <c r="G35" s="227"/>
      <c r="H35" s="25"/>
      <c r="I35" s="202" t="s">
        <v>267</v>
      </c>
      <c r="J35" s="306">
        <f ca="1">J33-J34</f>
        <v>-1646535.9630647129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5375.2701679471675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105</v>
      </c>
      <c r="B36" s="196">
        <f>'Données projet'!D50</f>
        <v>41</v>
      </c>
      <c r="C36" s="210">
        <v>50</v>
      </c>
      <c r="D36" s="197">
        <f t="shared" si="1"/>
        <v>2050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5143.7992037771937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115</v>
      </c>
      <c r="B37" s="196">
        <f>'Données projet'!D51</f>
        <v>37</v>
      </c>
      <c r="C37" s="210">
        <v>70</v>
      </c>
      <c r="D37" s="197">
        <f t="shared" si="1"/>
        <v>2590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4922.295888782005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125</v>
      </c>
      <c r="B38" s="196">
        <f>'Données projet'!D52</f>
        <v>33</v>
      </c>
      <c r="C38" s="210">
        <v>100</v>
      </c>
      <c r="D38" s="197">
        <f t="shared" si="1"/>
        <v>3300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4710.3309940497656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135</v>
      </c>
      <c r="B39" s="196">
        <f>'Données projet'!D53</f>
        <v>29</v>
      </c>
      <c r="C39" s="210">
        <v>120</v>
      </c>
      <c r="D39" s="197">
        <f t="shared" si="1"/>
        <v>3480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4507.4937742103029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145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4313.3911714931128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150</v>
      </c>
      <c r="B41" s="196">
        <f>'Données projet'!D55</f>
        <v>306</v>
      </c>
      <c r="C41" s="210">
        <v>200</v>
      </c>
      <c r="D41" s="197">
        <f t="shared" si="1"/>
        <v>61200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4127.6470540603959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3949.9014871391346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3779.8100355398428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Chêne pubescent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3617.0430962103756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3461.2852595314612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3312.2346981162309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2367+2500</f>
        <v>4867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3169.6025819294082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20</v>
      </c>
      <c r="B48" s="196">
        <f>'Données projet'!D62</f>
        <v>0</v>
      </c>
      <c r="C48" s="210"/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3033.1125185927353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25</v>
      </c>
      <c r="B49" s="196">
        <f>'Données projet'!D63</f>
        <v>8</v>
      </c>
      <c r="C49" s="210">
        <v>10</v>
      </c>
      <c r="D49" s="194">
        <f t="shared" ref="D49:D67" si="4">B49*C49</f>
        <v>80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2902.500017792092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30</v>
      </c>
      <c r="B50" s="196">
        <f>'Données projet'!D64</f>
        <v>0</v>
      </c>
      <c r="C50" s="210"/>
      <c r="D50" s="194">
        <f t="shared" si="4"/>
        <v>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2777.5119787484127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35</v>
      </c>
      <c r="B51" s="196">
        <f>'Données projet'!D65</f>
        <v>42</v>
      </c>
      <c r="C51" s="210">
        <v>10</v>
      </c>
      <c r="D51" s="194">
        <f t="shared" si="4"/>
        <v>420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2657.9061997592476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40</v>
      </c>
      <c r="B52" s="196">
        <f>'Données projet'!D66</f>
        <v>0</v>
      </c>
      <c r="C52" s="210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2543.4509088605241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45</v>
      </c>
      <c r="B53" s="196">
        <f>'Données projet'!D67</f>
        <v>42</v>
      </c>
      <c r="C53" s="210">
        <v>10</v>
      </c>
      <c r="D53" s="194">
        <f t="shared" si="4"/>
        <v>420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2433.9243146990666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50</v>
      </c>
      <c r="B54" s="196">
        <f>'Données projet'!D68</f>
        <v>0</v>
      </c>
      <c r="C54" s="210"/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2329.1141767455183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55</v>
      </c>
      <c r="B55" s="196">
        <f>'Données projet'!D69</f>
        <v>42</v>
      </c>
      <c r="C55" s="210">
        <v>20</v>
      </c>
      <c r="D55" s="194">
        <f t="shared" si="4"/>
        <v>840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2228.8173940148508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60</v>
      </c>
      <c r="B56" s="196">
        <f>'Données projet'!D70</f>
        <v>0</v>
      </c>
      <c r="C56" s="210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2132.8396114974648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65</v>
      </c>
      <c r="B57" s="196">
        <f>'Données projet'!D71</f>
        <v>42</v>
      </c>
      <c r="C57" s="210">
        <v>30</v>
      </c>
      <c r="D57" s="194">
        <f t="shared" si="4"/>
        <v>1260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2040.9948435382444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70</v>
      </c>
      <c r="B58" s="196">
        <f>'Données projet'!D72</f>
        <v>0</v>
      </c>
      <c r="C58" s="210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1953.1051134337263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75</v>
      </c>
      <c r="B59" s="196">
        <f>'Données projet'!D73</f>
        <v>42</v>
      </c>
      <c r="C59" s="210">
        <v>40</v>
      </c>
      <c r="D59" s="194">
        <f t="shared" si="4"/>
        <v>1680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1869.000108549021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85</v>
      </c>
      <c r="B60" s="196">
        <f>'Données projet'!D74</f>
        <v>42</v>
      </c>
      <c r="C60" s="210">
        <v>50</v>
      </c>
      <c r="D60" s="194">
        <f t="shared" si="4"/>
        <v>2100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1788.5168502861441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95</v>
      </c>
      <c r="B61" s="196">
        <f>'Données projet'!D75</f>
        <v>42</v>
      </c>
      <c r="C61" s="210">
        <v>50</v>
      </c>
      <c r="D61" s="194">
        <f t="shared" si="4"/>
        <v>2100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1711.4993782642537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105</v>
      </c>
      <c r="B62" s="196">
        <f>'Données projet'!D76</f>
        <v>41</v>
      </c>
      <c r="C62" s="210">
        <v>50</v>
      </c>
      <c r="D62" s="194">
        <f t="shared" si="4"/>
        <v>2050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1637.7984480997645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115</v>
      </c>
      <c r="B63" s="196">
        <f>'Données projet'!D77</f>
        <v>37</v>
      </c>
      <c r="C63" s="210">
        <v>70</v>
      </c>
      <c r="D63" s="194">
        <f t="shared" si="4"/>
        <v>2590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1567.2712422007319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125</v>
      </c>
      <c r="B64" s="196">
        <f>'Données projet'!D78</f>
        <v>33</v>
      </c>
      <c r="C64" s="210">
        <v>100</v>
      </c>
      <c r="D64" s="194">
        <f t="shared" si="4"/>
        <v>3300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1499.7810930150545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135</v>
      </c>
      <c r="B65" s="196">
        <f>'Données projet'!D79</f>
        <v>29</v>
      </c>
      <c r="C65" s="210">
        <v>120</v>
      </c>
      <c r="D65" s="194">
        <f t="shared" si="4"/>
        <v>3480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1435.1972181962246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145</v>
      </c>
      <c r="B66" s="196">
        <f>'Données projet'!D80</f>
        <v>0</v>
      </c>
      <c r="C66" s="210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1373.3944671734207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150</v>
      </c>
      <c r="B67" s="196">
        <f>'Données projet'!D81</f>
        <v>306</v>
      </c>
      <c r="C67" s="210">
        <v>200</v>
      </c>
      <c r="D67" s="194">
        <f t="shared" si="4"/>
        <v>61200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1314.2530786348525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1257.6584484544044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1203.5009076118706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>Cormier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1151.6755096764311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1102.0818274415612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1054.6237583172833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>
        <f>2367+2500</f>
        <v>4867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1009.2093381026637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20</v>
      </c>
      <c r="B74" s="196">
        <f>'Données projet'!D88</f>
        <v>0</v>
      </c>
      <c r="C74" s="210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965.75056277766862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25</v>
      </c>
      <c r="B75" s="196">
        <f>'Données projet'!D89</f>
        <v>8</v>
      </c>
      <c r="C75" s="210">
        <v>10</v>
      </c>
      <c r="D75" s="194">
        <f t="shared" ref="D75:D93" si="7">B75*C75</f>
        <v>80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924.16321796906107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30</v>
      </c>
      <c r="B76" s="196">
        <f>'Données projet'!D90</f>
        <v>0</v>
      </c>
      <c r="C76" s="210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884.36671575986702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35</v>
      </c>
      <c r="B77" s="196">
        <f>'Données projet'!D91</f>
        <v>42</v>
      </c>
      <c r="C77" s="210">
        <v>10</v>
      </c>
      <c r="D77" s="194">
        <f t="shared" si="7"/>
        <v>420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846.28393852618888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40</v>
      </c>
      <c r="B78" s="196">
        <f>'Données projet'!D92</f>
        <v>0</v>
      </c>
      <c r="C78" s="210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809.8410894987453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45</v>
      </c>
      <c r="B79" s="196">
        <f>'Données projet'!D93</f>
        <v>42</v>
      </c>
      <c r="C79" s="210">
        <v>10</v>
      </c>
      <c r="D79" s="194">
        <f t="shared" si="7"/>
        <v>420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774.96754975956503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50</v>
      </c>
      <c r="B80" s="196">
        <f>'Données projet'!D94</f>
        <v>0</v>
      </c>
      <c r="C80" s="210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741.59574139671304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55</v>
      </c>
      <c r="B81" s="196">
        <f>'Données projet'!D95</f>
        <v>42</v>
      </c>
      <c r="C81" s="210">
        <v>20</v>
      </c>
      <c r="D81" s="194">
        <f t="shared" si="7"/>
        <v>840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709.66099655187861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60</v>
      </c>
      <c r="B82" s="196">
        <f>'Données projet'!D96</f>
        <v>0</v>
      </c>
      <c r="C82" s="210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679.10143210706087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65</v>
      </c>
      <c r="B83" s="196">
        <f>'Données projet'!D97</f>
        <v>42</v>
      </c>
      <c r="C83" s="210">
        <v>30</v>
      </c>
      <c r="D83" s="194">
        <f t="shared" si="7"/>
        <v>1260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649.85782976752262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70</v>
      </c>
      <c r="B84" s="196">
        <f>'Données projet'!D98</f>
        <v>0</v>
      </c>
      <c r="C84" s="210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621.87352130863394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75</v>
      </c>
      <c r="B85" s="196">
        <f>'Données projet'!D99</f>
        <v>42</v>
      </c>
      <c r="C85" s="210">
        <v>40</v>
      </c>
      <c r="D85" s="194">
        <f t="shared" si="7"/>
        <v>1680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595.0942787642432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85</v>
      </c>
      <c r="B86" s="196">
        <f>'Données projet'!D100</f>
        <v>42</v>
      </c>
      <c r="C86" s="210">
        <v>50</v>
      </c>
      <c r="D86" s="194">
        <f t="shared" si="7"/>
        <v>2100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569.46820934377342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95</v>
      </c>
      <c r="B87" s="196">
        <f>'Données projet'!D101</f>
        <v>42</v>
      </c>
      <c r="C87" s="210">
        <v>50</v>
      </c>
      <c r="D87" s="194">
        <f t="shared" si="7"/>
        <v>2100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544.94565487442446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105</v>
      </c>
      <c r="B88" s="196">
        <f>'Données projet'!D102</f>
        <v>41</v>
      </c>
      <c r="C88" s="210">
        <v>50</v>
      </c>
      <c r="D88" s="194">
        <f t="shared" si="7"/>
        <v>2050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521.47909557361197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115</v>
      </c>
      <c r="B89" s="196">
        <f>'Données projet'!D103</f>
        <v>37</v>
      </c>
      <c r="C89" s="210">
        <v>70</v>
      </c>
      <c r="D89" s="194">
        <f t="shared" si="7"/>
        <v>2590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499.02305796517896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125</v>
      </c>
      <c r="B90" s="196">
        <f>'Données projet'!D104</f>
        <v>33</v>
      </c>
      <c r="C90" s="210">
        <v>100</v>
      </c>
      <c r="D90" s="194">
        <f t="shared" si="7"/>
        <v>3300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477.53402676093674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135</v>
      </c>
      <c r="B91" s="196">
        <f>'Données projet'!D105</f>
        <v>29</v>
      </c>
      <c r="C91" s="210">
        <v>120</v>
      </c>
      <c r="D91" s="194">
        <f t="shared" si="7"/>
        <v>3480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456.97036053678175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145</v>
      </c>
      <c r="B92" s="196">
        <f>'Données projet'!D106</f>
        <v>0</v>
      </c>
      <c r="C92" s="210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437.29221103998248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150</v>
      </c>
      <c r="B93" s="196">
        <f>'Données projet'!D107</f>
        <v>306</v>
      </c>
      <c r="C93" s="210">
        <v>200</v>
      </c>
      <c r="D93" s="194">
        <f t="shared" si="7"/>
        <v>61200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418.46144597127534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400.44157509212948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383.19767951399962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366.69634403253548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350.90559237563212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335.79482523983933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321.33476099506169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>
        <f>IF(R99+1&lt;=MIN('Données projet'!$E$9:$E$18),R99+1,"STOP")</f>
        <v>71</v>
      </c>
      <c r="S100" s="201">
        <f t="shared" si="9"/>
        <v>307.49737894264274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>
        <f>IF(R100+1&lt;=MIN('Données projet'!$E$9:$E$18),R100+1,"STOP")</f>
        <v>72</v>
      </c>
      <c r="S101" s="201">
        <f t="shared" si="9"/>
        <v>294.25586501688309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>
        <f>IF(R101+1&lt;=MIN('Données projet'!$E$9:$E$18),R101+1,"STOP")</f>
        <v>73</v>
      </c>
      <c r="S102" s="201">
        <f t="shared" si="9"/>
        <v>281.58455982476852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>
        <f>IF(R102+1&lt;=MIN('Données projet'!$E$9:$E$18),R102+1,"STOP")</f>
        <v>74</v>
      </c>
      <c r="S103" s="201">
        <f t="shared" si="9"/>
        <v>269.45890892322348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>
        <f>IF(R103+1&lt;=MIN('Données projet'!$E$9:$E$18),R103+1,"STOP")</f>
        <v>75</v>
      </c>
      <c r="S104" s="201">
        <f t="shared" si="9"/>
        <v>257.85541523753443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>
        <f>IF(R104+1&lt;=MIN('Données projet'!$E$9:$E$18),R104+1,"STOP")</f>
        <v>76</v>
      </c>
      <c r="S105" s="201">
        <f t="shared" si="9"/>
        <v>246.75159352874115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>
        <f>IF(R105+1&lt;=MIN('Données projet'!$E$9:$E$18),R105+1,"STOP")</f>
        <v>77</v>
      </c>
      <c r="S106" s="201">
        <f t="shared" si="9"/>
        <v>236.12592682176188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>
        <f>IF(R106+1&lt;=MIN('Données projet'!$E$9:$E$18),R106+1,"STOP")</f>
        <v>78</v>
      </c>
      <c r="S107" s="201">
        <f t="shared" si="9"/>
        <v>225.95782470982002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>
        <f>IF(R107+1&lt;=MIN('Données projet'!$E$9:$E$18),R107+1,"STOP")</f>
        <v>79</v>
      </c>
      <c r="S108" s="201">
        <f t="shared" si="9"/>
        <v>216.22758345437322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>
        <f>IF(R108+1&lt;=MIN('Données projet'!$E$9:$E$18),R108+1,"STOP")</f>
        <v>80</v>
      </c>
      <c r="S109" s="201">
        <f t="shared" si="9"/>
        <v>206.91634780322804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>
        <f>IF(R109+1&lt;=MIN('Données projet'!$E$9:$E$18),R109+1,"STOP")</f>
        <v>81</v>
      </c>
      <c r="S110" s="201">
        <f t="shared" si="9"/>
        <v>198.00607445284982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>
        <f>IF(R110+1&lt;=MIN('Données projet'!$E$9:$E$18),R110+1,"STOP")</f>
        <v>82</v>
      </c>
      <c r="S111" s="201">
        <f t="shared" si="9"/>
        <v>189.47949708406682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>
        <f>IF(R111+1&lt;=MIN('Données projet'!$E$9:$E$18),R111+1,"STOP")</f>
        <v>83</v>
      </c>
      <c r="S112" s="201">
        <f t="shared" si="9"/>
        <v>181.32009290341324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7000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7000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7000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7000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7000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7000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7000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7000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7000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7000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7000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7000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7000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7000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7000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7000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RUPIL</cp:lastModifiedBy>
  <dcterms:created xsi:type="dcterms:W3CDTF">2021-02-01T08:22:39Z</dcterms:created>
  <dcterms:modified xsi:type="dcterms:W3CDTF">2021-10-07T09:32:28Z</dcterms:modified>
</cp:coreProperties>
</file>