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ucie RUPIL\Documents\LABEL BAS CARBONE\1-PROJETS CARBONE EN COURS\PROPRIETAIRES\Projet CALMON\Dossier LBC\"/>
    </mc:Choice>
  </mc:AlternateContent>
  <bookViews>
    <workbookView xWindow="0" yWindow="0" windowWidth="23040" windowHeight="8808" tabRatio="70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B68" i="1"/>
  <c r="B67" i="1"/>
  <c r="B99" i="1" l="1"/>
  <c r="D97" i="1"/>
  <c r="B97" i="1"/>
  <c r="D95" i="1"/>
  <c r="B95" i="1"/>
  <c r="D93" i="1"/>
  <c r="B93" i="1"/>
  <c r="D91" i="1"/>
  <c r="D89" i="1"/>
  <c r="B91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64" i="2" l="1" a="1"/>
  <c r="BC164" i="2" s="1"/>
  <c r="BC34" i="2" a="1"/>
  <c r="BC34" i="2" s="1"/>
  <c r="BC31" i="2" a="1"/>
  <c r="BC31" i="2" s="1"/>
  <c r="BC181" i="2" a="1"/>
  <c r="BC181" i="2" s="1"/>
  <c r="BC126" i="2" a="1"/>
  <c r="BC126" i="2" s="1"/>
  <c r="BC18" i="2" a="1"/>
  <c r="BC18" i="2" s="1"/>
  <c r="BC84" i="2" a="1"/>
  <c r="BC84" i="2" s="1"/>
  <c r="BC65" i="2" a="1"/>
  <c r="BC65" i="2" s="1"/>
  <c r="BC38" i="2" a="1"/>
  <c r="BC38" i="2" s="1"/>
  <c r="BC32" i="2" a="1"/>
  <c r="BC32" i="2" s="1"/>
  <c r="BC114" i="2" a="1"/>
  <c r="BC114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7" i="2" a="1"/>
  <c r="BC7" i="2" s="1"/>
  <c r="BC143" i="2" a="1"/>
  <c r="BC143" i="2" s="1"/>
  <c r="BC117" i="2" a="1"/>
  <c r="BC117" i="2" s="1"/>
  <c r="BC58" i="2" a="1"/>
  <c r="BC58" i="2" s="1"/>
  <c r="BP203" i="2"/>
  <c r="AH151" i="2" a="1"/>
  <c r="AH151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<sst xmlns="http://schemas.openxmlformats.org/spreadsheetml/2006/main" count="1172" uniqueCount="324">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</sst>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236.37892704001897</c:v>
                </c:pt>
                <c:pt idx="32">
                  <c:v>255.14008587392505</c:v>
                </c:pt>
                <c:pt idx="33">
                  <c:v>273.870029571327</c:v>
                </c:pt>
                <c:pt idx="34">
                  <c:v>292.57119286733285</c:v>
                </c:pt>
                <c:pt idx="35">
                  <c:v>311.24567377041313</c:v>
                </c:pt>
                <c:pt idx="36">
                  <c:v>236.81560804160597</c:v>
                </c:pt>
                <c:pt idx="37">
                  <c:v>253.8322112206821</c:v>
                </c:pt>
                <c:pt idx="38">
                  <c:v>270.82299004195693</c:v>
                </c:pt>
                <c:pt idx="39">
                  <c:v>287.78979257936163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649.33245855121572</c:v>
                </c:pt>
                <c:pt idx="147">
                  <c:v>654.03150003454175</c:v>
                </c:pt>
                <c:pt idx="148">
                  <c:v>658.72984581562559</c:v>
                </c:pt>
                <c:pt idx="149">
                  <c:v>663.42750155761553</c:v>
                </c:pt>
                <c:pt idx="150">
                  <c:v>668.12447283689983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038800"/>
        <c:axId val="653040432"/>
      </c:scatterChart>
      <c:valAx>
        <c:axId val="653038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3040432"/>
        <c:crosses val="autoZero"/>
        <c:crossBetween val="midCat"/>
      </c:valAx>
      <c:valAx>
        <c:axId val="65304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3038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93152"/>
        <c:axId val="1019888256"/>
      </c:scatterChart>
      <c:valAx>
        <c:axId val="1019893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8256"/>
        <c:crosses val="autoZero"/>
        <c:crossBetween val="midCat"/>
      </c:valAx>
      <c:valAx>
        <c:axId val="101988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3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466.61294333655451</c:v>
                </c:pt>
                <c:pt idx="42">
                  <c:v>486.98790221252966</c:v>
                </c:pt>
                <c:pt idx="43">
                  <c:v>507.34477426054769</c:v>
                </c:pt>
                <c:pt idx="44">
                  <c:v>527.68438675921186</c:v>
                </c:pt>
                <c:pt idx="45">
                  <c:v>548.00749806060526</c:v>
                </c:pt>
                <c:pt idx="46">
                  <c:v>406.48522456571527</c:v>
                </c:pt>
                <c:pt idx="47">
                  <c:v>424.31959279145252</c:v>
                </c:pt>
                <c:pt idx="48">
                  <c:v>442.1378364455868</c:v>
                </c:pt>
                <c:pt idx="49">
                  <c:v>459.94069650633213</c:v>
                </c:pt>
                <c:pt idx="50">
                  <c:v>477.72885193803245</c:v>
                </c:pt>
                <c:pt idx="51">
                  <c:v>493.65210049942431</c:v>
                </c:pt>
                <c:pt idx="52">
                  <c:v>509.56446562910077</c:v>
                </c:pt>
                <c:pt idx="53">
                  <c:v>525.46633489855185</c:v>
                </c:pt>
                <c:pt idx="54">
                  <c:v>541.35807051957443</c:v>
                </c:pt>
                <c:pt idx="55">
                  <c:v>557.24001171471275</c:v>
                </c:pt>
                <c:pt idx="56">
                  <c:v>5.144133920125077E-12</c:v>
                </c:pt>
                <c:pt idx="57">
                  <c:v>5.144133920125077E-12</c:v>
                </c:pt>
                <c:pt idx="58">
                  <c:v>5.144133920125077E-12</c:v>
                </c:pt>
                <c:pt idx="59">
                  <c:v>5.144133920125077E-12</c:v>
                </c:pt>
                <c:pt idx="60">
                  <c:v>5.144133920125077E-12</c:v>
                </c:pt>
                <c:pt idx="61">
                  <c:v>5.144133920125077E-12</c:v>
                </c:pt>
                <c:pt idx="62">
                  <c:v>5.144133920125077E-12</c:v>
                </c:pt>
                <c:pt idx="63">
                  <c:v>5.144133920125077E-12</c:v>
                </c:pt>
                <c:pt idx="64">
                  <c:v>5.144133920125077E-12</c:v>
                </c:pt>
                <c:pt idx="65">
                  <c:v>5.144133920125077E-12</c:v>
                </c:pt>
                <c:pt idx="66">
                  <c:v>5.144133920125077E-12</c:v>
                </c:pt>
                <c:pt idx="67">
                  <c:v>5.144133920125077E-12</c:v>
                </c:pt>
                <c:pt idx="68">
                  <c:v>5.144133920125077E-12</c:v>
                </c:pt>
                <c:pt idx="69">
                  <c:v>5.144133920125077E-12</c:v>
                </c:pt>
                <c:pt idx="70">
                  <c:v>5.144133920125077E-12</c:v>
                </c:pt>
                <c:pt idx="71">
                  <c:v>5.144133920125077E-12</c:v>
                </c:pt>
                <c:pt idx="72">
                  <c:v>5.144133920125077E-12</c:v>
                </c:pt>
                <c:pt idx="73">
                  <c:v>5.144133920125077E-12</c:v>
                </c:pt>
                <c:pt idx="74">
                  <c:v>5.144133920125077E-12</c:v>
                </c:pt>
                <c:pt idx="75">
                  <c:v>5.144133920125077E-12</c:v>
                </c:pt>
                <c:pt idx="76">
                  <c:v>5.144133920125077E-12</c:v>
                </c:pt>
                <c:pt idx="77">
                  <c:v>5.144133920125077E-12</c:v>
                </c:pt>
                <c:pt idx="78">
                  <c:v>5.144133920125077E-12</c:v>
                </c:pt>
                <c:pt idx="79">
                  <c:v>5.144133920125077E-12</c:v>
                </c:pt>
                <c:pt idx="80">
                  <c:v>5.144133920125077E-12</c:v>
                </c:pt>
                <c:pt idx="81">
                  <c:v>5.144133920125077E-12</c:v>
                </c:pt>
                <c:pt idx="82">
                  <c:v>5.144133920125077E-12</c:v>
                </c:pt>
                <c:pt idx="83">
                  <c:v>5.144133920125077E-12</c:v>
                </c:pt>
                <c:pt idx="84">
                  <c:v>5.144133920125077E-12</c:v>
                </c:pt>
                <c:pt idx="85">
                  <c:v>5.144133920125077E-12</c:v>
                </c:pt>
                <c:pt idx="86">
                  <c:v>5.144133920125077E-12</c:v>
                </c:pt>
                <c:pt idx="87">
                  <c:v>5.144133920125077E-12</c:v>
                </c:pt>
                <c:pt idx="88">
                  <c:v>5.144133920125077E-12</c:v>
                </c:pt>
                <c:pt idx="89">
                  <c:v>5.144133920125077E-12</c:v>
                </c:pt>
                <c:pt idx="90">
                  <c:v>5.144133920125077E-12</c:v>
                </c:pt>
                <c:pt idx="91">
                  <c:v>5.144133920125077E-12</c:v>
                </c:pt>
                <c:pt idx="92">
                  <c:v>5.144133920125077E-12</c:v>
                </c:pt>
                <c:pt idx="93">
                  <c:v>5.144133920125077E-12</c:v>
                </c:pt>
                <c:pt idx="94">
                  <c:v>5.144133920125077E-12</c:v>
                </c:pt>
                <c:pt idx="95">
                  <c:v>5.144133920125077E-12</c:v>
                </c:pt>
                <c:pt idx="96">
                  <c:v>5.144133920125077E-12</c:v>
                </c:pt>
                <c:pt idx="97">
                  <c:v>5.144133920125077E-12</c:v>
                </c:pt>
                <c:pt idx="98">
                  <c:v>5.144133920125077E-12</c:v>
                </c:pt>
                <c:pt idx="99">
                  <c:v>5.144133920125077E-12</c:v>
                </c:pt>
                <c:pt idx="100">
                  <c:v>5.144133920125077E-12</c:v>
                </c:pt>
                <c:pt idx="101">
                  <c:v>5.144133920125077E-12</c:v>
                </c:pt>
                <c:pt idx="102">
                  <c:v>5.144133920125077E-12</c:v>
                </c:pt>
                <c:pt idx="103">
                  <c:v>5.144133920125077E-12</c:v>
                </c:pt>
                <c:pt idx="104">
                  <c:v>5.144133920125077E-12</c:v>
                </c:pt>
                <c:pt idx="105">
                  <c:v>5.144133920125077E-12</c:v>
                </c:pt>
                <c:pt idx="106">
                  <c:v>5.144133920125077E-12</c:v>
                </c:pt>
                <c:pt idx="107">
                  <c:v>5.144133920125077E-12</c:v>
                </c:pt>
                <c:pt idx="108">
                  <c:v>5.144133920125077E-12</c:v>
                </c:pt>
                <c:pt idx="109">
                  <c:v>5.144133920125077E-12</c:v>
                </c:pt>
                <c:pt idx="110">
                  <c:v>5.144133920125077E-12</c:v>
                </c:pt>
                <c:pt idx="111">
                  <c:v>5.144133920125077E-12</c:v>
                </c:pt>
                <c:pt idx="112">
                  <c:v>5.144133920125077E-12</c:v>
                </c:pt>
                <c:pt idx="113">
                  <c:v>5.144133920125077E-12</c:v>
                </c:pt>
                <c:pt idx="114">
                  <c:v>5.144133920125077E-12</c:v>
                </c:pt>
                <c:pt idx="115">
                  <c:v>5.144133920125077E-12</c:v>
                </c:pt>
                <c:pt idx="116">
                  <c:v>5.144133920125077E-12</c:v>
                </c:pt>
                <c:pt idx="117">
                  <c:v>5.144133920125077E-12</c:v>
                </c:pt>
                <c:pt idx="118">
                  <c:v>5.144133920125077E-12</c:v>
                </c:pt>
                <c:pt idx="119">
                  <c:v>5.144133920125077E-12</c:v>
                </c:pt>
                <c:pt idx="120">
                  <c:v>5.144133920125077E-12</c:v>
                </c:pt>
                <c:pt idx="121">
                  <c:v>5.144133920125077E-12</c:v>
                </c:pt>
                <c:pt idx="122">
                  <c:v>5.144133920125077E-12</c:v>
                </c:pt>
                <c:pt idx="123">
                  <c:v>5.144133920125077E-12</c:v>
                </c:pt>
                <c:pt idx="124">
                  <c:v>5.144133920125077E-12</c:v>
                </c:pt>
                <c:pt idx="125">
                  <c:v>5.144133920125077E-12</c:v>
                </c:pt>
                <c:pt idx="126">
                  <c:v>5.144133920125077E-12</c:v>
                </c:pt>
                <c:pt idx="127">
                  <c:v>5.144133920125077E-12</c:v>
                </c:pt>
                <c:pt idx="128">
                  <c:v>5.144133920125077E-12</c:v>
                </c:pt>
                <c:pt idx="129">
                  <c:v>5.144133920125077E-12</c:v>
                </c:pt>
                <c:pt idx="130">
                  <c:v>5.144133920125077E-12</c:v>
                </c:pt>
                <c:pt idx="131">
                  <c:v>5.144133920125077E-12</c:v>
                </c:pt>
                <c:pt idx="132">
                  <c:v>5.144133920125077E-12</c:v>
                </c:pt>
                <c:pt idx="133">
                  <c:v>5.144133920125077E-12</c:v>
                </c:pt>
                <c:pt idx="134">
                  <c:v>5.144133920125077E-12</c:v>
                </c:pt>
                <c:pt idx="135">
                  <c:v>5.144133920125077E-12</c:v>
                </c:pt>
                <c:pt idx="136">
                  <c:v>5.144133920125077E-12</c:v>
                </c:pt>
                <c:pt idx="137">
                  <c:v>5.144133920125077E-12</c:v>
                </c:pt>
                <c:pt idx="138">
                  <c:v>5.144133920125077E-12</c:v>
                </c:pt>
                <c:pt idx="139">
                  <c:v>5.144133920125077E-12</c:v>
                </c:pt>
                <c:pt idx="140">
                  <c:v>5.144133920125077E-12</c:v>
                </c:pt>
                <c:pt idx="141">
                  <c:v>5.144133920125077E-12</c:v>
                </c:pt>
                <c:pt idx="142">
                  <c:v>5.144133920125077E-12</c:v>
                </c:pt>
                <c:pt idx="143">
                  <c:v>5.144133920125077E-12</c:v>
                </c:pt>
                <c:pt idx="144">
                  <c:v>5.144133920125077E-12</c:v>
                </c:pt>
                <c:pt idx="145">
                  <c:v>5.144133920125077E-12</c:v>
                </c:pt>
                <c:pt idx="146">
                  <c:v>5.144133920125077E-12</c:v>
                </c:pt>
                <c:pt idx="147">
                  <c:v>5.144133920125077E-12</c:v>
                </c:pt>
                <c:pt idx="148">
                  <c:v>5.144133920125077E-12</c:v>
                </c:pt>
                <c:pt idx="149">
                  <c:v>5.144133920125077E-12</c:v>
                </c:pt>
                <c:pt idx="150">
                  <c:v>5.144133920125077E-12</c:v>
                </c:pt>
                <c:pt idx="151">
                  <c:v>5.144133920125077E-12</c:v>
                </c:pt>
                <c:pt idx="152">
                  <c:v>5.144133920125077E-12</c:v>
                </c:pt>
                <c:pt idx="153">
                  <c:v>5.144133920125077E-12</c:v>
                </c:pt>
                <c:pt idx="154">
                  <c:v>5.144133920125077E-12</c:v>
                </c:pt>
                <c:pt idx="155">
                  <c:v>5.144133920125077E-12</c:v>
                </c:pt>
                <c:pt idx="156">
                  <c:v>5.144133920125077E-12</c:v>
                </c:pt>
                <c:pt idx="157">
                  <c:v>5.144133920125077E-12</c:v>
                </c:pt>
                <c:pt idx="158">
                  <c:v>5.144133920125077E-12</c:v>
                </c:pt>
                <c:pt idx="159">
                  <c:v>5.144133920125077E-12</c:v>
                </c:pt>
                <c:pt idx="160">
                  <c:v>5.144133920125077E-12</c:v>
                </c:pt>
                <c:pt idx="161">
                  <c:v>5.144133920125077E-12</c:v>
                </c:pt>
                <c:pt idx="162">
                  <c:v>5.144133920125077E-12</c:v>
                </c:pt>
                <c:pt idx="163">
                  <c:v>5.144133920125077E-12</c:v>
                </c:pt>
                <c:pt idx="164">
                  <c:v>5.144133920125077E-12</c:v>
                </c:pt>
                <c:pt idx="165">
                  <c:v>5.144133920125077E-12</c:v>
                </c:pt>
                <c:pt idx="166">
                  <c:v>5.144133920125077E-12</c:v>
                </c:pt>
                <c:pt idx="167">
                  <c:v>5.144133920125077E-12</c:v>
                </c:pt>
                <c:pt idx="168">
                  <c:v>5.144133920125077E-12</c:v>
                </c:pt>
                <c:pt idx="169">
                  <c:v>5.144133920125077E-12</c:v>
                </c:pt>
                <c:pt idx="170">
                  <c:v>5.144133920125077E-12</c:v>
                </c:pt>
                <c:pt idx="171">
                  <c:v>5.144133920125077E-12</c:v>
                </c:pt>
                <c:pt idx="172">
                  <c:v>5.144133920125077E-12</c:v>
                </c:pt>
                <c:pt idx="173">
                  <c:v>5.144133920125077E-12</c:v>
                </c:pt>
                <c:pt idx="174">
                  <c:v>5.144133920125077E-12</c:v>
                </c:pt>
                <c:pt idx="175">
                  <c:v>5.144133920125077E-12</c:v>
                </c:pt>
                <c:pt idx="176">
                  <c:v>5.144133920125077E-12</c:v>
                </c:pt>
                <c:pt idx="177">
                  <c:v>5.144133920125077E-12</c:v>
                </c:pt>
                <c:pt idx="178">
                  <c:v>5.144133920125077E-12</c:v>
                </c:pt>
                <c:pt idx="179">
                  <c:v>5.144133920125077E-12</c:v>
                </c:pt>
                <c:pt idx="180">
                  <c:v>5.144133920125077E-12</c:v>
                </c:pt>
                <c:pt idx="181">
                  <c:v>5.144133920125077E-12</c:v>
                </c:pt>
                <c:pt idx="182">
                  <c:v>5.144133920125077E-12</c:v>
                </c:pt>
                <c:pt idx="183">
                  <c:v>5.144133920125077E-12</c:v>
                </c:pt>
                <c:pt idx="184">
                  <c:v>5.144133920125077E-12</c:v>
                </c:pt>
                <c:pt idx="185">
                  <c:v>5.144133920125077E-12</c:v>
                </c:pt>
                <c:pt idx="186">
                  <c:v>5.144133920125077E-12</c:v>
                </c:pt>
                <c:pt idx="187">
                  <c:v>5.144133920125077E-12</c:v>
                </c:pt>
                <c:pt idx="188">
                  <c:v>5.144133920125077E-12</c:v>
                </c:pt>
                <c:pt idx="189">
                  <c:v>5.144133920125077E-12</c:v>
                </c:pt>
                <c:pt idx="190">
                  <c:v>5.144133920125077E-12</c:v>
                </c:pt>
                <c:pt idx="191">
                  <c:v>5.144133920125077E-12</c:v>
                </c:pt>
                <c:pt idx="192">
                  <c:v>5.144133920125077E-12</c:v>
                </c:pt>
                <c:pt idx="193">
                  <c:v>5.144133920125077E-12</c:v>
                </c:pt>
                <c:pt idx="194">
                  <c:v>5.144133920125077E-12</c:v>
                </c:pt>
                <c:pt idx="195">
                  <c:v>5.144133920125077E-12</c:v>
                </c:pt>
                <c:pt idx="196">
                  <c:v>5.144133920125077E-12</c:v>
                </c:pt>
                <c:pt idx="197">
                  <c:v>5.144133920125077E-12</c:v>
                </c:pt>
                <c:pt idx="198">
                  <c:v>5.144133920125077E-12</c:v>
                </c:pt>
                <c:pt idx="199">
                  <c:v>5.144133920125077E-12</c:v>
                </c:pt>
                <c:pt idx="200">
                  <c:v>5.144133920125077E-12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336048"/>
        <c:axId val="824336592"/>
      </c:scatterChart>
      <c:valAx>
        <c:axId val="82433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4336592"/>
        <c:crosses val="autoZero"/>
        <c:crossBetween val="midCat"/>
      </c:valAx>
      <c:valAx>
        <c:axId val="82433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433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332784"/>
        <c:axId val="586502432"/>
      </c:scatterChart>
      <c:valAx>
        <c:axId val="824332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6502432"/>
        <c:crosses val="autoZero"/>
        <c:crossBetween val="midCat"/>
      </c:valAx>
      <c:valAx>
        <c:axId val="58650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4332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496448"/>
        <c:axId val="586498080"/>
      </c:scatterChart>
      <c:valAx>
        <c:axId val="586496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6498080"/>
        <c:crosses val="autoZero"/>
        <c:crossBetween val="midCat"/>
      </c:valAx>
      <c:valAx>
        <c:axId val="58649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6496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83360"/>
        <c:axId val="1019886080"/>
      </c:scatterChart>
      <c:valAx>
        <c:axId val="1019883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6080"/>
        <c:crosses val="autoZero"/>
        <c:crossBetween val="midCat"/>
      </c:valAx>
      <c:valAx>
        <c:axId val="101988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84448"/>
        <c:axId val="1019896960"/>
      </c:scatterChart>
      <c:valAx>
        <c:axId val="1019884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6960"/>
        <c:crosses val="autoZero"/>
        <c:crossBetween val="midCat"/>
      </c:valAx>
      <c:valAx>
        <c:axId val="101989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4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96416"/>
        <c:axId val="1019893696"/>
      </c:scatterChart>
      <c:valAx>
        <c:axId val="101989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3696"/>
        <c:crosses val="autoZero"/>
        <c:crossBetween val="midCat"/>
      </c:valAx>
      <c:valAx>
        <c:axId val="101989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84992"/>
        <c:axId val="1019894240"/>
      </c:scatterChart>
      <c:valAx>
        <c:axId val="1019884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4240"/>
        <c:crosses val="autoZero"/>
        <c:crossBetween val="midCat"/>
      </c:valAx>
      <c:valAx>
        <c:axId val="101989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4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9883904"/>
        <c:axId val="1019895872"/>
      </c:scatterChart>
      <c:valAx>
        <c:axId val="101988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95872"/>
        <c:crosses val="autoZero"/>
        <c:crossBetween val="midCat"/>
      </c:valAx>
      <c:valAx>
        <c:axId val="10198958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1988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D71" sqref="D7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1.6</v>
      </c>
      <c r="D5" s="304" t="s">
        <v>229</v>
      </c>
      <c r="E5" s="305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0.247</v>
      </c>
      <c r="D9" s="36">
        <f t="shared" ref="D9:D18" si="0">C9*$C$5</f>
        <v>0.3952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0.32800000000000001</v>
      </c>
      <c r="D10" s="36">
        <f t="shared" si="0"/>
        <v>0.52480000000000004</v>
      </c>
      <c r="E10" s="37">
        <v>55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</v>
      </c>
      <c r="C11" s="35">
        <v>0.40899999999999997</v>
      </c>
      <c r="D11" s="36">
        <f t="shared" si="0"/>
        <v>0.65439999999999998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0.98399999999999999</v>
      </c>
      <c r="D19" s="41">
        <f>SUM(D9:D18)</f>
        <v>1.5744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140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53">
        <v>290</v>
      </c>
      <c r="C48" s="53">
        <v>7</v>
      </c>
      <c r="D48" s="5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53">
        <v>300</v>
      </c>
      <c r="C49" s="53">
        <v>8</v>
      </c>
      <c r="D49" s="5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295</v>
      </c>
      <c r="C54" s="53"/>
      <c r="D54" s="53"/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107</v>
      </c>
      <c r="C62" s="63">
        <v>1</v>
      </c>
      <c r="D62" s="63">
        <v>34</v>
      </c>
      <c r="E62" s="54"/>
      <c r="F62" s="54"/>
      <c r="G62" s="54"/>
      <c r="H62" s="54">
        <v>1</v>
      </c>
      <c r="I62" s="56">
        <f>IFERROR(B62/A62,"")</f>
        <v>7.1333333333333337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154</v>
      </c>
      <c r="C63" s="63">
        <v>2</v>
      </c>
      <c r="D63" s="63">
        <v>50</v>
      </c>
      <c r="E63" s="54"/>
      <c r="F63" s="54"/>
      <c r="G63" s="54"/>
      <c r="H63" s="54">
        <v>1</v>
      </c>
      <c r="I63" s="52">
        <f>IF(A63&lt;&gt;0,(B63-(B62-D62))/(A63-A62),"")</f>
        <v>16.2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183</v>
      </c>
      <c r="C64" s="63">
        <v>3</v>
      </c>
      <c r="D64" s="63">
        <v>52</v>
      </c>
      <c r="E64" s="54"/>
      <c r="F64" s="54"/>
      <c r="G64" s="54"/>
      <c r="H64" s="54">
        <v>1</v>
      </c>
      <c r="I64" s="52">
        <f>IF(A64&lt;&gt;0,(B64-(B63-D63))/(A64-A63),"")</f>
        <v>15.8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205</v>
      </c>
      <c r="C65" s="63">
        <v>4</v>
      </c>
      <c r="D65" s="63">
        <v>51</v>
      </c>
      <c r="E65" s="54"/>
      <c r="F65" s="54"/>
      <c r="G65" s="54"/>
      <c r="H65" s="54">
        <v>1</v>
      </c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222</v>
      </c>
      <c r="C66" s="63">
        <v>5</v>
      </c>
      <c r="D66" s="63">
        <v>49</v>
      </c>
      <c r="E66" s="54"/>
      <c r="F66" s="54"/>
      <c r="G66" s="54"/>
      <c r="H66" s="54"/>
      <c r="I66" s="52">
        <f t="shared" ref="I66:I81" si="2">IF(A66&lt;&gt;0,(B66-(B65-D65))/(A66-A65),"")</f>
        <v>13.6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f>235</f>
        <v>235</v>
      </c>
      <c r="C67" s="63"/>
      <c r="D67" s="63"/>
      <c r="E67" s="54"/>
      <c r="F67" s="54"/>
      <c r="G67" s="54"/>
      <c r="H67" s="54"/>
      <c r="I67" s="52">
        <f t="shared" si="2"/>
        <v>12.4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f>245+45</f>
        <v>290</v>
      </c>
      <c r="C68" s="63">
        <v>6</v>
      </c>
      <c r="D68" s="63">
        <f>45+41</f>
        <v>86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252</v>
      </c>
      <c r="C69" s="53"/>
      <c r="D69" s="53"/>
      <c r="E69" s="54"/>
      <c r="F69" s="54"/>
      <c r="G69" s="54"/>
      <c r="H69" s="54"/>
      <c r="I69" s="52">
        <f t="shared" si="2"/>
        <v>9.6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295</v>
      </c>
      <c r="C70" s="53">
        <v>7</v>
      </c>
      <c r="D70" s="53">
        <v>295</v>
      </c>
      <c r="E70" s="54"/>
      <c r="F70" s="54"/>
      <c r="G70" s="54"/>
      <c r="H70" s="54"/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Bouleau verruqueux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51.9</v>
      </c>
      <c r="C88" s="63"/>
      <c r="D88" s="63"/>
      <c r="E88" s="54"/>
      <c r="F88" s="54"/>
      <c r="G88" s="54"/>
      <c r="H88" s="93"/>
      <c r="I88" s="56">
        <f>IFERROR(B88/A88,"")</f>
        <v>3.46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80+9.3</f>
        <v>89.3</v>
      </c>
      <c r="C89" s="63">
        <v>1</v>
      </c>
      <c r="D89" s="63">
        <f>10.3+9.3</f>
        <v>19.600000000000001</v>
      </c>
      <c r="E89" s="54"/>
      <c r="F89" s="54"/>
      <c r="G89" s="54"/>
      <c r="H89" s="93">
        <v>1</v>
      </c>
      <c r="I89" s="56">
        <f t="shared" ref="I89:I107" si="3">IF(A89&lt;&gt;0,(B89-(B88-D88))/(A89-A88),"")</f>
        <v>7.4799999999999995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108.2</v>
      </c>
      <c r="C90" s="63"/>
      <c r="D90" s="63"/>
      <c r="E90" s="93"/>
      <c r="F90" s="93"/>
      <c r="G90" s="93"/>
      <c r="H90" s="93"/>
      <c r="I90" s="56">
        <f t="shared" si="3"/>
        <v>7.7000000000000028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134.9+10.4</f>
        <v>145.30000000000001</v>
      </c>
      <c r="C91" s="63">
        <v>2</v>
      </c>
      <c r="D91" s="63">
        <f>9.8+10.4</f>
        <v>20.200000000000003</v>
      </c>
      <c r="E91" s="93"/>
      <c r="F91" s="93"/>
      <c r="G91" s="93"/>
      <c r="H91" s="93">
        <v>1</v>
      </c>
      <c r="I91" s="56">
        <f t="shared" si="3"/>
        <v>7.4200000000000017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159</v>
      </c>
      <c r="C92" s="63"/>
      <c r="D92" s="63"/>
      <c r="E92" s="93"/>
      <c r="F92" s="93"/>
      <c r="G92" s="93"/>
      <c r="H92" s="93"/>
      <c r="I92" s="56">
        <f t="shared" si="3"/>
        <v>6.7799999999999985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180.3+8.8</f>
        <v>189.10000000000002</v>
      </c>
      <c r="C93" s="63">
        <v>3</v>
      </c>
      <c r="D93" s="63">
        <f>7.7+8.8</f>
        <v>16.5</v>
      </c>
      <c r="E93" s="93"/>
      <c r="F93" s="93"/>
      <c r="G93" s="93"/>
      <c r="H93" s="93"/>
      <c r="I93" s="56">
        <f t="shared" si="3"/>
        <v>6.0200000000000049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198.5</v>
      </c>
      <c r="C94" s="63"/>
      <c r="D94" s="63"/>
      <c r="E94" s="93"/>
      <c r="F94" s="93"/>
      <c r="G94" s="93"/>
      <c r="H94" s="93"/>
      <c r="I94" s="56">
        <f t="shared" si="3"/>
        <v>5.1799999999999953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f>213.8+6.6</f>
        <v>220.4</v>
      </c>
      <c r="C95" s="63">
        <v>4</v>
      </c>
      <c r="D95" s="63">
        <f>5.5+6.6</f>
        <v>12.1</v>
      </c>
      <c r="E95" s="93"/>
      <c r="F95" s="93"/>
      <c r="G95" s="93"/>
      <c r="H95" s="93"/>
      <c r="I95" s="56">
        <f t="shared" si="3"/>
        <v>4.3800000000000008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226.4</v>
      </c>
      <c r="C96" s="63"/>
      <c r="D96" s="63"/>
      <c r="E96" s="93"/>
      <c r="F96" s="93"/>
      <c r="G96" s="93"/>
      <c r="H96" s="93"/>
      <c r="I96" s="56">
        <f t="shared" si="3"/>
        <v>3.6199999999999988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f>236.7+4.6</f>
        <v>241.29999999999998</v>
      </c>
      <c r="C97" s="63">
        <v>5</v>
      </c>
      <c r="D97" s="63">
        <f>3.7+4.6</f>
        <v>8.3000000000000007</v>
      </c>
      <c r="E97" s="93"/>
      <c r="F97" s="93"/>
      <c r="G97" s="93"/>
      <c r="H97" s="93"/>
      <c r="I97" s="56">
        <f t="shared" si="3"/>
        <v>2.9799999999999955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245.1</v>
      </c>
      <c r="C98" s="63"/>
      <c r="D98" s="63"/>
      <c r="E98" s="93"/>
      <c r="F98" s="93"/>
      <c r="G98" s="93"/>
      <c r="H98" s="93"/>
      <c r="I98" s="56">
        <f t="shared" si="3"/>
        <v>2.4200000000000044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f>251.7+3</f>
        <v>254.7</v>
      </c>
      <c r="C99" s="63">
        <v>6</v>
      </c>
      <c r="D99" s="63">
        <v>254.7</v>
      </c>
      <c r="E99" s="93"/>
      <c r="F99" s="93"/>
      <c r="G99" s="93"/>
      <c r="H99" s="93"/>
      <c r="I99" s="56">
        <f t="shared" si="3"/>
        <v>1.9199999999999988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rouge d'Amérique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Bouleau verruqueux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385.00782828233201</v>
      </c>
      <c r="T3" s="62">
        <f>IF('Données projet'!E9&gt;30,$R$33-$H$33,LOOKUP('Données projet'!$E$9,$A$3:$A$203,R3:R203)-LOOKUP('Données projet'!$E$9,$A$3:$A$203,$H$3:$H$203))</f>
        <v>216.22708298332475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283.13610521644972</v>
      </c>
      <c r="AO3" s="62">
        <f>IF('Données projet'!E10&gt;30,$AM$33-$H$33,LOOKUP('Données projet'!$E$10,$A$3:$A$203,AM3:AM203)-LOOKUP('Données projet'!$E$10,$A$3:$A$203,$H$3:$H$203))</f>
        <v>389.13763434325057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236.29093866505224</v>
      </c>
      <c r="BJ3" s="62">
        <f>IF('Données projet'!E11&gt;30,$BH$33-$H$33,LOOKUP('Données projet'!$E$11,$A$3:$A$203,BH3:BH203)-LOOKUP('Données projet'!$E$11,$A$3:$A$203,$H$3:$H$203))</f>
        <v>258.22911730540892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385.00782828233201</v>
      </c>
      <c r="T4" s="62">
        <f>$T$3</f>
        <v>216.22708298332475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7.1333333333333337</v>
      </c>
      <c r="AI4" s="14">
        <f>IF('Données projet'!$A$62&gt;35,AI3+AH4-AQ3,IF(A4&lt;'Données projet'!$A$62,$AF$205^A4,IF(A4='Données projet'!$A$62,'Données projet'!$B$62,AI3+AH4-AQ3)))</f>
        <v>1.3655017210306359</v>
      </c>
      <c r="AJ4" s="14">
        <f>AI4*VLOOKUP('Données projet'!$B$10,Paramètres!$A$1:$I$89,3,0)*VLOOKUP('Données projet'!$B$10,Paramètres!$A$1:$I$89,5,0)</f>
        <v>1.1929023034923638</v>
      </c>
      <c r="AK4" s="14">
        <f>EXP(-1.0587+0.8836*LN(AJ4)+0.284)</f>
        <v>0.53856749022761552</v>
      </c>
      <c r="AL4" s="22">
        <f t="shared" ref="AL4:AL67" si="4">(AJ4+AK4)*0.475*44/12</f>
        <v>3.015643224062297</v>
      </c>
      <c r="AM4" s="62">
        <f t="shared" ref="AM4:AM67" si="5">AL4+(AD4+AE4)*44/12</f>
        <v>260.90453211295113</v>
      </c>
      <c r="AN4" s="62">
        <f ca="1">AVERAGE(OFFSET($AM$3,0,0,'Données projet'!$E$10+1,1))-AVERAGE(OFFSET($H$3,0,0,'Données projet'!$E$10+1,1))</f>
        <v>283.13610521644972</v>
      </c>
      <c r="AO4" s="62">
        <f>$AO$3</f>
        <v>389.13763434325057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3.46</v>
      </c>
      <c r="BD4" s="13">
        <f>IF('Données projet'!$A$88&gt;35,BD3+BC4-BL3,IF(A4&lt;'Données projet'!$A$88,$BA$205^A4,IF(A4='Données projet'!$A$88,'Données projet'!$B$88,BD3+BC4-BL3)))</f>
        <v>1.301201306051178</v>
      </c>
      <c r="BE4" s="14">
        <f>BD4*VLOOKUP('Données projet'!$B$11,Paramètres!$A$1:$I$89,3,0)*VLOOKUP('Données projet'!$B$11,Paramètres!$A$1:$I$89,5,0)</f>
        <v>1.0555344994687157</v>
      </c>
      <c r="BF4" s="14">
        <f>EXP(-1.0587+0.8836*LN(BE4)+0.284)</f>
        <v>0.48338403902967697</v>
      </c>
      <c r="BG4" s="22">
        <f t="shared" ref="BG4:BG67" si="7">(BE4+BF4)*0.475*44/12</f>
        <v>2.680283121218034</v>
      </c>
      <c r="BH4" s="62">
        <f t="shared" ref="BH4:BH67" si="8">BG4+(AY4+AZ4)*44/12</f>
        <v>260.56917201010691</v>
      </c>
      <c r="BI4" s="62">
        <f ca="1">AVERAGE(OFFSET($BH$3,0,0,'Données projet'!$E$11+1,1))-AVERAGE(OFFSET($H$3,0,0,'Données projet'!$E$11+1,1))</f>
        <v>236.29093866505224</v>
      </c>
      <c r="BJ4" s="62">
        <f>$BJ$3</f>
        <v>258.22911730540892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385.00782828233201</v>
      </c>
      <c r="T5" s="62">
        <f t="shared" ref="T5:T68" si="34">$T$3</f>
        <v>216.22708298332475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7.1333333333333337</v>
      </c>
      <c r="AI5" s="14">
        <f>IF('Données projet'!$A$62&gt;35,AI4+AH5-AQ4,IF(A5&lt;'Données projet'!$A$62,$AF$205^A5,IF(A5='Données projet'!$A$62,'Données projet'!$B$62,AI4+AH5-AQ4)))</f>
        <v>1.8645949501376287</v>
      </c>
      <c r="AJ5" s="14">
        <f>AI5*VLOOKUP('Données projet'!$B$10,Paramètres!$A$1:$I$89,3,0)*VLOOKUP('Données projet'!$B$10,Paramètres!$A$1:$I$89,5,0)</f>
        <v>1.6289101484402326</v>
      </c>
      <c r="AK5" s="14">
        <f t="shared" ref="AK5:AK68" si="35">EXP(-1.0587+0.8836*LN(AJ5)+0.284)</f>
        <v>0.70922554238821334</v>
      </c>
      <c r="AL5" s="22">
        <f t="shared" si="4"/>
        <v>4.0722529948595438</v>
      </c>
      <c r="AM5" s="62">
        <f t="shared" si="5"/>
        <v>263.18336410597067</v>
      </c>
      <c r="AN5" s="62">
        <f ca="1">AVERAGE(OFFSET($AM$3,0,0,'Données projet'!$E$10+1,1))-AVERAGE(OFFSET($H$3,0,0,'Données projet'!$E$10+1,1))</f>
        <v>283.13610521644972</v>
      </c>
      <c r="AO5" s="62">
        <f t="shared" ref="AO5:AO68" si="36">$AO$3</f>
        <v>389.13763434325057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3.46</v>
      </c>
      <c r="BD5" s="13">
        <f>IF('Données projet'!$A$88&gt;35,BD4+BC5-BL4,IF(A5&lt;'Données projet'!$A$88,$BA$205^A5,IF(A5='Données projet'!$A$88,'Données projet'!$B$88,BD4+BC5-BL4)))</f>
        <v>1.6931248388692914</v>
      </c>
      <c r="BE5" s="14">
        <f>BD5*VLOOKUP('Données projet'!$B$11,Paramètres!$A$1:$I$89,3,0)*VLOOKUP('Données projet'!$B$11,Paramètres!$A$1:$I$89,5,0)</f>
        <v>1.3734628692907693</v>
      </c>
      <c r="BF5" s="14">
        <f t="shared" ref="BF5:BF68" si="37">EXP(-1.0587+0.8836*LN(BE5)+0.284)</f>
        <v>0.60999615575976951</v>
      </c>
      <c r="BG5" s="22">
        <f t="shared" si="7"/>
        <v>3.4545244686296885</v>
      </c>
      <c r="BH5" s="62">
        <f t="shared" si="8"/>
        <v>262.56563557974084</v>
      </c>
      <c r="BI5" s="62">
        <f ca="1">AVERAGE(OFFSET($BH$3,0,0,'Données projet'!$E$11+1,1))-AVERAGE(OFFSET($H$3,0,0,'Données projet'!$E$11+1,1))</f>
        <v>236.29093866505224</v>
      </c>
      <c r="BJ5" s="62">
        <f t="shared" ref="BJ5:BJ68" si="38">$BJ$3</f>
        <v>258.22911730540892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385.00782828233201</v>
      </c>
      <c r="T6" s="62">
        <f t="shared" si="34"/>
        <v>216.22708298332475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7.1333333333333337</v>
      </c>
      <c r="AI6" s="14">
        <f>IF('Données projet'!$A$62&gt;35,AI5+AH6-AQ5,IF(A6&lt;'Données projet'!$A$62,$AF$205^A6,IF(A6='Données projet'!$A$62,'Données projet'!$B$62,AI5+AH6-AQ5)))</f>
        <v>2.5461076134379645</v>
      </c>
      <c r="AJ6" s="14">
        <f>AI6*VLOOKUP('Données projet'!$B$10,Paramètres!$A$1:$I$89,3,0)*VLOOKUP('Données projet'!$B$10,Paramètres!$A$1:$I$89,5,0)</f>
        <v>2.2242796110994063</v>
      </c>
      <c r="AK6" s="14">
        <f t="shared" si="35"/>
        <v>0.93396069963909534</v>
      </c>
      <c r="AL6" s="22">
        <f t="shared" si="4"/>
        <v>5.5006018745362235</v>
      </c>
      <c r="AM6" s="62">
        <f t="shared" si="5"/>
        <v>265.83393520786956</v>
      </c>
      <c r="AN6" s="62">
        <f ca="1">AVERAGE(OFFSET($AM$3,0,0,'Données projet'!$E$10+1,1))-AVERAGE(OFFSET($H$3,0,0,'Données projet'!$E$10+1,1))</f>
        <v>283.13610521644972</v>
      </c>
      <c r="AO6" s="62">
        <f t="shared" si="36"/>
        <v>389.13763434325057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3.46</v>
      </c>
      <c r="BD6" s="13">
        <f>IF('Données projet'!$A$88&gt;35,BD5+BC6-BL5,IF(A6&lt;'Données projet'!$A$88,$BA$205^A6,IF(A6='Données projet'!$A$88,'Données projet'!$B$88,BD5+BC6-BL5)))</f>
        <v>2.2030962516444124</v>
      </c>
      <c r="BE6" s="14">
        <f>BD6*VLOOKUP('Données projet'!$B$11,Paramètres!$A$1:$I$89,3,0)*VLOOKUP('Données projet'!$B$11,Paramètres!$A$1:$I$89,5,0)</f>
        <v>1.7871516793339473</v>
      </c>
      <c r="BF6" s="14">
        <f t="shared" si="37"/>
        <v>0.76977161014381879</v>
      </c>
      <c r="BG6" s="22">
        <f t="shared" si="7"/>
        <v>4.4533080625071086</v>
      </c>
      <c r="BH6" s="62">
        <f t="shared" si="8"/>
        <v>264.78664139584043</v>
      </c>
      <c r="BI6" s="62">
        <f ca="1">AVERAGE(OFFSET($BH$3,0,0,'Données projet'!$E$11+1,1))-AVERAGE(OFFSET($H$3,0,0,'Données projet'!$E$11+1,1))</f>
        <v>236.29093866505224</v>
      </c>
      <c r="BJ6" s="62">
        <f t="shared" si="38"/>
        <v>258.22911730540892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385.00782828233201</v>
      </c>
      <c r="T7" s="62">
        <f t="shared" si="34"/>
        <v>216.22708298332475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7.1333333333333337</v>
      </c>
      <c r="AI7" s="14">
        <f>IF('Données projet'!$A$62&gt;35,AI6+AH7-AQ6,IF(A7&lt;'Données projet'!$A$62,$AF$205^A7,IF(A7='Données projet'!$A$62,'Données projet'!$B$62,AI6+AH7-AQ6)))</f>
        <v>3.4767143280787458</v>
      </c>
      <c r="AJ7" s="14">
        <f>AI7*VLOOKUP('Données projet'!$B$10,Paramètres!$A$1:$I$89,3,0)*VLOOKUP('Données projet'!$B$10,Paramètres!$A$1:$I$89,5,0)</f>
        <v>3.0372576370095925</v>
      </c>
      <c r="AK7" s="14">
        <f t="shared" si="35"/>
        <v>1.2299085923119242</v>
      </c>
      <c r="AL7" s="22">
        <f t="shared" si="4"/>
        <v>7.4319811827349751</v>
      </c>
      <c r="AM7" s="62">
        <f t="shared" si="5"/>
        <v>268.98753673829054</v>
      </c>
      <c r="AN7" s="62">
        <f ca="1">AVERAGE(OFFSET($AM$3,0,0,'Données projet'!$E$10+1,1))-AVERAGE(OFFSET($H$3,0,0,'Données projet'!$E$10+1,1))</f>
        <v>283.13610521644972</v>
      </c>
      <c r="AO7" s="62">
        <f t="shared" si="36"/>
        <v>389.13763434325057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3.46</v>
      </c>
      <c r="BD7" s="13">
        <f>IF('Données projet'!$A$88&gt;35,BD6+BC7-BL6,IF(A7&lt;'Données projet'!$A$88,$BA$205^A7,IF(A7='Données projet'!$A$88,'Données projet'!$B$88,BD6+BC7-BL6)))</f>
        <v>2.8666717199961642</v>
      </c>
      <c r="BE7" s="14">
        <f>BD7*VLOOKUP('Données projet'!$B$11,Paramètres!$A$1:$I$89,3,0)*VLOOKUP('Données projet'!$B$11,Paramètres!$A$1:$I$89,5,0)</f>
        <v>2.3254440992608889</v>
      </c>
      <c r="BF7" s="14">
        <f t="shared" si="37"/>
        <v>0.97139682961668816</v>
      </c>
      <c r="BG7" s="22">
        <f t="shared" si="7"/>
        <v>5.7419979511284467</v>
      </c>
      <c r="BH7" s="62">
        <f t="shared" si="8"/>
        <v>267.29755350668398</v>
      </c>
      <c r="BI7" s="62">
        <f ca="1">AVERAGE(OFFSET($BH$3,0,0,'Données projet'!$E$11+1,1))-AVERAGE(OFFSET($H$3,0,0,'Données projet'!$E$11+1,1))</f>
        <v>236.29093866505224</v>
      </c>
      <c r="BJ7" s="62">
        <f t="shared" si="38"/>
        <v>258.22911730540892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385.00782828233201</v>
      </c>
      <c r="T8" s="62">
        <f t="shared" si="34"/>
        <v>216.22708298332475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7.1333333333333337</v>
      </c>
      <c r="AI8" s="14">
        <f>IF('Données projet'!$A$62&gt;35,AI7+AH8-AQ7,IF(A8&lt;'Données projet'!$A$62,$AF$205^A8,IF(A8='Données projet'!$A$62,'Données projet'!$B$62,AI7+AH8-AQ7)))</f>
        <v>4.7474593985233984</v>
      </c>
      <c r="AJ8" s="14">
        <f>AI8*VLOOKUP('Données projet'!$B$10,Paramètres!$A$1:$I$89,3,0)*VLOOKUP('Données projet'!$B$10,Paramètres!$A$1:$I$89,5,0)</f>
        <v>4.1473805305500413</v>
      </c>
      <c r="AK8" s="14">
        <f t="shared" si="35"/>
        <v>1.6196346870133109</v>
      </c>
      <c r="AL8" s="22">
        <f t="shared" si="4"/>
        <v>10.044218170589504</v>
      </c>
      <c r="AM8" s="62">
        <f t="shared" si="5"/>
        <v>272.82199594836726</v>
      </c>
      <c r="AN8" s="62">
        <f ca="1">AVERAGE(OFFSET($AM$3,0,0,'Données projet'!$E$10+1,1))-AVERAGE(OFFSET($H$3,0,0,'Données projet'!$E$10+1,1))</f>
        <v>283.13610521644972</v>
      </c>
      <c r="AO8" s="62">
        <f t="shared" si="36"/>
        <v>389.13763434325057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3.46</v>
      </c>
      <c r="BD8" s="13">
        <f>IF('Données projet'!$A$88&gt;35,BD7+BC8-BL7,IF(A8&lt;'Données projet'!$A$88,$BA$205^A8,IF(A8='Données projet'!$A$88,'Données projet'!$B$88,BD7+BC8-BL7)))</f>
        <v>3.7301169860789858</v>
      </c>
      <c r="BE8" s="14">
        <f>BD8*VLOOKUP('Données projet'!$B$11,Paramètres!$A$1:$I$89,3,0)*VLOOKUP('Données projet'!$B$11,Paramètres!$A$1:$I$89,5,0)</f>
        <v>3.0258708991072734</v>
      </c>
      <c r="BF8" s="14">
        <f t="shared" si="37"/>
        <v>1.2258334656081362</v>
      </c>
      <c r="BG8" s="22">
        <f t="shared" si="7"/>
        <v>7.4050517685460058</v>
      </c>
      <c r="BH8" s="62">
        <f t="shared" si="8"/>
        <v>270.18282954632377</v>
      </c>
      <c r="BI8" s="62">
        <f ca="1">AVERAGE(OFFSET($BH$3,0,0,'Données projet'!$E$11+1,1))-AVERAGE(OFFSET($H$3,0,0,'Données projet'!$E$11+1,1))</f>
        <v>236.29093866505224</v>
      </c>
      <c r="BJ8" s="62">
        <f t="shared" si="38"/>
        <v>258.22911730540892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385.00782828233201</v>
      </c>
      <c r="T9" s="62">
        <f t="shared" si="34"/>
        <v>216.22708298332475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7.1333333333333337</v>
      </c>
      <c r="AI9" s="14">
        <f>IF('Données projet'!$A$62&gt;35,AI8+AH9-AQ8,IF(A9&lt;'Données projet'!$A$62,$AF$205^A9,IF(A9='Données projet'!$A$62,'Données projet'!$B$62,AI8+AH9-AQ8)))</f>
        <v>6.4826639792067677</v>
      </c>
      <c r="AJ9" s="14">
        <f>AI9*VLOOKUP('Données projet'!$B$10,Paramètres!$A$1:$I$89,3,0)*VLOOKUP('Données projet'!$B$10,Paramètres!$A$1:$I$89,5,0)</f>
        <v>5.6632552522350332</v>
      </c>
      <c r="AK9" s="14">
        <f t="shared" si="35"/>
        <v>2.1328548607386395</v>
      </c>
      <c r="AL9" s="22">
        <f t="shared" si="4"/>
        <v>13.578225113429147</v>
      </c>
      <c r="AM9" s="62">
        <f t="shared" si="5"/>
        <v>277.57822511342914</v>
      </c>
      <c r="AN9" s="62">
        <f ca="1">AVERAGE(OFFSET($AM$3,0,0,'Données projet'!$E$10+1,1))-AVERAGE(OFFSET($H$3,0,0,'Données projet'!$E$10+1,1))</f>
        <v>283.13610521644972</v>
      </c>
      <c r="AO9" s="62">
        <f t="shared" si="36"/>
        <v>389.13763434325057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3.46</v>
      </c>
      <c r="BD9" s="13">
        <f>IF('Données projet'!$A$88&gt;35,BD8+BC9-BL8,IF(A9&lt;'Données projet'!$A$88,$BA$205^A9,IF(A9='Données projet'!$A$88,'Données projet'!$B$88,BD8+BC9-BL8)))</f>
        <v>4.8536330940096599</v>
      </c>
      <c r="BE9" s="14">
        <f>BD9*VLOOKUP('Données projet'!$B$11,Paramètres!$A$1:$I$89,3,0)*VLOOKUP('Données projet'!$B$11,Paramètres!$A$1:$I$89,5,0)</f>
        <v>3.9372671658606362</v>
      </c>
      <c r="BF9" s="14">
        <f t="shared" si="37"/>
        <v>1.5469143398355589</v>
      </c>
      <c r="BG9" s="22">
        <f t="shared" si="7"/>
        <v>9.5516161224208727</v>
      </c>
      <c r="BH9" s="62">
        <f t="shared" si="8"/>
        <v>273.55161612242085</v>
      </c>
      <c r="BI9" s="62">
        <f ca="1">AVERAGE(OFFSET($BH$3,0,0,'Données projet'!$E$11+1,1))-AVERAGE(OFFSET($H$3,0,0,'Données projet'!$E$11+1,1))</f>
        <v>236.29093866505224</v>
      </c>
      <c r="BJ9" s="62">
        <f t="shared" si="38"/>
        <v>258.22911730540892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385.00782828233201</v>
      </c>
      <c r="T10" s="62">
        <f t="shared" si="34"/>
        <v>216.22708298332475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7.1333333333333337</v>
      </c>
      <c r="AI10" s="14">
        <f>IF('Données projet'!$A$62&gt;35,AI9+AH10-AQ9,IF(A10&lt;'Données projet'!$A$62,$AF$205^A10,IF(A10='Données projet'!$A$62,'Données projet'!$B$62,AI9+AH10-AQ9)))</f>
        <v>8.8520888204701524</v>
      </c>
      <c r="AJ10" s="14">
        <f>AI10*VLOOKUP('Données projet'!$B$10,Paramètres!$A$1:$I$89,3,0)*VLOOKUP('Données projet'!$B$10,Paramètres!$A$1:$I$89,5,0)</f>
        <v>7.7331847935627263</v>
      </c>
      <c r="AK10" s="14">
        <f t="shared" si="35"/>
        <v>2.8087011802427866</v>
      </c>
      <c r="AL10" s="22">
        <f t="shared" si="4"/>
        <v>18.360451404377937</v>
      </c>
      <c r="AM10" s="62">
        <f t="shared" si="5"/>
        <v>283.58267362660018</v>
      </c>
      <c r="AN10" s="62">
        <f ca="1">AVERAGE(OFFSET($AM$3,0,0,'Données projet'!$E$10+1,1))-AVERAGE(OFFSET($H$3,0,0,'Données projet'!$E$10+1,1))</f>
        <v>283.13610521644972</v>
      </c>
      <c r="AO10" s="62">
        <f t="shared" si="36"/>
        <v>389.13763434325057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3.46</v>
      </c>
      <c r="BD10" s="13">
        <f>IF('Données projet'!$A$88&gt;35,BD9+BC10-BL9,IF(A10&lt;'Données projet'!$A$88,$BA$205^A10,IF(A10='Données projet'!$A$88,'Données projet'!$B$88,BD9+BC10-BL9)))</f>
        <v>6.3155537210185901</v>
      </c>
      <c r="BE10" s="14">
        <f>BD10*VLOOKUP('Données projet'!$B$11,Paramètres!$A$1:$I$89,3,0)*VLOOKUP('Données projet'!$B$11,Paramètres!$A$1:$I$89,5,0)</f>
        <v>5.1231771784902804</v>
      </c>
      <c r="BF10" s="14">
        <f t="shared" si="37"/>
        <v>1.9520954859898063</v>
      </c>
      <c r="BG10" s="22">
        <f t="shared" si="7"/>
        <v>12.322766557302819</v>
      </c>
      <c r="BH10" s="62">
        <f t="shared" si="8"/>
        <v>277.54498877952506</v>
      </c>
      <c r="BI10" s="62">
        <f ca="1">AVERAGE(OFFSET($BH$3,0,0,'Données projet'!$E$11+1,1))-AVERAGE(OFFSET($H$3,0,0,'Données projet'!$E$11+1,1))</f>
        <v>236.29093866505224</v>
      </c>
      <c r="BJ10" s="62">
        <f t="shared" si="38"/>
        <v>258.22911730540892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385.00782828233201</v>
      </c>
      <c r="T11" s="62">
        <f t="shared" si="34"/>
        <v>216.22708298332475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7.1333333333333337</v>
      </c>
      <c r="AI11" s="14">
        <f>IF('Données projet'!$A$62&gt;35,AI10+AH11-AQ10,IF(A11&lt;'Données projet'!$A$62,$AF$205^A11,IF(A11='Données projet'!$A$62,'Données projet'!$B$62,AI10+AH11-AQ10)))</f>
        <v>12.087542519068045</v>
      </c>
      <c r="AJ11" s="14">
        <f>AI11*VLOOKUP('Données projet'!$B$10,Paramètres!$A$1:$I$89,3,0)*VLOOKUP('Données projet'!$B$10,Paramètres!$A$1:$I$89,5,0)</f>
        <v>10.559677144657845</v>
      </c>
      <c r="AK11" s="14">
        <f t="shared" si="35"/>
        <v>3.6987056480557761</v>
      </c>
      <c r="AL11" s="22">
        <f t="shared" si="4"/>
        <v>24.83335003064289</v>
      </c>
      <c r="AM11" s="62">
        <f t="shared" si="5"/>
        <v>291.27779447508738</v>
      </c>
      <c r="AN11" s="62">
        <f ca="1">AVERAGE(OFFSET($AM$3,0,0,'Données projet'!$E$10+1,1))-AVERAGE(OFFSET($H$3,0,0,'Données projet'!$E$10+1,1))</f>
        <v>283.13610521644972</v>
      </c>
      <c r="AO11" s="62">
        <f t="shared" si="36"/>
        <v>389.13763434325057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3.46</v>
      </c>
      <c r="BD11" s="13">
        <f>IF('Données projet'!$A$88&gt;35,BD10+BC11-BL10,IF(A11&lt;'Données projet'!$A$88,$BA$205^A11,IF(A11='Données projet'!$A$88,'Données projet'!$B$88,BD10+BC11-BL10)))</f>
        <v>8.2178067502257672</v>
      </c>
      <c r="BE11" s="14">
        <f>BD11*VLOOKUP('Données projet'!$B$11,Paramètres!$A$1:$I$89,3,0)*VLOOKUP('Données projet'!$B$11,Paramètres!$A$1:$I$89,5,0)</f>
        <v>6.6662848357831432</v>
      </c>
      <c r="BF11" s="14">
        <f t="shared" si="37"/>
        <v>2.4634051726657749</v>
      </c>
      <c r="BG11" s="22">
        <f t="shared" si="7"/>
        <v>15.900876764715198</v>
      </c>
      <c r="BH11" s="62">
        <f t="shared" si="8"/>
        <v>282.34532120915964</v>
      </c>
      <c r="BI11" s="62">
        <f ca="1">AVERAGE(OFFSET($BH$3,0,0,'Données projet'!$E$11+1,1))-AVERAGE(OFFSET($H$3,0,0,'Données projet'!$E$11+1,1))</f>
        <v>236.29093866505224</v>
      </c>
      <c r="BJ11" s="62">
        <f t="shared" si="38"/>
        <v>258.22911730540892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385.00782828233201</v>
      </c>
      <c r="T12" s="62">
        <f t="shared" si="34"/>
        <v>216.22708298332475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7.1333333333333337</v>
      </c>
      <c r="AI12" s="14">
        <f>IF('Données projet'!$A$62&gt;35,AI11+AH12-AQ11,IF(A12&lt;'Données projet'!$A$62,$AF$205^A12,IF(A12='Données projet'!$A$62,'Données projet'!$B$62,AI11+AH12-AQ11)))</f>
        <v>16.505560112818404</v>
      </c>
      <c r="AJ12" s="14">
        <f>AI12*VLOOKUP('Données projet'!$B$10,Paramètres!$A$1:$I$89,3,0)*VLOOKUP('Données projet'!$B$10,Paramètres!$A$1:$I$89,5,0)</f>
        <v>14.419257314558161</v>
      </c>
      <c r="AK12" s="14">
        <f t="shared" si="35"/>
        <v>4.870729420129039</v>
      </c>
      <c r="AL12" s="22">
        <f t="shared" si="4"/>
        <v>33.596726896246878</v>
      </c>
      <c r="AM12" s="62">
        <f t="shared" si="5"/>
        <v>301.26339356291356</v>
      </c>
      <c r="AN12" s="62">
        <f ca="1">AVERAGE(OFFSET($AM$3,0,0,'Données projet'!$E$10+1,1))-AVERAGE(OFFSET($H$3,0,0,'Données projet'!$E$10+1,1))</f>
        <v>283.13610521644972</v>
      </c>
      <c r="AO12" s="62">
        <f t="shared" si="36"/>
        <v>389.13763434325057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3.46</v>
      </c>
      <c r="BD12" s="13">
        <f>IF('Données projet'!$A$88&gt;35,BD11+BC12-BL11,IF(A12&lt;'Données projet'!$A$88,$BA$205^A12,IF(A12='Données projet'!$A$88,'Données projet'!$B$88,BD11+BC12-BL11)))</f>
        <v>10.693020876269955</v>
      </c>
      <c r="BE12" s="14">
        <f>BD12*VLOOKUP('Données projet'!$B$11,Paramètres!$A$1:$I$89,3,0)*VLOOKUP('Données projet'!$B$11,Paramètres!$A$1:$I$89,5,0)</f>
        <v>8.6741785348301885</v>
      </c>
      <c r="BF12" s="14">
        <f t="shared" si="37"/>
        <v>3.1086415025643808</v>
      </c>
      <c r="BG12" s="22">
        <f t="shared" si="7"/>
        <v>20.521744898462206</v>
      </c>
      <c r="BH12" s="62">
        <f t="shared" si="8"/>
        <v>288.18841156512889</v>
      </c>
      <c r="BI12" s="62">
        <f ca="1">AVERAGE(OFFSET($BH$3,0,0,'Données projet'!$E$11+1,1))-AVERAGE(OFFSET($H$3,0,0,'Données projet'!$E$11+1,1))</f>
        <v>236.29093866505224</v>
      </c>
      <c r="BJ12" s="62">
        <f t="shared" si="38"/>
        <v>258.22911730540892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385.00782828233201</v>
      </c>
      <c r="T13" s="62">
        <f t="shared" si="34"/>
        <v>216.22708298332475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7.1333333333333337</v>
      </c>
      <c r="AI13" s="14">
        <f>IF('Données projet'!$A$62&gt;35,AI12+AH13-AQ12,IF(A13&lt;'Données projet'!$A$62,$AF$205^A13,IF(A13='Données projet'!$A$62,'Données projet'!$B$62,AI12+AH13-AQ12)))</f>
        <v>22.538370740628146</v>
      </c>
      <c r="AJ13" s="14">
        <f>AI13*VLOOKUP('Données projet'!$B$10,Paramètres!$A$1:$I$89,3,0)*VLOOKUP('Données projet'!$B$10,Paramètres!$A$1:$I$89,5,0)</f>
        <v>19.689520679012752</v>
      </c>
      <c r="AK13" s="14">
        <f t="shared" si="35"/>
        <v>6.414137090520053</v>
      </c>
      <c r="AL13" s="22">
        <f t="shared" si="4"/>
        <v>45.463870615269634</v>
      </c>
      <c r="AM13" s="62">
        <f t="shared" si="5"/>
        <v>314.35275950415848</v>
      </c>
      <c r="AN13" s="62">
        <f ca="1">AVERAGE(OFFSET($AM$3,0,0,'Données projet'!$E$10+1,1))-AVERAGE(OFFSET($H$3,0,0,'Données projet'!$E$10+1,1))</f>
        <v>283.13610521644972</v>
      </c>
      <c r="AO13" s="62">
        <f t="shared" si="36"/>
        <v>389.13763434325057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3.46</v>
      </c>
      <c r="BD13" s="13">
        <f>IF('Données projet'!$A$88&gt;35,BD12+BC13-BL12,IF(A13&lt;'Données projet'!$A$88,$BA$205^A13,IF(A13='Données projet'!$A$88,'Données projet'!$B$88,BD12+BC13-BL12)))</f>
        <v>13.913772729834978</v>
      </c>
      <c r="BE13" s="14">
        <f>BD13*VLOOKUP('Données projet'!$B$11,Paramètres!$A$1:$I$89,3,0)*VLOOKUP('Données projet'!$B$11,Paramètres!$A$1:$I$89,5,0)</f>
        <v>11.286852438442136</v>
      </c>
      <c r="BF13" s="14">
        <f t="shared" si="37"/>
        <v>3.9228836972069034</v>
      </c>
      <c r="BG13" s="22">
        <f t="shared" si="7"/>
        <v>26.490290436255407</v>
      </c>
      <c r="BH13" s="62">
        <f t="shared" si="8"/>
        <v>295.37917932514426</v>
      </c>
      <c r="BI13" s="62">
        <f ca="1">AVERAGE(OFFSET($BH$3,0,0,'Données projet'!$E$11+1,1))-AVERAGE(OFFSET($H$3,0,0,'Données projet'!$E$11+1,1))</f>
        <v>236.29093866505224</v>
      </c>
      <c r="BJ13" s="62">
        <f t="shared" si="38"/>
        <v>258.22911730540892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385.00782828233201</v>
      </c>
      <c r="T14" s="62">
        <f t="shared" si="34"/>
        <v>216.22708298332475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7.1333333333333337</v>
      </c>
      <c r="AI14" s="14">
        <f>IF('Données projet'!$A$62&gt;35,AI13+AH14-AQ13,IF(A14&lt;'Données projet'!$A$62,$AF$205^A14,IF(A14='Données projet'!$A$62,'Données projet'!$B$62,AI13+AH14-AQ13)))</f>
        <v>30.776184035554262</v>
      </c>
      <c r="AJ14" s="14">
        <f>AI14*VLOOKUP('Données projet'!$B$10,Paramètres!$A$1:$I$89,3,0)*VLOOKUP('Données projet'!$B$10,Paramètres!$A$1:$I$89,5,0)</f>
        <v>26.886074373460207</v>
      </c>
      <c r="AK14" s="14">
        <f t="shared" si="35"/>
        <v>8.4466105725279856</v>
      </c>
      <c r="AL14" s="22">
        <f t="shared" si="4"/>
        <v>61.537759614262761</v>
      </c>
      <c r="AM14" s="62">
        <f t="shared" si="5"/>
        <v>331.64887072537391</v>
      </c>
      <c r="AN14" s="62">
        <f ca="1">AVERAGE(OFFSET($AM$3,0,0,'Données projet'!$E$10+1,1))-AVERAGE(OFFSET($H$3,0,0,'Données projet'!$E$10+1,1))</f>
        <v>283.13610521644972</v>
      </c>
      <c r="AO14" s="62">
        <f t="shared" si="36"/>
        <v>389.13763434325057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3.46</v>
      </c>
      <c r="BD14" s="13">
        <f>IF('Données projet'!$A$88&gt;35,BD13+BC14-BL13,IF(A14&lt;'Données projet'!$A$88,$BA$205^A14,IF(A14='Données projet'!$A$88,'Données projet'!$B$88,BD13+BC14-BL13)))</f>
        <v>18.104619248160539</v>
      </c>
      <c r="BE14" s="14">
        <f>BD14*VLOOKUP('Données projet'!$B$11,Paramètres!$A$1:$I$89,3,0)*VLOOKUP('Données projet'!$B$11,Paramètres!$A$1:$I$89,5,0)</f>
        <v>14.686467134107829</v>
      </c>
      <c r="BF14" s="14">
        <f t="shared" si="37"/>
        <v>4.9503992303766795</v>
      </c>
      <c r="BG14" s="22">
        <f t="shared" si="7"/>
        <v>34.200875584810518</v>
      </c>
      <c r="BH14" s="62">
        <f t="shared" si="8"/>
        <v>304.31198669592163</v>
      </c>
      <c r="BI14" s="62">
        <f ca="1">AVERAGE(OFFSET($BH$3,0,0,'Données projet'!$E$11+1,1))-AVERAGE(OFFSET($H$3,0,0,'Données projet'!$E$11+1,1))</f>
        <v>236.29093866505224</v>
      </c>
      <c r="BJ14" s="62">
        <f t="shared" si="38"/>
        <v>258.22911730540892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385.00782828233201</v>
      </c>
      <c r="T15" s="62">
        <f t="shared" si="34"/>
        <v>216.22708298332475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7.1333333333333337</v>
      </c>
      <c r="AI15" s="14">
        <f>IF('Données projet'!$A$62&gt;35,AI14+AH15-AQ14,IF(A15&lt;'Données projet'!$A$62,$AF$205^A15,IF(A15='Données projet'!$A$62,'Données projet'!$B$62,AI14+AH15-AQ14)))</f>
        <v>42.024932267304926</v>
      </c>
      <c r="AJ15" s="14">
        <f>AI15*VLOOKUP('Données projet'!$B$10,Paramètres!$A$1:$I$89,3,0)*VLOOKUP('Données projet'!$B$10,Paramètres!$A$1:$I$89,5,0)</f>
        <v>36.71298082871759</v>
      </c>
      <c r="AK15" s="14">
        <f t="shared" si="35"/>
        <v>11.123122121818724</v>
      </c>
      <c r="AL15" s="22">
        <f t="shared" si="4"/>
        <v>83.314545972184078</v>
      </c>
      <c r="AM15" s="62">
        <f t="shared" si="5"/>
        <v>354.64787930551739</v>
      </c>
      <c r="AN15" s="62">
        <f ca="1">AVERAGE(OFFSET($AM$3,0,0,'Données projet'!$E$10+1,1))-AVERAGE(OFFSET($H$3,0,0,'Données projet'!$E$10+1,1))</f>
        <v>283.13610521644972</v>
      </c>
      <c r="AO15" s="62">
        <f t="shared" si="36"/>
        <v>389.13763434325057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3.46</v>
      </c>
      <c r="BD15" s="13">
        <f>IF('Données projet'!$A$88&gt;35,BD14+BC15-BL14,IF(A15&lt;'Données projet'!$A$88,$BA$205^A15,IF(A15='Données projet'!$A$88,'Données projet'!$B$88,BD14+BC15-BL14)))</f>
        <v>23.557754211265788</v>
      </c>
      <c r="BE15" s="14">
        <f>BD15*VLOOKUP('Données projet'!$B$11,Paramètres!$A$1:$I$89,3,0)*VLOOKUP('Données projet'!$B$11,Paramètres!$A$1:$I$89,5,0)</f>
        <v>19.110050216178809</v>
      </c>
      <c r="BF15" s="14">
        <f t="shared" si="37"/>
        <v>6.2470504944010008</v>
      </c>
      <c r="BG15" s="22">
        <f t="shared" si="7"/>
        <v>44.163617070926499</v>
      </c>
      <c r="BH15" s="62">
        <f t="shared" si="8"/>
        <v>315.49695040425979</v>
      </c>
      <c r="BI15" s="62">
        <f ca="1">AVERAGE(OFFSET($BH$3,0,0,'Données projet'!$E$11+1,1))-AVERAGE(OFFSET($H$3,0,0,'Données projet'!$E$11+1,1))</f>
        <v>236.29093866505224</v>
      </c>
      <c r="BJ15" s="62">
        <f t="shared" si="38"/>
        <v>258.22911730540892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385.00782828233201</v>
      </c>
      <c r="T16" s="62">
        <f t="shared" si="34"/>
        <v>216.22708298332475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7.1333333333333337</v>
      </c>
      <c r="AI16" s="14">
        <f>IF('Données projet'!$A$62&gt;35,AI15+AH16-AQ15,IF(A16&lt;'Données projet'!$A$62,$AF$205^A16,IF(A16='Données projet'!$A$62,'Données projet'!$B$62,AI15+AH16-AQ15)))</f>
        <v>57.385117337200782</v>
      </c>
      <c r="AJ16" s="14">
        <f>AI16*VLOOKUP('Données projet'!$B$10,Paramètres!$A$1:$I$89,3,0)*VLOOKUP('Données projet'!$B$10,Paramètres!$A$1:$I$89,5,0)</f>
        <v>50.131638505778611</v>
      </c>
      <c r="AK16" s="14">
        <f t="shared" si="35"/>
        <v>14.647750677567194</v>
      </c>
      <c r="AL16" s="22">
        <f t="shared" si="4"/>
        <v>112.82410282766058</v>
      </c>
      <c r="AM16" s="62">
        <f t="shared" si="5"/>
        <v>385.37965838321611</v>
      </c>
      <c r="AN16" s="62">
        <f ca="1">AVERAGE(OFFSET($AM$3,0,0,'Données projet'!$E$10+1,1))-AVERAGE(OFFSET($H$3,0,0,'Données projet'!$E$10+1,1))</f>
        <v>283.13610521644972</v>
      </c>
      <c r="AO16" s="62">
        <f t="shared" si="36"/>
        <v>389.13763434325057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3.46</v>
      </c>
      <c r="BD16" s="13">
        <f>IF('Données projet'!$A$88&gt;35,BD15+BC16-BL15,IF(A16&lt;'Données projet'!$A$88,$BA$205^A16,IF(A16='Données projet'!$A$88,'Données projet'!$B$88,BD15+BC16-BL15)))</f>
        <v>30.653380547331682</v>
      </c>
      <c r="BE16" s="14">
        <f>BD16*VLOOKUP('Données projet'!$B$11,Paramètres!$A$1:$I$89,3,0)*VLOOKUP('Données projet'!$B$11,Paramètres!$A$1:$I$89,5,0)</f>
        <v>24.866022299995464</v>
      </c>
      <c r="BF16" s="14">
        <f t="shared" si="37"/>
        <v>7.8833318412233</v>
      </c>
      <c r="BG16" s="22">
        <f t="shared" si="7"/>
        <v>57.038458462622685</v>
      </c>
      <c r="BH16" s="62">
        <f t="shared" si="8"/>
        <v>329.5940140181782</v>
      </c>
      <c r="BI16" s="62">
        <f ca="1">AVERAGE(OFFSET($BH$3,0,0,'Données projet'!$E$11+1,1))-AVERAGE(OFFSET($H$3,0,0,'Données projet'!$E$11+1,1))</f>
        <v>236.29093866505224</v>
      </c>
      <c r="BJ16" s="62">
        <f t="shared" si="38"/>
        <v>258.22911730540892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385.00782828233201</v>
      </c>
      <c r="T17" s="62">
        <f t="shared" si="34"/>
        <v>216.22708298332475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7.1333333333333337</v>
      </c>
      <c r="AI17" s="14">
        <f>IF('Données projet'!$A$62&gt;35,AI16+AH17-AQ16,IF(A17&lt;'Données projet'!$A$62,$AF$205^A17,IF(A17='Données projet'!$A$62,'Données projet'!$B$62,AI16+AH17-AQ16)))</f>
        <v>78.35947648549265</v>
      </c>
      <c r="AJ17" s="14">
        <f>AI17*VLOOKUP('Données projet'!$B$10,Paramètres!$A$1:$I$89,3,0)*VLOOKUP('Données projet'!$B$10,Paramètres!$A$1:$I$89,5,0)</f>
        <v>68.454838657726384</v>
      </c>
      <c r="AK17" s="14">
        <f t="shared" si="35"/>
        <v>19.289242495261615</v>
      </c>
      <c r="AL17" s="22">
        <f t="shared" si="4"/>
        <v>152.8209413414541</v>
      </c>
      <c r="AM17" s="62">
        <f t="shared" si="5"/>
        <v>426.59871911923187</v>
      </c>
      <c r="AN17" s="62">
        <f ca="1">AVERAGE(OFFSET($AM$3,0,0,'Données projet'!$E$10+1,1))-AVERAGE(OFFSET($H$3,0,0,'Données projet'!$E$10+1,1))</f>
        <v>283.13610521644972</v>
      </c>
      <c r="AO17" s="62">
        <f t="shared" si="36"/>
        <v>389.13763434325057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3.46</v>
      </c>
      <c r="BD17" s="13">
        <f>IF('Données projet'!$A$88&gt;35,BD16+BC17-BL16,IF(A17&lt;'Données projet'!$A$88,$BA$205^A17,IF(A17='Données projet'!$A$88,'Données projet'!$B$88,BD16+BC17-BL16)))</f>
        <v>39.886218803071756</v>
      </c>
      <c r="BE17" s="14">
        <f>BD17*VLOOKUP('Données projet'!$B$11,Paramètres!$A$1:$I$89,3,0)*VLOOKUP('Données projet'!$B$11,Paramètres!$A$1:$I$89,5,0)</f>
        <v>32.355700693051809</v>
      </c>
      <c r="BF17" s="14">
        <f t="shared" si="37"/>
        <v>9.9482021114676566</v>
      </c>
      <c r="BG17" s="22">
        <f t="shared" si="7"/>
        <v>73.67929738453806</v>
      </c>
      <c r="BH17" s="62">
        <f t="shared" si="8"/>
        <v>347.45707516231585</v>
      </c>
      <c r="BI17" s="62">
        <f ca="1">AVERAGE(OFFSET($BH$3,0,0,'Données projet'!$E$11+1,1))-AVERAGE(OFFSET($H$3,0,0,'Données projet'!$E$11+1,1))</f>
        <v>236.29093866505224</v>
      </c>
      <c r="BJ17" s="62">
        <f t="shared" si="38"/>
        <v>258.22911730540892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385.00782828233201</v>
      </c>
      <c r="T18" s="62">
        <f t="shared" si="34"/>
        <v>216.22708298332475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107</v>
      </c>
      <c r="AG18" s="13">
        <f>VLOOKUP(A18,'Données projet'!$A$61:$I$81,9,0)</f>
        <v>7.1333333333333337</v>
      </c>
      <c r="AH18" s="13">
        <f t="array" ref="AH18">INDEX(AG:AG,MIN(IF(ISNUMBER(AG18:AG214),ROW(AG18:AG214),"")))</f>
        <v>7.1333333333333337</v>
      </c>
      <c r="AI18" s="14">
        <f>IF('Données projet'!$A$62&gt;35,AI17+AH18-AQ17,IF(A18&lt;'Données projet'!$A$62,$AF$205^A18,IF(A18='Données projet'!$A$62,'Données projet'!$B$62,AI17+AH18-AQ17)))</f>
        <v>107</v>
      </c>
      <c r="AJ18" s="14">
        <f>AI18*VLOOKUP('Données projet'!$B$10,Paramètres!$A$1:$I$89,3,0)*VLOOKUP('Données projet'!$B$10,Paramètres!$A$1:$I$89,5,0)</f>
        <v>93.475200000000015</v>
      </c>
      <c r="AK18" s="14">
        <f t="shared" si="35"/>
        <v>25.401502539965662</v>
      </c>
      <c r="AL18" s="22">
        <f t="shared" si="4"/>
        <v>207.04359025710687</v>
      </c>
      <c r="AM18" s="62">
        <f t="shared" si="5"/>
        <v>482.04359025710687</v>
      </c>
      <c r="AN18" s="62">
        <f ca="1">AVERAGE(OFFSET($AM$3,0,0,'Données projet'!$E$10+1,1))-AVERAGE(OFFSET($H$3,0,0,'Données projet'!$E$10+1,1))</f>
        <v>283.13610521644972</v>
      </c>
      <c r="AO18" s="62">
        <f t="shared" si="36"/>
        <v>389.13763434325057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51.9</v>
      </c>
      <c r="BB18" s="13">
        <f>VLOOKUP(A18,'Données projet'!$A$87:$I$107,9,0)</f>
        <v>3.46</v>
      </c>
      <c r="BC18" s="13">
        <f t="array" ref="BC18">INDEX(BB:BB,MIN(IF(ISNUMBER(BB18:BB214),ROW(BB18:BB214),"")))</f>
        <v>3.46</v>
      </c>
      <c r="BD18" s="13">
        <f>IF('Données projet'!$A$88&gt;35,BD17+BC18-BL17,IF(A18&lt;'Données projet'!$A$88,$BA$205^A18,IF(A18='Données projet'!$A$88,'Données projet'!$B$88,BD17+BC18-BL17)))</f>
        <v>51.9</v>
      </c>
      <c r="BE18" s="14">
        <f>BD18*VLOOKUP('Données projet'!$B$11,Paramètres!$A$1:$I$89,3,0)*VLOOKUP('Données projet'!$B$11,Paramètres!$A$1:$I$89,5,0)</f>
        <v>42.101280000000003</v>
      </c>
      <c r="BF18" s="14">
        <f t="shared" si="37"/>
        <v>12.553921012571809</v>
      </c>
      <c r="BG18" s="22">
        <f t="shared" si="7"/>
        <v>95.191141763562555</v>
      </c>
      <c r="BH18" s="62">
        <f t="shared" si="8"/>
        <v>370.19114176356254</v>
      </c>
      <c r="BI18" s="62">
        <f ca="1">AVERAGE(OFFSET($BH$3,0,0,'Données projet'!$E$11+1,1))-AVERAGE(OFFSET($H$3,0,0,'Données projet'!$E$11+1,1))</f>
        <v>236.29093866505224</v>
      </c>
      <c r="BJ18" s="62">
        <f t="shared" si="38"/>
        <v>258.22911730540892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385.00782828233201</v>
      </c>
      <c r="T19" s="62">
        <f t="shared" si="34"/>
        <v>216.22708298332475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89.2</v>
      </c>
      <c r="AJ19" s="14">
        <f>AI19*VLOOKUP('Données projet'!$B$10,Paramètres!$A$1:$I$89,3,0)*VLOOKUP('Données projet'!$B$10,Paramètres!$A$1:$I$89,5,0)</f>
        <v>77.925120000000007</v>
      </c>
      <c r="AK19" s="14">
        <f t="shared" si="35"/>
        <v>21.629091902424182</v>
      </c>
      <c r="AL19" s="22">
        <f t="shared" si="4"/>
        <v>173.3902523967221</v>
      </c>
      <c r="AM19" s="62">
        <f t="shared" si="5"/>
        <v>449.61247461894436</v>
      </c>
      <c r="AN19" s="62">
        <f ca="1">AVERAGE(OFFSET($AM$3,0,0,'Données projet'!$E$10+1,1))-AVERAGE(OFFSET($H$3,0,0,'Données projet'!$E$10+1,1))</f>
        <v>283.13610521644972</v>
      </c>
      <c r="AO19" s="62">
        <f t="shared" si="36"/>
        <v>389.13763434325057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7.4799999999999995</v>
      </c>
      <c r="BD19" s="13">
        <f>IF('Données projet'!$A$88&gt;35,BD18+BC19-BL18,IF(A19&lt;'Données projet'!$A$88,$BA$205^A19,IF(A19='Données projet'!$A$88,'Données projet'!$B$88,BD18+BC19-BL18)))</f>
        <v>59.379999999999995</v>
      </c>
      <c r="BE19" s="14">
        <f>BD19*VLOOKUP('Données projet'!$B$11,Paramètres!$A$1:$I$89,3,0)*VLOOKUP('Données projet'!$B$11,Paramètres!$A$1:$I$89,5,0)</f>
        <v>48.169055999999998</v>
      </c>
      <c r="BF19" s="14">
        <f t="shared" si="37"/>
        <v>14.139888640905363</v>
      </c>
      <c r="BG19" s="22">
        <f t="shared" si="7"/>
        <v>108.52141191624349</v>
      </c>
      <c r="BH19" s="62">
        <f t="shared" si="8"/>
        <v>384.74363413846572</v>
      </c>
      <c r="BI19" s="62">
        <f ca="1">AVERAGE(OFFSET($BH$3,0,0,'Données projet'!$E$11+1,1))-AVERAGE(OFFSET($H$3,0,0,'Données projet'!$E$11+1,1))</f>
        <v>236.29093866505224</v>
      </c>
      <c r="BJ19" s="62">
        <f t="shared" si="38"/>
        <v>258.22911730540892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385.00782828233201</v>
      </c>
      <c r="T20" s="62">
        <f t="shared" si="34"/>
        <v>216.22708298332475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105.4</v>
      </c>
      <c r="AJ20" s="14">
        <f>AI20*VLOOKUP('Données projet'!$B$10,Paramètres!$A$1:$I$89,3,0)*VLOOKUP('Données projet'!$B$10,Paramètres!$A$1:$I$89,5,0)</f>
        <v>92.07744000000001</v>
      </c>
      <c r="AK20" s="14">
        <f t="shared" si="35"/>
        <v>25.065586122051112</v>
      </c>
      <c r="AL20" s="22">
        <f t="shared" si="4"/>
        <v>204.02410382923904</v>
      </c>
      <c r="AM20" s="62">
        <f t="shared" si="5"/>
        <v>481.4685482736835</v>
      </c>
      <c r="AN20" s="62">
        <f ca="1">AVERAGE(OFFSET($AM$3,0,0,'Données projet'!$E$10+1,1))-AVERAGE(OFFSET($H$3,0,0,'Données projet'!$E$10+1,1))</f>
        <v>283.13610521644972</v>
      </c>
      <c r="AO20" s="62">
        <f t="shared" si="36"/>
        <v>389.13763434325057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7.4799999999999995</v>
      </c>
      <c r="BD20" s="13">
        <f>IF('Données projet'!$A$88&gt;35,BD19+BC20-BL19,IF(A20&lt;'Données projet'!$A$88,$BA$205^A20,IF(A20='Données projet'!$A$88,'Données projet'!$B$88,BD19+BC20-BL19)))</f>
        <v>66.86</v>
      </c>
      <c r="BE20" s="14">
        <f>BD20*VLOOKUP('Données projet'!$B$11,Paramètres!$A$1:$I$89,3,0)*VLOOKUP('Données projet'!$B$11,Paramètres!$A$1:$I$89,5,0)</f>
        <v>54.236832000000007</v>
      </c>
      <c r="BF20" s="14">
        <f t="shared" si="37"/>
        <v>15.702706774459386</v>
      </c>
      <c r="BG20" s="22">
        <f t="shared" si="7"/>
        <v>121.81136336551678</v>
      </c>
      <c r="BH20" s="62">
        <f t="shared" si="8"/>
        <v>399.25580780996125</v>
      </c>
      <c r="BI20" s="62">
        <f ca="1">AVERAGE(OFFSET($BH$3,0,0,'Données projet'!$E$11+1,1))-AVERAGE(OFFSET($H$3,0,0,'Données projet'!$E$11+1,1))</f>
        <v>236.29093866505224</v>
      </c>
      <c r="BJ20" s="62">
        <f t="shared" si="38"/>
        <v>258.22911730540892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385.00782828233201</v>
      </c>
      <c r="T21" s="62">
        <f t="shared" si="34"/>
        <v>216.22708298332475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121.60000000000001</v>
      </c>
      <c r="AJ21" s="14">
        <f>AI21*VLOOKUP('Données projet'!$B$10,Paramètres!$A$1:$I$89,3,0)*VLOOKUP('Données projet'!$B$10,Paramètres!$A$1:$I$89,5,0)</f>
        <v>106.22976000000003</v>
      </c>
      <c r="AK21" s="14">
        <f t="shared" si="35"/>
        <v>28.440891625171492</v>
      </c>
      <c r="AL21" s="22">
        <f t="shared" si="4"/>
        <v>234.55138491384039</v>
      </c>
      <c r="AM21" s="62">
        <f t="shared" si="5"/>
        <v>513.21805158050711</v>
      </c>
      <c r="AN21" s="62">
        <f ca="1">AVERAGE(OFFSET($AM$3,0,0,'Données projet'!$E$10+1,1))-AVERAGE(OFFSET($H$3,0,0,'Données projet'!$E$10+1,1))</f>
        <v>283.13610521644972</v>
      </c>
      <c r="AO21" s="62">
        <f t="shared" si="36"/>
        <v>389.13763434325057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7.4799999999999995</v>
      </c>
      <c r="BD21" s="13">
        <f>IF('Données projet'!$A$88&gt;35,BD20+BC21-BL20,IF(A21&lt;'Données projet'!$A$88,$BA$205^A21,IF(A21='Données projet'!$A$88,'Données projet'!$B$88,BD20+BC21-BL20)))</f>
        <v>74.34</v>
      </c>
      <c r="BE21" s="14">
        <f>BD21*VLOOKUP('Données projet'!$B$11,Paramètres!$A$1:$I$89,3,0)*VLOOKUP('Données projet'!$B$11,Paramètres!$A$1:$I$89,5,0)</f>
        <v>60.304608000000009</v>
      </c>
      <c r="BF21" s="14">
        <f t="shared" si="37"/>
        <v>17.245260759402161</v>
      </c>
      <c r="BG21" s="22">
        <f t="shared" si="7"/>
        <v>135.06602142262543</v>
      </c>
      <c r="BH21" s="62">
        <f t="shared" si="8"/>
        <v>413.73268808929208</v>
      </c>
      <c r="BI21" s="62">
        <f ca="1">AVERAGE(OFFSET($BH$3,0,0,'Données projet'!$E$11+1,1))-AVERAGE(OFFSET($H$3,0,0,'Données projet'!$E$11+1,1))</f>
        <v>236.29093866505224</v>
      </c>
      <c r="BJ21" s="62">
        <f t="shared" si="38"/>
        <v>258.22911730540892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385.00782828233201</v>
      </c>
      <c r="T22" s="62">
        <f t="shared" si="34"/>
        <v>216.22708298332475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137.80000000000001</v>
      </c>
      <c r="AJ22" s="14">
        <f>AI22*VLOOKUP('Données projet'!$B$10,Paramètres!$A$1:$I$89,3,0)*VLOOKUP('Données projet'!$B$10,Paramètres!$A$1:$I$89,5,0)</f>
        <v>120.38208000000003</v>
      </c>
      <c r="AK22" s="14">
        <f t="shared" si="35"/>
        <v>31.76409668560358</v>
      </c>
      <c r="AL22" s="22">
        <f t="shared" si="4"/>
        <v>264.98792439409294</v>
      </c>
      <c r="AM22" s="62">
        <f t="shared" si="5"/>
        <v>544.87681328298186</v>
      </c>
      <c r="AN22" s="62">
        <f ca="1">AVERAGE(OFFSET($AM$3,0,0,'Données projet'!$E$10+1,1))-AVERAGE(OFFSET($H$3,0,0,'Données projet'!$E$10+1,1))</f>
        <v>283.13610521644972</v>
      </c>
      <c r="AO22" s="62">
        <f t="shared" si="36"/>
        <v>389.13763434325057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7.4799999999999995</v>
      </c>
      <c r="BD22" s="13">
        <f>IF('Données projet'!$A$88&gt;35,BD21+BC22-BL21,IF(A22&lt;'Données projet'!$A$88,$BA$205^A22,IF(A22='Données projet'!$A$88,'Données projet'!$B$88,BD21+BC22-BL21)))</f>
        <v>81.820000000000007</v>
      </c>
      <c r="BE22" s="14">
        <f>BD22*VLOOKUP('Données projet'!$B$11,Paramètres!$A$1:$I$89,3,0)*VLOOKUP('Données projet'!$B$11,Paramètres!$A$1:$I$89,5,0)</f>
        <v>66.372384000000011</v>
      </c>
      <c r="BF22" s="14">
        <f t="shared" si="37"/>
        <v>18.769821678973006</v>
      </c>
      <c r="BG22" s="22">
        <f t="shared" si="7"/>
        <v>148.28934155754467</v>
      </c>
      <c r="BH22" s="62">
        <f t="shared" si="8"/>
        <v>428.17823044643353</v>
      </c>
      <c r="BI22" s="62">
        <f ca="1">AVERAGE(OFFSET($BH$3,0,0,'Données projet'!$E$11+1,1))-AVERAGE(OFFSET($H$3,0,0,'Données projet'!$E$11+1,1))</f>
        <v>236.29093866505224</v>
      </c>
      <c r="BJ22" s="62">
        <f t="shared" si="38"/>
        <v>258.22911730540892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385.00782828233201</v>
      </c>
      <c r="T23" s="62">
        <f t="shared" si="34"/>
        <v>216.22708298332475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154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154</v>
      </c>
      <c r="AJ23" s="14">
        <f>AI23*VLOOKUP('Données projet'!$B$10,Paramètres!$A$1:$I$89,3,0)*VLOOKUP('Données projet'!$B$10,Paramètres!$A$1:$I$89,5,0)</f>
        <v>134.53440000000001</v>
      </c>
      <c r="AK23" s="14">
        <f t="shared" si="35"/>
        <v>35.042026165482234</v>
      </c>
      <c r="AL23" s="22">
        <f t="shared" si="4"/>
        <v>295.34560890488154</v>
      </c>
      <c r="AM23" s="62">
        <f t="shared" si="5"/>
        <v>576.45672001599269</v>
      </c>
      <c r="AN23" s="62">
        <f ca="1">AVERAGE(OFFSET($AM$3,0,0,'Données projet'!$E$10+1,1))-AVERAGE(OFFSET($H$3,0,0,'Données projet'!$E$10+1,1))</f>
        <v>283.13610521644972</v>
      </c>
      <c r="AO23" s="62">
        <f t="shared" si="36"/>
        <v>389.13763434325057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89.3</v>
      </c>
      <c r="BB23" s="13">
        <f>VLOOKUP(A23,'Données projet'!$A$87:$I$107,9,0)</f>
        <v>7.4799999999999995</v>
      </c>
      <c r="BC23" s="13">
        <f t="array" ref="BC23">INDEX(BB:BB,MIN(IF(ISNUMBER(BB23:BB219),ROW(BB23:BB219),"")))</f>
        <v>7.4799999999999995</v>
      </c>
      <c r="BD23" s="13">
        <f>IF('Données projet'!$A$88&gt;35,BD22+BC23-BL22,IF(A23&lt;'Données projet'!$A$88,$BA$205^A23,IF(A23='Données projet'!$A$88,'Données projet'!$B$88,BD22+BC23-BL22)))</f>
        <v>89.300000000000011</v>
      </c>
      <c r="BE23" s="14">
        <f>BD23*VLOOKUP('Données projet'!$B$11,Paramètres!$A$1:$I$89,3,0)*VLOOKUP('Données projet'!$B$11,Paramètres!$A$1:$I$89,5,0)</f>
        <v>72.44016000000002</v>
      </c>
      <c r="BF23" s="14">
        <f t="shared" si="37"/>
        <v>20.27822154299642</v>
      </c>
      <c r="BG23" s="22">
        <f t="shared" si="7"/>
        <v>161.48451452071879</v>
      </c>
      <c r="BH23" s="62">
        <f t="shared" si="8"/>
        <v>442.59562563182993</v>
      </c>
      <c r="BI23" s="62">
        <f ca="1">AVERAGE(OFFSET($BH$3,0,0,'Données projet'!$E$11+1,1))-AVERAGE(OFFSET($H$3,0,0,'Données projet'!$E$11+1,1))</f>
        <v>236.29093866505224</v>
      </c>
      <c r="BJ23" s="62">
        <f t="shared" si="38"/>
        <v>258.22911730540892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19.600000000000001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385.00782828233201</v>
      </c>
      <c r="T24" s="62">
        <f t="shared" si="34"/>
        <v>216.22708298332475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15.8</v>
      </c>
      <c r="AI24" s="14">
        <f>IF('Données projet'!$A$62&gt;35,AI23+AH24-AQ23,IF(A24&lt;'Données projet'!$A$62,$AF$205^A24,IF(A24='Données projet'!$A$62,'Données projet'!$B$62,AI23+AH24-AQ23)))</f>
        <v>119.80000000000001</v>
      </c>
      <c r="AJ24" s="14">
        <f>AI24*VLOOKUP('Données projet'!$B$10,Paramètres!$A$1:$I$89,3,0)*VLOOKUP('Données projet'!$B$10,Paramètres!$A$1:$I$89,5,0)</f>
        <v>104.65728000000001</v>
      </c>
      <c r="AK24" s="14">
        <f t="shared" si="35"/>
        <v>28.068573730915457</v>
      </c>
      <c r="AL24" s="22">
        <f t="shared" si="4"/>
        <v>231.16419524801108</v>
      </c>
      <c r="AM24" s="62">
        <f t="shared" si="5"/>
        <v>513.49752858134434</v>
      </c>
      <c r="AN24" s="62">
        <f ca="1">AVERAGE(OFFSET($AM$3,0,0,'Données projet'!$E$10+1,1))-AVERAGE(OFFSET($H$3,0,0,'Données projet'!$E$10+1,1))</f>
        <v>283.13610521644972</v>
      </c>
      <c r="AO24" s="62">
        <f t="shared" si="36"/>
        <v>389.13763434325057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7.7000000000000028</v>
      </c>
      <c r="BD24" s="13">
        <f>IF('Données projet'!$A$88&gt;35,BD23+BC24-BL23,IF(A24&lt;'Données projet'!$A$88,$BA$205^A24,IF(A24='Données projet'!$A$88,'Données projet'!$B$88,BD23+BC24-BL23)))</f>
        <v>77.400000000000006</v>
      </c>
      <c r="BE24" s="14">
        <f>BD24*VLOOKUP('Données projet'!$B$11,Paramètres!$A$1:$I$89,3,0)*VLOOKUP('Données projet'!$B$11,Paramètres!$A$1:$I$89,5,0)</f>
        <v>62.786880000000011</v>
      </c>
      <c r="BF24" s="14">
        <f t="shared" si="37"/>
        <v>17.871007096321183</v>
      </c>
      <c r="BG24" s="22">
        <f t="shared" si="7"/>
        <v>140.47915335942608</v>
      </c>
      <c r="BH24" s="62">
        <f t="shared" si="8"/>
        <v>422.81248669275942</v>
      </c>
      <c r="BI24" s="62">
        <f ca="1">AVERAGE(OFFSET($BH$3,0,0,'Données projet'!$E$11+1,1))-AVERAGE(OFFSET($H$3,0,0,'Données projet'!$E$11+1,1))</f>
        <v>236.29093866505224</v>
      </c>
      <c r="BJ24" s="62">
        <f t="shared" si="38"/>
        <v>258.22911730540892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385.00782828233201</v>
      </c>
      <c r="T25" s="62">
        <f t="shared" si="34"/>
        <v>216.22708298332475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15.8</v>
      </c>
      <c r="AI25" s="14">
        <f>IF('Données projet'!$A$62&gt;35,AI24+AH25-AQ24,IF(A25&lt;'Données projet'!$A$62,$AF$205^A25,IF(A25='Données projet'!$A$62,'Données projet'!$B$62,AI24+AH25-AQ24)))</f>
        <v>135.60000000000002</v>
      </c>
      <c r="AJ25" s="14">
        <f>AI25*VLOOKUP('Données projet'!$B$10,Paramètres!$A$1:$I$89,3,0)*VLOOKUP('Données projet'!$B$10,Paramètres!$A$1:$I$89,5,0)</f>
        <v>118.46016000000003</v>
      </c>
      <c r="AK25" s="14">
        <f t="shared" si="35"/>
        <v>31.315587396029674</v>
      </c>
      <c r="AL25" s="22">
        <f t="shared" si="4"/>
        <v>260.85942671475175</v>
      </c>
      <c r="AM25" s="62">
        <f t="shared" si="5"/>
        <v>544.41498227030729</v>
      </c>
      <c r="AN25" s="62">
        <f ca="1">AVERAGE(OFFSET($AM$3,0,0,'Données projet'!$E$10+1,1))-AVERAGE(OFFSET($H$3,0,0,'Données projet'!$E$10+1,1))</f>
        <v>283.13610521644972</v>
      </c>
      <c r="AO25" s="62">
        <f t="shared" si="36"/>
        <v>389.13763434325057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7.7000000000000028</v>
      </c>
      <c r="BD25" s="13">
        <f>IF('Données projet'!$A$88&gt;35,BD24+BC25-BL24,IF(A25&lt;'Données projet'!$A$88,$BA$205^A25,IF(A25='Données projet'!$A$88,'Données projet'!$B$88,BD24+BC25-BL24)))</f>
        <v>85.100000000000009</v>
      </c>
      <c r="BE25" s="14">
        <f>BD25*VLOOKUP('Données projet'!$B$11,Paramètres!$A$1:$I$89,3,0)*VLOOKUP('Données projet'!$B$11,Paramètres!$A$1:$I$89,5,0)</f>
        <v>69.033120000000011</v>
      </c>
      <c r="BF25" s="14">
        <f t="shared" si="37"/>
        <v>19.433153168039144</v>
      </c>
      <c r="BG25" s="22">
        <f t="shared" si="7"/>
        <v>154.07875910100151</v>
      </c>
      <c r="BH25" s="62">
        <f t="shared" si="8"/>
        <v>437.63431465655708</v>
      </c>
      <c r="BI25" s="62">
        <f ca="1">AVERAGE(OFFSET($BH$3,0,0,'Données projet'!$E$11+1,1))-AVERAGE(OFFSET($H$3,0,0,'Données projet'!$E$11+1,1))</f>
        <v>236.29093866505224</v>
      </c>
      <c r="BJ25" s="62">
        <f t="shared" si="38"/>
        <v>258.22911730540892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385.00782828233201</v>
      </c>
      <c r="T26" s="62">
        <f t="shared" si="34"/>
        <v>216.22708298332475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15.8</v>
      </c>
      <c r="AI26" s="14">
        <f>IF('Données projet'!$A$62&gt;35,AI25+AH26-AQ25,IF(A26&lt;'Données projet'!$A$62,$AF$205^A26,IF(A26='Données projet'!$A$62,'Données projet'!$B$62,AI25+AH26-AQ25)))</f>
        <v>151.40000000000003</v>
      </c>
      <c r="AJ26" s="14">
        <f>AI26*VLOOKUP('Données projet'!$B$10,Paramètres!$A$1:$I$89,3,0)*VLOOKUP('Données projet'!$B$10,Paramètres!$A$1:$I$89,5,0)</f>
        <v>132.26304000000005</v>
      </c>
      <c r="AK26" s="14">
        <f t="shared" si="35"/>
        <v>34.518755036434833</v>
      </c>
      <c r="AL26" s="22">
        <f t="shared" si="4"/>
        <v>290.47829302179076</v>
      </c>
      <c r="AM26" s="62">
        <f t="shared" si="5"/>
        <v>575.25607079956853</v>
      </c>
      <c r="AN26" s="62">
        <f ca="1">AVERAGE(OFFSET($AM$3,0,0,'Données projet'!$E$10+1,1))-AVERAGE(OFFSET($H$3,0,0,'Données projet'!$E$10+1,1))</f>
        <v>283.13610521644972</v>
      </c>
      <c r="AO26" s="62">
        <f t="shared" si="36"/>
        <v>389.13763434325057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7.7000000000000028</v>
      </c>
      <c r="BD26" s="13">
        <f>IF('Données projet'!$A$88&gt;35,BD25+BC26-BL25,IF(A26&lt;'Données projet'!$A$88,$BA$205^A26,IF(A26='Données projet'!$A$88,'Données projet'!$B$88,BD25+BC26-BL25)))</f>
        <v>92.800000000000011</v>
      </c>
      <c r="BE26" s="14">
        <f>BD26*VLOOKUP('Données projet'!$B$11,Paramètres!$A$1:$I$89,3,0)*VLOOKUP('Données projet'!$B$11,Paramètres!$A$1:$I$89,5,0)</f>
        <v>75.279360000000011</v>
      </c>
      <c r="BF26" s="14">
        <f t="shared" si="37"/>
        <v>20.978909341473841</v>
      </c>
      <c r="BG26" s="22">
        <f t="shared" si="7"/>
        <v>167.64981910306696</v>
      </c>
      <c r="BH26" s="62">
        <f t="shared" si="8"/>
        <v>452.4275968808447</v>
      </c>
      <c r="BI26" s="62">
        <f ca="1">AVERAGE(OFFSET($BH$3,0,0,'Données projet'!$E$11+1,1))-AVERAGE(OFFSET($H$3,0,0,'Données projet'!$E$11+1,1))</f>
        <v>236.29093866505224</v>
      </c>
      <c r="BJ26" s="62">
        <f t="shared" si="38"/>
        <v>258.22911730540892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385.00782828233201</v>
      </c>
      <c r="T27" s="62">
        <f t="shared" si="34"/>
        <v>216.22708298332475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15.8</v>
      </c>
      <c r="AI27" s="14">
        <f>IF('Données projet'!$A$62&gt;35,AI26+AH27-AQ26,IF(A27&lt;'Données projet'!$A$62,$AF$205^A27,IF(A27='Données projet'!$A$62,'Données projet'!$B$62,AI26+AH27-AQ26)))</f>
        <v>167.20000000000005</v>
      </c>
      <c r="AJ27" s="14">
        <f>AI27*VLOOKUP('Données projet'!$B$10,Paramètres!$A$1:$I$89,3,0)*VLOOKUP('Données projet'!$B$10,Paramètres!$A$1:$I$89,5,0)</f>
        <v>146.06592000000006</v>
      </c>
      <c r="AK27" s="14">
        <f t="shared" si="35"/>
        <v>37.683173643014399</v>
      </c>
      <c r="AL27" s="22">
        <f t="shared" si="4"/>
        <v>320.0296714282502</v>
      </c>
      <c r="AM27" s="62">
        <f t="shared" si="5"/>
        <v>606.02967142825014</v>
      </c>
      <c r="AN27" s="62">
        <f ca="1">AVERAGE(OFFSET($AM$3,0,0,'Données projet'!$E$10+1,1))-AVERAGE(OFFSET($H$3,0,0,'Données projet'!$E$10+1,1))</f>
        <v>283.13610521644972</v>
      </c>
      <c r="AO27" s="62">
        <f t="shared" si="36"/>
        <v>389.13763434325057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7.7000000000000028</v>
      </c>
      <c r="BD27" s="13">
        <f>IF('Données projet'!$A$88&gt;35,BD26+BC27-BL26,IF(A27&lt;'Données projet'!$A$88,$BA$205^A27,IF(A27='Données projet'!$A$88,'Données projet'!$B$88,BD26+BC27-BL26)))</f>
        <v>100.50000000000001</v>
      </c>
      <c r="BE27" s="14">
        <f>BD27*VLOOKUP('Données projet'!$B$11,Paramètres!$A$1:$I$89,3,0)*VLOOKUP('Données projet'!$B$11,Paramètres!$A$1:$I$89,5,0)</f>
        <v>81.525600000000026</v>
      </c>
      <c r="BF27" s="14">
        <f t="shared" si="37"/>
        <v>22.509790166487399</v>
      </c>
      <c r="BG27" s="22">
        <f t="shared" si="7"/>
        <v>181.19497120663223</v>
      </c>
      <c r="BH27" s="62">
        <f t="shared" si="8"/>
        <v>467.1949712066322</v>
      </c>
      <c r="BI27" s="62">
        <f ca="1">AVERAGE(OFFSET($BH$3,0,0,'Données projet'!$E$11+1,1))-AVERAGE(OFFSET($H$3,0,0,'Données projet'!$E$11+1,1))</f>
        <v>236.29093866505224</v>
      </c>
      <c r="BJ27" s="62">
        <f t="shared" si="38"/>
        <v>258.22911730540892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385.00782828233201</v>
      </c>
      <c r="T28" s="62">
        <f t="shared" si="34"/>
        <v>216.22708298332475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183</v>
      </c>
      <c r="AG28" s="13">
        <f>VLOOKUP(A28,'Données projet'!$A$61:$I$81,9,0)</f>
        <v>15.8</v>
      </c>
      <c r="AH28" s="13">
        <f t="array" ref="AH28">INDEX(AG:AG,MIN(IF(ISNUMBER(AG28:AG224),ROW(AG28:AG224),"")))</f>
        <v>15.8</v>
      </c>
      <c r="AI28" s="14">
        <f>IF('Données projet'!$A$62&gt;35,AI27+AH28-AQ27,IF(A28&lt;'Données projet'!$A$62,$AF$205^A28,IF(A28='Données projet'!$A$62,'Données projet'!$B$62,AI27+AH28-AQ27)))</f>
        <v>183.00000000000006</v>
      </c>
      <c r="AJ28" s="14">
        <f>AI28*VLOOKUP('Données projet'!$B$10,Paramètres!$A$1:$I$89,3,0)*VLOOKUP('Données projet'!$B$10,Paramètres!$A$1:$I$89,5,0)</f>
        <v>159.86880000000008</v>
      </c>
      <c r="AK28" s="14">
        <f t="shared" si="35"/>
        <v>40.812921467768035</v>
      </c>
      <c r="AL28" s="22">
        <f t="shared" si="4"/>
        <v>349.52066488969609</v>
      </c>
      <c r="AM28" s="62">
        <f t="shared" si="5"/>
        <v>636.74288711191832</v>
      </c>
      <c r="AN28" s="62">
        <f ca="1">AVERAGE(OFFSET($AM$3,0,0,'Données projet'!$E$10+1,1))-AVERAGE(OFFSET($H$3,0,0,'Données projet'!$E$10+1,1))</f>
        <v>283.13610521644972</v>
      </c>
      <c r="AO28" s="62">
        <f t="shared" si="36"/>
        <v>389.13763434325057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108.2</v>
      </c>
      <c r="BB28" s="13">
        <f>VLOOKUP(A28,'Données projet'!$A$87:$I$107,9,0)</f>
        <v>7.7000000000000028</v>
      </c>
      <c r="BC28" s="13">
        <f t="array" ref="BC28">INDEX(BB:BB,MIN(IF(ISNUMBER(BB28:BB224),ROW(BB28:BB224),"")))</f>
        <v>7.7000000000000028</v>
      </c>
      <c r="BD28" s="13">
        <f>IF('Données projet'!$A$88&gt;35,BD27+BC28-BL27,IF(A28&lt;'Données projet'!$A$88,$BA$205^A28,IF(A28='Données projet'!$A$88,'Données projet'!$B$88,BD27+BC28-BL27)))</f>
        <v>108.20000000000002</v>
      </c>
      <c r="BE28" s="14">
        <f>BD28*VLOOKUP('Données projet'!$B$11,Paramètres!$A$1:$I$89,3,0)*VLOOKUP('Données projet'!$B$11,Paramètres!$A$1:$I$89,5,0)</f>
        <v>87.771840000000012</v>
      </c>
      <c r="BF28" s="14">
        <f t="shared" si="37"/>
        <v>24.027064931094877</v>
      </c>
      <c r="BG28" s="22">
        <f t="shared" si="7"/>
        <v>194.71642608832357</v>
      </c>
      <c r="BH28" s="62">
        <f t="shared" si="8"/>
        <v>481.93864831054577</v>
      </c>
      <c r="BI28" s="62">
        <f ca="1">AVERAGE(OFFSET($BH$3,0,0,'Données projet'!$E$11+1,1))-AVERAGE(OFFSET($H$3,0,0,'Données projet'!$E$11+1,1))</f>
        <v>236.29093866505224</v>
      </c>
      <c r="BJ28" s="62">
        <f t="shared" si="38"/>
        <v>258.22911730540892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444.55179371342422</v>
      </c>
      <c r="S29" s="62">
        <f ca="1">AVERAGE(OFFSET($R$3,0,0,'Données projet'!$E$9+1,1))-AVERAGE(OFFSET($H$3,0,0,'Données projet'!$E$9+1,1))</f>
        <v>385.00782828233201</v>
      </c>
      <c r="T29" s="62">
        <f t="shared" si="34"/>
        <v>216.22708298332475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14.8</v>
      </c>
      <c r="AI29" s="14">
        <f>IF('Données projet'!$A$62&gt;35,AI28+AH29-AQ28,IF(A29&lt;'Données projet'!$A$62,$AF$205^A29,IF(A29='Données projet'!$A$62,'Données projet'!$B$62,AI28+AH29-AQ28)))</f>
        <v>145.80000000000007</v>
      </c>
      <c r="AJ29" s="14">
        <f>AI29*VLOOKUP('Données projet'!$B$10,Paramètres!$A$1:$I$89,3,0)*VLOOKUP('Données projet'!$B$10,Paramètres!$A$1:$I$89,5,0)</f>
        <v>127.37088000000008</v>
      </c>
      <c r="AK29" s="14">
        <f t="shared" si="35"/>
        <v>33.388126388800522</v>
      </c>
      <c r="AL29" s="22">
        <f t="shared" si="4"/>
        <v>279.98860279382774</v>
      </c>
      <c r="AM29" s="62">
        <f t="shared" si="5"/>
        <v>568.43304723827214</v>
      </c>
      <c r="AN29" s="62">
        <f ca="1">AVERAGE(OFFSET($AM$3,0,0,'Données projet'!$E$10+1,1))-AVERAGE(OFFSET($H$3,0,0,'Données projet'!$E$10+1,1))</f>
        <v>283.13610521644972</v>
      </c>
      <c r="AO29" s="62">
        <f t="shared" si="36"/>
        <v>389.13763434325057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7.4200000000000017</v>
      </c>
      <c r="BD29" s="13">
        <f>IF('Données projet'!$A$88&gt;35,BD28+BC29-BL28,IF(A29&lt;'Données projet'!$A$88,$BA$205^A29,IF(A29='Données projet'!$A$88,'Données projet'!$B$88,BD28+BC29-BL28)))</f>
        <v>115.62000000000002</v>
      </c>
      <c r="BE29" s="14">
        <f>BD29*VLOOKUP('Données projet'!$B$11,Paramètres!$A$1:$I$89,3,0)*VLOOKUP('Données projet'!$B$11,Paramètres!$A$1:$I$89,5,0)</f>
        <v>93.790944000000025</v>
      </c>
      <c r="BF29" s="14">
        <f t="shared" si="37"/>
        <v>25.477302423445057</v>
      </c>
      <c r="BG29" s="22">
        <f t="shared" si="7"/>
        <v>207.7255291875002</v>
      </c>
      <c r="BH29" s="62">
        <f t="shared" si="8"/>
        <v>496.16997363194469</v>
      </c>
      <c r="BI29" s="62">
        <f ca="1">AVERAGE(OFFSET($BH$3,0,0,'Données projet'!$E$11+1,1))-AVERAGE(OFFSET($H$3,0,0,'Données projet'!$E$11+1,1))</f>
        <v>236.29093866505224</v>
      </c>
      <c r="BJ29" s="62">
        <f t="shared" si="38"/>
        <v>258.22911730540892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461.18906914179763</v>
      </c>
      <c r="S30" s="62">
        <f ca="1">AVERAGE(OFFSET($R$3,0,0,'Données projet'!$E$9+1,1))-AVERAGE(OFFSET($H$3,0,0,'Données projet'!$E$9+1,1))</f>
        <v>385.00782828233201</v>
      </c>
      <c r="T30" s="62">
        <f t="shared" si="34"/>
        <v>216.22708298332475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14.8</v>
      </c>
      <c r="AI30" s="14">
        <f>IF('Données projet'!$A$62&gt;35,AI29+AH30-AQ29,IF(A30&lt;'Données projet'!$A$62,$AF$205^A30,IF(A30='Données projet'!$A$62,'Données projet'!$B$62,AI29+AH30-AQ29)))</f>
        <v>160.60000000000008</v>
      </c>
      <c r="AJ30" s="14">
        <f>AI30*VLOOKUP('Données projet'!$B$10,Paramètres!$A$1:$I$89,3,0)*VLOOKUP('Données projet'!$B$10,Paramètres!$A$1:$I$89,5,0)</f>
        <v>140.30016000000009</v>
      </c>
      <c r="AK30" s="14">
        <f t="shared" si="35"/>
        <v>36.365759362628388</v>
      </c>
      <c r="AL30" s="22">
        <f t="shared" si="4"/>
        <v>307.69314288991126</v>
      </c>
      <c r="AM30" s="62">
        <f t="shared" si="5"/>
        <v>597.35980955657794</v>
      </c>
      <c r="AN30" s="62">
        <f ca="1">AVERAGE(OFFSET($AM$3,0,0,'Données projet'!$E$10+1,1))-AVERAGE(OFFSET($H$3,0,0,'Données projet'!$E$10+1,1))</f>
        <v>283.13610521644972</v>
      </c>
      <c r="AO30" s="62">
        <f t="shared" si="36"/>
        <v>389.13763434325057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7.4200000000000017</v>
      </c>
      <c r="BD30" s="13">
        <f>IF('Données projet'!$A$88&gt;35,BD29+BC30-BL29,IF(A30&lt;'Données projet'!$A$88,$BA$205^A30,IF(A30='Données projet'!$A$88,'Données projet'!$B$88,BD29+BC30-BL29)))</f>
        <v>123.04000000000002</v>
      </c>
      <c r="BE30" s="14">
        <f>BD30*VLOOKUP('Données projet'!$B$11,Paramètres!$A$1:$I$89,3,0)*VLOOKUP('Données projet'!$B$11,Paramètres!$A$1:$I$89,5,0)</f>
        <v>99.810048000000023</v>
      </c>
      <c r="BF30" s="14">
        <f t="shared" si="37"/>
        <v>26.916739097323347</v>
      </c>
      <c r="BG30" s="22">
        <f t="shared" si="7"/>
        <v>220.71582086117152</v>
      </c>
      <c r="BH30" s="62">
        <f t="shared" si="8"/>
        <v>510.38248752783818</v>
      </c>
      <c r="BI30" s="62">
        <f ca="1">AVERAGE(OFFSET($BH$3,0,0,'Données projet'!$E$11+1,1))-AVERAGE(OFFSET($H$3,0,0,'Données projet'!$E$11+1,1))</f>
        <v>236.29093866505224</v>
      </c>
      <c r="BJ30" s="62">
        <f t="shared" si="38"/>
        <v>258.22911730540892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477.79374257568782</v>
      </c>
      <c r="S31" s="62">
        <f ca="1">AVERAGE(OFFSET($R$3,0,0,'Données projet'!$E$9+1,1))-AVERAGE(OFFSET($H$3,0,0,'Données projet'!$E$9+1,1))</f>
        <v>385.00782828233201</v>
      </c>
      <c r="T31" s="62">
        <f t="shared" si="34"/>
        <v>216.22708298332475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14.8</v>
      </c>
      <c r="AI31" s="14">
        <f>IF('Données projet'!$A$62&gt;35,AI30+AH31-AQ30,IF(A31&lt;'Données projet'!$A$62,$AF$205^A31,IF(A31='Données projet'!$A$62,'Données projet'!$B$62,AI30+AH31-AQ30)))</f>
        <v>175.40000000000009</v>
      </c>
      <c r="AJ31" s="14">
        <f>AI31*VLOOKUP('Données projet'!$B$10,Paramètres!$A$1:$I$89,3,0)*VLOOKUP('Données projet'!$B$10,Paramètres!$A$1:$I$89,5,0)</f>
        <v>153.2294400000001</v>
      </c>
      <c r="AK31" s="14">
        <f t="shared" si="35"/>
        <v>39.311575138468363</v>
      </c>
      <c r="AL31" s="22">
        <f t="shared" si="4"/>
        <v>335.34226803283252</v>
      </c>
      <c r="AM31" s="62">
        <f t="shared" si="5"/>
        <v>626.23115692172132</v>
      </c>
      <c r="AN31" s="62">
        <f ca="1">AVERAGE(OFFSET($AM$3,0,0,'Données projet'!$E$10+1,1))-AVERAGE(OFFSET($H$3,0,0,'Données projet'!$E$10+1,1))</f>
        <v>283.13610521644972</v>
      </c>
      <c r="AO31" s="62">
        <f t="shared" si="36"/>
        <v>389.13763434325057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7.4200000000000017</v>
      </c>
      <c r="BD31" s="13">
        <f>IF('Données projet'!$A$88&gt;35,BD30+BC31-BL30,IF(A31&lt;'Données projet'!$A$88,$BA$205^A31,IF(A31='Données projet'!$A$88,'Données projet'!$B$88,BD30+BC31-BL30)))</f>
        <v>130.46000000000004</v>
      </c>
      <c r="BE31" s="14">
        <f>BD31*VLOOKUP('Données projet'!$B$11,Paramètres!$A$1:$I$89,3,0)*VLOOKUP('Données projet'!$B$11,Paramètres!$A$1:$I$89,5,0)</f>
        <v>105.82915200000004</v>
      </c>
      <c r="BF31" s="14">
        <f t="shared" si="37"/>
        <v>28.346100478927195</v>
      </c>
      <c r="BG31" s="22">
        <f t="shared" si="7"/>
        <v>233.68856473413157</v>
      </c>
      <c r="BH31" s="62">
        <f t="shared" si="8"/>
        <v>524.57745362302046</v>
      </c>
      <c r="BI31" s="62">
        <f ca="1">AVERAGE(OFFSET($BH$3,0,0,'Données projet'!$E$11+1,1))-AVERAGE(OFFSET($H$3,0,0,'Données projet'!$E$11+1,1))</f>
        <v>236.29093866505224</v>
      </c>
      <c r="BJ31" s="62">
        <f t="shared" si="38"/>
        <v>258.22911730540892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494.36887618743344</v>
      </c>
      <c r="S32" s="62">
        <f ca="1">AVERAGE(OFFSET($R$3,0,0,'Données projet'!$E$9+1,1))-AVERAGE(OFFSET($H$3,0,0,'Données projet'!$E$9+1,1))</f>
        <v>385.00782828233201</v>
      </c>
      <c r="T32" s="62">
        <f t="shared" si="34"/>
        <v>216.22708298332475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14.8</v>
      </c>
      <c r="AI32" s="14">
        <f>IF('Données projet'!$A$62&gt;35,AI31+AH32-AQ31,IF(A32&lt;'Données projet'!$A$62,$AF$205^A32,IF(A32='Données projet'!$A$62,'Données projet'!$B$62,AI31+AH32-AQ31)))</f>
        <v>190.2000000000001</v>
      </c>
      <c r="AJ32" s="14">
        <f>AI32*VLOOKUP('Données projet'!$B$10,Paramètres!$A$1:$I$89,3,0)*VLOOKUP('Données projet'!$B$10,Paramètres!$A$1:$I$89,5,0)</f>
        <v>166.15872000000013</v>
      </c>
      <c r="AK32" s="14">
        <f t="shared" si="35"/>
        <v>42.228563636586422</v>
      </c>
      <c r="AL32" s="22">
        <f t="shared" si="4"/>
        <v>362.94118566705487</v>
      </c>
      <c r="AM32" s="62">
        <f t="shared" si="5"/>
        <v>655.05229677816601</v>
      </c>
      <c r="AN32" s="62">
        <f ca="1">AVERAGE(OFFSET($AM$3,0,0,'Données projet'!$E$10+1,1))-AVERAGE(OFFSET($H$3,0,0,'Données projet'!$E$10+1,1))</f>
        <v>283.13610521644972</v>
      </c>
      <c r="AO32" s="62">
        <f t="shared" si="36"/>
        <v>389.13763434325057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7.4200000000000017</v>
      </c>
      <c r="BD32" s="13">
        <f>IF('Données projet'!$A$88&gt;35,BD31+BC32-BL31,IF(A32&lt;'Données projet'!$A$88,$BA$205^A32,IF(A32='Données projet'!$A$88,'Données projet'!$B$88,BD31+BC32-BL31)))</f>
        <v>137.88000000000005</v>
      </c>
      <c r="BE32" s="14">
        <f>BD32*VLOOKUP('Données projet'!$B$11,Paramètres!$A$1:$I$89,3,0)*VLOOKUP('Données projet'!$B$11,Paramètres!$A$1:$I$89,5,0)</f>
        <v>111.84825600000003</v>
      </c>
      <c r="BF32" s="14">
        <f t="shared" si="37"/>
        <v>29.766024903433063</v>
      </c>
      <c r="BG32" s="22">
        <f t="shared" si="7"/>
        <v>246.64487257347926</v>
      </c>
      <c r="BH32" s="62">
        <f t="shared" si="8"/>
        <v>538.75598368459043</v>
      </c>
      <c r="BI32" s="62">
        <f ca="1">AVERAGE(OFFSET($BH$3,0,0,'Données projet'!$E$11+1,1))-AVERAGE(OFFSET($H$3,0,0,'Données projet'!$E$11+1,1))</f>
        <v>236.29093866505224</v>
      </c>
      <c r="BJ32" s="62">
        <f t="shared" si="38"/>
        <v>258.22911730540892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510.91702874013259</v>
      </c>
      <c r="S33" s="62">
        <f ca="1">AVERAGE(OFFSET($R$3,0,0,'Données projet'!$E$9+1,1))-AVERAGE(OFFSET($H$3,0,0,'Données projet'!$E$9+1,1))</f>
        <v>385.00782828233201</v>
      </c>
      <c r="T33" s="62">
        <f t="shared" si="34"/>
        <v>216.22708298332475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14.8</v>
      </c>
      <c r="AH33" s="13">
        <f t="array" ref="AH33">INDEX(AG:AG,MIN(IF(ISNUMBER(AG33:AG229),ROW(AG33:AG229),"")))</f>
        <v>14.8</v>
      </c>
      <c r="AI33" s="14">
        <f>IF('Données projet'!$A$62&gt;35,AI32+AH33-AQ32,IF(A33&lt;'Données projet'!$A$62,$AF$205^A33,IF(A33='Données projet'!$A$62,'Données projet'!$B$62,AI32+AH33-AQ32)))</f>
        <v>205.00000000000011</v>
      </c>
      <c r="AJ33" s="14">
        <f>AI33*VLOOKUP('Données projet'!$B$10,Paramètres!$A$1:$I$89,3,0)*VLOOKUP('Données projet'!$B$10,Paramètres!$A$1:$I$89,5,0)</f>
        <v>179.08800000000011</v>
      </c>
      <c r="AK33" s="14">
        <f t="shared" si="35"/>
        <v>45.119223023956877</v>
      </c>
      <c r="AL33" s="22">
        <f t="shared" si="4"/>
        <v>390.4942467667251</v>
      </c>
      <c r="AM33" s="62">
        <f t="shared" si="5"/>
        <v>683.82758010005841</v>
      </c>
      <c r="AN33" s="62">
        <f ca="1">AVERAGE(OFFSET($AM$3,0,0,'Données projet'!$E$10+1,1))-AVERAGE(OFFSET($H$3,0,0,'Données projet'!$E$10+1,1))</f>
        <v>283.13610521644972</v>
      </c>
      <c r="AO33" s="62">
        <f t="shared" si="36"/>
        <v>389.13763434325057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145.30000000000001</v>
      </c>
      <c r="BB33" s="13">
        <f>VLOOKUP(A33,'Données projet'!$A$87:$I$107,9,0)</f>
        <v>7.4200000000000017</v>
      </c>
      <c r="BC33" s="13">
        <f t="array" ref="BC33">INDEX(BB:BB,MIN(IF(ISNUMBER(BB33:BB229),ROW(BB33:BB229),"")))</f>
        <v>7.4200000000000017</v>
      </c>
      <c r="BD33" s="13">
        <f>IF('Données projet'!$A$88&gt;35,BD32+BC33-BL32,IF(A33&lt;'Données projet'!$A$88,$BA$205^A33,IF(A33='Données projet'!$A$88,'Données projet'!$B$88,BD32+BC33-BL32)))</f>
        <v>145.30000000000007</v>
      </c>
      <c r="BE33" s="14">
        <f>BD33*VLOOKUP('Données projet'!$B$11,Paramètres!$A$1:$I$89,3,0)*VLOOKUP('Données projet'!$B$11,Paramètres!$A$1:$I$89,5,0)</f>
        <v>117.86736000000006</v>
      </c>
      <c r="BF33" s="14">
        <f t="shared" si="37"/>
        <v>31.177078121846911</v>
      </c>
      <c r="BG33" s="22">
        <f t="shared" si="7"/>
        <v>259.58572972888351</v>
      </c>
      <c r="BH33" s="62">
        <f t="shared" si="8"/>
        <v>552.91906306221676</v>
      </c>
      <c r="BI33" s="62">
        <f ca="1">AVERAGE(OFFSET($BH$3,0,0,'Données projet'!$E$11+1,1))-AVERAGE(OFFSET($H$3,0,0,'Données projet'!$E$11+1,1))</f>
        <v>236.29093866505224</v>
      </c>
      <c r="BJ33" s="62">
        <f t="shared" si="38"/>
        <v>258.22911730540892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20.200000000000003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8.6</v>
      </c>
      <c r="N34" s="14">
        <f>IF('Données projet'!$A$36&gt;35,N33+M34-V33,IF(A34&lt;'Données projet'!$A$36,$K$205^A34,IF(A34='Données projet'!$A$36,'Données projet'!$B$36,N33+M34-V33)))</f>
        <v>105.6</v>
      </c>
      <c r="O34" s="14">
        <f>N34*VLOOKUP('Données projet'!$B$9,Paramètres!$A$1:$I$89,3,0)*VLOOKUP('Données projet'!$B$9,Paramètres!$A$1:$I$89,5,0)</f>
        <v>107.0784</v>
      </c>
      <c r="P34" s="14">
        <f t="shared" si="33"/>
        <v>28.641558109101805</v>
      </c>
      <c r="Q34" s="22">
        <f t="shared" si="2"/>
        <v>236.37892704001897</v>
      </c>
      <c r="R34" s="62">
        <f t="shared" si="0"/>
        <v>529.71226037335225</v>
      </c>
      <c r="S34" s="62">
        <f ca="1">AVERAGE(OFFSET($R$3,0,0,'Données projet'!$E$9+1,1))-AVERAGE(OFFSET($H$3,0,0,'Données projet'!$E$9+1,1))</f>
        <v>385.00782828233201</v>
      </c>
      <c r="T34" s="62">
        <f t="shared" si="34"/>
        <v>216.22708298332475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167.60000000000011</v>
      </c>
      <c r="AJ34" s="14">
        <f>AI34*VLOOKUP('Données projet'!$B$10,Paramètres!$A$1:$I$89,3,0)*VLOOKUP('Données projet'!$B$10,Paramètres!$A$1:$I$89,5,0)</f>
        <v>146.41536000000011</v>
      </c>
      <c r="AK34" s="14">
        <f t="shared" si="35"/>
        <v>37.762820103024502</v>
      </c>
      <c r="AL34" s="22">
        <f t="shared" si="4"/>
        <v>320.77699701276782</v>
      </c>
      <c r="AM34" s="62">
        <f t="shared" si="5"/>
        <v>614.11033034610114</v>
      </c>
      <c r="AN34" s="62">
        <f ca="1">AVERAGE(OFFSET($AM$3,0,0,'Données projet'!$E$10+1,1))-AVERAGE(OFFSET($H$3,0,0,'Données projet'!$E$10+1,1))</f>
        <v>283.13610521644972</v>
      </c>
      <c r="AO34" s="62">
        <f t="shared" si="36"/>
        <v>389.13763434325057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6.7799999999999985</v>
      </c>
      <c r="BD34" s="13">
        <f>IF('Données projet'!$A$88&gt;35,BD33+BC34-BL33,IF(A34&lt;'Données projet'!$A$88,$BA$205^A34,IF(A34='Données projet'!$A$88,'Données projet'!$B$88,BD33+BC34-BL33)))</f>
        <v>131.88000000000005</v>
      </c>
      <c r="BE34" s="14">
        <f>BD34*VLOOKUP('Données projet'!$B$11,Paramètres!$A$1:$I$89,3,0)*VLOOKUP('Données projet'!$B$11,Paramètres!$A$1:$I$89,5,0)</f>
        <v>106.98105600000005</v>
      </c>
      <c r="BF34" s="14">
        <f t="shared" si="37"/>
        <v>28.618549908915636</v>
      </c>
      <c r="BG34" s="22">
        <f t="shared" si="7"/>
        <v>236.16931362469481</v>
      </c>
      <c r="BH34" s="62">
        <f t="shared" si="8"/>
        <v>529.50264695802809</v>
      </c>
      <c r="BI34" s="62">
        <f ca="1">AVERAGE(OFFSET($BH$3,0,0,'Données projet'!$E$11+1,1))-AVERAGE(OFFSET($H$3,0,0,'Données projet'!$E$11+1,1))</f>
        <v>236.29093866505224</v>
      </c>
      <c r="BJ34" s="62">
        <f t="shared" si="38"/>
        <v>258.22911730540892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8.6</v>
      </c>
      <c r="N35" s="14">
        <f>IF('Données projet'!$A$36&gt;35,N34+M35-V34,IF(A35&lt;'Données projet'!$A$36,$K$205^A35,IF(A35='Données projet'!$A$36,'Données projet'!$B$36,N34+M35-V34)))</f>
        <v>114.19999999999999</v>
      </c>
      <c r="O35" s="14">
        <f>N35*VLOOKUP('Données projet'!$B$9,Paramètres!$A$1:$I$89,3,0)*VLOOKUP('Données projet'!$B$9,Paramètres!$A$1:$I$89,5,0)</f>
        <v>115.79879999999999</v>
      </c>
      <c r="P35" s="14">
        <f t="shared" si="33"/>
        <v>30.693115334311045</v>
      </c>
      <c r="Q35" s="22">
        <f t="shared" ref="Q35:Q66" si="53">(O35+P35)*0.475*44/12</f>
        <v>255.14008587392505</v>
      </c>
      <c r="R35" s="62">
        <f t="shared" si="0"/>
        <v>548.4734192072583</v>
      </c>
      <c r="S35" s="62">
        <f ca="1">AVERAGE(OFFSET($R$3,0,0,'Données projet'!$E$9+1,1))-AVERAGE(OFFSET($H$3,0,0,'Données projet'!$E$9+1,1))</f>
        <v>385.00782828233201</v>
      </c>
      <c r="T35" s="62">
        <f t="shared" si="34"/>
        <v>216.22708298332475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181.2000000000001</v>
      </c>
      <c r="AJ35" s="14">
        <f>AI35*VLOOKUP('Données projet'!$B$10,Paramètres!$A$1:$I$89,3,0)*VLOOKUP('Données projet'!$B$10,Paramètres!$A$1:$I$89,5,0)</f>
        <v>158.29632000000009</v>
      </c>
      <c r="AK35" s="14">
        <f t="shared" si="35"/>
        <v>40.458006540983739</v>
      </c>
      <c r="AL35" s="22">
        <f t="shared" si="4"/>
        <v>346.16378539221347</v>
      </c>
      <c r="AM35" s="62">
        <f t="shared" si="5"/>
        <v>639.49711872554678</v>
      </c>
      <c r="AN35" s="62">
        <f ca="1">AVERAGE(OFFSET($AM$3,0,0,'Données projet'!$E$10+1,1))-AVERAGE(OFFSET($H$3,0,0,'Données projet'!$E$10+1,1))</f>
        <v>283.13610521644972</v>
      </c>
      <c r="AO35" s="62">
        <f t="shared" si="36"/>
        <v>389.13763434325057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6.7799999999999985</v>
      </c>
      <c r="BD35" s="13">
        <f>IF('Données projet'!$A$88&gt;35,BD34+BC35-BL34,IF(A35&lt;'Données projet'!$A$88,$BA$205^A35,IF(A35='Données projet'!$A$88,'Données projet'!$B$88,BD34+BC35-BL34)))</f>
        <v>138.66000000000005</v>
      </c>
      <c r="BE35" s="14">
        <f>BD35*VLOOKUP('Données projet'!$B$11,Paramètres!$A$1:$I$89,3,0)*VLOOKUP('Données projet'!$B$11,Paramètres!$A$1:$I$89,5,0)</f>
        <v>112.48099200000004</v>
      </c>
      <c r="BF35" s="14">
        <f t="shared" si="37"/>
        <v>29.914764693525061</v>
      </c>
      <c r="BG35" s="22">
        <f t="shared" si="7"/>
        <v>248.00594290788953</v>
      </c>
      <c r="BH35" s="62">
        <f t="shared" si="8"/>
        <v>541.33927624122282</v>
      </c>
      <c r="BI35" s="62">
        <f ca="1">AVERAGE(OFFSET($BH$3,0,0,'Données projet'!$E$11+1,1))-AVERAGE(OFFSET($H$3,0,0,'Données projet'!$E$11+1,1))</f>
        <v>236.29093866505224</v>
      </c>
      <c r="BJ35" s="62">
        <f t="shared" si="38"/>
        <v>258.22911730540892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8.6</v>
      </c>
      <c r="N36" s="14">
        <f>IF('Données projet'!$A$36&gt;35,N35+M36-V35,IF(A36&lt;'Données projet'!$A$36,$K$205^A36,IF(A36='Données projet'!$A$36,'Données projet'!$B$36,N35+M36-V35)))</f>
        <v>122.79999999999998</v>
      </c>
      <c r="O36" s="14">
        <f>N36*VLOOKUP('Données projet'!$B$9,Paramètres!$A$1:$I$89,3,0)*VLOOKUP('Données projet'!$B$9,Paramètres!$A$1:$I$89,5,0)</f>
        <v>124.5192</v>
      </c>
      <c r="P36" s="14">
        <f t="shared" si="33"/>
        <v>32.726749993106417</v>
      </c>
      <c r="Q36" s="22">
        <f t="shared" si="53"/>
        <v>273.870029571327</v>
      </c>
      <c r="R36" s="62">
        <f t="shared" si="0"/>
        <v>567.20336290466025</v>
      </c>
      <c r="S36" s="62">
        <f ca="1">AVERAGE(OFFSET($R$3,0,0,'Données projet'!$E$9+1,1))-AVERAGE(OFFSET($H$3,0,0,'Données projet'!$E$9+1,1))</f>
        <v>385.00782828233201</v>
      </c>
      <c r="T36" s="62">
        <f t="shared" si="34"/>
        <v>216.22708298332475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194.8000000000001</v>
      </c>
      <c r="AJ36" s="14">
        <f>AI36*VLOOKUP('Données projet'!$B$10,Paramètres!$A$1:$I$89,3,0)*VLOOKUP('Données projet'!$B$10,Paramètres!$A$1:$I$89,5,0)</f>
        <v>170.17728000000011</v>
      </c>
      <c r="AK36" s="14">
        <f t="shared" si="35"/>
        <v>43.129725999134671</v>
      </c>
      <c r="AL36" s="22">
        <f t="shared" si="4"/>
        <v>371.50970211515977</v>
      </c>
      <c r="AM36" s="62">
        <f t="shared" si="5"/>
        <v>664.84303544849308</v>
      </c>
      <c r="AN36" s="62">
        <f ca="1">AVERAGE(OFFSET($AM$3,0,0,'Données projet'!$E$10+1,1))-AVERAGE(OFFSET($H$3,0,0,'Données projet'!$E$10+1,1))</f>
        <v>283.13610521644972</v>
      </c>
      <c r="AO36" s="62">
        <f t="shared" si="36"/>
        <v>389.13763434325057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6.7799999999999985</v>
      </c>
      <c r="BD36" s="13">
        <f>IF('Données projet'!$A$88&gt;35,BD35+BC36-BL35,IF(A36&lt;'Données projet'!$A$88,$BA$205^A36,IF(A36='Données projet'!$A$88,'Données projet'!$B$88,BD35+BC36-BL35)))</f>
        <v>145.44000000000005</v>
      </c>
      <c r="BE36" s="14">
        <f>BD36*VLOOKUP('Données projet'!$B$11,Paramètres!$A$1:$I$89,3,0)*VLOOKUP('Données projet'!$B$11,Paramètres!$A$1:$I$89,5,0)</f>
        <v>117.98092800000005</v>
      </c>
      <c r="BF36" s="14">
        <f t="shared" si="37"/>
        <v>31.203619849826058</v>
      </c>
      <c r="BG36" s="22">
        <f t="shared" si="7"/>
        <v>259.82975417178051</v>
      </c>
      <c r="BH36" s="62">
        <f t="shared" si="8"/>
        <v>553.16308750511382</v>
      </c>
      <c r="BI36" s="62">
        <f ca="1">AVERAGE(OFFSET($BH$3,0,0,'Données projet'!$E$11+1,1))-AVERAGE(OFFSET($H$3,0,0,'Données projet'!$E$11+1,1))</f>
        <v>236.29093866505224</v>
      </c>
      <c r="BJ36" s="62">
        <f t="shared" si="38"/>
        <v>258.22911730540892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8.6</v>
      </c>
      <c r="N37" s="14">
        <f>IF('Données projet'!$A$36&gt;35,N36+M37-V36,IF(A37&lt;'Données projet'!$A$36,$K$205^A37,IF(A37='Données projet'!$A$36,'Données projet'!$B$36,N36+M37-V36)))</f>
        <v>131.39999999999998</v>
      </c>
      <c r="O37" s="14">
        <f>N37*VLOOKUP('Données projet'!$B$9,Paramètres!$A$1:$I$89,3,0)*VLOOKUP('Données projet'!$B$9,Paramètres!$A$1:$I$89,5,0)</f>
        <v>133.23959999999997</v>
      </c>
      <c r="P37" s="14">
        <f t="shared" si="33"/>
        <v>34.743860019521328</v>
      </c>
      <c r="Q37" s="22">
        <f t="shared" si="53"/>
        <v>292.57119286733285</v>
      </c>
      <c r="R37" s="62">
        <f t="shared" si="0"/>
        <v>585.90452620066617</v>
      </c>
      <c r="S37" s="62">
        <f ca="1">AVERAGE(OFFSET($R$3,0,0,'Données projet'!$E$9+1,1))-AVERAGE(OFFSET($H$3,0,0,'Données projet'!$E$9+1,1))</f>
        <v>385.00782828233201</v>
      </c>
      <c r="T37" s="62">
        <f t="shared" si="34"/>
        <v>216.22708298332475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208.40000000000009</v>
      </c>
      <c r="AJ37" s="14">
        <f>AI37*VLOOKUP('Données projet'!$B$10,Paramètres!$A$1:$I$89,3,0)*VLOOKUP('Données projet'!$B$10,Paramètres!$A$1:$I$89,5,0)</f>
        <v>182.0582400000001</v>
      </c>
      <c r="AK37" s="14">
        <f t="shared" si="35"/>
        <v>45.779803189729343</v>
      </c>
      <c r="AL37" s="22">
        <f t="shared" si="4"/>
        <v>396.81792522211208</v>
      </c>
      <c r="AM37" s="62">
        <f t="shared" si="5"/>
        <v>690.15125855544534</v>
      </c>
      <c r="AN37" s="62">
        <f ca="1">AVERAGE(OFFSET($AM$3,0,0,'Données projet'!$E$10+1,1))-AVERAGE(OFFSET($H$3,0,0,'Données projet'!$E$10+1,1))</f>
        <v>283.13610521644972</v>
      </c>
      <c r="AO37" s="62">
        <f t="shared" si="36"/>
        <v>389.13763434325057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6.7799999999999985</v>
      </c>
      <c r="BD37" s="13">
        <f>IF('Données projet'!$A$88&gt;35,BD36+BC37-BL36,IF(A37&lt;'Données projet'!$A$88,$BA$205^A37,IF(A37='Données projet'!$A$88,'Données projet'!$B$88,BD36+BC37-BL36)))</f>
        <v>152.22000000000006</v>
      </c>
      <c r="BE37" s="14">
        <f>BD37*VLOOKUP('Données projet'!$B$11,Paramètres!$A$1:$I$89,3,0)*VLOOKUP('Données projet'!$B$11,Paramètres!$A$1:$I$89,5,0)</f>
        <v>123.48086400000007</v>
      </c>
      <c r="BF37" s="14">
        <f t="shared" si="37"/>
        <v>32.485497643682045</v>
      </c>
      <c r="BG37" s="22">
        <f t="shared" si="7"/>
        <v>271.64141319607967</v>
      </c>
      <c r="BH37" s="62">
        <f t="shared" si="8"/>
        <v>564.97474652941298</v>
      </c>
      <c r="BI37" s="62">
        <f ca="1">AVERAGE(OFFSET($BH$3,0,0,'Données projet'!$E$11+1,1))-AVERAGE(OFFSET($H$3,0,0,'Données projet'!$E$11+1,1))</f>
        <v>236.29093866505224</v>
      </c>
      <c r="BJ37" s="62">
        <f t="shared" si="38"/>
        <v>258.22911730540892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140</v>
      </c>
      <c r="L38" s="13">
        <f>VLOOKUP(A38,'Données projet'!$A$35:$I$55,9,0)</f>
        <v>8.6</v>
      </c>
      <c r="M38" s="13">
        <f t="array" ref="M38">INDEX(L:L,MIN(IF(ISNUMBER(L38:L234),ROW(L38:L234),"")))</f>
        <v>8.6</v>
      </c>
      <c r="N38" s="14">
        <f>IF('Données projet'!$A$36&gt;35,N37+M38-V37,IF(A38&lt;'Données projet'!$A$36,$K$205^A38,IF(A38='Données projet'!$A$36,'Données projet'!$B$36,N37+M38-V37)))</f>
        <v>139.99999999999997</v>
      </c>
      <c r="O38" s="14">
        <f>N38*VLOOKUP('Données projet'!$B$9,Paramètres!$A$1:$I$89,3,0)*VLOOKUP('Données projet'!$B$9,Paramètres!$A$1:$I$89,5,0)</f>
        <v>141.95999999999998</v>
      </c>
      <c r="P38" s="14">
        <f t="shared" si="33"/>
        <v>36.745650011720485</v>
      </c>
      <c r="Q38" s="22">
        <f t="shared" si="53"/>
        <v>311.24567377041313</v>
      </c>
      <c r="R38" s="62">
        <f t="shared" si="0"/>
        <v>604.57900710374645</v>
      </c>
      <c r="S38" s="62">
        <f ca="1">AVERAGE(OFFSET($R$3,0,0,'Données projet'!$E$9+1,1))-AVERAGE(OFFSET($H$3,0,0,'Données projet'!$E$9+1,1))</f>
        <v>385.00782828233201</v>
      </c>
      <c r="T38" s="62">
        <f t="shared" si="34"/>
        <v>216.22708298332475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222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222.00000000000009</v>
      </c>
      <c r="AJ38" s="14">
        <f>AI38*VLOOKUP('Données projet'!$B$10,Paramètres!$A$1:$I$89,3,0)*VLOOKUP('Données projet'!$B$10,Paramètres!$A$1:$I$89,5,0)</f>
        <v>193.93920000000011</v>
      </c>
      <c r="AK38" s="14">
        <f t="shared" si="35"/>
        <v>48.409811198069384</v>
      </c>
      <c r="AL38" s="22">
        <f t="shared" si="4"/>
        <v>422.09119450330428</v>
      </c>
      <c r="AM38" s="62">
        <f t="shared" si="5"/>
        <v>715.42452783663759</v>
      </c>
      <c r="AN38" s="62">
        <f ca="1">AVERAGE(OFFSET($AM$3,0,0,'Données projet'!$E$10+1,1))-AVERAGE(OFFSET($H$3,0,0,'Données projet'!$E$10+1,1))</f>
        <v>283.13610521644972</v>
      </c>
      <c r="AO38" s="62">
        <f t="shared" si="36"/>
        <v>389.13763434325057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</v>
      </c>
      <c r="BB38" s="13">
        <f>VLOOKUP(A38,'Données projet'!$A$87:$I$107,9,0)</f>
        <v>6.7799999999999985</v>
      </c>
      <c r="BC38" s="13">
        <f t="array" ref="BC38">INDEX(BB:BB,MIN(IF(ISNUMBER(BB38:BB234),ROW(BB38:BB234),"")))</f>
        <v>6.7799999999999985</v>
      </c>
      <c r="BD38" s="13">
        <f>IF('Données projet'!$A$88&gt;35,BD37+BC38-BL37,IF(A38&lt;'Données projet'!$A$88,$BA$205^A38,IF(A38='Données projet'!$A$88,'Données projet'!$B$88,BD37+BC38-BL37)))</f>
        <v>159.00000000000006</v>
      </c>
      <c r="BE38" s="14">
        <f>BD38*VLOOKUP('Données projet'!$B$11,Paramètres!$A$1:$I$89,3,0)*VLOOKUP('Données projet'!$B$11,Paramètres!$A$1:$I$89,5,0)</f>
        <v>128.98080000000007</v>
      </c>
      <c r="BF38" s="14">
        <f t="shared" si="37"/>
        <v>33.760744362869438</v>
      </c>
      <c r="BG38" s="22">
        <f t="shared" si="7"/>
        <v>283.44152309866439</v>
      </c>
      <c r="BH38" s="62">
        <f t="shared" si="8"/>
        <v>576.7748564319977</v>
      </c>
      <c r="BI38" s="62">
        <f ca="1">AVERAGE(OFFSET($BH$3,0,0,'Données projet'!$E$11+1,1))-AVERAGE(OFFSET($H$3,0,0,'Données projet'!$E$11+1,1))</f>
        <v>236.29093866505224</v>
      </c>
      <c r="BJ38" s="62">
        <f t="shared" si="38"/>
        <v>258.22911730540892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7.8</v>
      </c>
      <c r="N39" s="14">
        <f>IF('Données projet'!$A$36&gt;35,N38+M39-V38,IF(A39&lt;'Données projet'!$A$36,$K$205^A39,IF(A39='Données projet'!$A$36,'Données projet'!$B$36,N38+M39-V38)))</f>
        <v>105.79999999999998</v>
      </c>
      <c r="O39" s="14">
        <f>N39*VLOOKUP('Données projet'!$B$9,Paramètres!$A$1:$I$89,3,0)*VLOOKUP('Données projet'!$B$9,Paramètres!$A$1:$I$89,5,0)</f>
        <v>107.2812</v>
      </c>
      <c r="P39" s="14">
        <f t="shared" si="33"/>
        <v>28.68948404302737</v>
      </c>
      <c r="Q39" s="22">
        <f t="shared" si="53"/>
        <v>236.81560804160597</v>
      </c>
      <c r="R39" s="62">
        <f t="shared" si="0"/>
        <v>530.14894137493934</v>
      </c>
      <c r="S39" s="62">
        <f ca="1">AVERAGE(OFFSET($R$3,0,0,'Données projet'!$E$9+1,1))-AVERAGE(OFFSET($H$3,0,0,'Données projet'!$E$9+1,1))</f>
        <v>385.00782828233201</v>
      </c>
      <c r="T39" s="62">
        <f t="shared" si="34"/>
        <v>216.22708298332475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185.40000000000009</v>
      </c>
      <c r="AJ39" s="14">
        <f>AI39*VLOOKUP('Données projet'!$B$10,Paramètres!$A$1:$I$89,3,0)*VLOOKUP('Données projet'!$B$10,Paramètres!$A$1:$I$89,5,0)</f>
        <v>161.96544000000009</v>
      </c>
      <c r="AK39" s="14">
        <f t="shared" si="35"/>
        <v>41.285510388923619</v>
      </c>
      <c r="AL39" s="22">
        <f t="shared" si="4"/>
        <v>353.99540526070876</v>
      </c>
      <c r="AM39" s="62">
        <f t="shared" si="5"/>
        <v>647.32873859404208</v>
      </c>
      <c r="AN39" s="62">
        <f ca="1">AVERAGE(OFFSET($AM$3,0,0,'Données projet'!$E$10+1,1))-AVERAGE(OFFSET($H$3,0,0,'Données projet'!$E$10+1,1))</f>
        <v>283.13610521644972</v>
      </c>
      <c r="AO39" s="62">
        <f t="shared" si="36"/>
        <v>389.13763434325057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6.0200000000000049</v>
      </c>
      <c r="BD39" s="13">
        <f>IF('Données projet'!$A$88&gt;35,BD38+BC39-BL38,IF(A39&lt;'Données projet'!$A$88,$BA$205^A39,IF(A39='Données projet'!$A$88,'Données projet'!$B$88,BD38+BC39-BL38)))</f>
        <v>165.02000000000007</v>
      </c>
      <c r="BE39" s="14">
        <f>BD39*VLOOKUP('Données projet'!$B$11,Paramètres!$A$1:$I$89,3,0)*VLOOKUP('Données projet'!$B$11,Paramètres!$A$1:$I$89,5,0)</f>
        <v>133.86422400000006</v>
      </c>
      <c r="BF39" s="14">
        <f t="shared" si="37"/>
        <v>34.887740148302484</v>
      </c>
      <c r="BG39" s="22">
        <f t="shared" si="7"/>
        <v>293.90967089162689</v>
      </c>
      <c r="BH39" s="62">
        <f t="shared" si="8"/>
        <v>587.24300422496026</v>
      </c>
      <c r="BI39" s="62">
        <f ca="1">AVERAGE(OFFSET($BH$3,0,0,'Données projet'!$E$11+1,1))-AVERAGE(OFFSET($H$3,0,0,'Données projet'!$E$11+1,1))</f>
        <v>236.29093866505224</v>
      </c>
      <c r="BJ39" s="62">
        <f t="shared" si="38"/>
        <v>258.22911730540892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7.8</v>
      </c>
      <c r="N40" s="14">
        <f>IF('Données projet'!$A$36&gt;35,N39+M40-V39,IF(A40&lt;'Données projet'!$A$36,$K$205^A40,IF(A40='Données projet'!$A$36,'Données projet'!$B$36,N39+M40-V39)))</f>
        <v>113.59999999999998</v>
      </c>
      <c r="O40" s="14">
        <f>N40*VLOOKUP('Données projet'!$B$9,Paramètres!$A$1:$I$89,3,0)*VLOOKUP('Données projet'!$B$9,Paramètres!$A$1:$I$89,5,0)</f>
        <v>115.19039999999998</v>
      </c>
      <c r="P40" s="14">
        <f t="shared" si="33"/>
        <v>30.550582519051947</v>
      </c>
      <c r="Q40" s="22">
        <f t="shared" si="53"/>
        <v>253.8322112206821</v>
      </c>
      <c r="R40" s="62">
        <f t="shared" si="0"/>
        <v>547.16554455401547</v>
      </c>
      <c r="S40" s="62">
        <f ca="1">AVERAGE(OFFSET($R$3,0,0,'Données projet'!$E$9+1,1))-AVERAGE(OFFSET($H$3,0,0,'Données projet'!$E$9+1,1))</f>
        <v>385.00782828233201</v>
      </c>
      <c r="T40" s="62">
        <f t="shared" si="34"/>
        <v>216.22708298332475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197.8000000000001</v>
      </c>
      <c r="AJ40" s="14">
        <f>AI40*VLOOKUP('Données projet'!$B$10,Paramètres!$A$1:$I$89,3,0)*VLOOKUP('Données projet'!$B$10,Paramètres!$A$1:$I$89,5,0)</f>
        <v>172.79808000000011</v>
      </c>
      <c r="AK40" s="14">
        <f t="shared" si="35"/>
        <v>43.716103757502459</v>
      </c>
      <c r="AL40" s="22">
        <f t="shared" si="4"/>
        <v>377.09553671098365</v>
      </c>
      <c r="AM40" s="62">
        <f t="shared" si="5"/>
        <v>670.42887004431691</v>
      </c>
      <c r="AN40" s="62">
        <f ca="1">AVERAGE(OFFSET($AM$3,0,0,'Données projet'!$E$10+1,1))-AVERAGE(OFFSET($H$3,0,0,'Données projet'!$E$10+1,1))</f>
        <v>283.13610521644972</v>
      </c>
      <c r="AO40" s="62">
        <f t="shared" si="36"/>
        <v>389.13763434325057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6.0200000000000049</v>
      </c>
      <c r="BD40" s="13">
        <f>IF('Données projet'!$A$88&gt;35,BD39+BC40-BL39,IF(A40&lt;'Données projet'!$A$88,$BA$205^A40,IF(A40='Données projet'!$A$88,'Données projet'!$B$88,BD39+BC40-BL39)))</f>
        <v>171.04000000000008</v>
      </c>
      <c r="BE40" s="14">
        <f>BD40*VLOOKUP('Données projet'!$B$11,Paramètres!$A$1:$I$89,3,0)*VLOOKUP('Données projet'!$B$11,Paramètres!$A$1:$I$89,5,0)</f>
        <v>138.74764800000005</v>
      </c>
      <c r="BF40" s="14">
        <f t="shared" si="37"/>
        <v>36.009959374226</v>
      </c>
      <c r="BG40" s="22">
        <f t="shared" si="7"/>
        <v>304.36949951011036</v>
      </c>
      <c r="BH40" s="62">
        <f t="shared" si="8"/>
        <v>597.70283284344373</v>
      </c>
      <c r="BI40" s="62">
        <f ca="1">AVERAGE(OFFSET($BH$3,0,0,'Données projet'!$E$11+1,1))-AVERAGE(OFFSET($H$3,0,0,'Données projet'!$E$11+1,1))</f>
        <v>236.29093866505224</v>
      </c>
      <c r="BJ40" s="62">
        <f t="shared" si="38"/>
        <v>258.22911730540892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7.8</v>
      </c>
      <c r="N41" s="14">
        <f>IF('Données projet'!$A$36&gt;35,N40+M41-V40,IF(A41&lt;'Données projet'!$A$36,$K$205^A41,IF(A41='Données projet'!$A$36,'Données projet'!$B$36,N40+M41-V40)))</f>
        <v>121.39999999999998</v>
      </c>
      <c r="O41" s="14">
        <f>N41*VLOOKUP('Données projet'!$B$9,Paramètres!$A$1:$I$89,3,0)*VLOOKUP('Données projet'!$B$9,Paramètres!$A$1:$I$89,5,0)</f>
        <v>123.09959999999998</v>
      </c>
      <c r="P41" s="14">
        <f t="shared" si="33"/>
        <v>32.396853612606868</v>
      </c>
      <c r="Q41" s="22">
        <f t="shared" si="53"/>
        <v>270.82299004195693</v>
      </c>
      <c r="R41" s="62">
        <f t="shared" si="0"/>
        <v>564.15632337529019</v>
      </c>
      <c r="S41" s="62">
        <f ca="1">AVERAGE(OFFSET($R$3,0,0,'Données projet'!$E$9+1,1))-AVERAGE(OFFSET($H$3,0,0,'Données projet'!$E$9+1,1))</f>
        <v>385.00782828233201</v>
      </c>
      <c r="T41" s="62">
        <f t="shared" si="34"/>
        <v>216.22708298332475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210.2000000000001</v>
      </c>
      <c r="AJ41" s="14">
        <f>AI41*VLOOKUP('Données projet'!$B$10,Paramètres!$A$1:$I$89,3,0)*VLOOKUP('Données projet'!$B$10,Paramètres!$A$1:$I$89,5,0)</f>
        <v>183.63072000000011</v>
      </c>
      <c r="AK41" s="14">
        <f t="shared" si="35"/>
        <v>46.129013251634483</v>
      </c>
      <c r="AL41" s="22">
        <f t="shared" si="4"/>
        <v>400.16486874659694</v>
      </c>
      <c r="AM41" s="62">
        <f t="shared" si="5"/>
        <v>693.49820207993025</v>
      </c>
      <c r="AN41" s="62">
        <f ca="1">AVERAGE(OFFSET($AM$3,0,0,'Données projet'!$E$10+1,1))-AVERAGE(OFFSET($H$3,0,0,'Données projet'!$E$10+1,1))</f>
        <v>283.13610521644972</v>
      </c>
      <c r="AO41" s="62">
        <f t="shared" si="36"/>
        <v>389.13763434325057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6.0200000000000049</v>
      </c>
      <c r="BD41" s="13">
        <f>IF('Données projet'!$A$88&gt;35,BD40+BC41-BL40,IF(A41&lt;'Données projet'!$A$88,$BA$205^A41,IF(A41='Données projet'!$A$88,'Données projet'!$B$88,BD40+BC41-BL40)))</f>
        <v>177.06000000000009</v>
      </c>
      <c r="BE41" s="14">
        <f>BD41*VLOOKUP('Données projet'!$B$11,Paramètres!$A$1:$I$89,3,0)*VLOOKUP('Données projet'!$B$11,Paramètres!$A$1:$I$89,5,0)</f>
        <v>143.63107200000007</v>
      </c>
      <c r="BF41" s="14">
        <f t="shared" si="37"/>
        <v>37.127589422193964</v>
      </c>
      <c r="BG41" s="22">
        <f t="shared" si="7"/>
        <v>314.82133531032133</v>
      </c>
      <c r="BH41" s="62">
        <f t="shared" si="8"/>
        <v>608.15466864365465</v>
      </c>
      <c r="BI41" s="62">
        <f ca="1">AVERAGE(OFFSET($BH$3,0,0,'Données projet'!$E$11+1,1))-AVERAGE(OFFSET($H$3,0,0,'Données projet'!$E$11+1,1))</f>
        <v>236.29093866505224</v>
      </c>
      <c r="BJ41" s="62">
        <f t="shared" si="38"/>
        <v>258.22911730540892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7.8</v>
      </c>
      <c r="N42" s="14">
        <f>IF('Données projet'!$A$36&gt;35,N41+M42-V41,IF(A42&lt;'Données projet'!$A$36,$K$205^A42,IF(A42='Données projet'!$A$36,'Données projet'!$B$36,N41+M42-V41)))</f>
        <v>129.19999999999999</v>
      </c>
      <c r="O42" s="14">
        <f>N42*VLOOKUP('Données projet'!$B$9,Paramètres!$A$1:$I$89,3,0)*VLOOKUP('Données projet'!$B$9,Paramètres!$A$1:$I$89,5,0)</f>
        <v>131.00879999999998</v>
      </c>
      <c r="P42" s="14">
        <f t="shared" si="33"/>
        <v>34.229358418772243</v>
      </c>
      <c r="Q42" s="22">
        <f t="shared" si="53"/>
        <v>287.78979257936163</v>
      </c>
      <c r="R42" s="62">
        <f t="shared" si="0"/>
        <v>581.12312591269495</v>
      </c>
      <c r="S42" s="62">
        <f ca="1">AVERAGE(OFFSET($R$3,0,0,'Données projet'!$E$9+1,1))-AVERAGE(OFFSET($H$3,0,0,'Données projet'!$E$9+1,1))</f>
        <v>385.00782828233201</v>
      </c>
      <c r="T42" s="62">
        <f t="shared" si="34"/>
        <v>216.22708298332475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222.60000000000011</v>
      </c>
      <c r="AJ42" s="14">
        <f>AI42*VLOOKUP('Données projet'!$B$10,Paramètres!$A$1:$I$89,3,0)*VLOOKUP('Données projet'!$B$10,Paramètres!$A$1:$I$89,5,0)</f>
        <v>194.46336000000014</v>
      </c>
      <c r="AK42" s="14">
        <f t="shared" si="35"/>
        <v>48.525400894162686</v>
      </c>
      <c r="AL42" s="22">
        <f t="shared" si="4"/>
        <v>423.20542522400024</v>
      </c>
      <c r="AM42" s="62">
        <f t="shared" si="5"/>
        <v>716.53875855733349</v>
      </c>
      <c r="AN42" s="62">
        <f ca="1">AVERAGE(OFFSET($AM$3,0,0,'Données projet'!$E$10+1,1))-AVERAGE(OFFSET($H$3,0,0,'Données projet'!$E$10+1,1))</f>
        <v>283.13610521644972</v>
      </c>
      <c r="AO42" s="62">
        <f t="shared" si="36"/>
        <v>389.13763434325057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6.0200000000000049</v>
      </c>
      <c r="BD42" s="13">
        <f>IF('Données projet'!$A$88&gt;35,BD41+BC42-BL41,IF(A42&lt;'Données projet'!$A$88,$BA$205^A42,IF(A42='Données projet'!$A$88,'Données projet'!$B$88,BD41+BC42-BL41)))</f>
        <v>183.0800000000001</v>
      </c>
      <c r="BE42" s="14">
        <f>BD42*VLOOKUP('Données projet'!$B$11,Paramètres!$A$1:$I$89,3,0)*VLOOKUP('Données projet'!$B$11,Paramètres!$A$1:$I$89,5,0)</f>
        <v>148.51449600000009</v>
      </c>
      <c r="BF42" s="14">
        <f t="shared" si="37"/>
        <v>38.240804209074824</v>
      </c>
      <c r="BG42" s="22">
        <f t="shared" si="7"/>
        <v>325.26548119747213</v>
      </c>
      <c r="BH42" s="62">
        <f t="shared" si="8"/>
        <v>618.59881453080538</v>
      </c>
      <c r="BI42" s="62">
        <f ca="1">AVERAGE(OFFSET($BH$3,0,0,'Données projet'!$E$11+1,1))-AVERAGE(OFFSET($H$3,0,0,'Données projet'!$E$11+1,1))</f>
        <v>236.29093866505224</v>
      </c>
      <c r="BJ42" s="62">
        <f t="shared" si="38"/>
        <v>258.22911730540892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7.8</v>
      </c>
      <c r="M43" s="13">
        <f t="array" ref="M43">INDEX(L:L,MIN(IF(ISNUMBER(L43:L239),ROW(L43:L239),"")))</f>
        <v>7.8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598.06756449035197</v>
      </c>
      <c r="S43" s="62">
        <f ca="1">AVERAGE(OFFSET($R$3,0,0,'Données projet'!$E$9+1,1))-AVERAGE(OFFSET($H$3,0,0,'Données projet'!$E$9+1,1))</f>
        <v>385.00782828233201</v>
      </c>
      <c r="T43" s="62">
        <f t="shared" si="34"/>
        <v>216.22708298332475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235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235.00000000000011</v>
      </c>
      <c r="AJ43" s="14">
        <f>AI43*VLOOKUP('Données projet'!$B$10,Paramètres!$A$1:$I$89,3,0)*VLOOKUP('Données projet'!$B$10,Paramètres!$A$1:$I$89,5,0)</f>
        <v>205.29600000000013</v>
      </c>
      <c r="AK43" s="14">
        <f t="shared" si="35"/>
        <v>50.906291934375396</v>
      </c>
      <c r="AL43" s="22">
        <f t="shared" si="4"/>
        <v>446.21899178570402</v>
      </c>
      <c r="AM43" s="62">
        <f t="shared" si="5"/>
        <v>739.55232511903728</v>
      </c>
      <c r="AN43" s="62">
        <f ca="1">AVERAGE(OFFSET($AM$3,0,0,'Données projet'!$E$10+1,1))-AVERAGE(OFFSET($H$3,0,0,'Données projet'!$E$10+1,1))</f>
        <v>283.13610521644972</v>
      </c>
      <c r="AO43" s="62">
        <f t="shared" si="36"/>
        <v>389.13763434325057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189.10000000000002</v>
      </c>
      <c r="BB43" s="13">
        <f>VLOOKUP(A43,'Données projet'!$A$87:$I$107,9,0)</f>
        <v>6.0200000000000049</v>
      </c>
      <c r="BC43" s="13">
        <f t="array" ref="BC43">INDEX(BB:BB,MIN(IF(ISNUMBER(BB43:BB239),ROW(BB43:BB239),"")))</f>
        <v>6.0200000000000049</v>
      </c>
      <c r="BD43" s="13">
        <f>IF('Données projet'!$A$88&gt;35,BD42+BC43-BL42,IF(A43&lt;'Données projet'!$A$88,$BA$205^A43,IF(A43='Données projet'!$A$88,'Données projet'!$B$88,BD42+BC43-BL42)))</f>
        <v>189.10000000000011</v>
      </c>
      <c r="BE43" s="14">
        <f>BD43*VLOOKUP('Données projet'!$B$11,Paramètres!$A$1:$I$89,3,0)*VLOOKUP('Données projet'!$B$11,Paramètres!$A$1:$I$89,5,0)</f>
        <v>153.39792000000011</v>
      </c>
      <c r="BF43" s="14">
        <f t="shared" si="37"/>
        <v>39.349765565193408</v>
      </c>
      <c r="BG43" s="22">
        <f t="shared" si="7"/>
        <v>335.70221902604538</v>
      </c>
      <c r="BH43" s="62">
        <f t="shared" si="8"/>
        <v>629.0355523593787</v>
      </c>
      <c r="BI43" s="62">
        <f ca="1">AVERAGE(OFFSET($BH$3,0,0,'Données projet'!$E$11+1,1))-AVERAGE(OFFSET($H$3,0,0,'Données projet'!$E$11+1,1))</f>
        <v>236.29093866505224</v>
      </c>
      <c r="BJ43" s="62">
        <f t="shared" si="38"/>
        <v>258.22911730540892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16.5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385.00782828233201</v>
      </c>
      <c r="T44" s="62">
        <f t="shared" si="34"/>
        <v>216.22708298332475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</v>
      </c>
      <c r="AI44" s="14">
        <f>IF('Données projet'!$A$62&gt;35,AI43+AH44-AQ43,IF(A44&lt;'Données projet'!$A$62,$AF$205^A44,IF(A44='Données projet'!$A$62,'Données projet'!$B$62,AI43+AH44-AQ43)))</f>
        <v>246.00000000000011</v>
      </c>
      <c r="AJ44" s="14">
        <f>AI44*VLOOKUP('Données projet'!$B$10,Paramètres!$A$1:$I$89,3,0)*VLOOKUP('Données projet'!$B$10,Paramètres!$A$1:$I$89,5,0)</f>
        <v>214.90560000000013</v>
      </c>
      <c r="AK44" s="14">
        <f t="shared" si="35"/>
        <v>53.006137800892375</v>
      </c>
      <c r="AL44" s="22">
        <f t="shared" si="4"/>
        <v>466.61294333655451</v>
      </c>
      <c r="AM44" s="62">
        <f t="shared" si="5"/>
        <v>759.94627666988777</v>
      </c>
      <c r="AN44" s="62">
        <f ca="1">AVERAGE(OFFSET($AM$3,0,0,'Données projet'!$E$10+1,1))-AVERAGE(OFFSET($H$3,0,0,'Données projet'!$E$10+1,1))</f>
        <v>283.13610521644972</v>
      </c>
      <c r="AO44" s="62">
        <f t="shared" si="36"/>
        <v>389.13763434325057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5.1799999999999953</v>
      </c>
      <c r="BD44" s="13">
        <f>IF('Données projet'!$A$88&gt;35,BD43+BC44-BL43,IF(A44&lt;'Données projet'!$A$88,$BA$205^A44,IF(A44='Données projet'!$A$88,'Données projet'!$B$88,BD43+BC44-BL43)))</f>
        <v>177.78000000000011</v>
      </c>
      <c r="BE44" s="14">
        <f>BD44*VLOOKUP('Données projet'!$B$11,Paramètres!$A$1:$I$89,3,0)*VLOOKUP('Données projet'!$B$11,Paramètres!$A$1:$I$89,5,0)</f>
        <v>144.21513600000011</v>
      </c>
      <c r="BF44" s="14">
        <f t="shared" si="37"/>
        <v>37.260960560257899</v>
      </c>
      <c r="BG44" s="22">
        <f t="shared" si="7"/>
        <v>316.07086817578272</v>
      </c>
      <c r="BH44" s="62">
        <f t="shared" si="8"/>
        <v>609.40420150911609</v>
      </c>
      <c r="BI44" s="62">
        <f ca="1">AVERAGE(OFFSET($BH$3,0,0,'Données projet'!$E$11+1,1))-AVERAGE(OFFSET($H$3,0,0,'Données projet'!$E$11+1,1))</f>
        <v>236.29093866505224</v>
      </c>
      <c r="BJ44" s="62">
        <f t="shared" si="38"/>
        <v>258.22911730540892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385.00782828233201</v>
      </c>
      <c r="T45" s="62">
        <f t="shared" si="34"/>
        <v>216.22708298332475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</v>
      </c>
      <c r="AI45" s="14">
        <f>IF('Données projet'!$A$62&gt;35,AI44+AH45-AQ44,IF(A45&lt;'Données projet'!$A$62,$AF$205^A45,IF(A45='Données projet'!$A$62,'Données projet'!$B$62,AI44+AH45-AQ44)))</f>
        <v>257.00000000000011</v>
      </c>
      <c r="AJ45" s="14">
        <f>AI45*VLOOKUP('Données projet'!$B$10,Paramètres!$A$1:$I$89,3,0)*VLOOKUP('Données projet'!$B$10,Paramètres!$A$1:$I$89,5,0)</f>
        <v>224.51520000000014</v>
      </c>
      <c r="AK45" s="14">
        <f t="shared" si="35"/>
        <v>55.095078782313593</v>
      </c>
      <c r="AL45" s="22">
        <f t="shared" si="4"/>
        <v>486.98790221252966</v>
      </c>
      <c r="AM45" s="62">
        <f t="shared" si="5"/>
        <v>780.32123554586292</v>
      </c>
      <c r="AN45" s="62">
        <f ca="1">AVERAGE(OFFSET($AM$3,0,0,'Données projet'!$E$10+1,1))-AVERAGE(OFFSET($H$3,0,0,'Données projet'!$E$10+1,1))</f>
        <v>283.13610521644972</v>
      </c>
      <c r="AO45" s="62">
        <f t="shared" si="36"/>
        <v>389.13763434325057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5.1799999999999953</v>
      </c>
      <c r="BD45" s="13">
        <f>IF('Données projet'!$A$88&gt;35,BD44+BC45-BL44,IF(A45&lt;'Données projet'!$A$88,$BA$205^A45,IF(A45='Données projet'!$A$88,'Données projet'!$B$88,BD44+BC45-BL44)))</f>
        <v>182.96000000000012</v>
      </c>
      <c r="BE45" s="14">
        <f>BD45*VLOOKUP('Données projet'!$B$11,Paramètres!$A$1:$I$89,3,0)*VLOOKUP('Données projet'!$B$11,Paramètres!$A$1:$I$89,5,0)</f>
        <v>148.41715200000013</v>
      </c>
      <c r="BF45" s="14">
        <f t="shared" si="37"/>
        <v>38.218655947838265</v>
      </c>
      <c r="BG45" s="22">
        <f t="shared" si="7"/>
        <v>325.05736550915185</v>
      </c>
      <c r="BH45" s="62">
        <f t="shared" si="8"/>
        <v>618.39069884248511</v>
      </c>
      <c r="BI45" s="62">
        <f ca="1">AVERAGE(OFFSET($BH$3,0,0,'Données projet'!$E$11+1,1))-AVERAGE(OFFSET($H$3,0,0,'Données projet'!$E$11+1,1))</f>
        <v>236.29093866505224</v>
      </c>
      <c r="BJ45" s="62">
        <f t="shared" si="38"/>
        <v>258.22911730540892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projet'!$B$9,Paramètres!$A$1:$I$89,3,0)*VLOOKUP('Données projet'!$B$9,Paramètres!$A$1:$I$89,5,0)</f>
        <v>164.47080000000003</v>
      </c>
      <c r="P46" s="14">
        <f t="shared" si="33"/>
        <v>41.849293714451377</v>
      </c>
      <c r="Q46" s="22">
        <f t="shared" si="53"/>
        <v>359.34082988600284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385.00782828233201</v>
      </c>
      <c r="T46" s="62">
        <f t="shared" si="34"/>
        <v>216.22708298332475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</v>
      </c>
      <c r="AI46" s="14">
        <f>IF('Données projet'!$A$62&gt;35,AI45+AH46-AQ45,IF(A46&lt;'Données projet'!$A$62,$AF$205^A46,IF(A46='Données projet'!$A$62,'Données projet'!$B$62,AI45+AH46-AQ45)))</f>
        <v>268.00000000000011</v>
      </c>
      <c r="AJ46" s="14">
        <f>AI46*VLOOKUP('Données projet'!$B$10,Paramètres!$A$1:$I$89,3,0)*VLOOKUP('Données projet'!$B$10,Paramètres!$A$1:$I$89,5,0)</f>
        <v>234.12480000000011</v>
      </c>
      <c r="AK46" s="14">
        <f t="shared" si="35"/>
        <v>57.173634982132555</v>
      </c>
      <c r="AL46" s="22">
        <f t="shared" si="4"/>
        <v>507.34477426054769</v>
      </c>
      <c r="AM46" s="62">
        <f t="shared" si="5"/>
        <v>800.67810759388101</v>
      </c>
      <c r="AN46" s="62">
        <f ca="1">AVERAGE(OFFSET($AM$3,0,0,'Données projet'!$E$10+1,1))-AVERAGE(OFFSET($H$3,0,0,'Données projet'!$E$10+1,1))</f>
        <v>283.13610521644972</v>
      </c>
      <c r="AO46" s="62">
        <f t="shared" si="36"/>
        <v>389.13763434325057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5.1799999999999953</v>
      </c>
      <c r="BD46" s="13">
        <f>IF('Données projet'!$A$88&gt;35,BD45+BC46-BL45,IF(A46&lt;'Données projet'!$A$88,$BA$205^A46,IF(A46='Données projet'!$A$88,'Données projet'!$B$88,BD45+BC46-BL45)))</f>
        <v>188.14000000000013</v>
      </c>
      <c r="BE46" s="14">
        <f>BD46*VLOOKUP('Données projet'!$B$11,Paramètres!$A$1:$I$89,3,0)*VLOOKUP('Données projet'!$B$11,Paramètres!$A$1:$I$89,5,0)</f>
        <v>152.61916800000012</v>
      </c>
      <c r="BF46" s="14">
        <f t="shared" si="37"/>
        <v>39.173199961940988</v>
      </c>
      <c r="BG46" s="22">
        <f t="shared" si="7"/>
        <v>334.0383742003807</v>
      </c>
      <c r="BH46" s="62">
        <f t="shared" si="8"/>
        <v>627.37170753371402</v>
      </c>
      <c r="BI46" s="62">
        <f ca="1">AVERAGE(OFFSET($BH$3,0,0,'Données projet'!$E$11+1,1))-AVERAGE(OFFSET($H$3,0,0,'Données projet'!$E$11+1,1))</f>
        <v>236.29093866505224</v>
      </c>
      <c r="BJ46" s="62">
        <f t="shared" si="38"/>
        <v>258.22911730540892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projet'!$B$9,Paramètres!$A$1:$I$89,3,0)*VLOOKUP('Données projet'!$B$9,Paramètres!$A$1:$I$89,5,0)</f>
        <v>172.98840000000004</v>
      </c>
      <c r="P47" s="14">
        <f t="shared" si="33"/>
        <v>43.758645457754092</v>
      </c>
      <c r="Q47" s="22">
        <f t="shared" si="53"/>
        <v>377.50110417225505</v>
      </c>
      <c r="R47" s="62">
        <f t="shared" si="0"/>
        <v>670.83443750558831</v>
      </c>
      <c r="S47" s="62">
        <f ca="1">AVERAGE(OFFSET($R$3,0,0,'Données projet'!$E$9+1,1))-AVERAGE(OFFSET($H$3,0,0,'Données projet'!$E$9+1,1))</f>
        <v>385.00782828233201</v>
      </c>
      <c r="T47" s="62">
        <f t="shared" si="34"/>
        <v>216.22708298332475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</v>
      </c>
      <c r="AI47" s="14">
        <f>IF('Données projet'!$A$62&gt;35,AI46+AH47-AQ46,IF(A47&lt;'Données projet'!$A$62,$AF$205^A47,IF(A47='Données projet'!$A$62,'Données projet'!$B$62,AI46+AH47-AQ46)))</f>
        <v>279.00000000000011</v>
      </c>
      <c r="AJ47" s="14">
        <f>AI47*VLOOKUP('Données projet'!$B$10,Paramètres!$A$1:$I$89,3,0)*VLOOKUP('Données projet'!$B$10,Paramètres!$A$1:$I$89,5,0)</f>
        <v>243.73440000000011</v>
      </c>
      <c r="AK47" s="14">
        <f t="shared" si="35"/>
        <v>59.242281392848817</v>
      </c>
      <c r="AL47" s="22">
        <f t="shared" si="4"/>
        <v>527.68438675921186</v>
      </c>
      <c r="AM47" s="62">
        <f t="shared" si="5"/>
        <v>821.01772009254523</v>
      </c>
      <c r="AN47" s="62">
        <f ca="1">AVERAGE(OFFSET($AM$3,0,0,'Données projet'!$E$10+1,1))-AVERAGE(OFFSET($H$3,0,0,'Données projet'!$E$10+1,1))</f>
        <v>283.13610521644972</v>
      </c>
      <c r="AO47" s="62">
        <f t="shared" si="36"/>
        <v>389.13763434325057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5.1799999999999953</v>
      </c>
      <c r="BD47" s="13">
        <f>IF('Données projet'!$A$88&gt;35,BD46+BC47-BL46,IF(A47&lt;'Données projet'!$A$88,$BA$205^A47,IF(A47='Données projet'!$A$88,'Données projet'!$B$88,BD46+BC47-BL46)))</f>
        <v>193.32000000000014</v>
      </c>
      <c r="BE47" s="14">
        <f>BD47*VLOOKUP('Données projet'!$B$11,Paramètres!$A$1:$I$89,3,0)*VLOOKUP('Données projet'!$B$11,Paramètres!$A$1:$I$89,5,0)</f>
        <v>156.82118400000013</v>
      </c>
      <c r="BF47" s="14">
        <f t="shared" si="37"/>
        <v>40.124689337590425</v>
      </c>
      <c r="BG47" s="22">
        <f t="shared" si="7"/>
        <v>343.01406272963686</v>
      </c>
      <c r="BH47" s="62">
        <f t="shared" si="8"/>
        <v>636.34739606297012</v>
      </c>
      <c r="BI47" s="62">
        <f ca="1">AVERAGE(OFFSET($BH$3,0,0,'Données projet'!$E$11+1,1))-AVERAGE(OFFSET($H$3,0,0,'Données projet'!$E$11+1,1))</f>
        <v>236.29093866505224</v>
      </c>
      <c r="BJ47" s="62">
        <f t="shared" si="38"/>
        <v>258.22911730540892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projet'!$B$9,Paramètres!$A$1:$I$89,3,0)*VLOOKUP('Données projet'!$B$9,Paramètres!$A$1:$I$89,5,0)</f>
        <v>181.50600000000003</v>
      </c>
      <c r="P48" s="14">
        <f t="shared" si="33"/>
        <v>45.657080773122978</v>
      </c>
      <c r="Q48" s="22">
        <f t="shared" si="53"/>
        <v>395.64236567985586</v>
      </c>
      <c r="R48" s="62">
        <f t="shared" si="0"/>
        <v>688.97569901318911</v>
      </c>
      <c r="S48" s="62">
        <f ca="1">AVERAGE(OFFSET($R$3,0,0,'Données projet'!$E$9+1,1))-AVERAGE(OFFSET($H$3,0,0,'Données projet'!$E$9+1,1))</f>
        <v>385.00782828233201</v>
      </c>
      <c r="T48" s="62">
        <f t="shared" si="34"/>
        <v>216.22708298332475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290</v>
      </c>
      <c r="AG48" s="13">
        <f>VLOOKUP(A48,'Données projet'!$A$61:$I$81,9,0)</f>
        <v>11</v>
      </c>
      <c r="AH48" s="13">
        <f t="array" ref="AH48">INDEX(AG:AG,MIN(IF(ISNUMBER(AG48:AG244),ROW(AG48:AG244),"")))</f>
        <v>11</v>
      </c>
      <c r="AI48" s="14">
        <f>IF('Données projet'!$A$62&gt;35,AI47+AH48-AQ47,IF(A48&lt;'Données projet'!$A$62,$AF$205^A48,IF(A48='Données projet'!$A$62,'Données projet'!$B$62,AI47+AH48-AQ47)))</f>
        <v>290.00000000000011</v>
      </c>
      <c r="AJ48" s="14">
        <f>AI48*VLOOKUP('Données projet'!$B$10,Paramètres!$A$1:$I$89,3,0)*VLOOKUP('Données projet'!$B$10,Paramètres!$A$1:$I$89,5,0)</f>
        <v>253.34400000000016</v>
      </c>
      <c r="AK48" s="14">
        <f t="shared" si="35"/>
        <v>61.301453431926305</v>
      </c>
      <c r="AL48" s="22">
        <f t="shared" si="4"/>
        <v>548.00749806060526</v>
      </c>
      <c r="AM48" s="62">
        <f t="shared" si="5"/>
        <v>841.34083139393852</v>
      </c>
      <c r="AN48" s="62">
        <f ca="1">AVERAGE(OFFSET($AM$3,0,0,'Données projet'!$E$10+1,1))-AVERAGE(OFFSET($H$3,0,0,'Données projet'!$E$10+1,1))</f>
        <v>283.13610521644972</v>
      </c>
      <c r="AO48" s="62">
        <f t="shared" si="36"/>
        <v>389.13763434325057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86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198.5</v>
      </c>
      <c r="BB48" s="13">
        <f>VLOOKUP(A48,'Données projet'!$A$87:$I$107,9,0)</f>
        <v>5.1799999999999953</v>
      </c>
      <c r="BC48" s="13">
        <f t="array" ref="BC48">INDEX(BB:BB,MIN(IF(ISNUMBER(BB48:BB244),ROW(BB48:BB244),"")))</f>
        <v>5.1799999999999953</v>
      </c>
      <c r="BD48" s="13">
        <f>IF('Données projet'!$A$88&gt;35,BD47+BC48-BL47,IF(A48&lt;'Données projet'!$A$88,$BA$205^A48,IF(A48='Données projet'!$A$88,'Données projet'!$B$88,BD47+BC48-BL47)))</f>
        <v>198.50000000000014</v>
      </c>
      <c r="BE48" s="14">
        <f>BD48*VLOOKUP('Données projet'!$B$11,Paramètres!$A$1:$I$89,3,0)*VLOOKUP('Données projet'!$B$11,Paramètres!$A$1:$I$89,5,0)</f>
        <v>161.02320000000014</v>
      </c>
      <c r="BF48" s="14">
        <f t="shared" si="37"/>
        <v>41.073215330646072</v>
      </c>
      <c r="BG48" s="22">
        <f t="shared" si="7"/>
        <v>351.98459003420879</v>
      </c>
      <c r="BH48" s="62">
        <f t="shared" si="8"/>
        <v>645.31792336754211</v>
      </c>
      <c r="BI48" s="62">
        <f ca="1">AVERAGE(OFFSET($BH$3,0,0,'Données projet'!$E$11+1,1))-AVERAGE(OFFSET($H$3,0,0,'Données projet'!$E$11+1,1))</f>
        <v>236.29093866505224</v>
      </c>
      <c r="BJ48" s="62">
        <f t="shared" si="38"/>
        <v>258.22911730540892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projet'!$B$9,Paramètres!$A$1:$I$89,3,0)*VLOOKUP('Données projet'!$B$9,Paramètres!$A$1:$I$89,5,0)</f>
        <v>147.23280000000003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385.00782828233201</v>
      </c>
      <c r="T49" s="62">
        <f t="shared" si="34"/>
        <v>216.22708298332475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</v>
      </c>
      <c r="AI49" s="14">
        <f>IF('Données projet'!$A$62&gt;35,AI48+AH49-AQ48,IF(A49&lt;'Données projet'!$A$62,$AF$205^A49,IF(A49='Données projet'!$A$62,'Données projet'!$B$62,AI48+AH49-AQ48)))</f>
        <v>213.60000000000014</v>
      </c>
      <c r="AJ49" s="14">
        <f>AI49*VLOOKUP('Données projet'!$B$10,Paramètres!$A$1:$I$89,3,0)*VLOOKUP('Données projet'!$B$10,Paramètres!$A$1:$I$89,5,0)</f>
        <v>186.60096000000013</v>
      </c>
      <c r="AK49" s="14">
        <f t="shared" si="35"/>
        <v>46.787685683664144</v>
      </c>
      <c r="AL49" s="22">
        <f t="shared" si="4"/>
        <v>406.48522456571527</v>
      </c>
      <c r="AM49" s="62">
        <f t="shared" si="5"/>
        <v>699.81855789904853</v>
      </c>
      <c r="AN49" s="62">
        <f ca="1">AVERAGE(OFFSET($AM$3,0,0,'Données projet'!$E$10+1,1))-AVERAGE(OFFSET($H$3,0,0,'Données projet'!$E$10+1,1))</f>
        <v>283.13610521644972</v>
      </c>
      <c r="AO49" s="62">
        <f t="shared" si="36"/>
        <v>389.13763434325057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4.3800000000000008</v>
      </c>
      <c r="BD49" s="13">
        <f>IF('Données projet'!$A$88&gt;35,BD48+BC49-BL48,IF(A49&lt;'Données projet'!$A$88,$BA$205^A49,IF(A49='Données projet'!$A$88,'Données projet'!$B$88,BD48+BC49-BL48)))</f>
        <v>202.88000000000014</v>
      </c>
      <c r="BE49" s="14">
        <f>BD49*VLOOKUP('Données projet'!$B$11,Paramètres!$A$1:$I$89,3,0)*VLOOKUP('Données projet'!$B$11,Paramètres!$A$1:$I$89,5,0)</f>
        <v>164.57625600000011</v>
      </c>
      <c r="BF49" s="14">
        <f t="shared" si="37"/>
        <v>41.873002544663343</v>
      </c>
      <c r="BG49" s="22">
        <f t="shared" si="7"/>
        <v>359.56579196528884</v>
      </c>
      <c r="BH49" s="62">
        <f t="shared" si="8"/>
        <v>652.89912529862215</v>
      </c>
      <c r="BI49" s="62">
        <f ca="1">AVERAGE(OFFSET($BH$3,0,0,'Données projet'!$E$11+1,1))-AVERAGE(OFFSET($H$3,0,0,'Données projet'!$E$11+1,1))</f>
        <v>236.29093866505224</v>
      </c>
      <c r="BJ49" s="62">
        <f t="shared" si="38"/>
        <v>258.22911730540892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projet'!$B$9,Paramètres!$A$1:$I$89,3,0)*VLOOKUP('Données projet'!$B$9,Paramètres!$A$1:$I$89,5,0)</f>
        <v>155.54760000000002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385.00782828233201</v>
      </c>
      <c r="T50" s="62">
        <f t="shared" si="34"/>
        <v>216.22708298332475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</v>
      </c>
      <c r="AI50" s="14">
        <f>IF('Données projet'!$A$62&gt;35,AI49+AH50-AQ49,IF(A50&lt;'Données projet'!$A$62,$AF$205^A50,IF(A50='Données projet'!$A$62,'Données projet'!$B$62,AI49+AH50-AQ49)))</f>
        <v>223.20000000000013</v>
      </c>
      <c r="AJ50" s="14">
        <f>AI50*VLOOKUP('Données projet'!$B$10,Paramètres!$A$1:$I$89,3,0)*VLOOKUP('Données projet'!$B$10,Paramètres!$A$1:$I$89,5,0)</f>
        <v>194.98752000000016</v>
      </c>
      <c r="AK50" s="14">
        <f t="shared" si="35"/>
        <v>48.640954330020435</v>
      </c>
      <c r="AL50" s="22">
        <f t="shared" si="4"/>
        <v>424.31959279145252</v>
      </c>
      <c r="AM50" s="62">
        <f t="shared" si="5"/>
        <v>717.65292612478584</v>
      </c>
      <c r="AN50" s="62">
        <f ca="1">AVERAGE(OFFSET($AM$3,0,0,'Données projet'!$E$10+1,1))-AVERAGE(OFFSET($H$3,0,0,'Données projet'!$E$10+1,1))</f>
        <v>283.13610521644972</v>
      </c>
      <c r="AO50" s="62">
        <f t="shared" si="36"/>
        <v>389.13763434325057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4.3800000000000008</v>
      </c>
      <c r="BD50" s="13">
        <f>IF('Données projet'!$A$88&gt;35,BD49+BC50-BL49,IF(A50&lt;'Données projet'!$A$88,$BA$205^A50,IF(A50='Données projet'!$A$88,'Données projet'!$B$88,BD49+BC50-BL49)))</f>
        <v>207.26000000000013</v>
      </c>
      <c r="BE50" s="14">
        <f>BD50*VLOOKUP('Données projet'!$B$11,Paramètres!$A$1:$I$89,3,0)*VLOOKUP('Données projet'!$B$11,Paramètres!$A$1:$I$89,5,0)</f>
        <v>168.12931200000011</v>
      </c>
      <c r="BF50" s="14">
        <f t="shared" si="37"/>
        <v>42.670782273252868</v>
      </c>
      <c r="BG50" s="22">
        <f t="shared" si="7"/>
        <v>367.14349752591556</v>
      </c>
      <c r="BH50" s="62">
        <f t="shared" si="8"/>
        <v>660.47683085924882</v>
      </c>
      <c r="BI50" s="62">
        <f ca="1">AVERAGE(OFFSET($BH$3,0,0,'Données projet'!$E$11+1,1))-AVERAGE(OFFSET($H$3,0,0,'Données projet'!$E$11+1,1))</f>
        <v>236.29093866505224</v>
      </c>
      <c r="BJ50" s="62">
        <f t="shared" si="38"/>
        <v>258.22911730540892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projet'!$B$9,Paramètres!$A$1:$I$89,3,0)*VLOOKUP('Données projet'!$B$9,Paramètres!$A$1:$I$89,5,0)</f>
        <v>163.86240000000001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385.00782828233201</v>
      </c>
      <c r="T51" s="62">
        <f t="shared" si="34"/>
        <v>216.22708298332475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</v>
      </c>
      <c r="AI51" s="14">
        <f>IF('Données projet'!$A$62&gt;35,AI50+AH51-AQ50,IF(A51&lt;'Données projet'!$A$62,$AF$205^A51,IF(A51='Données projet'!$A$62,'Données projet'!$B$62,AI50+AH51-AQ50)))</f>
        <v>232.80000000000013</v>
      </c>
      <c r="AJ51" s="14">
        <f>AI51*VLOOKUP('Données projet'!$B$10,Paramètres!$A$1:$I$89,3,0)*VLOOKUP('Données projet'!$B$10,Paramètres!$A$1:$I$89,5,0)</f>
        <v>203.37408000000013</v>
      </c>
      <c r="AK51" s="14">
        <f t="shared" si="35"/>
        <v>50.484964849140624</v>
      </c>
      <c r="AL51" s="22">
        <f t="shared" si="4"/>
        <v>442.1378364455868</v>
      </c>
      <c r="AM51" s="62">
        <f t="shared" si="5"/>
        <v>735.47116977892006</v>
      </c>
      <c r="AN51" s="62">
        <f ca="1">AVERAGE(OFFSET($AM$3,0,0,'Données projet'!$E$10+1,1))-AVERAGE(OFFSET($H$3,0,0,'Données projet'!$E$10+1,1))</f>
        <v>283.13610521644972</v>
      </c>
      <c r="AO51" s="62">
        <f t="shared" si="36"/>
        <v>389.13763434325057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4.3800000000000008</v>
      </c>
      <c r="BD51" s="13">
        <f>IF('Données projet'!$A$88&gt;35,BD50+BC51-BL50,IF(A51&lt;'Données projet'!$A$88,$BA$205^A51,IF(A51='Données projet'!$A$88,'Données projet'!$B$88,BD50+BC51-BL50)))</f>
        <v>211.64000000000013</v>
      </c>
      <c r="BE51" s="14">
        <f>BD51*VLOOKUP('Données projet'!$B$11,Paramètres!$A$1:$I$89,3,0)*VLOOKUP('Données projet'!$B$11,Paramètres!$A$1:$I$89,5,0)</f>
        <v>171.68236800000011</v>
      </c>
      <c r="BF51" s="14">
        <f t="shared" si="37"/>
        <v>43.466601827409747</v>
      </c>
      <c r="BG51" s="22">
        <f t="shared" si="7"/>
        <v>374.7177891160722</v>
      </c>
      <c r="BH51" s="62">
        <f t="shared" si="8"/>
        <v>668.05112244940551</v>
      </c>
      <c r="BI51" s="62">
        <f ca="1">AVERAGE(OFFSET($BH$3,0,0,'Données projet'!$E$11+1,1))-AVERAGE(OFFSET($H$3,0,0,'Données projet'!$E$11+1,1))</f>
        <v>236.29093866505224</v>
      </c>
      <c r="BJ51" s="62">
        <f t="shared" si="38"/>
        <v>258.22911730540892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385.00782828233201</v>
      </c>
      <c r="T52" s="62">
        <f t="shared" si="34"/>
        <v>216.22708298332475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</v>
      </c>
      <c r="AI52" s="14">
        <f>IF('Données projet'!$A$62&gt;35,AI51+AH52-AQ51,IF(A52&lt;'Données projet'!$A$62,$AF$205^A52,IF(A52='Données projet'!$A$62,'Données projet'!$B$62,AI51+AH52-AQ51)))</f>
        <v>242.40000000000012</v>
      </c>
      <c r="AJ52" s="14">
        <f>AI52*VLOOKUP('Données projet'!$B$10,Paramètres!$A$1:$I$89,3,0)*VLOOKUP('Données projet'!$B$10,Paramètres!$A$1:$I$89,5,0)</f>
        <v>211.76064000000014</v>
      </c>
      <c r="AK52" s="14">
        <f t="shared" si="35"/>
        <v>52.320142683061377</v>
      </c>
      <c r="AL52" s="22">
        <f t="shared" si="4"/>
        <v>459.94069650633213</v>
      </c>
      <c r="AM52" s="62">
        <f t="shared" si="5"/>
        <v>753.27402983966545</v>
      </c>
      <c r="AN52" s="62">
        <f ca="1">AVERAGE(OFFSET($AM$3,0,0,'Données projet'!$E$10+1,1))-AVERAGE(OFFSET($H$3,0,0,'Données projet'!$E$10+1,1))</f>
        <v>283.13610521644972</v>
      </c>
      <c r="AO52" s="62">
        <f t="shared" si="36"/>
        <v>389.13763434325057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4.3800000000000008</v>
      </c>
      <c r="BD52" s="13">
        <f>IF('Données projet'!$A$88&gt;35,BD51+BC52-BL51,IF(A52&lt;'Données projet'!$A$88,$BA$205^A52,IF(A52='Données projet'!$A$88,'Données projet'!$B$88,BD51+BC52-BL51)))</f>
        <v>216.02000000000012</v>
      </c>
      <c r="BE52" s="14">
        <f>BD52*VLOOKUP('Données projet'!$B$11,Paramètres!$A$1:$I$89,3,0)*VLOOKUP('Données projet'!$B$11,Paramètres!$A$1:$I$89,5,0)</f>
        <v>175.23542400000011</v>
      </c>
      <c r="BF52" s="14">
        <f t="shared" si="37"/>
        <v>44.260506447957958</v>
      </c>
      <c r="BG52" s="22">
        <f t="shared" si="7"/>
        <v>382.28874553019364</v>
      </c>
      <c r="BH52" s="62">
        <f t="shared" si="8"/>
        <v>675.62207886352689</v>
      </c>
      <c r="BI52" s="62">
        <f ca="1">AVERAGE(OFFSET($BH$3,0,0,'Données projet'!$E$11+1,1))-AVERAGE(OFFSET($H$3,0,0,'Données projet'!$E$11+1,1))</f>
        <v>236.29093866505224</v>
      </c>
      <c r="BJ52" s="62">
        <f t="shared" si="38"/>
        <v>258.22911730540892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projet'!$B$9,Paramètres!$A$1:$I$89,3,0)*VLOOKUP('Données projet'!$B$9,Paramètres!$A$1:$I$89,5,0)</f>
        <v>180.49199999999999</v>
      </c>
      <c r="P53" s="14">
        <f t="shared" si="33"/>
        <v>45.431629706642617</v>
      </c>
      <c r="Q53" s="22">
        <f t="shared" si="53"/>
        <v>393.48365507240254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385.00782828233201</v>
      </c>
      <c r="T53" s="62">
        <f t="shared" si="34"/>
        <v>216.22708298332475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252</v>
      </c>
      <c r="AG53" s="13">
        <f>VLOOKUP(A53,'Données projet'!$A$61:$I$81,9,0)</f>
        <v>9.6</v>
      </c>
      <c r="AH53" s="13">
        <f t="array" ref="AH53">INDEX(AG:AG,MIN(IF(ISNUMBER(AG53:AG249),ROW(AG53:AG249),"")))</f>
        <v>9.6</v>
      </c>
      <c r="AI53" s="14">
        <f>IF('Données projet'!$A$62&gt;35,AI52+AH53-AQ52,IF(A53&lt;'Données projet'!$A$62,$AF$205^A53,IF(A53='Données projet'!$A$62,'Données projet'!$B$62,AI52+AH53-AQ52)))</f>
        <v>252.00000000000011</v>
      </c>
      <c r="AJ53" s="14">
        <f>AI53*VLOOKUP('Données projet'!$B$10,Paramètres!$A$1:$I$89,3,0)*VLOOKUP('Données projet'!$B$10,Paramètres!$A$1:$I$89,5,0)</f>
        <v>220.14720000000014</v>
      </c>
      <c r="AK53" s="14">
        <f t="shared" si="35"/>
        <v>54.146877667769687</v>
      </c>
      <c r="AL53" s="22">
        <f t="shared" si="4"/>
        <v>477.72885193803245</v>
      </c>
      <c r="AM53" s="62">
        <f t="shared" si="5"/>
        <v>771.06218527136571</v>
      </c>
      <c r="AN53" s="62">
        <f ca="1">AVERAGE(OFFSET($AM$3,0,0,'Données projet'!$E$10+1,1))-AVERAGE(OFFSET($H$3,0,0,'Données projet'!$E$10+1,1))</f>
        <v>283.13610521644972</v>
      </c>
      <c r="AO53" s="62">
        <f t="shared" si="36"/>
        <v>389.13763434325057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220.4</v>
      </c>
      <c r="BB53" s="13">
        <f>VLOOKUP(A53,'Données projet'!$A$87:$I$107,9,0)</f>
        <v>4.3800000000000008</v>
      </c>
      <c r="BC53" s="13">
        <f t="array" ref="BC53">INDEX(BB:BB,MIN(IF(ISNUMBER(BB53:BB249),ROW(BB53:BB249),"")))</f>
        <v>4.3800000000000008</v>
      </c>
      <c r="BD53" s="13">
        <f>IF('Données projet'!$A$88&gt;35,BD52+BC53-BL52,IF(A53&lt;'Données projet'!$A$88,$BA$205^A53,IF(A53='Données projet'!$A$88,'Données projet'!$B$88,BD52+BC53-BL52)))</f>
        <v>220.40000000000012</v>
      </c>
      <c r="BE53" s="14">
        <f>BD53*VLOOKUP('Données projet'!$B$11,Paramètres!$A$1:$I$89,3,0)*VLOOKUP('Données projet'!$B$11,Paramètres!$A$1:$I$89,5,0)</f>
        <v>178.78848000000011</v>
      </c>
      <c r="BF53" s="14">
        <f t="shared" si="37"/>
        <v>45.052539436241481</v>
      </c>
      <c r="BG53" s="22">
        <f t="shared" si="7"/>
        <v>389.85644218478745</v>
      </c>
      <c r="BH53" s="62">
        <f t="shared" si="8"/>
        <v>683.18977551812077</v>
      </c>
      <c r="BI53" s="62">
        <f ca="1">AVERAGE(OFFSET($BH$3,0,0,'Données projet'!$E$11+1,1))-AVERAGE(OFFSET($H$3,0,0,'Données projet'!$E$11+1,1))</f>
        <v>236.29093866505224</v>
      </c>
      <c r="BJ53" s="62">
        <f t="shared" si="38"/>
        <v>258.22911730540892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12.1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projet'!$B$9,Paramètres!$A$1:$I$89,3,0)*VLOOKUP('Données projet'!$B$9,Paramètres!$A$1:$I$89,5,0)</f>
        <v>188.60399999999998</v>
      </c>
      <c r="P54" s="14">
        <f t="shared" si="33"/>
        <v>47.231184731814224</v>
      </c>
      <c r="Q54" s="22">
        <f t="shared" si="53"/>
        <v>410.74628007457636</v>
      </c>
      <c r="R54" s="62">
        <f t="shared" si="0"/>
        <v>704.07961340790962</v>
      </c>
      <c r="S54" s="62">
        <f ca="1">AVERAGE(OFFSET($R$3,0,0,'Données projet'!$E$9+1,1))-AVERAGE(OFFSET($H$3,0,0,'Données projet'!$E$9+1,1))</f>
        <v>385.00782828233201</v>
      </c>
      <c r="T54" s="62">
        <f t="shared" si="34"/>
        <v>216.22708298332475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260.60000000000014</v>
      </c>
      <c r="AJ54" s="14">
        <f>AI54*VLOOKUP('Données projet'!$B$10,Paramètres!$A$1:$I$89,3,0)*VLOOKUP('Données projet'!$B$10,Paramètres!$A$1:$I$89,5,0)</f>
        <v>227.66016000000016</v>
      </c>
      <c r="AK54" s="14">
        <f t="shared" si="35"/>
        <v>55.776452726942033</v>
      </c>
      <c r="AL54" s="22">
        <f t="shared" si="4"/>
        <v>493.65210049942431</v>
      </c>
      <c r="AM54" s="62">
        <f t="shared" si="5"/>
        <v>786.98543383275762</v>
      </c>
      <c r="AN54" s="62">
        <f ca="1">AVERAGE(OFFSET($AM$3,0,0,'Données projet'!$E$10+1,1))-AVERAGE(OFFSET($H$3,0,0,'Données projet'!$E$10+1,1))</f>
        <v>283.13610521644972</v>
      </c>
      <c r="AO54" s="62">
        <f t="shared" si="36"/>
        <v>389.13763434325057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3.6199999999999988</v>
      </c>
      <c r="BD54" s="13">
        <f>IF('Données projet'!$A$88&gt;35,BD53+BC54-BL53,IF(A54&lt;'Données projet'!$A$88,$BA$205^A54,IF(A54='Données projet'!$A$88,'Données projet'!$B$88,BD53+BC54-BL53)))</f>
        <v>211.92000000000013</v>
      </c>
      <c r="BE54" s="14">
        <f>BD54*VLOOKUP('Données projet'!$B$11,Paramètres!$A$1:$I$89,3,0)*VLOOKUP('Données projet'!$B$11,Paramètres!$A$1:$I$89,5,0)</f>
        <v>171.90950400000014</v>
      </c>
      <c r="BF54" s="14">
        <f t="shared" si="37"/>
        <v>43.517410546884719</v>
      </c>
      <c r="BG54" s="22">
        <f t="shared" si="7"/>
        <v>375.20187616915774</v>
      </c>
      <c r="BH54" s="62">
        <f t="shared" si="8"/>
        <v>668.53520950249106</v>
      </c>
      <c r="BI54" s="62">
        <f ca="1">AVERAGE(OFFSET($BH$3,0,0,'Données projet'!$E$11+1,1))-AVERAGE(OFFSET($H$3,0,0,'Données projet'!$E$11+1,1))</f>
        <v>236.29093866505224</v>
      </c>
      <c r="BJ54" s="62">
        <f t="shared" si="38"/>
        <v>258.22911730540892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projet'!$B$9,Paramètres!$A$1:$I$89,3,0)*VLOOKUP('Données projet'!$B$9,Paramètres!$A$1:$I$89,5,0)</f>
        <v>196.71599999999998</v>
      </c>
      <c r="P55" s="14">
        <f t="shared" si="33"/>
        <v>49.021749959730009</v>
      </c>
      <c r="Q55" s="22">
        <f t="shared" si="53"/>
        <v>427.99324784652975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385.00782828233201</v>
      </c>
      <c r="T55" s="62">
        <f t="shared" si="34"/>
        <v>216.22708298332475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269.20000000000016</v>
      </c>
      <c r="AJ55" s="14">
        <f>AI55*VLOOKUP('Données projet'!$B$10,Paramètres!$A$1:$I$89,3,0)*VLOOKUP('Données projet'!$B$10,Paramètres!$A$1:$I$89,5,0)</f>
        <v>235.17312000000015</v>
      </c>
      <c r="AK55" s="14">
        <f t="shared" si="35"/>
        <v>57.399778925799268</v>
      </c>
      <c r="AL55" s="22">
        <f t="shared" si="4"/>
        <v>509.56446562910077</v>
      </c>
      <c r="AM55" s="62">
        <f t="shared" si="5"/>
        <v>802.89779896243408</v>
      </c>
      <c r="AN55" s="62">
        <f ca="1">AVERAGE(OFFSET($AM$3,0,0,'Données projet'!$E$10+1,1))-AVERAGE(OFFSET($H$3,0,0,'Données projet'!$E$10+1,1))</f>
        <v>283.13610521644972</v>
      </c>
      <c r="AO55" s="62">
        <f t="shared" si="36"/>
        <v>389.13763434325057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3.6199999999999988</v>
      </c>
      <c r="BD55" s="13">
        <f>IF('Données projet'!$A$88&gt;35,BD54+BC55-BL54,IF(A55&lt;'Données projet'!$A$88,$BA$205^A55,IF(A55='Données projet'!$A$88,'Données projet'!$B$88,BD54+BC55-BL54)))</f>
        <v>215.54000000000013</v>
      </c>
      <c r="BE55" s="14">
        <f>BD55*VLOOKUP('Données projet'!$B$11,Paramètres!$A$1:$I$89,3,0)*VLOOKUP('Données projet'!$B$11,Paramètres!$A$1:$I$89,5,0)</f>
        <v>174.84604800000011</v>
      </c>
      <c r="BF55" s="14">
        <f t="shared" si="37"/>
        <v>44.173595283600093</v>
      </c>
      <c r="BG55" s="22">
        <f t="shared" si="7"/>
        <v>381.45921205227029</v>
      </c>
      <c r="BH55" s="62">
        <f t="shared" si="8"/>
        <v>674.7925453856036</v>
      </c>
      <c r="BI55" s="62">
        <f ca="1">AVERAGE(OFFSET($BH$3,0,0,'Données projet'!$E$11+1,1))-AVERAGE(OFFSET($H$3,0,0,'Données projet'!$E$11+1,1))</f>
        <v>236.29093866505224</v>
      </c>
      <c r="BJ55" s="62">
        <f t="shared" si="38"/>
        <v>258.22911730540892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projet'!$B$9,Paramètres!$A$1:$I$89,3,0)*VLOOKUP('Données projet'!$B$9,Paramètres!$A$1:$I$89,5,0)</f>
        <v>204.82799999999997</v>
      </c>
      <c r="P56" s="14">
        <f t="shared" si="33"/>
        <v>50.80373850176295</v>
      </c>
      <c r="Q56" s="22">
        <f t="shared" si="53"/>
        <v>445.2252778905704</v>
      </c>
      <c r="R56" s="62">
        <f t="shared" si="0"/>
        <v>738.55861122390365</v>
      </c>
      <c r="S56" s="62">
        <f ca="1">AVERAGE(OFFSET($R$3,0,0,'Données projet'!$E$9+1,1))-AVERAGE(OFFSET($H$3,0,0,'Données projet'!$E$9+1,1))</f>
        <v>385.00782828233201</v>
      </c>
      <c r="T56" s="62">
        <f t="shared" si="34"/>
        <v>216.22708298332475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277.80000000000018</v>
      </c>
      <c r="AJ56" s="14">
        <f>AI56*VLOOKUP('Données projet'!$B$10,Paramètres!$A$1:$I$89,3,0)*VLOOKUP('Données projet'!$B$10,Paramètres!$A$1:$I$89,5,0)</f>
        <v>242.6860800000002</v>
      </c>
      <c r="AK56" s="14">
        <f t="shared" si="35"/>
        <v>59.017078793426769</v>
      </c>
      <c r="AL56" s="22">
        <f t="shared" si="4"/>
        <v>525.46633489855185</v>
      </c>
      <c r="AM56" s="62">
        <f t="shared" si="5"/>
        <v>818.79966823188511</v>
      </c>
      <c r="AN56" s="62">
        <f ca="1">AVERAGE(OFFSET($AM$3,0,0,'Données projet'!$E$10+1,1))-AVERAGE(OFFSET($H$3,0,0,'Données projet'!$E$10+1,1))</f>
        <v>283.13610521644972</v>
      </c>
      <c r="AO56" s="62">
        <f t="shared" si="36"/>
        <v>389.13763434325057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3.6199999999999988</v>
      </c>
      <c r="BD56" s="13">
        <f>IF('Données projet'!$A$88&gt;35,BD55+BC56-BL55,IF(A56&lt;'Données projet'!$A$88,$BA$205^A56,IF(A56='Données projet'!$A$88,'Données projet'!$B$88,BD55+BC56-BL55)))</f>
        <v>219.16000000000014</v>
      </c>
      <c r="BE56" s="14">
        <f>BD56*VLOOKUP('Données projet'!$B$11,Paramètres!$A$1:$I$89,3,0)*VLOOKUP('Données projet'!$B$11,Paramètres!$A$1:$I$89,5,0)</f>
        <v>177.78259200000011</v>
      </c>
      <c r="BF56" s="14">
        <f t="shared" si="37"/>
        <v>44.828498407203618</v>
      </c>
      <c r="BG56" s="22">
        <f t="shared" si="7"/>
        <v>387.71431579254653</v>
      </c>
      <c r="BH56" s="62">
        <f t="shared" si="8"/>
        <v>681.04764912587984</v>
      </c>
      <c r="BI56" s="62">
        <f ca="1">AVERAGE(OFFSET($BH$3,0,0,'Données projet'!$E$11+1,1))-AVERAGE(OFFSET($H$3,0,0,'Données projet'!$E$11+1,1))</f>
        <v>236.29093866505224</v>
      </c>
      <c r="BJ56" s="62">
        <f t="shared" si="38"/>
        <v>258.22911730540892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385.00782828233201</v>
      </c>
      <c r="T57" s="62">
        <f t="shared" si="34"/>
        <v>216.22708298332475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286.4000000000002</v>
      </c>
      <c r="AJ57" s="14">
        <f>AI57*VLOOKUP('Données projet'!$B$10,Paramètres!$A$1:$I$89,3,0)*VLOOKUP('Données projet'!$B$10,Paramètres!$A$1:$I$89,5,0)</f>
        <v>250.1990400000002</v>
      </c>
      <c r="AK57" s="14">
        <f t="shared" si="35"/>
        <v>60.628560298320039</v>
      </c>
      <c r="AL57" s="22">
        <f t="shared" si="4"/>
        <v>541.35807051957443</v>
      </c>
      <c r="AM57" s="62">
        <f t="shared" si="5"/>
        <v>834.6914038529078</v>
      </c>
      <c r="AN57" s="62">
        <f ca="1">AVERAGE(OFFSET($AM$3,0,0,'Données projet'!$E$10+1,1))-AVERAGE(OFFSET($H$3,0,0,'Données projet'!$E$10+1,1))</f>
        <v>283.13610521644972</v>
      </c>
      <c r="AO57" s="62">
        <f t="shared" si="36"/>
        <v>389.13763434325057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3.6199999999999988</v>
      </c>
      <c r="BD57" s="13">
        <f>IF('Données projet'!$A$88&gt;35,BD56+BC57-BL56,IF(A57&lt;'Données projet'!$A$88,$BA$205^A57,IF(A57='Données projet'!$A$88,'Données projet'!$B$88,BD56+BC57-BL56)))</f>
        <v>222.78000000000014</v>
      </c>
      <c r="BE57" s="14">
        <f>BD57*VLOOKUP('Données projet'!$B$11,Paramètres!$A$1:$I$89,3,0)*VLOOKUP('Données projet'!$B$11,Paramètres!$A$1:$I$89,5,0)</f>
        <v>180.71913600000013</v>
      </c>
      <c r="BF57" s="14">
        <f t="shared" si="37"/>
        <v>45.482143530436758</v>
      </c>
      <c r="BG57" s="22">
        <f t="shared" si="7"/>
        <v>393.9672285155109</v>
      </c>
      <c r="BH57" s="62">
        <f t="shared" si="8"/>
        <v>687.30056184884415</v>
      </c>
      <c r="BI57" s="62">
        <f ca="1">AVERAGE(OFFSET($BH$3,0,0,'Données projet'!$E$11+1,1))-AVERAGE(OFFSET($H$3,0,0,'Données projet'!$E$11+1,1))</f>
        <v>236.29093866505224</v>
      </c>
      <c r="BJ57" s="62">
        <f t="shared" si="38"/>
        <v>258.22911730540892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projet'!$B$9,Paramètres!$A$1:$I$89,3,0)*VLOOKUP('Données projet'!$B$9,Paramètres!$A$1:$I$89,5,0)</f>
        <v>221.05199999999999</v>
      </c>
      <c r="P58" s="14">
        <f t="shared" si="33"/>
        <v>54.343469202939204</v>
      </c>
      <c r="Q58" s="22">
        <f t="shared" si="53"/>
        <v>479.64710886178574</v>
      </c>
      <c r="R58" s="62">
        <f t="shared" si="0"/>
        <v>772.98044219511905</v>
      </c>
      <c r="S58" s="62">
        <f ca="1">AVERAGE(OFFSET($R$3,0,0,'Données projet'!$E$9+1,1))-AVERAGE(OFFSET($H$3,0,0,'Données projet'!$E$9+1,1))</f>
        <v>385.00782828233201</v>
      </c>
      <c r="T58" s="62">
        <f t="shared" si="34"/>
        <v>216.22708298332475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295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295.00000000000023</v>
      </c>
      <c r="AJ58" s="14">
        <f>AI58*VLOOKUP('Données projet'!$B$10,Paramètres!$A$1:$I$89,3,0)*VLOOKUP('Données projet'!$B$10,Paramètres!$A$1:$I$89,5,0)</f>
        <v>257.71200000000022</v>
      </c>
      <c r="AK58" s="14">
        <f t="shared" si="35"/>
        <v>62.234418209404254</v>
      </c>
      <c r="AL58" s="22">
        <f t="shared" si="4"/>
        <v>557.24001171471275</v>
      </c>
      <c r="AM58" s="62">
        <f t="shared" si="5"/>
        <v>850.57334504804612</v>
      </c>
      <c r="AN58" s="62">
        <f ca="1">AVERAGE(OFFSET($AM$3,0,0,'Données projet'!$E$10+1,1))-AVERAGE(OFFSET($H$3,0,0,'Données projet'!$E$10+1,1))</f>
        <v>283.13610521644972</v>
      </c>
      <c r="AO58" s="62">
        <f t="shared" si="36"/>
        <v>389.13763434325057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295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226.4</v>
      </c>
      <c r="BB58" s="13">
        <f>VLOOKUP(A58,'Données projet'!$A$87:$I$107,9,0)</f>
        <v>3.6199999999999988</v>
      </c>
      <c r="BC58" s="13">
        <f t="array" ref="BC58">INDEX(BB:BB,MIN(IF(ISNUMBER(BB58:BB254),ROW(BB58:BB254),"")))</f>
        <v>3.6199999999999988</v>
      </c>
      <c r="BD58" s="13">
        <f>IF('Données projet'!$A$88&gt;35,BD57+BC58-BL57,IF(A58&lt;'Données projet'!$A$88,$BA$205^A58,IF(A58='Données projet'!$A$88,'Données projet'!$B$88,BD57+BC58-BL57)))</f>
        <v>226.40000000000015</v>
      </c>
      <c r="BE58" s="14">
        <f>BD58*VLOOKUP('Données projet'!$B$11,Paramètres!$A$1:$I$89,3,0)*VLOOKUP('Données projet'!$B$11,Paramètres!$A$1:$I$89,5,0)</f>
        <v>183.65568000000013</v>
      </c>
      <c r="BF58" s="14">
        <f t="shared" si="37"/>
        <v>46.13455345466329</v>
      </c>
      <c r="BG58" s="22">
        <f t="shared" si="7"/>
        <v>400.21798993353877</v>
      </c>
      <c r="BH58" s="62">
        <f t="shared" si="8"/>
        <v>693.55132326687203</v>
      </c>
      <c r="BI58" s="62">
        <f ca="1">AVERAGE(OFFSET($BH$3,0,0,'Données projet'!$E$11+1,1))-AVERAGE(OFFSET($H$3,0,0,'Données projet'!$E$11+1,1))</f>
        <v>236.29093866505224</v>
      </c>
      <c r="BJ58" s="62">
        <f t="shared" si="38"/>
        <v>258.22911730540892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projet'!$B$9,Paramètres!$A$1:$I$89,3,0)*VLOOKUP('Données projet'!$B$9,Paramètres!$A$1:$I$89,5,0)</f>
        <v>186.17039999999997</v>
      </c>
      <c r="P59" s="14">
        <f t="shared" si="33"/>
        <v>46.692281933796018</v>
      </c>
      <c r="Q59" s="22">
        <f t="shared" si="53"/>
        <v>405.56917103469465</v>
      </c>
      <c r="R59" s="62">
        <f t="shared" si="0"/>
        <v>698.90250436802796</v>
      </c>
      <c r="S59" s="62">
        <f ca="1">AVERAGE(OFFSET($R$3,0,0,'Données projet'!$E$9+1,1))-AVERAGE(OFFSET($H$3,0,0,'Données projet'!$E$9+1,1))</f>
        <v>385.00782828233201</v>
      </c>
      <c r="T59" s="62">
        <f t="shared" si="34"/>
        <v>216.22708298332475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2.2737367544323206E-13</v>
      </c>
      <c r="AJ59" s="14">
        <f>AI59*VLOOKUP('Données projet'!$B$10,Paramètres!$A$1:$I$89,3,0)*VLOOKUP('Données projet'!$B$10,Paramètres!$A$1:$I$89,5,0)</f>
        <v>1.9863364286720756E-13</v>
      </c>
      <c r="AK59" s="14">
        <f t="shared" si="35"/>
        <v>2.7549360720371426E-12</v>
      </c>
      <c r="AL59" s="22">
        <f t="shared" si="4"/>
        <v>5.144133920125077E-12</v>
      </c>
      <c r="AM59" s="62">
        <f t="shared" si="5"/>
        <v>293.33333333333843</v>
      </c>
      <c r="AN59" s="62">
        <f ca="1">AVERAGE(OFFSET($AM$3,0,0,'Données projet'!$E$10+1,1))-AVERAGE(OFFSET($H$3,0,0,'Données projet'!$E$10+1,1))</f>
        <v>283.13610521644972</v>
      </c>
      <c r="AO59" s="62">
        <f t="shared" si="36"/>
        <v>389.13763434325057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2.9799999999999955</v>
      </c>
      <c r="BD59" s="13">
        <f>IF('Données projet'!$A$88&gt;35,BD58+BC59-BL58,IF(A59&lt;'Données projet'!$A$88,$BA$205^A59,IF(A59='Données projet'!$A$88,'Données projet'!$B$88,BD58+BC59-BL58)))</f>
        <v>229.38000000000014</v>
      </c>
      <c r="BE59" s="14">
        <f>BD59*VLOOKUP('Données projet'!$B$11,Paramètres!$A$1:$I$89,3,0)*VLOOKUP('Données projet'!$B$11,Paramètres!$A$1:$I$89,5,0)</f>
        <v>186.07305600000012</v>
      </c>
      <c r="BF59" s="14">
        <f t="shared" si="37"/>
        <v>46.670708832579137</v>
      </c>
      <c r="BG59" s="22">
        <f t="shared" si="7"/>
        <v>405.36205708340884</v>
      </c>
      <c r="BH59" s="62">
        <f t="shared" si="8"/>
        <v>698.69539041674216</v>
      </c>
      <c r="BI59" s="62">
        <f ca="1">AVERAGE(OFFSET($BH$3,0,0,'Données projet'!$E$11+1,1))-AVERAGE(OFFSET($H$3,0,0,'Données projet'!$E$11+1,1))</f>
        <v>236.29093866505224</v>
      </c>
      <c r="BJ59" s="62">
        <f t="shared" si="38"/>
        <v>258.22911730540892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projet'!$B$9,Paramètres!$A$1:$I$89,3,0)*VLOOKUP('Données projet'!$B$9,Paramètres!$A$1:$I$89,5,0)</f>
        <v>193.87679999999997</v>
      </c>
      <c r="P60" s="14">
        <f t="shared" si="33"/>
        <v>48.396048099527611</v>
      </c>
      <c r="Q60" s="22">
        <f t="shared" si="53"/>
        <v>421.95854377334382</v>
      </c>
      <c r="R60" s="62">
        <f t="shared" si="0"/>
        <v>715.29187710667713</v>
      </c>
      <c r="S60" s="62">
        <f ca="1">AVERAGE(OFFSET($R$3,0,0,'Données projet'!$E$9+1,1))-AVERAGE(OFFSET($H$3,0,0,'Données projet'!$E$9+1,1))</f>
        <v>385.00782828233201</v>
      </c>
      <c r="T60" s="62">
        <f t="shared" si="34"/>
        <v>216.22708298332475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2.2737367544323206E-13</v>
      </c>
      <c r="AJ60" s="14">
        <f>AI60*VLOOKUP('Données projet'!$B$10,Paramètres!$A$1:$I$89,3,0)*VLOOKUP('Données projet'!$B$10,Paramètres!$A$1:$I$89,5,0)</f>
        <v>1.9863364286720756E-13</v>
      </c>
      <c r="AK60" s="14">
        <f t="shared" si="35"/>
        <v>2.7549360720371426E-12</v>
      </c>
      <c r="AL60" s="22">
        <f t="shared" si="4"/>
        <v>5.144133920125077E-12</v>
      </c>
      <c r="AM60" s="62">
        <f t="shared" si="5"/>
        <v>293.33333333333843</v>
      </c>
      <c r="AN60" s="62">
        <f ca="1">AVERAGE(OFFSET($AM$3,0,0,'Données projet'!$E$10+1,1))-AVERAGE(OFFSET($H$3,0,0,'Données projet'!$E$10+1,1))</f>
        <v>283.13610521644972</v>
      </c>
      <c r="AO60" s="62">
        <f t="shared" si="36"/>
        <v>389.13763434325057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2.9799999999999955</v>
      </c>
      <c r="BD60" s="13">
        <f>IF('Données projet'!$A$88&gt;35,BD59+BC60-BL59,IF(A60&lt;'Données projet'!$A$88,$BA$205^A60,IF(A60='Données projet'!$A$88,'Données projet'!$B$88,BD59+BC60-BL59)))</f>
        <v>232.36000000000013</v>
      </c>
      <c r="BE60" s="14">
        <f>BD60*VLOOKUP('Données projet'!$B$11,Paramètres!$A$1:$I$89,3,0)*VLOOKUP('Données projet'!$B$11,Paramètres!$A$1:$I$89,5,0)</f>
        <v>188.49043200000011</v>
      </c>
      <c r="BF60" s="14">
        <f t="shared" si="37"/>
        <v>47.206054016632081</v>
      </c>
      <c r="BG60" s="22">
        <f t="shared" si="7"/>
        <v>410.50471314563441</v>
      </c>
      <c r="BH60" s="62">
        <f t="shared" si="8"/>
        <v>703.83804647896773</v>
      </c>
      <c r="BI60" s="62">
        <f ca="1">AVERAGE(OFFSET($BH$3,0,0,'Données projet'!$E$11+1,1))-AVERAGE(OFFSET($H$3,0,0,'Données projet'!$E$11+1,1))</f>
        <v>236.29093866505224</v>
      </c>
      <c r="BJ60" s="62">
        <f t="shared" si="38"/>
        <v>258.22911730540892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projet'!$B$9,Paramètres!$A$1:$I$89,3,0)*VLOOKUP('Données projet'!$B$9,Paramètres!$A$1:$I$89,5,0)</f>
        <v>201.58319999999995</v>
      </c>
      <c r="P61" s="14">
        <f t="shared" si="33"/>
        <v>50.091947337331924</v>
      </c>
      <c r="Q61" s="22">
        <f t="shared" si="53"/>
        <v>438.33421494585303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385.00782828233201</v>
      </c>
      <c r="T61" s="62">
        <f t="shared" si="34"/>
        <v>216.22708298332475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2.2737367544323206E-13</v>
      </c>
      <c r="AJ61" s="14">
        <f>AI61*VLOOKUP('Données projet'!$B$10,Paramètres!$A$1:$I$89,3,0)*VLOOKUP('Données projet'!$B$10,Paramètres!$A$1:$I$89,5,0)</f>
        <v>1.9863364286720756E-13</v>
      </c>
      <c r="AK61" s="14">
        <f t="shared" si="35"/>
        <v>2.7549360720371426E-12</v>
      </c>
      <c r="AL61" s="22">
        <f t="shared" si="4"/>
        <v>5.144133920125077E-12</v>
      </c>
      <c r="AM61" s="62">
        <f t="shared" si="5"/>
        <v>293.33333333333843</v>
      </c>
      <c r="AN61" s="62">
        <f ca="1">AVERAGE(OFFSET($AM$3,0,0,'Données projet'!$E$10+1,1))-AVERAGE(OFFSET($H$3,0,0,'Données projet'!$E$10+1,1))</f>
        <v>283.13610521644972</v>
      </c>
      <c r="AO61" s="62">
        <f t="shared" si="36"/>
        <v>389.13763434325057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2.9799999999999955</v>
      </c>
      <c r="BD61" s="13">
        <f>IF('Données projet'!$A$88&gt;35,BD60+BC61-BL60,IF(A61&lt;'Données projet'!$A$88,$BA$205^A61,IF(A61='Données projet'!$A$88,'Données projet'!$B$88,BD60+BC61-BL60)))</f>
        <v>235.34000000000012</v>
      </c>
      <c r="BE61" s="14">
        <f>BD61*VLOOKUP('Données projet'!$B$11,Paramètres!$A$1:$I$89,3,0)*VLOOKUP('Données projet'!$B$11,Paramètres!$A$1:$I$89,5,0)</f>
        <v>190.9078080000001</v>
      </c>
      <c r="BF61" s="14">
        <f t="shared" si="37"/>
        <v>47.74060059895897</v>
      </c>
      <c r="BG61" s="22">
        <f t="shared" si="7"/>
        <v>415.64597830985366</v>
      </c>
      <c r="BH61" s="62">
        <f t="shared" si="8"/>
        <v>708.97931164318697</v>
      </c>
      <c r="BI61" s="62">
        <f ca="1">AVERAGE(OFFSET($BH$3,0,0,'Données projet'!$E$11+1,1))-AVERAGE(OFFSET($H$3,0,0,'Données projet'!$E$11+1,1))</f>
        <v>236.29093866505224</v>
      </c>
      <c r="BJ61" s="62">
        <f t="shared" si="38"/>
        <v>258.22911730540892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projet'!$B$9,Paramètres!$A$1:$I$89,3,0)*VLOOKUP('Données projet'!$B$9,Paramètres!$A$1:$I$89,5,0)</f>
        <v>209.28959999999995</v>
      </c>
      <c r="P62" s="14">
        <f t="shared" si="33"/>
        <v>51.780314822292169</v>
      </c>
      <c r="Q62" s="22">
        <f t="shared" si="53"/>
        <v>454.69676831549208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385.00782828233201</v>
      </c>
      <c r="T62" s="62">
        <f t="shared" si="34"/>
        <v>216.22708298332475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2.2737367544323206E-13</v>
      </c>
      <c r="AJ62" s="14">
        <f>AI62*VLOOKUP('Données projet'!$B$10,Paramètres!$A$1:$I$89,3,0)*VLOOKUP('Données projet'!$B$10,Paramètres!$A$1:$I$89,5,0)</f>
        <v>1.9863364286720756E-13</v>
      </c>
      <c r="AK62" s="14">
        <f t="shared" si="35"/>
        <v>2.7549360720371426E-12</v>
      </c>
      <c r="AL62" s="22">
        <f t="shared" si="4"/>
        <v>5.144133920125077E-12</v>
      </c>
      <c r="AM62" s="62">
        <f t="shared" si="5"/>
        <v>293.33333333333843</v>
      </c>
      <c r="AN62" s="62">
        <f ca="1">AVERAGE(OFFSET($AM$3,0,0,'Données projet'!$E$10+1,1))-AVERAGE(OFFSET($H$3,0,0,'Données projet'!$E$10+1,1))</f>
        <v>283.13610521644972</v>
      </c>
      <c r="AO62" s="62">
        <f t="shared" si="36"/>
        <v>389.13763434325057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2.9799999999999955</v>
      </c>
      <c r="BD62" s="13">
        <f>IF('Données projet'!$A$88&gt;35,BD61+BC62-BL61,IF(A62&lt;'Données projet'!$A$88,$BA$205^A62,IF(A62='Données projet'!$A$88,'Données projet'!$B$88,BD61+BC62-BL61)))</f>
        <v>238.32000000000011</v>
      </c>
      <c r="BE62" s="14">
        <f>BD62*VLOOKUP('Données projet'!$B$11,Paramètres!$A$1:$I$89,3,0)*VLOOKUP('Données projet'!$B$11,Paramètres!$A$1:$I$89,5,0)</f>
        <v>193.32518400000009</v>
      </c>
      <c r="BF62" s="14">
        <f t="shared" si="37"/>
        <v>48.274359861243333</v>
      </c>
      <c r="BG62" s="22">
        <f t="shared" si="7"/>
        <v>420.78587222499897</v>
      </c>
      <c r="BH62" s="62">
        <f t="shared" si="8"/>
        <v>714.11920555833228</v>
      </c>
      <c r="BI62" s="62">
        <f ca="1">AVERAGE(OFFSET($BH$3,0,0,'Données projet'!$E$11+1,1))-AVERAGE(OFFSET($H$3,0,0,'Données projet'!$E$11+1,1))</f>
        <v>236.29093866505224</v>
      </c>
      <c r="BJ62" s="62">
        <f t="shared" si="38"/>
        <v>258.22911730540892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projet'!$B$9,Paramètres!$A$1:$I$89,3,0)*VLOOKUP('Données projet'!$B$9,Paramètres!$A$1:$I$89,5,0)</f>
        <v>216.99599999999995</v>
      </c>
      <c r="P63" s="14">
        <f t="shared" si="33"/>
        <v>53.461459647386867</v>
      </c>
      <c r="Q63" s="22">
        <f t="shared" si="53"/>
        <v>471.04674221919873</v>
      </c>
      <c r="R63" s="62">
        <f t="shared" si="0"/>
        <v>764.38007555253205</v>
      </c>
      <c r="S63" s="62">
        <f ca="1">AVERAGE(OFFSET($R$3,0,0,'Données projet'!$E$9+1,1))-AVERAGE(OFFSET($H$3,0,0,'Données projet'!$E$9+1,1))</f>
        <v>385.00782828233201</v>
      </c>
      <c r="T63" s="62">
        <f t="shared" si="34"/>
        <v>216.22708298332475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2.2737367544323206E-13</v>
      </c>
      <c r="AJ63" s="14">
        <f>AI63*VLOOKUP('Données projet'!$B$10,Paramètres!$A$1:$I$89,3,0)*VLOOKUP('Données projet'!$B$10,Paramètres!$A$1:$I$89,5,0)</f>
        <v>1.9863364286720756E-13</v>
      </c>
      <c r="AK63" s="14">
        <f t="shared" si="35"/>
        <v>2.7549360720371426E-12</v>
      </c>
      <c r="AL63" s="22">
        <f t="shared" si="4"/>
        <v>5.144133920125077E-12</v>
      </c>
      <c r="AM63" s="62">
        <f t="shared" si="5"/>
        <v>293.33333333333843</v>
      </c>
      <c r="AN63" s="62">
        <f ca="1">AVERAGE(OFFSET($AM$3,0,0,'Données projet'!$E$10+1,1))-AVERAGE(OFFSET($H$3,0,0,'Données projet'!$E$10+1,1))</f>
        <v>283.13610521644972</v>
      </c>
      <c r="AO63" s="62">
        <f t="shared" si="36"/>
        <v>389.13763434325057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241.29999999999998</v>
      </c>
      <c r="BB63" s="13">
        <f>VLOOKUP(A63,'Données projet'!$A$87:$I$107,9,0)</f>
        <v>2.9799999999999955</v>
      </c>
      <c r="BC63" s="13">
        <f t="array" ref="BC63">INDEX(BB:BB,MIN(IF(ISNUMBER(BB63:BB259),ROW(BB63:BB259),"")))</f>
        <v>2.9799999999999955</v>
      </c>
      <c r="BD63" s="13">
        <f>IF('Données projet'!$A$88&gt;35,BD62+BC63-BL62,IF(A63&lt;'Données projet'!$A$88,$BA$205^A63,IF(A63='Données projet'!$A$88,'Données projet'!$B$88,BD62+BC63-BL62)))</f>
        <v>241.3000000000001</v>
      </c>
      <c r="BE63" s="14">
        <f>BD63*VLOOKUP('Données projet'!$B$11,Paramètres!$A$1:$I$89,3,0)*VLOOKUP('Données projet'!$B$11,Paramètres!$A$1:$I$89,5,0)</f>
        <v>195.74256000000008</v>
      </c>
      <c r="BF63" s="14">
        <f t="shared" si="37"/>
        <v>48.807342786805634</v>
      </c>
      <c r="BG63" s="22">
        <f t="shared" si="7"/>
        <v>425.92441402035325</v>
      </c>
      <c r="BH63" s="62">
        <f t="shared" si="8"/>
        <v>719.25774735368657</v>
      </c>
      <c r="BI63" s="62">
        <f ca="1">AVERAGE(OFFSET($BH$3,0,0,'Données projet'!$E$11+1,1))-AVERAGE(OFFSET($H$3,0,0,'Données projet'!$E$11+1,1))</f>
        <v>236.29093866505224</v>
      </c>
      <c r="BJ63" s="62">
        <f t="shared" si="38"/>
        <v>258.22911730540892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8.3000000000000007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385.00782828233201</v>
      </c>
      <c r="T64" s="62">
        <f t="shared" si="34"/>
        <v>216.22708298332475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2.2737367544323206E-13</v>
      </c>
      <c r="AJ64" s="14">
        <f>AI64*VLOOKUP('Données projet'!$B$10,Paramètres!$A$1:$I$89,3,0)*VLOOKUP('Données projet'!$B$10,Paramètres!$A$1:$I$89,5,0)</f>
        <v>1.9863364286720756E-13</v>
      </c>
      <c r="AK64" s="14">
        <f t="shared" si="35"/>
        <v>2.7549360720371426E-12</v>
      </c>
      <c r="AL64" s="22">
        <f t="shared" si="4"/>
        <v>5.144133920125077E-12</v>
      </c>
      <c r="AM64" s="62">
        <f t="shared" si="5"/>
        <v>293.33333333333843</v>
      </c>
      <c r="AN64" s="62">
        <f ca="1">AVERAGE(OFFSET($AM$3,0,0,'Données projet'!$E$10+1,1))-AVERAGE(OFFSET($H$3,0,0,'Données projet'!$E$10+1,1))</f>
        <v>283.13610521644972</v>
      </c>
      <c r="AO64" s="62">
        <f t="shared" si="36"/>
        <v>389.13763434325057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2.4200000000000044</v>
      </c>
      <c r="BD64" s="13">
        <f>IF('Données projet'!$A$88&gt;35,BD63+BC64-BL63,IF(A64&lt;'Données projet'!$A$88,$BA$205^A64,IF(A64='Données projet'!$A$88,'Données projet'!$B$88,BD63+BC64-BL63)))</f>
        <v>235.4200000000001</v>
      </c>
      <c r="BE64" s="14">
        <f>BD64*VLOOKUP('Données projet'!$B$11,Paramètres!$A$1:$I$89,3,0)*VLOOKUP('Données projet'!$B$11,Paramètres!$A$1:$I$89,5,0)</f>
        <v>190.97270400000011</v>
      </c>
      <c r="BF64" s="14">
        <f t="shared" si="37"/>
        <v>47.754939941264901</v>
      </c>
      <c r="BG64" s="22">
        <f t="shared" si="7"/>
        <v>415.78397986436988</v>
      </c>
      <c r="BH64" s="62">
        <f t="shared" si="8"/>
        <v>709.1173131977032</v>
      </c>
      <c r="BI64" s="62">
        <f ca="1">AVERAGE(OFFSET($BH$3,0,0,'Données projet'!$E$11+1,1))-AVERAGE(OFFSET($H$3,0,0,'Données projet'!$E$11+1,1))</f>
        <v>236.29093866505224</v>
      </c>
      <c r="BJ64" s="62">
        <f t="shared" si="38"/>
        <v>258.22911730540892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projet'!$B$9,Paramètres!$A$1:$I$89,3,0)*VLOOKUP('Données projet'!$B$9,Paramètres!$A$1:$I$89,5,0)</f>
        <v>231.59759999999994</v>
      </c>
      <c r="P65" s="14">
        <f t="shared" si="33"/>
        <v>56.627980714948151</v>
      </c>
      <c r="Q65" s="22">
        <f t="shared" si="53"/>
        <v>501.99288641186786</v>
      </c>
      <c r="R65" s="62">
        <f t="shared" si="0"/>
        <v>795.32621974520112</v>
      </c>
      <c r="S65" s="62">
        <f ca="1">AVERAGE(OFFSET($R$3,0,0,'Données projet'!$E$9+1,1))-AVERAGE(OFFSET($H$3,0,0,'Données projet'!$E$9+1,1))</f>
        <v>385.00782828233201</v>
      </c>
      <c r="T65" s="62">
        <f t="shared" si="34"/>
        <v>216.22708298332475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2.2737367544323206E-13</v>
      </c>
      <c r="AJ65" s="14">
        <f>AI65*VLOOKUP('Données projet'!$B$10,Paramètres!$A$1:$I$89,3,0)*VLOOKUP('Données projet'!$B$10,Paramètres!$A$1:$I$89,5,0)</f>
        <v>1.9863364286720756E-13</v>
      </c>
      <c r="AK65" s="14">
        <f t="shared" si="35"/>
        <v>2.7549360720371426E-12</v>
      </c>
      <c r="AL65" s="22">
        <f t="shared" si="4"/>
        <v>5.144133920125077E-12</v>
      </c>
      <c r="AM65" s="62">
        <f t="shared" si="5"/>
        <v>293.33333333333843</v>
      </c>
      <c r="AN65" s="62">
        <f ca="1">AVERAGE(OFFSET($AM$3,0,0,'Données projet'!$E$10+1,1))-AVERAGE(OFFSET($H$3,0,0,'Données projet'!$E$10+1,1))</f>
        <v>283.13610521644972</v>
      </c>
      <c r="AO65" s="62">
        <f t="shared" si="36"/>
        <v>389.13763434325057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2.4200000000000044</v>
      </c>
      <c r="BD65" s="13">
        <f>IF('Données projet'!$A$88&gt;35,BD64+BC65-BL64,IF(A65&lt;'Données projet'!$A$88,$BA$205^A65,IF(A65='Données projet'!$A$88,'Données projet'!$B$88,BD64+BC65-BL64)))</f>
        <v>237.84000000000012</v>
      </c>
      <c r="BE65" s="14">
        <f>BD65*VLOOKUP('Données projet'!$B$11,Paramètres!$A$1:$I$89,3,0)*VLOOKUP('Données projet'!$B$11,Paramètres!$A$1:$I$89,5,0)</f>
        <v>192.93580800000012</v>
      </c>
      <c r="BF65" s="14">
        <f t="shared" si="37"/>
        <v>48.188437951487806</v>
      </c>
      <c r="BG65" s="22">
        <f t="shared" si="7"/>
        <v>419.95806169884145</v>
      </c>
      <c r="BH65" s="62">
        <f t="shared" si="8"/>
        <v>713.29139503217471</v>
      </c>
      <c r="BI65" s="62">
        <f ca="1">AVERAGE(OFFSET($BH$3,0,0,'Données projet'!$E$11+1,1))-AVERAGE(OFFSET($H$3,0,0,'Données projet'!$E$11+1,1))</f>
        <v>236.29093866505224</v>
      </c>
      <c r="BJ65" s="62">
        <f t="shared" si="38"/>
        <v>258.22911730540892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385.00782828233201</v>
      </c>
      <c r="T66" s="62">
        <f t="shared" si="34"/>
        <v>216.22708298332475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2.2737367544323206E-13</v>
      </c>
      <c r="AJ66" s="14">
        <f>AI66*VLOOKUP('Données projet'!$B$10,Paramètres!$A$1:$I$89,3,0)*VLOOKUP('Données projet'!$B$10,Paramètres!$A$1:$I$89,5,0)</f>
        <v>1.9863364286720756E-13</v>
      </c>
      <c r="AK66" s="14">
        <f t="shared" si="35"/>
        <v>2.7549360720371426E-12</v>
      </c>
      <c r="AL66" s="22">
        <f t="shared" si="4"/>
        <v>5.144133920125077E-12</v>
      </c>
      <c r="AM66" s="62">
        <f t="shared" si="5"/>
        <v>293.33333333333843</v>
      </c>
      <c r="AN66" s="62">
        <f ca="1">AVERAGE(OFFSET($AM$3,0,0,'Données projet'!$E$10+1,1))-AVERAGE(OFFSET($H$3,0,0,'Données projet'!$E$10+1,1))</f>
        <v>283.13610521644972</v>
      </c>
      <c r="AO66" s="62">
        <f t="shared" si="36"/>
        <v>389.13763434325057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2.4200000000000044</v>
      </c>
      <c r="BD66" s="13">
        <f>IF('Données projet'!$A$88&gt;35,BD65+BC66-BL65,IF(A66&lt;'Données projet'!$A$88,$BA$205^A66,IF(A66='Données projet'!$A$88,'Données projet'!$B$88,BD65+BC66-BL65)))</f>
        <v>240.26000000000013</v>
      </c>
      <c r="BE66" s="14">
        <f>BD66*VLOOKUP('Données projet'!$B$11,Paramètres!$A$1:$I$89,3,0)*VLOOKUP('Données projet'!$B$11,Paramètres!$A$1:$I$89,5,0)</f>
        <v>194.89891200000014</v>
      </c>
      <c r="BF66" s="14">
        <f t="shared" si="37"/>
        <v>48.621422838891284</v>
      </c>
      <c r="BG66" s="22">
        <f t="shared" si="7"/>
        <v>424.13124984440248</v>
      </c>
      <c r="BH66" s="62">
        <f t="shared" si="8"/>
        <v>717.46458317773579</v>
      </c>
      <c r="BI66" s="62">
        <f ca="1">AVERAGE(OFFSET($BH$3,0,0,'Données projet'!$E$11+1,1))-AVERAGE(OFFSET($H$3,0,0,'Données projet'!$E$11+1,1))</f>
        <v>236.29093866505224</v>
      </c>
      <c r="BJ66" s="62">
        <f t="shared" si="38"/>
        <v>258.22911730540892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projet'!$B$9,Paramètres!$A$1:$I$89,3,0)*VLOOKUP('Données projet'!$B$9,Paramètres!$A$1:$I$89,5,0)</f>
        <v>246.19919999999991</v>
      </c>
      <c r="P67" s="14">
        <f t="shared" si="33"/>
        <v>59.77133248344078</v>
      </c>
      <c r="Q67" s="22">
        <f t="shared" ref="Q67:Q98" si="54">(O67+P67)*0.475*44/12</f>
        <v>532.89867740865918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385.00782828233201</v>
      </c>
      <c r="T67" s="62">
        <f t="shared" si="34"/>
        <v>216.22708298332475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2.2737367544323206E-13</v>
      </c>
      <c r="AJ67" s="14">
        <f>AI67*VLOOKUP('Données projet'!$B$10,Paramètres!$A$1:$I$89,3,0)*VLOOKUP('Données projet'!$B$10,Paramètres!$A$1:$I$89,5,0)</f>
        <v>1.9863364286720756E-13</v>
      </c>
      <c r="AK67" s="14">
        <f t="shared" si="35"/>
        <v>2.7549360720371426E-12</v>
      </c>
      <c r="AL67" s="22">
        <f t="shared" si="4"/>
        <v>5.144133920125077E-12</v>
      </c>
      <c r="AM67" s="62">
        <f t="shared" si="5"/>
        <v>293.33333333333843</v>
      </c>
      <c r="AN67" s="62">
        <f ca="1">AVERAGE(OFFSET($AM$3,0,0,'Données projet'!$E$10+1,1))-AVERAGE(OFFSET($H$3,0,0,'Données projet'!$E$10+1,1))</f>
        <v>283.13610521644972</v>
      </c>
      <c r="AO67" s="62">
        <f t="shared" si="36"/>
        <v>389.13763434325057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2.4200000000000044</v>
      </c>
      <c r="BD67" s="13">
        <f>IF('Données projet'!$A$88&gt;35,BD66+BC67-BL66,IF(A67&lt;'Données projet'!$A$88,$BA$205^A67,IF(A67='Données projet'!$A$88,'Données projet'!$B$88,BD66+BC67-BL66)))</f>
        <v>242.68000000000015</v>
      </c>
      <c r="BE67" s="14">
        <f>BD67*VLOOKUP('Données projet'!$B$11,Paramètres!$A$1:$I$89,3,0)*VLOOKUP('Données projet'!$B$11,Paramètres!$A$1:$I$89,5,0)</f>
        <v>196.86201600000015</v>
      </c>
      <c r="BF67" s="14">
        <f t="shared" si="37"/>
        <v>49.053900370279976</v>
      </c>
      <c r="BG67" s="22">
        <f t="shared" si="7"/>
        <v>428.30355434490451</v>
      </c>
      <c r="BH67" s="62">
        <f t="shared" si="8"/>
        <v>721.63688767823783</v>
      </c>
      <c r="BI67" s="62">
        <f ca="1">AVERAGE(OFFSET($BH$3,0,0,'Données projet'!$E$11+1,1))-AVERAGE(OFFSET($H$3,0,0,'Données projet'!$E$11+1,1))</f>
        <v>236.29093866505224</v>
      </c>
      <c r="BJ67" s="62">
        <f t="shared" si="38"/>
        <v>258.22911730540892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385.00782828233201</v>
      </c>
      <c r="T68" s="62">
        <f t="shared" si="34"/>
        <v>216.22708298332475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2.2737367544323206E-13</v>
      </c>
      <c r="AJ68" s="14">
        <f>AI68*VLOOKUP('Données projet'!$B$10,Paramètres!$A$1:$I$89,3,0)*VLOOKUP('Données projet'!$B$10,Paramètres!$A$1:$I$89,5,0)</f>
        <v>1.9863364286720756E-13</v>
      </c>
      <c r="AK68" s="14">
        <f t="shared" si="35"/>
        <v>2.7549360720371426E-12</v>
      </c>
      <c r="AL68" s="22">
        <f t="shared" ref="AL68:AL131" si="58">(AJ68+AK68)*0.475*44/12</f>
        <v>5.144133920125077E-12</v>
      </c>
      <c r="AM68" s="62">
        <f t="shared" ref="AM68:AM131" si="59">AL68+(AD68+AE68)*44/12</f>
        <v>293.33333333333843</v>
      </c>
      <c r="AN68" s="62">
        <f ca="1">AVERAGE(OFFSET($AM$3,0,0,'Données projet'!$E$10+1,1))-AVERAGE(OFFSET($H$3,0,0,'Données projet'!$E$10+1,1))</f>
        <v>283.13610521644972</v>
      </c>
      <c r="AO68" s="62">
        <f t="shared" si="36"/>
        <v>389.13763434325057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245.1</v>
      </c>
      <c r="BB68" s="13">
        <f>VLOOKUP(A68,'Données projet'!$A$87:$I$107,9,0)</f>
        <v>2.4200000000000044</v>
      </c>
      <c r="BC68" s="13">
        <f t="array" ref="BC68">INDEX(BB:BB,MIN(IF(ISNUMBER(BB68:BB264),ROW(BB68:BB264),"")))</f>
        <v>2.4200000000000044</v>
      </c>
      <c r="BD68" s="13">
        <f>IF('Données projet'!$A$88&gt;35,BD67+BC68-BL67,IF(A68&lt;'Données projet'!$A$88,$BA$205^A68,IF(A68='Données projet'!$A$88,'Données projet'!$B$88,BD67+BC68-BL67)))</f>
        <v>245.10000000000016</v>
      </c>
      <c r="BE68" s="14">
        <f>BD68*VLOOKUP('Données projet'!$B$11,Paramètres!$A$1:$I$89,3,0)*VLOOKUP('Données projet'!$B$11,Paramètres!$A$1:$I$89,5,0)</f>
        <v>198.82512000000014</v>
      </c>
      <c r="BF68" s="14">
        <f t="shared" si="37"/>
        <v>49.485876190816398</v>
      </c>
      <c r="BG68" s="22">
        <f t="shared" ref="BG68:BG131" si="61">(BE68+BF68)*0.475*44/12</f>
        <v>432.47498503233874</v>
      </c>
      <c r="BH68" s="62">
        <f t="shared" ref="BH68:BH131" si="62">BG68+(AY68+AZ68)*44/12</f>
        <v>725.80831836567199</v>
      </c>
      <c r="BI68" s="62">
        <f ca="1">AVERAGE(OFFSET($BH$3,0,0,'Données projet'!$E$11+1,1))-AVERAGE(OFFSET($H$3,0,0,'Données projet'!$E$11+1,1))</f>
        <v>236.29093866505224</v>
      </c>
      <c r="BJ68" s="62">
        <f t="shared" si="38"/>
        <v>258.22911730540892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385.00782828233201</v>
      </c>
      <c r="T69" s="62">
        <f t="shared" ref="T69:T132" si="88">$T$3</f>
        <v>216.22708298332475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projet'!$B$10,Paramètres!$A$1:$I$89,3,0)*VLOOKUP('Données projet'!$B$10,Paramètres!$A$1:$I$89,5,0)</f>
        <v>1.9863364286720756E-13</v>
      </c>
      <c r="AK69" s="14">
        <f t="shared" ref="AK69:AK132" si="89">EXP(-1.0587+0.8836*LN(AJ69)+0.284)</f>
        <v>2.7549360720371426E-12</v>
      </c>
      <c r="AL69" s="22">
        <f t="shared" si="58"/>
        <v>5.144133920125077E-12</v>
      </c>
      <c r="AM69" s="62">
        <f t="shared" si="59"/>
        <v>293.33333333333843</v>
      </c>
      <c r="AN69" s="62">
        <f ca="1">AVERAGE(OFFSET($AM$3,0,0,'Données projet'!$E$10+1,1))-AVERAGE(OFFSET($H$3,0,0,'Données projet'!$E$10+1,1))</f>
        <v>283.13610521644972</v>
      </c>
      <c r="AO69" s="62">
        <f t="shared" ref="AO69:AO132" si="90">$AO$3</f>
        <v>389.13763434325057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1.9199999999999988</v>
      </c>
      <c r="BD69" s="13">
        <f>IF('Données projet'!$A$88&gt;35,BD68+BC69-BL68,IF(A69&lt;'Données projet'!$A$88,$BA$205^A69,IF(A69='Données projet'!$A$88,'Données projet'!$B$88,BD68+BC69-BL68)))</f>
        <v>247.02000000000015</v>
      </c>
      <c r="BE69" s="14">
        <f>BD69*VLOOKUP('Données projet'!$B$11,Paramètres!$A$1:$I$89,3,0)*VLOOKUP('Données projet'!$B$11,Paramètres!$A$1:$I$89,5,0)</f>
        <v>200.38262400000013</v>
      </c>
      <c r="BF69" s="14">
        <f t="shared" ref="BF69:BF132" si="91">EXP(-1.0587+0.8836*LN(BE69)+0.284)</f>
        <v>49.828247543575642</v>
      </c>
      <c r="BG69" s="22">
        <f t="shared" si="61"/>
        <v>435.78393460506112</v>
      </c>
      <c r="BH69" s="62">
        <f t="shared" si="62"/>
        <v>729.11726793839443</v>
      </c>
      <c r="BI69" s="62">
        <f ca="1">AVERAGE(OFFSET($BH$3,0,0,'Données projet'!$E$11+1,1))-AVERAGE(OFFSET($H$3,0,0,'Données projet'!$E$11+1,1))</f>
        <v>236.29093866505224</v>
      </c>
      <c r="BJ69" s="62">
        <f t="shared" ref="BJ69:BJ132" si="92">$BJ$3</f>
        <v>258.22911730540892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385.00782828233201</v>
      </c>
      <c r="T70" s="62">
        <f t="shared" si="88"/>
        <v>216.22708298332475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projet'!$B$10,Paramètres!$A$1:$I$89,3,0)*VLOOKUP('Données projet'!$B$10,Paramètres!$A$1:$I$89,5,0)</f>
        <v>1.9863364286720756E-13</v>
      </c>
      <c r="AK70" s="14">
        <f t="shared" si="89"/>
        <v>2.7549360720371426E-12</v>
      </c>
      <c r="AL70" s="22">
        <f t="shared" si="58"/>
        <v>5.144133920125077E-12</v>
      </c>
      <c r="AM70" s="62">
        <f t="shared" si="59"/>
        <v>293.33333333333843</v>
      </c>
      <c r="AN70" s="62">
        <f ca="1">AVERAGE(OFFSET($AM$3,0,0,'Données projet'!$E$10+1,1))-AVERAGE(OFFSET($H$3,0,0,'Données projet'!$E$10+1,1))</f>
        <v>283.13610521644972</v>
      </c>
      <c r="AO70" s="62">
        <f t="shared" si="90"/>
        <v>389.13763434325057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1.9199999999999988</v>
      </c>
      <c r="BD70" s="13">
        <f>IF('Données projet'!$A$88&gt;35,BD69+BC70-BL69,IF(A70&lt;'Données projet'!$A$88,$BA$205^A70,IF(A70='Données projet'!$A$88,'Données projet'!$B$88,BD69+BC70-BL69)))</f>
        <v>248.94000000000014</v>
      </c>
      <c r="BE70" s="14">
        <f>BD70*VLOOKUP('Données projet'!$B$11,Paramètres!$A$1:$I$89,3,0)*VLOOKUP('Données projet'!$B$11,Paramètres!$A$1:$I$89,5,0)</f>
        <v>201.94012800000016</v>
      </c>
      <c r="BF70" s="14">
        <f t="shared" si="91"/>
        <v>50.170309277273546</v>
      </c>
      <c r="BG70" s="22">
        <f t="shared" si="61"/>
        <v>439.09234492458501</v>
      </c>
      <c r="BH70" s="62">
        <f t="shared" si="62"/>
        <v>732.42567825791832</v>
      </c>
      <c r="BI70" s="62">
        <f ca="1">AVERAGE(OFFSET($BH$3,0,0,'Données projet'!$E$11+1,1))-AVERAGE(OFFSET($H$3,0,0,'Données projet'!$E$11+1,1))</f>
        <v>236.29093866505224</v>
      </c>
      <c r="BJ70" s="62">
        <f t="shared" si="92"/>
        <v>258.22911730540892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385.00782828233201</v>
      </c>
      <c r="T71" s="62">
        <f t="shared" si="88"/>
        <v>216.22708298332475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projet'!$B$10,Paramètres!$A$1:$I$89,3,0)*VLOOKUP('Données projet'!$B$10,Paramètres!$A$1:$I$89,5,0)</f>
        <v>1.9863364286720756E-13</v>
      </c>
      <c r="AK71" s="14">
        <f t="shared" si="89"/>
        <v>2.7549360720371426E-12</v>
      </c>
      <c r="AL71" s="22">
        <f t="shared" si="58"/>
        <v>5.144133920125077E-12</v>
      </c>
      <c r="AM71" s="62">
        <f t="shared" si="59"/>
        <v>293.33333333333843</v>
      </c>
      <c r="AN71" s="62">
        <f ca="1">AVERAGE(OFFSET($AM$3,0,0,'Données projet'!$E$10+1,1))-AVERAGE(OFFSET($H$3,0,0,'Données projet'!$E$10+1,1))</f>
        <v>283.13610521644972</v>
      </c>
      <c r="AO71" s="62">
        <f t="shared" si="90"/>
        <v>389.13763434325057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1.9199999999999988</v>
      </c>
      <c r="BD71" s="13">
        <f>IF('Données projet'!$A$88&gt;35,BD70+BC71-BL70,IF(A71&lt;'Données projet'!$A$88,$BA$205^A71,IF(A71='Données projet'!$A$88,'Données projet'!$B$88,BD70+BC71-BL70)))</f>
        <v>250.86000000000013</v>
      </c>
      <c r="BE71" s="14">
        <f>BD71*VLOOKUP('Données projet'!$B$11,Paramètres!$A$1:$I$89,3,0)*VLOOKUP('Données projet'!$B$11,Paramètres!$A$1:$I$89,5,0)</f>
        <v>203.49763200000012</v>
      </c>
      <c r="BF71" s="14">
        <f t="shared" si="91"/>
        <v>50.512064056729479</v>
      </c>
      <c r="BG71" s="22">
        <f t="shared" si="61"/>
        <v>442.4002206321374</v>
      </c>
      <c r="BH71" s="62">
        <f t="shared" si="62"/>
        <v>735.73355396547072</v>
      </c>
      <c r="BI71" s="62">
        <f ca="1">AVERAGE(OFFSET($BH$3,0,0,'Données projet'!$E$11+1,1))-AVERAGE(OFFSET($H$3,0,0,'Données projet'!$E$11+1,1))</f>
        <v>236.29093866505224</v>
      </c>
      <c r="BJ71" s="62">
        <f t="shared" si="92"/>
        <v>258.22911730540892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385.00782828233201</v>
      </c>
      <c r="T72" s="62">
        <f t="shared" si="88"/>
        <v>216.22708298332475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projet'!$B$10,Paramètres!$A$1:$I$89,3,0)*VLOOKUP('Données projet'!$B$10,Paramètres!$A$1:$I$89,5,0)</f>
        <v>1.9863364286720756E-13</v>
      </c>
      <c r="AK72" s="14">
        <f t="shared" si="89"/>
        <v>2.7549360720371426E-12</v>
      </c>
      <c r="AL72" s="22">
        <f t="shared" si="58"/>
        <v>5.144133920125077E-12</v>
      </c>
      <c r="AM72" s="62">
        <f t="shared" si="59"/>
        <v>293.33333333333843</v>
      </c>
      <c r="AN72" s="62">
        <f ca="1">AVERAGE(OFFSET($AM$3,0,0,'Données projet'!$E$10+1,1))-AVERAGE(OFFSET($H$3,0,0,'Données projet'!$E$10+1,1))</f>
        <v>283.13610521644972</v>
      </c>
      <c r="AO72" s="62">
        <f t="shared" si="90"/>
        <v>389.13763434325057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1.9199999999999988</v>
      </c>
      <c r="BD72" s="13">
        <f>IF('Données projet'!$A$88&gt;35,BD71+BC72-BL71,IF(A72&lt;'Données projet'!$A$88,$BA$205^A72,IF(A72='Données projet'!$A$88,'Données projet'!$B$88,BD71+BC72-BL71)))</f>
        <v>252.78000000000011</v>
      </c>
      <c r="BE72" s="14">
        <f>BD72*VLOOKUP('Données projet'!$B$11,Paramètres!$A$1:$I$89,3,0)*VLOOKUP('Données projet'!$B$11,Paramètres!$A$1:$I$89,5,0)</f>
        <v>205.05513600000012</v>
      </c>
      <c r="BF72" s="14">
        <f t="shared" si="91"/>
        <v>50.853514503615408</v>
      </c>
      <c r="BG72" s="22">
        <f t="shared" si="61"/>
        <v>445.70756629379702</v>
      </c>
      <c r="BH72" s="62">
        <f t="shared" si="62"/>
        <v>739.04089962713033</v>
      </c>
      <c r="BI72" s="62">
        <f ca="1">AVERAGE(OFFSET($BH$3,0,0,'Données projet'!$E$11+1,1))-AVERAGE(OFFSET($H$3,0,0,'Données projet'!$E$11+1,1))</f>
        <v>236.29093866505224</v>
      </c>
      <c r="BJ72" s="62">
        <f t="shared" si="92"/>
        <v>258.22911730540892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385.00782828233201</v>
      </c>
      <c r="T73" s="62">
        <f t="shared" si="88"/>
        <v>216.22708298332475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projet'!$B$10,Paramètres!$A$1:$I$89,3,0)*VLOOKUP('Données projet'!$B$10,Paramètres!$A$1:$I$89,5,0)</f>
        <v>1.9863364286720756E-13</v>
      </c>
      <c r="AK73" s="14">
        <f t="shared" si="89"/>
        <v>2.7549360720371426E-12</v>
      </c>
      <c r="AL73" s="22">
        <f t="shared" si="58"/>
        <v>5.144133920125077E-12</v>
      </c>
      <c r="AM73" s="62">
        <f t="shared" si="59"/>
        <v>293.33333333333843</v>
      </c>
      <c r="AN73" s="62">
        <f ca="1">AVERAGE(OFFSET($AM$3,0,0,'Données projet'!$E$10+1,1))-AVERAGE(OFFSET($H$3,0,0,'Données projet'!$E$10+1,1))</f>
        <v>283.13610521644972</v>
      </c>
      <c r="AO73" s="62">
        <f t="shared" si="90"/>
        <v>389.13763434325057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254.7</v>
      </c>
      <c r="BB73" s="13">
        <f>VLOOKUP(A73,'Données projet'!$A$87:$I$107,9,0)</f>
        <v>1.9199999999999988</v>
      </c>
      <c r="BC73" s="13">
        <f t="array" ref="BC73">INDEX(BB:BB,MIN(IF(ISNUMBER(BB73:BB269),ROW(BB73:BB269),"")))</f>
        <v>1.9199999999999988</v>
      </c>
      <c r="BD73" s="13">
        <f>IF('Données projet'!$A$88&gt;35,BD72+BC73-BL72,IF(A73&lt;'Données projet'!$A$88,$BA$205^A73,IF(A73='Données projet'!$A$88,'Données projet'!$B$88,BD72+BC73-BL72)))</f>
        <v>254.7000000000001</v>
      </c>
      <c r="BE73" s="14">
        <f>BD73*VLOOKUP('Données projet'!$B$11,Paramètres!$A$1:$I$89,3,0)*VLOOKUP('Données projet'!$B$11,Paramètres!$A$1:$I$89,5,0)</f>
        <v>206.61264000000008</v>
      </c>
      <c r="BF73" s="14">
        <f t="shared" si="91"/>
        <v>51.19466319747675</v>
      </c>
      <c r="BG73" s="22">
        <f t="shared" si="61"/>
        <v>449.01438640227207</v>
      </c>
      <c r="BH73" s="62">
        <f t="shared" si="62"/>
        <v>742.34771973560532</v>
      </c>
      <c r="BI73" s="62">
        <f ca="1">AVERAGE(OFFSET($BH$3,0,0,'Données projet'!$E$11+1,1))-AVERAGE(OFFSET($H$3,0,0,'Données projet'!$E$11+1,1))</f>
        <v>236.29093866505224</v>
      </c>
      <c r="BJ73" s="62">
        <f t="shared" si="92"/>
        <v>258.22911730540892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254.7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385.00782828233201</v>
      </c>
      <c r="T74" s="62">
        <f t="shared" si="88"/>
        <v>216.22708298332475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1.9863364286720756E-13</v>
      </c>
      <c r="AK74" s="14">
        <f t="shared" si="89"/>
        <v>2.7549360720371426E-12</v>
      </c>
      <c r="AL74" s="22">
        <f t="shared" si="58"/>
        <v>5.144133920125077E-12</v>
      </c>
      <c r="AM74" s="62">
        <f t="shared" si="59"/>
        <v>293.33333333333843</v>
      </c>
      <c r="AN74" s="62">
        <f ca="1">AVERAGE(OFFSET($AM$3,0,0,'Données projet'!$E$10+1,1))-AVERAGE(OFFSET($H$3,0,0,'Données projet'!$E$10+1,1))</f>
        <v>283.13610521644972</v>
      </c>
      <c r="AO74" s="62">
        <f t="shared" si="90"/>
        <v>389.13763434325057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9.2222762759774927E-14</v>
      </c>
      <c r="BF74" s="14">
        <f t="shared" si="91"/>
        <v>1.3985662224947967E-12</v>
      </c>
      <c r="BG74" s="22">
        <f t="shared" si="61"/>
        <v>2.5964574826517121E-12</v>
      </c>
      <c r="BH74" s="62">
        <f t="shared" si="62"/>
        <v>293.33333333333593</v>
      </c>
      <c r="BI74" s="62">
        <f ca="1">AVERAGE(OFFSET($BH$3,0,0,'Données projet'!$E$11+1,1))-AVERAGE(OFFSET($H$3,0,0,'Données projet'!$E$11+1,1))</f>
        <v>236.29093866505224</v>
      </c>
      <c r="BJ74" s="62">
        <f t="shared" si="92"/>
        <v>258.22911730540892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385.00782828233201</v>
      </c>
      <c r="T75" s="62">
        <f t="shared" si="88"/>
        <v>216.22708298332475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1.9863364286720756E-13</v>
      </c>
      <c r="AK75" s="14">
        <f t="shared" si="89"/>
        <v>2.7549360720371426E-12</v>
      </c>
      <c r="AL75" s="22">
        <f t="shared" si="58"/>
        <v>5.144133920125077E-12</v>
      </c>
      <c r="AM75" s="62">
        <f t="shared" si="59"/>
        <v>293.33333333333843</v>
      </c>
      <c r="AN75" s="62">
        <f ca="1">AVERAGE(OFFSET($AM$3,0,0,'Données projet'!$E$10+1,1))-AVERAGE(OFFSET($H$3,0,0,'Données projet'!$E$10+1,1))</f>
        <v>283.13610521644972</v>
      </c>
      <c r="AO75" s="62">
        <f t="shared" si="90"/>
        <v>389.13763434325057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9.2222762759774927E-14</v>
      </c>
      <c r="BF75" s="14">
        <f t="shared" si="91"/>
        <v>1.3985662224947967E-12</v>
      </c>
      <c r="BG75" s="22">
        <f t="shared" si="61"/>
        <v>2.5964574826517121E-12</v>
      </c>
      <c r="BH75" s="62">
        <f t="shared" si="62"/>
        <v>293.33333333333593</v>
      </c>
      <c r="BI75" s="62">
        <f ca="1">AVERAGE(OFFSET($BH$3,0,0,'Données projet'!$E$11+1,1))-AVERAGE(OFFSET($H$3,0,0,'Données projet'!$E$11+1,1))</f>
        <v>236.29093866505224</v>
      </c>
      <c r="BJ75" s="62">
        <f t="shared" si="92"/>
        <v>258.22911730540892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385.00782828233201</v>
      </c>
      <c r="T76" s="62">
        <f t="shared" si="88"/>
        <v>216.22708298332475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1.9863364286720756E-13</v>
      </c>
      <c r="AK76" s="14">
        <f t="shared" si="89"/>
        <v>2.7549360720371426E-12</v>
      </c>
      <c r="AL76" s="22">
        <f t="shared" si="58"/>
        <v>5.144133920125077E-12</v>
      </c>
      <c r="AM76" s="62">
        <f t="shared" si="59"/>
        <v>293.33333333333843</v>
      </c>
      <c r="AN76" s="62">
        <f ca="1">AVERAGE(OFFSET($AM$3,0,0,'Données projet'!$E$10+1,1))-AVERAGE(OFFSET($H$3,0,0,'Données projet'!$E$10+1,1))</f>
        <v>283.13610521644972</v>
      </c>
      <c r="AO76" s="62">
        <f t="shared" si="90"/>
        <v>389.13763434325057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9.2222762759774927E-14</v>
      </c>
      <c r="BF76" s="14">
        <f t="shared" si="91"/>
        <v>1.3985662224947967E-12</v>
      </c>
      <c r="BG76" s="22">
        <f t="shared" si="61"/>
        <v>2.5964574826517121E-12</v>
      </c>
      <c r="BH76" s="62">
        <f t="shared" si="62"/>
        <v>293.33333333333593</v>
      </c>
      <c r="BI76" s="62">
        <f ca="1">AVERAGE(OFFSET($BH$3,0,0,'Données projet'!$E$11+1,1))-AVERAGE(OFFSET($H$3,0,0,'Données projet'!$E$11+1,1))</f>
        <v>236.29093866505224</v>
      </c>
      <c r="BJ76" s="62">
        <f t="shared" si="92"/>
        <v>258.22911730540892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385.00782828233201</v>
      </c>
      <c r="T77" s="62">
        <f t="shared" si="88"/>
        <v>216.22708298332475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1.9863364286720756E-13</v>
      </c>
      <c r="AK77" s="14">
        <f t="shared" si="89"/>
        <v>2.7549360720371426E-12</v>
      </c>
      <c r="AL77" s="22">
        <f t="shared" si="58"/>
        <v>5.144133920125077E-12</v>
      </c>
      <c r="AM77" s="62">
        <f t="shared" si="59"/>
        <v>293.33333333333843</v>
      </c>
      <c r="AN77" s="62">
        <f ca="1">AVERAGE(OFFSET($AM$3,0,0,'Données projet'!$E$10+1,1))-AVERAGE(OFFSET($H$3,0,0,'Données projet'!$E$10+1,1))</f>
        <v>283.13610521644972</v>
      </c>
      <c r="AO77" s="62">
        <f t="shared" si="90"/>
        <v>389.13763434325057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9.2222762759774927E-14</v>
      </c>
      <c r="BF77" s="14">
        <f t="shared" si="91"/>
        <v>1.3985662224947967E-12</v>
      </c>
      <c r="BG77" s="22">
        <f t="shared" si="61"/>
        <v>2.5964574826517121E-12</v>
      </c>
      <c r="BH77" s="62">
        <f t="shared" si="62"/>
        <v>293.33333333333593</v>
      </c>
      <c r="BI77" s="62">
        <f ca="1">AVERAGE(OFFSET($BH$3,0,0,'Données projet'!$E$11+1,1))-AVERAGE(OFFSET($H$3,0,0,'Données projet'!$E$11+1,1))</f>
        <v>236.29093866505224</v>
      </c>
      <c r="BJ77" s="62">
        <f t="shared" si="92"/>
        <v>258.22911730540892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385.00782828233201</v>
      </c>
      <c r="T78" s="62">
        <f t="shared" si="88"/>
        <v>216.22708298332475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1.9863364286720756E-13</v>
      </c>
      <c r="AK78" s="14">
        <f t="shared" si="89"/>
        <v>2.7549360720371426E-12</v>
      </c>
      <c r="AL78" s="22">
        <f t="shared" si="58"/>
        <v>5.144133920125077E-12</v>
      </c>
      <c r="AM78" s="62">
        <f t="shared" si="59"/>
        <v>293.33333333333843</v>
      </c>
      <c r="AN78" s="62">
        <f ca="1">AVERAGE(OFFSET($AM$3,0,0,'Données projet'!$E$10+1,1))-AVERAGE(OFFSET($H$3,0,0,'Données projet'!$E$10+1,1))</f>
        <v>283.13610521644972</v>
      </c>
      <c r="AO78" s="62">
        <f t="shared" si="90"/>
        <v>389.13763434325057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9.2222762759774927E-14</v>
      </c>
      <c r="BF78" s="14">
        <f t="shared" si="91"/>
        <v>1.3985662224947967E-12</v>
      </c>
      <c r="BG78" s="22">
        <f t="shared" si="61"/>
        <v>2.5964574826517121E-12</v>
      </c>
      <c r="BH78" s="62">
        <f t="shared" si="62"/>
        <v>293.33333333333593</v>
      </c>
      <c r="BI78" s="62">
        <f ca="1">AVERAGE(OFFSET($BH$3,0,0,'Données projet'!$E$11+1,1))-AVERAGE(OFFSET($H$3,0,0,'Données projet'!$E$11+1,1))</f>
        <v>236.29093866505224</v>
      </c>
      <c r="BJ78" s="62">
        <f t="shared" si="92"/>
        <v>258.22911730540892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2">
        <f t="shared" si="55"/>
        <v>813.57392242745618</v>
      </c>
      <c r="S79" s="62">
        <f ca="1">AVERAGE(OFFSET($R$3,0,0,'Données projet'!$E$9+1,1))-AVERAGE(OFFSET($H$3,0,0,'Données projet'!$E$9+1,1))</f>
        <v>385.00782828233201</v>
      </c>
      <c r="T79" s="62">
        <f t="shared" si="88"/>
        <v>216.22708298332475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1.9863364286720756E-13</v>
      </c>
      <c r="AK79" s="14">
        <f t="shared" si="89"/>
        <v>2.7549360720371426E-12</v>
      </c>
      <c r="AL79" s="22">
        <f t="shared" si="58"/>
        <v>5.144133920125077E-12</v>
      </c>
      <c r="AM79" s="62">
        <f t="shared" si="59"/>
        <v>293.33333333333843</v>
      </c>
      <c r="AN79" s="62">
        <f ca="1">AVERAGE(OFFSET($AM$3,0,0,'Données projet'!$E$10+1,1))-AVERAGE(OFFSET($H$3,0,0,'Données projet'!$E$10+1,1))</f>
        <v>283.13610521644972</v>
      </c>
      <c r="AO79" s="62">
        <f t="shared" si="90"/>
        <v>389.13763434325057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9.2222762759774927E-14</v>
      </c>
      <c r="BF79" s="14">
        <f t="shared" si="91"/>
        <v>1.3985662224947967E-12</v>
      </c>
      <c r="BG79" s="22">
        <f t="shared" si="61"/>
        <v>2.5964574826517121E-12</v>
      </c>
      <c r="BH79" s="62">
        <f t="shared" si="62"/>
        <v>293.33333333333593</v>
      </c>
      <c r="BI79" s="62">
        <f ca="1">AVERAGE(OFFSET($BH$3,0,0,'Données projet'!$E$11+1,1))-AVERAGE(OFFSET($H$3,0,0,'Données projet'!$E$11+1,1))</f>
        <v>236.29093866505224</v>
      </c>
      <c r="BJ79" s="62">
        <f t="shared" si="92"/>
        <v>258.22911730540892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246.19919999999988</v>
      </c>
      <c r="P80" s="14">
        <f t="shared" si="87"/>
        <v>59.77133248344078</v>
      </c>
      <c r="Q80" s="22">
        <f t="shared" si="54"/>
        <v>532.89867740865918</v>
      </c>
      <c r="R80" s="62">
        <f t="shared" si="55"/>
        <v>826.23201074199255</v>
      </c>
      <c r="S80" s="62">
        <f ca="1">AVERAGE(OFFSET($R$3,0,0,'Données projet'!$E$9+1,1))-AVERAGE(OFFSET($H$3,0,0,'Données projet'!$E$9+1,1))</f>
        <v>385.00782828233201</v>
      </c>
      <c r="T80" s="62">
        <f t="shared" si="88"/>
        <v>216.22708298332475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1.9863364286720756E-13</v>
      </c>
      <c r="AK80" s="14">
        <f t="shared" si="89"/>
        <v>2.7549360720371426E-12</v>
      </c>
      <c r="AL80" s="22">
        <f t="shared" si="58"/>
        <v>5.144133920125077E-12</v>
      </c>
      <c r="AM80" s="62">
        <f t="shared" si="59"/>
        <v>293.33333333333843</v>
      </c>
      <c r="AN80" s="62">
        <f ca="1">AVERAGE(OFFSET($AM$3,0,0,'Données projet'!$E$10+1,1))-AVERAGE(OFFSET($H$3,0,0,'Données projet'!$E$10+1,1))</f>
        <v>283.13610521644972</v>
      </c>
      <c r="AO80" s="62">
        <f t="shared" si="90"/>
        <v>389.13763434325057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9.2222762759774927E-14</v>
      </c>
      <c r="BF80" s="14">
        <f t="shared" si="91"/>
        <v>1.3985662224947967E-12</v>
      </c>
      <c r="BG80" s="22">
        <f t="shared" si="61"/>
        <v>2.5964574826517121E-12</v>
      </c>
      <c r="BH80" s="62">
        <f t="shared" si="62"/>
        <v>293.33333333333593</v>
      </c>
      <c r="BI80" s="62">
        <f ca="1">AVERAGE(OFFSET($BH$3,0,0,'Données projet'!$E$11+1,1))-AVERAGE(OFFSET($H$3,0,0,'Données projet'!$E$11+1,1))</f>
        <v>236.29093866505224</v>
      </c>
      <c r="BJ80" s="62">
        <f t="shared" si="92"/>
        <v>258.22911730540892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2">
        <f t="shared" si="55"/>
        <v>838.88377604714833</v>
      </c>
      <c r="S81" s="62">
        <f ca="1">AVERAGE(OFFSET($R$3,0,0,'Données projet'!$E$9+1,1))-AVERAGE(OFFSET($H$3,0,0,'Données projet'!$E$9+1,1))</f>
        <v>385.00782828233201</v>
      </c>
      <c r="T81" s="62">
        <f t="shared" si="88"/>
        <v>216.22708298332475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1.9863364286720756E-13</v>
      </c>
      <c r="AK81" s="14">
        <f t="shared" si="89"/>
        <v>2.7549360720371426E-12</v>
      </c>
      <c r="AL81" s="22">
        <f t="shared" si="58"/>
        <v>5.144133920125077E-12</v>
      </c>
      <c r="AM81" s="62">
        <f t="shared" si="59"/>
        <v>293.33333333333843</v>
      </c>
      <c r="AN81" s="62">
        <f ca="1">AVERAGE(OFFSET($AM$3,0,0,'Données projet'!$E$10+1,1))-AVERAGE(OFFSET($H$3,0,0,'Données projet'!$E$10+1,1))</f>
        <v>283.13610521644972</v>
      </c>
      <c r="AO81" s="62">
        <f t="shared" si="90"/>
        <v>389.13763434325057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9.2222762759774927E-14</v>
      </c>
      <c r="BF81" s="14">
        <f t="shared" si="91"/>
        <v>1.3985662224947967E-12</v>
      </c>
      <c r="BG81" s="22">
        <f t="shared" si="61"/>
        <v>2.5964574826517121E-12</v>
      </c>
      <c r="BH81" s="62">
        <f t="shared" si="62"/>
        <v>293.33333333333593</v>
      </c>
      <c r="BI81" s="62">
        <f ca="1">AVERAGE(OFFSET($BH$3,0,0,'Données projet'!$E$11+1,1))-AVERAGE(OFFSET($H$3,0,0,'Données projet'!$E$11+1,1))</f>
        <v>236.29093866505224</v>
      </c>
      <c r="BJ81" s="62">
        <f t="shared" si="92"/>
        <v>258.22911730540892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258.16439999999989</v>
      </c>
      <c r="P82" s="14">
        <f t="shared" si="87"/>
        <v>62.3309410183914</v>
      </c>
      <c r="Q82" s="22">
        <f t="shared" si="54"/>
        <v>558.19605227369811</v>
      </c>
      <c r="R82" s="62">
        <f t="shared" si="55"/>
        <v>851.52938560703137</v>
      </c>
      <c r="S82" s="62">
        <f ca="1">AVERAGE(OFFSET($R$3,0,0,'Données projet'!$E$9+1,1))-AVERAGE(OFFSET($H$3,0,0,'Données projet'!$E$9+1,1))</f>
        <v>385.00782828233201</v>
      </c>
      <c r="T82" s="62">
        <f t="shared" si="88"/>
        <v>216.22708298332475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1.9863364286720756E-13</v>
      </c>
      <c r="AK82" s="14">
        <f t="shared" si="89"/>
        <v>2.7549360720371426E-12</v>
      </c>
      <c r="AL82" s="22">
        <f t="shared" si="58"/>
        <v>5.144133920125077E-12</v>
      </c>
      <c r="AM82" s="62">
        <f t="shared" si="59"/>
        <v>293.33333333333843</v>
      </c>
      <c r="AN82" s="62">
        <f ca="1">AVERAGE(OFFSET($AM$3,0,0,'Données projet'!$E$10+1,1))-AVERAGE(OFFSET($H$3,0,0,'Données projet'!$E$10+1,1))</f>
        <v>283.13610521644972</v>
      </c>
      <c r="AO82" s="62">
        <f t="shared" si="90"/>
        <v>389.13763434325057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9.2222762759774927E-14</v>
      </c>
      <c r="BF82" s="14">
        <f t="shared" si="91"/>
        <v>1.3985662224947967E-12</v>
      </c>
      <c r="BG82" s="22">
        <f t="shared" si="61"/>
        <v>2.5964574826517121E-12</v>
      </c>
      <c r="BH82" s="62">
        <f t="shared" si="62"/>
        <v>293.33333333333593</v>
      </c>
      <c r="BI82" s="62">
        <f ca="1">AVERAGE(OFFSET($BH$3,0,0,'Données projet'!$E$11+1,1))-AVERAGE(OFFSET($H$3,0,0,'Données projet'!$E$11+1,1))</f>
        <v>236.29093866505224</v>
      </c>
      <c r="BJ82" s="62">
        <f t="shared" si="92"/>
        <v>258.22911730540892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2">
        <f t="shared" si="55"/>
        <v>864.16899849119113</v>
      </c>
      <c r="S83" s="62">
        <f ca="1">AVERAGE(OFFSET($R$3,0,0,'Données projet'!$E$9+1,1))-AVERAGE(OFFSET($H$3,0,0,'Données projet'!$E$9+1,1))</f>
        <v>385.00782828233201</v>
      </c>
      <c r="T83" s="62">
        <f t="shared" si="88"/>
        <v>216.22708298332475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1.9863364286720756E-13</v>
      </c>
      <c r="AK83" s="14">
        <f t="shared" si="89"/>
        <v>2.7549360720371426E-12</v>
      </c>
      <c r="AL83" s="22">
        <f t="shared" si="58"/>
        <v>5.144133920125077E-12</v>
      </c>
      <c r="AM83" s="62">
        <f t="shared" si="59"/>
        <v>293.33333333333843</v>
      </c>
      <c r="AN83" s="62">
        <f ca="1">AVERAGE(OFFSET($AM$3,0,0,'Données projet'!$E$10+1,1))-AVERAGE(OFFSET($H$3,0,0,'Données projet'!$E$10+1,1))</f>
        <v>283.13610521644972</v>
      </c>
      <c r="AO83" s="62">
        <f t="shared" si="90"/>
        <v>389.13763434325057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9.2222762759774927E-14</v>
      </c>
      <c r="BF83" s="14">
        <f t="shared" si="91"/>
        <v>1.3985662224947967E-12</v>
      </c>
      <c r="BG83" s="22">
        <f t="shared" si="61"/>
        <v>2.5964574826517121E-12</v>
      </c>
      <c r="BH83" s="62">
        <f t="shared" si="62"/>
        <v>293.33333333333593</v>
      </c>
      <c r="BI83" s="62">
        <f ca="1">AVERAGE(OFFSET($BH$3,0,0,'Données projet'!$E$11+1,1))-AVERAGE(OFFSET($H$3,0,0,'Données projet'!$E$11+1,1))</f>
        <v>236.29093866505224</v>
      </c>
      <c r="BJ83" s="62">
        <f t="shared" si="92"/>
        <v>258.22911730540892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2">
        <f t="shared" si="55"/>
        <v>876.80276615244998</v>
      </c>
      <c r="S84" s="62">
        <f ca="1">AVERAGE(OFFSET($R$3,0,0,'Données projet'!$E$9+1,1))-AVERAGE(OFFSET($H$3,0,0,'Données projet'!$E$9+1,1))</f>
        <v>385.00782828233201</v>
      </c>
      <c r="T84" s="62">
        <f t="shared" si="88"/>
        <v>216.22708298332475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1.9863364286720756E-13</v>
      </c>
      <c r="AK84" s="14">
        <f t="shared" si="89"/>
        <v>2.7549360720371426E-12</v>
      </c>
      <c r="AL84" s="22">
        <f t="shared" si="58"/>
        <v>5.144133920125077E-12</v>
      </c>
      <c r="AM84" s="62">
        <f t="shared" si="59"/>
        <v>293.33333333333843</v>
      </c>
      <c r="AN84" s="62">
        <f ca="1">AVERAGE(OFFSET($AM$3,0,0,'Données projet'!$E$10+1,1))-AVERAGE(OFFSET($H$3,0,0,'Données projet'!$E$10+1,1))</f>
        <v>283.13610521644972</v>
      </c>
      <c r="AO84" s="62">
        <f t="shared" si="90"/>
        <v>389.13763434325057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9.2222762759774927E-14</v>
      </c>
      <c r="BF84" s="14">
        <f t="shared" si="91"/>
        <v>1.3985662224947967E-12</v>
      </c>
      <c r="BG84" s="22">
        <f t="shared" si="61"/>
        <v>2.5964574826517121E-12</v>
      </c>
      <c r="BH84" s="62">
        <f t="shared" si="62"/>
        <v>293.33333333333593</v>
      </c>
      <c r="BI84" s="62">
        <f ca="1">AVERAGE(OFFSET($BH$3,0,0,'Données projet'!$E$11+1,1))-AVERAGE(OFFSET($H$3,0,0,'Données projet'!$E$11+1,1))</f>
        <v>236.29093866505224</v>
      </c>
      <c r="BJ84" s="62">
        <f t="shared" si="92"/>
        <v>258.22911730540892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2">
        <f t="shared" si="55"/>
        <v>889.43083295209954</v>
      </c>
      <c r="S85" s="62">
        <f ca="1">AVERAGE(OFFSET($R$3,0,0,'Données projet'!$E$9+1,1))-AVERAGE(OFFSET($H$3,0,0,'Données projet'!$E$9+1,1))</f>
        <v>385.00782828233201</v>
      </c>
      <c r="T85" s="62">
        <f t="shared" si="88"/>
        <v>216.22708298332475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1.9863364286720756E-13</v>
      </c>
      <c r="AK85" s="14">
        <f t="shared" si="89"/>
        <v>2.7549360720371426E-12</v>
      </c>
      <c r="AL85" s="22">
        <f t="shared" si="58"/>
        <v>5.144133920125077E-12</v>
      </c>
      <c r="AM85" s="62">
        <f t="shared" si="59"/>
        <v>293.33333333333843</v>
      </c>
      <c r="AN85" s="62">
        <f ca="1">AVERAGE(OFFSET($AM$3,0,0,'Données projet'!$E$10+1,1))-AVERAGE(OFFSET($H$3,0,0,'Données projet'!$E$10+1,1))</f>
        <v>283.13610521644972</v>
      </c>
      <c r="AO85" s="62">
        <f t="shared" si="90"/>
        <v>389.13763434325057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9.2222762759774927E-14</v>
      </c>
      <c r="BF85" s="14">
        <f t="shared" si="91"/>
        <v>1.3985662224947967E-12</v>
      </c>
      <c r="BG85" s="22">
        <f t="shared" si="61"/>
        <v>2.5964574826517121E-12</v>
      </c>
      <c r="BH85" s="62">
        <f t="shared" si="62"/>
        <v>293.33333333333593</v>
      </c>
      <c r="BI85" s="62">
        <f ca="1">AVERAGE(OFFSET($BH$3,0,0,'Données projet'!$E$11+1,1))-AVERAGE(OFFSET($H$3,0,0,'Données projet'!$E$11+1,1))</f>
        <v>236.29093866505224</v>
      </c>
      <c r="BJ85" s="62">
        <f t="shared" si="92"/>
        <v>258.22911730540892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2">
        <f t="shared" si="55"/>
        <v>902.05333663829538</v>
      </c>
      <c r="S86" s="62">
        <f ca="1">AVERAGE(OFFSET($R$3,0,0,'Données projet'!$E$9+1,1))-AVERAGE(OFFSET($H$3,0,0,'Données projet'!$E$9+1,1))</f>
        <v>385.00782828233201</v>
      </c>
      <c r="T86" s="62">
        <f t="shared" si="88"/>
        <v>216.22708298332475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1.9863364286720756E-13</v>
      </c>
      <c r="AK86" s="14">
        <f t="shared" si="89"/>
        <v>2.7549360720371426E-12</v>
      </c>
      <c r="AL86" s="22">
        <f t="shared" si="58"/>
        <v>5.144133920125077E-12</v>
      </c>
      <c r="AM86" s="62">
        <f t="shared" si="59"/>
        <v>293.33333333333843</v>
      </c>
      <c r="AN86" s="62">
        <f ca="1">AVERAGE(OFFSET($AM$3,0,0,'Données projet'!$E$10+1,1))-AVERAGE(OFFSET($H$3,0,0,'Données projet'!$E$10+1,1))</f>
        <v>283.13610521644972</v>
      </c>
      <c r="AO86" s="62">
        <f t="shared" si="90"/>
        <v>389.13763434325057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9.2222762759774927E-14</v>
      </c>
      <c r="BF86" s="14">
        <f t="shared" si="91"/>
        <v>1.3985662224947967E-12</v>
      </c>
      <c r="BG86" s="22">
        <f t="shared" si="61"/>
        <v>2.5964574826517121E-12</v>
      </c>
      <c r="BH86" s="62">
        <f t="shared" si="62"/>
        <v>293.33333333333593</v>
      </c>
      <c r="BI86" s="62">
        <f ca="1">AVERAGE(OFFSET($BH$3,0,0,'Données projet'!$E$11+1,1))-AVERAGE(OFFSET($H$3,0,0,'Données projet'!$E$11+1,1))</f>
        <v>236.29093866505224</v>
      </c>
      <c r="BJ86" s="62">
        <f t="shared" si="92"/>
        <v>258.22911730540892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2">
        <f t="shared" si="55"/>
        <v>914.67040878272451</v>
      </c>
      <c r="S87" s="62">
        <f ca="1">AVERAGE(OFFSET($R$3,0,0,'Données projet'!$E$9+1,1))-AVERAGE(OFFSET($H$3,0,0,'Données projet'!$E$9+1,1))</f>
        <v>385.00782828233201</v>
      </c>
      <c r="T87" s="62">
        <f t="shared" si="88"/>
        <v>216.22708298332475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1.9863364286720756E-13</v>
      </c>
      <c r="AK87" s="14">
        <f t="shared" si="89"/>
        <v>2.7549360720371426E-12</v>
      </c>
      <c r="AL87" s="22">
        <f t="shared" si="58"/>
        <v>5.144133920125077E-12</v>
      </c>
      <c r="AM87" s="62">
        <f t="shared" si="59"/>
        <v>293.33333333333843</v>
      </c>
      <c r="AN87" s="62">
        <f ca="1">AVERAGE(OFFSET($AM$3,0,0,'Données projet'!$E$10+1,1))-AVERAGE(OFFSET($H$3,0,0,'Données projet'!$E$10+1,1))</f>
        <v>283.13610521644972</v>
      </c>
      <c r="AO87" s="62">
        <f t="shared" si="90"/>
        <v>389.13763434325057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9.2222762759774927E-14</v>
      </c>
      <c r="BF87" s="14">
        <f t="shared" si="91"/>
        <v>1.3985662224947967E-12</v>
      </c>
      <c r="BG87" s="22">
        <f t="shared" si="61"/>
        <v>2.5964574826517121E-12</v>
      </c>
      <c r="BH87" s="62">
        <f t="shared" si="62"/>
        <v>293.33333333333593</v>
      </c>
      <c r="BI87" s="62">
        <f ca="1">AVERAGE(OFFSET($BH$3,0,0,'Données projet'!$E$11+1,1))-AVERAGE(OFFSET($H$3,0,0,'Données projet'!$E$11+1,1))</f>
        <v>236.29093866505224</v>
      </c>
      <c r="BJ87" s="62">
        <f t="shared" si="92"/>
        <v>258.22911730540892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2">
        <f t="shared" si="55"/>
        <v>927.28217517997314</v>
      </c>
      <c r="S88" s="62">
        <f ca="1">AVERAGE(OFFSET($R$3,0,0,'Données projet'!$E$9+1,1))-AVERAGE(OFFSET($H$3,0,0,'Données projet'!$E$9+1,1))</f>
        <v>385.00782828233201</v>
      </c>
      <c r="T88" s="62">
        <f t="shared" si="88"/>
        <v>216.22708298332475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1.9863364286720756E-13</v>
      </c>
      <c r="AK88" s="14">
        <f t="shared" si="89"/>
        <v>2.7549360720371426E-12</v>
      </c>
      <c r="AL88" s="22">
        <f t="shared" si="58"/>
        <v>5.144133920125077E-12</v>
      </c>
      <c r="AM88" s="62">
        <f t="shared" si="59"/>
        <v>293.33333333333843</v>
      </c>
      <c r="AN88" s="62">
        <f ca="1">AVERAGE(OFFSET($AM$3,0,0,'Données projet'!$E$10+1,1))-AVERAGE(OFFSET($H$3,0,0,'Données projet'!$E$10+1,1))</f>
        <v>283.13610521644972</v>
      </c>
      <c r="AO88" s="62">
        <f t="shared" si="90"/>
        <v>389.13763434325057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9.2222762759774927E-14</v>
      </c>
      <c r="BF88" s="14">
        <f t="shared" si="91"/>
        <v>1.3985662224947967E-12</v>
      </c>
      <c r="BG88" s="22">
        <f t="shared" si="61"/>
        <v>2.5964574826517121E-12</v>
      </c>
      <c r="BH88" s="62">
        <f t="shared" si="62"/>
        <v>293.33333333333593</v>
      </c>
      <c r="BI88" s="62">
        <f ca="1">AVERAGE(OFFSET($BH$3,0,0,'Données projet'!$E$11+1,1))-AVERAGE(OFFSET($H$3,0,0,'Données projet'!$E$11+1,1))</f>
        <v>236.29093866505224</v>
      </c>
      <c r="BJ88" s="62">
        <f t="shared" si="92"/>
        <v>258.22911730540892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2">
        <f t="shared" si="55"/>
        <v>848.52928094507752</v>
      </c>
      <c r="S89" s="62">
        <f ca="1">AVERAGE(OFFSET($R$3,0,0,'Données projet'!$E$9+1,1))-AVERAGE(OFFSET($H$3,0,0,'Données projet'!$E$9+1,1))</f>
        <v>385.00782828233201</v>
      </c>
      <c r="T89" s="62">
        <f t="shared" si="88"/>
        <v>216.22708298332475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1.9863364286720756E-13</v>
      </c>
      <c r="AK89" s="14">
        <f t="shared" si="89"/>
        <v>2.7549360720371426E-12</v>
      </c>
      <c r="AL89" s="22">
        <f t="shared" si="58"/>
        <v>5.144133920125077E-12</v>
      </c>
      <c r="AM89" s="62">
        <f t="shared" si="59"/>
        <v>293.33333333333843</v>
      </c>
      <c r="AN89" s="62">
        <f ca="1">AVERAGE(OFFSET($AM$3,0,0,'Données projet'!$E$10+1,1))-AVERAGE(OFFSET($H$3,0,0,'Données projet'!$E$10+1,1))</f>
        <v>283.13610521644972</v>
      </c>
      <c r="AO89" s="62">
        <f t="shared" si="90"/>
        <v>389.13763434325057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9.2222762759774927E-14</v>
      </c>
      <c r="BF89" s="14">
        <f t="shared" si="91"/>
        <v>1.3985662224947967E-12</v>
      </c>
      <c r="BG89" s="22">
        <f t="shared" si="61"/>
        <v>2.5964574826517121E-12</v>
      </c>
      <c r="BH89" s="62">
        <f t="shared" si="62"/>
        <v>293.33333333333593</v>
      </c>
      <c r="BI89" s="62">
        <f ca="1">AVERAGE(OFFSET($BH$3,0,0,'Données projet'!$E$11+1,1))-AVERAGE(OFFSET($H$3,0,0,'Données projet'!$E$11+1,1))</f>
        <v>236.29093866505224</v>
      </c>
      <c r="BJ89" s="62">
        <f t="shared" si="92"/>
        <v>258.22911730540892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2">
        <f t="shared" si="55"/>
        <v>859.67083091006134</v>
      </c>
      <c r="S90" s="62">
        <f ca="1">AVERAGE(OFFSET($R$3,0,0,'Données projet'!$E$9+1,1))-AVERAGE(OFFSET($H$3,0,0,'Données projet'!$E$9+1,1))</f>
        <v>385.00782828233201</v>
      </c>
      <c r="T90" s="62">
        <f t="shared" si="88"/>
        <v>216.22708298332475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1.9863364286720756E-13</v>
      </c>
      <c r="AK90" s="14">
        <f t="shared" si="89"/>
        <v>2.7549360720371426E-12</v>
      </c>
      <c r="AL90" s="22">
        <f t="shared" si="58"/>
        <v>5.144133920125077E-12</v>
      </c>
      <c r="AM90" s="62">
        <f t="shared" si="59"/>
        <v>293.33333333333843</v>
      </c>
      <c r="AN90" s="62">
        <f ca="1">AVERAGE(OFFSET($AM$3,0,0,'Données projet'!$E$10+1,1))-AVERAGE(OFFSET($H$3,0,0,'Données projet'!$E$10+1,1))</f>
        <v>283.13610521644972</v>
      </c>
      <c r="AO90" s="62">
        <f t="shared" si="90"/>
        <v>389.13763434325057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9.2222762759774927E-14</v>
      </c>
      <c r="BF90" s="14">
        <f t="shared" si="91"/>
        <v>1.3985662224947967E-12</v>
      </c>
      <c r="BG90" s="22">
        <f t="shared" si="61"/>
        <v>2.5964574826517121E-12</v>
      </c>
      <c r="BH90" s="62">
        <f t="shared" si="62"/>
        <v>293.33333333333593</v>
      </c>
      <c r="BI90" s="62">
        <f ca="1">AVERAGE(OFFSET($BH$3,0,0,'Données projet'!$E$11+1,1))-AVERAGE(OFFSET($H$3,0,0,'Données projet'!$E$11+1,1))</f>
        <v>236.29093866505224</v>
      </c>
      <c r="BJ90" s="62">
        <f t="shared" si="92"/>
        <v>258.22911730540892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2">
        <f t="shared" si="55"/>
        <v>870.80779925686807</v>
      </c>
      <c r="S91" s="62">
        <f ca="1">AVERAGE(OFFSET($R$3,0,0,'Données projet'!$E$9+1,1))-AVERAGE(OFFSET($H$3,0,0,'Données projet'!$E$9+1,1))</f>
        <v>385.00782828233201</v>
      </c>
      <c r="T91" s="62">
        <f t="shared" si="88"/>
        <v>216.22708298332475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1.9863364286720756E-13</v>
      </c>
      <c r="AK91" s="14">
        <f t="shared" si="89"/>
        <v>2.7549360720371426E-12</v>
      </c>
      <c r="AL91" s="22">
        <f t="shared" si="58"/>
        <v>5.144133920125077E-12</v>
      </c>
      <c r="AM91" s="62">
        <f t="shared" si="59"/>
        <v>293.33333333333843</v>
      </c>
      <c r="AN91" s="62">
        <f ca="1">AVERAGE(OFFSET($AM$3,0,0,'Données projet'!$E$10+1,1))-AVERAGE(OFFSET($H$3,0,0,'Données projet'!$E$10+1,1))</f>
        <v>283.13610521644972</v>
      </c>
      <c r="AO91" s="62">
        <f t="shared" si="90"/>
        <v>389.13763434325057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9.2222762759774927E-14</v>
      </c>
      <c r="BF91" s="14">
        <f t="shared" si="91"/>
        <v>1.3985662224947967E-12</v>
      </c>
      <c r="BG91" s="22">
        <f t="shared" si="61"/>
        <v>2.5964574826517121E-12</v>
      </c>
      <c r="BH91" s="62">
        <f t="shared" si="62"/>
        <v>293.33333333333593</v>
      </c>
      <c r="BI91" s="62">
        <f ca="1">AVERAGE(OFFSET($BH$3,0,0,'Données projet'!$E$11+1,1))-AVERAGE(OFFSET($H$3,0,0,'Données projet'!$E$11+1,1))</f>
        <v>236.29093866505224</v>
      </c>
      <c r="BJ91" s="62">
        <f t="shared" si="92"/>
        <v>258.22911730540892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272.56319999999977</v>
      </c>
      <c r="P92" s="14">
        <f t="shared" si="87"/>
        <v>65.392945522034552</v>
      </c>
      <c r="Q92" s="22">
        <f t="shared" si="54"/>
        <v>588.6069534508764</v>
      </c>
      <c r="R92" s="62">
        <f t="shared" si="55"/>
        <v>881.94028678420977</v>
      </c>
      <c r="S92" s="62">
        <f ca="1">AVERAGE(OFFSET($R$3,0,0,'Données projet'!$E$9+1,1))-AVERAGE(OFFSET($H$3,0,0,'Données projet'!$E$9+1,1))</f>
        <v>385.00782828233201</v>
      </c>
      <c r="T92" s="62">
        <f t="shared" si="88"/>
        <v>216.22708298332475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1.9863364286720756E-13</v>
      </c>
      <c r="AK92" s="14">
        <f t="shared" si="89"/>
        <v>2.7549360720371426E-12</v>
      </c>
      <c r="AL92" s="22">
        <f t="shared" si="58"/>
        <v>5.144133920125077E-12</v>
      </c>
      <c r="AM92" s="62">
        <f t="shared" si="59"/>
        <v>293.33333333333843</v>
      </c>
      <c r="AN92" s="62">
        <f ca="1">AVERAGE(OFFSET($AM$3,0,0,'Données projet'!$E$10+1,1))-AVERAGE(OFFSET($H$3,0,0,'Données projet'!$E$10+1,1))</f>
        <v>283.13610521644972</v>
      </c>
      <c r="AO92" s="62">
        <f t="shared" si="90"/>
        <v>389.13763434325057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9.2222762759774927E-14</v>
      </c>
      <c r="BF92" s="14">
        <f t="shared" si="91"/>
        <v>1.3985662224947967E-12</v>
      </c>
      <c r="BG92" s="22">
        <f t="shared" si="61"/>
        <v>2.5964574826517121E-12</v>
      </c>
      <c r="BH92" s="62">
        <f t="shared" si="62"/>
        <v>293.33333333333593</v>
      </c>
      <c r="BI92" s="62">
        <f ca="1">AVERAGE(OFFSET($BH$3,0,0,'Données projet'!$E$11+1,1))-AVERAGE(OFFSET($H$3,0,0,'Données projet'!$E$11+1,1))</f>
        <v>236.29093866505224</v>
      </c>
      <c r="BJ92" s="62">
        <f t="shared" si="92"/>
        <v>258.22911730540892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2">
        <f t="shared" si="55"/>
        <v>893.06839016774393</v>
      </c>
      <c r="S93" s="62">
        <f ca="1">AVERAGE(OFFSET($R$3,0,0,'Données projet'!$E$9+1,1))-AVERAGE(OFFSET($H$3,0,0,'Données projet'!$E$9+1,1))</f>
        <v>385.00782828233201</v>
      </c>
      <c r="T93" s="62">
        <f t="shared" si="88"/>
        <v>216.22708298332475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1.9863364286720756E-13</v>
      </c>
      <c r="AK93" s="14">
        <f t="shared" si="89"/>
        <v>2.7549360720371426E-12</v>
      </c>
      <c r="AL93" s="22">
        <f t="shared" si="58"/>
        <v>5.144133920125077E-12</v>
      </c>
      <c r="AM93" s="62">
        <f t="shared" si="59"/>
        <v>293.33333333333843</v>
      </c>
      <c r="AN93" s="62">
        <f ca="1">AVERAGE(OFFSET($AM$3,0,0,'Données projet'!$E$10+1,1))-AVERAGE(OFFSET($H$3,0,0,'Données projet'!$E$10+1,1))</f>
        <v>283.13610521644972</v>
      </c>
      <c r="AO93" s="62">
        <f t="shared" si="90"/>
        <v>389.13763434325057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9.2222762759774927E-14</v>
      </c>
      <c r="BF93" s="14">
        <f t="shared" si="91"/>
        <v>1.3985662224947967E-12</v>
      </c>
      <c r="BG93" s="22">
        <f t="shared" si="61"/>
        <v>2.5964574826517121E-12</v>
      </c>
      <c r="BH93" s="62">
        <f t="shared" si="62"/>
        <v>293.33333333333593</v>
      </c>
      <c r="BI93" s="62">
        <f ca="1">AVERAGE(OFFSET($BH$3,0,0,'Données projet'!$E$11+1,1))-AVERAGE(OFFSET($H$3,0,0,'Données projet'!$E$11+1,1))</f>
        <v>236.29093866505224</v>
      </c>
      <c r="BJ93" s="62">
        <f t="shared" si="92"/>
        <v>258.22911730540892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2">
        <f t="shared" si="55"/>
        <v>904.19220220371335</v>
      </c>
      <c r="S94" s="62">
        <f ca="1">AVERAGE(OFFSET($R$3,0,0,'Données projet'!$E$9+1,1))-AVERAGE(OFFSET($H$3,0,0,'Données projet'!$E$9+1,1))</f>
        <v>385.00782828233201</v>
      </c>
      <c r="T94" s="62">
        <f t="shared" si="88"/>
        <v>216.22708298332475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1.9863364286720756E-13</v>
      </c>
      <c r="AK94" s="14">
        <f t="shared" si="89"/>
        <v>2.7549360720371426E-12</v>
      </c>
      <c r="AL94" s="22">
        <f t="shared" si="58"/>
        <v>5.144133920125077E-12</v>
      </c>
      <c r="AM94" s="62">
        <f t="shared" si="59"/>
        <v>293.33333333333843</v>
      </c>
      <c r="AN94" s="62">
        <f ca="1">AVERAGE(OFFSET($AM$3,0,0,'Données projet'!$E$10+1,1))-AVERAGE(OFFSET($H$3,0,0,'Données projet'!$E$10+1,1))</f>
        <v>283.13610521644972</v>
      </c>
      <c r="AO94" s="62">
        <f t="shared" si="90"/>
        <v>389.13763434325057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9.2222762759774927E-14</v>
      </c>
      <c r="BF94" s="14">
        <f t="shared" si="91"/>
        <v>1.3985662224947967E-12</v>
      </c>
      <c r="BG94" s="22">
        <f t="shared" si="61"/>
        <v>2.5964574826517121E-12</v>
      </c>
      <c r="BH94" s="62">
        <f t="shared" si="62"/>
        <v>293.33333333333593</v>
      </c>
      <c r="BI94" s="62">
        <f ca="1">AVERAGE(OFFSET($BH$3,0,0,'Données projet'!$E$11+1,1))-AVERAGE(OFFSET($H$3,0,0,'Données projet'!$E$11+1,1))</f>
        <v>236.29093866505224</v>
      </c>
      <c r="BJ94" s="62">
        <f t="shared" si="92"/>
        <v>258.22911730540892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2">
        <f t="shared" si="55"/>
        <v>915.31181203392225</v>
      </c>
      <c r="S95" s="62">
        <f ca="1">AVERAGE(OFFSET($R$3,0,0,'Données projet'!$E$9+1,1))-AVERAGE(OFFSET($H$3,0,0,'Données projet'!$E$9+1,1))</f>
        <v>385.00782828233201</v>
      </c>
      <c r="T95" s="62">
        <f t="shared" si="88"/>
        <v>216.22708298332475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1.9863364286720756E-13</v>
      </c>
      <c r="AK95" s="14">
        <f t="shared" si="89"/>
        <v>2.7549360720371426E-12</v>
      </c>
      <c r="AL95" s="22">
        <f t="shared" si="58"/>
        <v>5.144133920125077E-12</v>
      </c>
      <c r="AM95" s="62">
        <f t="shared" si="59"/>
        <v>293.33333333333843</v>
      </c>
      <c r="AN95" s="62">
        <f ca="1">AVERAGE(OFFSET($AM$3,0,0,'Données projet'!$E$10+1,1))-AVERAGE(OFFSET($H$3,0,0,'Données projet'!$E$10+1,1))</f>
        <v>283.13610521644972</v>
      </c>
      <c r="AO95" s="62">
        <f t="shared" si="90"/>
        <v>389.13763434325057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9.2222762759774927E-14</v>
      </c>
      <c r="BF95" s="14">
        <f t="shared" si="91"/>
        <v>1.3985662224947967E-12</v>
      </c>
      <c r="BG95" s="22">
        <f t="shared" si="61"/>
        <v>2.5964574826517121E-12</v>
      </c>
      <c r="BH95" s="62">
        <f t="shared" si="62"/>
        <v>293.33333333333593</v>
      </c>
      <c r="BI95" s="62">
        <f ca="1">AVERAGE(OFFSET($BH$3,0,0,'Données projet'!$E$11+1,1))-AVERAGE(OFFSET($H$3,0,0,'Données projet'!$E$11+1,1))</f>
        <v>236.29093866505224</v>
      </c>
      <c r="BJ95" s="62">
        <f t="shared" si="92"/>
        <v>258.22911730540892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2">
        <f t="shared" si="55"/>
        <v>926.42730535379474</v>
      </c>
      <c r="S96" s="62">
        <f ca="1">AVERAGE(OFFSET($R$3,0,0,'Données projet'!$E$9+1,1))-AVERAGE(OFFSET($H$3,0,0,'Données projet'!$E$9+1,1))</f>
        <v>385.00782828233201</v>
      </c>
      <c r="T96" s="62">
        <f t="shared" si="88"/>
        <v>216.22708298332475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1.9863364286720756E-13</v>
      </c>
      <c r="AK96" s="14">
        <f t="shared" si="89"/>
        <v>2.7549360720371426E-12</v>
      </c>
      <c r="AL96" s="22">
        <f t="shared" si="58"/>
        <v>5.144133920125077E-12</v>
      </c>
      <c r="AM96" s="62">
        <f t="shared" si="59"/>
        <v>293.33333333333843</v>
      </c>
      <c r="AN96" s="62">
        <f ca="1">AVERAGE(OFFSET($AM$3,0,0,'Données projet'!$E$10+1,1))-AVERAGE(OFFSET($H$3,0,0,'Données projet'!$E$10+1,1))</f>
        <v>283.13610521644972</v>
      </c>
      <c r="AO96" s="62">
        <f t="shared" si="90"/>
        <v>389.13763434325057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9.2222762759774927E-14</v>
      </c>
      <c r="BF96" s="14">
        <f t="shared" si="91"/>
        <v>1.3985662224947967E-12</v>
      </c>
      <c r="BG96" s="22">
        <f t="shared" si="61"/>
        <v>2.5964574826517121E-12</v>
      </c>
      <c r="BH96" s="62">
        <f t="shared" si="62"/>
        <v>293.33333333333593</v>
      </c>
      <c r="BI96" s="62">
        <f ca="1">AVERAGE(OFFSET($BH$3,0,0,'Données projet'!$E$11+1,1))-AVERAGE(OFFSET($H$3,0,0,'Données projet'!$E$11+1,1))</f>
        <v>236.29093866505224</v>
      </c>
      <c r="BJ96" s="62">
        <f t="shared" si="92"/>
        <v>258.22911730540892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2">
        <f t="shared" si="55"/>
        <v>937.53876460506262</v>
      </c>
      <c r="S97" s="62">
        <f ca="1">AVERAGE(OFFSET($R$3,0,0,'Données projet'!$E$9+1,1))-AVERAGE(OFFSET($H$3,0,0,'Données projet'!$E$9+1,1))</f>
        <v>385.00782828233201</v>
      </c>
      <c r="T97" s="62">
        <f t="shared" si="88"/>
        <v>216.22708298332475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1.9863364286720756E-13</v>
      </c>
      <c r="AK97" s="14">
        <f t="shared" si="89"/>
        <v>2.7549360720371426E-12</v>
      </c>
      <c r="AL97" s="22">
        <f t="shared" si="58"/>
        <v>5.144133920125077E-12</v>
      </c>
      <c r="AM97" s="62">
        <f t="shared" si="59"/>
        <v>293.33333333333843</v>
      </c>
      <c r="AN97" s="62">
        <f ca="1">AVERAGE(OFFSET($AM$3,0,0,'Données projet'!$E$10+1,1))-AVERAGE(OFFSET($H$3,0,0,'Données projet'!$E$10+1,1))</f>
        <v>283.13610521644972</v>
      </c>
      <c r="AO97" s="62">
        <f t="shared" si="90"/>
        <v>389.13763434325057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9.2222762759774927E-14</v>
      </c>
      <c r="BF97" s="14">
        <f t="shared" si="91"/>
        <v>1.3985662224947967E-12</v>
      </c>
      <c r="BG97" s="22">
        <f t="shared" si="61"/>
        <v>2.5964574826517121E-12</v>
      </c>
      <c r="BH97" s="62">
        <f t="shared" si="62"/>
        <v>293.33333333333593</v>
      </c>
      <c r="BI97" s="62">
        <f ca="1">AVERAGE(OFFSET($BH$3,0,0,'Données projet'!$E$11+1,1))-AVERAGE(OFFSET($H$3,0,0,'Données projet'!$E$11+1,1))</f>
        <v>236.29093866505224</v>
      </c>
      <c r="BJ97" s="62">
        <f t="shared" si="92"/>
        <v>258.22911730540892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2">
        <f t="shared" si="55"/>
        <v>948.64626915447889</v>
      </c>
      <c r="S98" s="62">
        <f ca="1">AVERAGE(OFFSET($R$3,0,0,'Données projet'!$E$9+1,1))-AVERAGE(OFFSET($H$3,0,0,'Données projet'!$E$9+1,1))</f>
        <v>385.00782828233201</v>
      </c>
      <c r="T98" s="62">
        <f t="shared" si="88"/>
        <v>216.22708298332475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1.9863364286720756E-13</v>
      </c>
      <c r="AK98" s="14">
        <f t="shared" si="89"/>
        <v>2.7549360720371426E-12</v>
      </c>
      <c r="AL98" s="22">
        <f t="shared" si="58"/>
        <v>5.144133920125077E-12</v>
      </c>
      <c r="AM98" s="62">
        <f t="shared" si="59"/>
        <v>293.33333333333843</v>
      </c>
      <c r="AN98" s="62">
        <f ca="1">AVERAGE(OFFSET($AM$3,0,0,'Données projet'!$E$10+1,1))-AVERAGE(OFFSET($H$3,0,0,'Données projet'!$E$10+1,1))</f>
        <v>283.13610521644972</v>
      </c>
      <c r="AO98" s="62">
        <f t="shared" si="90"/>
        <v>389.13763434325057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9.2222762759774927E-14</v>
      </c>
      <c r="BF98" s="14">
        <f t="shared" si="91"/>
        <v>1.3985662224947967E-12</v>
      </c>
      <c r="BG98" s="22">
        <f t="shared" si="61"/>
        <v>2.5964574826517121E-12</v>
      </c>
      <c r="BH98" s="62">
        <f t="shared" si="62"/>
        <v>293.33333333333593</v>
      </c>
      <c r="BI98" s="62">
        <f ca="1">AVERAGE(OFFSET($BH$3,0,0,'Données projet'!$E$11+1,1))-AVERAGE(OFFSET($H$3,0,0,'Données projet'!$E$11+1,1))</f>
        <v>236.29093866505224</v>
      </c>
      <c r="BJ98" s="62">
        <f t="shared" si="92"/>
        <v>258.22911730540892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2">
        <f t="shared" si="55"/>
        <v>868.88057045980418</v>
      </c>
      <c r="S99" s="62">
        <f ca="1">AVERAGE(OFFSET($R$3,0,0,'Données projet'!$E$9+1,1))-AVERAGE(OFFSET($H$3,0,0,'Données projet'!$E$9+1,1))</f>
        <v>385.00782828233201</v>
      </c>
      <c r="T99" s="62">
        <f t="shared" si="88"/>
        <v>216.22708298332475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1.9863364286720756E-13</v>
      </c>
      <c r="AK99" s="14">
        <f t="shared" si="89"/>
        <v>2.7549360720371426E-12</v>
      </c>
      <c r="AL99" s="22">
        <f t="shared" si="58"/>
        <v>5.144133920125077E-12</v>
      </c>
      <c r="AM99" s="62">
        <f t="shared" si="59"/>
        <v>293.33333333333843</v>
      </c>
      <c r="AN99" s="62">
        <f ca="1">AVERAGE(OFFSET($AM$3,0,0,'Données projet'!$E$10+1,1))-AVERAGE(OFFSET($H$3,0,0,'Données projet'!$E$10+1,1))</f>
        <v>283.13610521644972</v>
      </c>
      <c r="AO99" s="62">
        <f t="shared" si="90"/>
        <v>389.13763434325057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9.2222762759774927E-14</v>
      </c>
      <c r="BF99" s="14">
        <f t="shared" si="91"/>
        <v>1.3985662224947967E-12</v>
      </c>
      <c r="BG99" s="22">
        <f t="shared" si="61"/>
        <v>2.5964574826517121E-12</v>
      </c>
      <c r="BH99" s="62">
        <f t="shared" si="62"/>
        <v>293.33333333333593</v>
      </c>
      <c r="BI99" s="62">
        <f ca="1">AVERAGE(OFFSET($BH$3,0,0,'Données projet'!$E$11+1,1))-AVERAGE(OFFSET($H$3,0,0,'Données projet'!$E$11+1,1))</f>
        <v>236.29093866505224</v>
      </c>
      <c r="BJ99" s="62">
        <f t="shared" si="92"/>
        <v>258.22911730540892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2">
        <f t="shared" si="55"/>
        <v>878.94351383597859</v>
      </c>
      <c r="S100" s="62">
        <f ca="1">AVERAGE(OFFSET($R$3,0,0,'Données projet'!$E$9+1,1))-AVERAGE(OFFSET($H$3,0,0,'Données projet'!$E$9+1,1))</f>
        <v>385.00782828233201</v>
      </c>
      <c r="T100" s="62">
        <f t="shared" si="88"/>
        <v>216.22708298332475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1.9863364286720756E-13</v>
      </c>
      <c r="AK100" s="14">
        <f t="shared" si="89"/>
        <v>2.7549360720371426E-12</v>
      </c>
      <c r="AL100" s="22">
        <f t="shared" si="58"/>
        <v>5.144133920125077E-12</v>
      </c>
      <c r="AM100" s="62">
        <f t="shared" si="59"/>
        <v>293.33333333333843</v>
      </c>
      <c r="AN100" s="62">
        <f ca="1">AVERAGE(OFFSET($AM$3,0,0,'Données projet'!$E$10+1,1))-AVERAGE(OFFSET($H$3,0,0,'Données projet'!$E$10+1,1))</f>
        <v>283.13610521644972</v>
      </c>
      <c r="AO100" s="62">
        <f t="shared" si="90"/>
        <v>389.13763434325057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9.2222762759774927E-14</v>
      </c>
      <c r="BF100" s="14">
        <f t="shared" si="91"/>
        <v>1.3985662224947967E-12</v>
      </c>
      <c r="BG100" s="22">
        <f t="shared" si="61"/>
        <v>2.5964574826517121E-12</v>
      </c>
      <c r="BH100" s="62">
        <f t="shared" si="62"/>
        <v>293.33333333333593</v>
      </c>
      <c r="BI100" s="62">
        <f ca="1">AVERAGE(OFFSET($BH$3,0,0,'Données projet'!$E$11+1,1))-AVERAGE(OFFSET($H$3,0,0,'Données projet'!$E$11+1,1))</f>
        <v>236.29093866505224</v>
      </c>
      <c r="BJ100" s="62">
        <f t="shared" si="92"/>
        <v>258.22911730540892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2">
        <f t="shared" si="55"/>
        <v>889.00285474462021</v>
      </c>
      <c r="S101" s="62">
        <f ca="1">AVERAGE(OFFSET($R$3,0,0,'Données projet'!$E$9+1,1))-AVERAGE(OFFSET($H$3,0,0,'Données projet'!$E$9+1,1))</f>
        <v>385.00782828233201</v>
      </c>
      <c r="T101" s="62">
        <f t="shared" si="88"/>
        <v>216.22708298332475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1.9863364286720756E-13</v>
      </c>
      <c r="AK101" s="14">
        <f t="shared" si="89"/>
        <v>2.7549360720371426E-12</v>
      </c>
      <c r="AL101" s="22">
        <f t="shared" si="58"/>
        <v>5.144133920125077E-12</v>
      </c>
      <c r="AM101" s="62">
        <f t="shared" si="59"/>
        <v>293.33333333333843</v>
      </c>
      <c r="AN101" s="62">
        <f ca="1">AVERAGE(OFFSET($AM$3,0,0,'Données projet'!$E$10+1,1))-AVERAGE(OFFSET($H$3,0,0,'Données projet'!$E$10+1,1))</f>
        <v>283.13610521644972</v>
      </c>
      <c r="AO101" s="62">
        <f t="shared" si="90"/>
        <v>389.13763434325057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9.2222762759774927E-14</v>
      </c>
      <c r="BF101" s="14">
        <f t="shared" si="91"/>
        <v>1.3985662224947967E-12</v>
      </c>
      <c r="BG101" s="22">
        <f t="shared" si="61"/>
        <v>2.5964574826517121E-12</v>
      </c>
      <c r="BH101" s="62">
        <f t="shared" si="62"/>
        <v>293.33333333333593</v>
      </c>
      <c r="BI101" s="62">
        <f ca="1">AVERAGE(OFFSET($BH$3,0,0,'Données projet'!$E$11+1,1))-AVERAGE(OFFSET($H$3,0,0,'Données projet'!$E$11+1,1))</f>
        <v>236.29093866505224</v>
      </c>
      <c r="BJ101" s="62">
        <f t="shared" si="92"/>
        <v>258.22911730540892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2">
        <f t="shared" si="55"/>
        <v>899.05866259160371</v>
      </c>
      <c r="S102" s="62">
        <f ca="1">AVERAGE(OFFSET($R$3,0,0,'Données projet'!$E$9+1,1))-AVERAGE(OFFSET($H$3,0,0,'Données projet'!$E$9+1,1))</f>
        <v>385.00782828233201</v>
      </c>
      <c r="T102" s="62">
        <f t="shared" si="88"/>
        <v>216.22708298332475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1.9863364286720756E-13</v>
      </c>
      <c r="AK102" s="14">
        <f t="shared" si="89"/>
        <v>2.7549360720371426E-12</v>
      </c>
      <c r="AL102" s="22">
        <f t="shared" si="58"/>
        <v>5.144133920125077E-12</v>
      </c>
      <c r="AM102" s="62">
        <f t="shared" si="59"/>
        <v>293.33333333333843</v>
      </c>
      <c r="AN102" s="62">
        <f ca="1">AVERAGE(OFFSET($AM$3,0,0,'Données projet'!$E$10+1,1))-AVERAGE(OFFSET($H$3,0,0,'Données projet'!$E$10+1,1))</f>
        <v>283.13610521644972</v>
      </c>
      <c r="AO102" s="62">
        <f t="shared" si="90"/>
        <v>389.13763434325057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9.2222762759774927E-14</v>
      </c>
      <c r="BF102" s="14">
        <f t="shared" si="91"/>
        <v>1.3985662224947967E-12</v>
      </c>
      <c r="BG102" s="22">
        <f t="shared" si="61"/>
        <v>2.5964574826517121E-12</v>
      </c>
      <c r="BH102" s="62">
        <f t="shared" si="62"/>
        <v>293.33333333333593</v>
      </c>
      <c r="BI102" s="62">
        <f ca="1">AVERAGE(OFFSET($BH$3,0,0,'Données projet'!$E$11+1,1))-AVERAGE(OFFSET($H$3,0,0,'Données projet'!$E$11+1,1))</f>
        <v>236.29093866505224</v>
      </c>
      <c r="BJ102" s="62">
        <f t="shared" si="92"/>
        <v>258.22911730540892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2">
        <f t="shared" si="55"/>
        <v>909.11100429074077</v>
      </c>
      <c r="S103" s="62">
        <f ca="1">AVERAGE(OFFSET($R$3,0,0,'Données projet'!$E$9+1,1))-AVERAGE(OFFSET($H$3,0,0,'Données projet'!$E$9+1,1))</f>
        <v>385.00782828233201</v>
      </c>
      <c r="T103" s="62">
        <f t="shared" si="88"/>
        <v>216.22708298332475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1.9863364286720756E-13</v>
      </c>
      <c r="AK103" s="14">
        <f t="shared" si="89"/>
        <v>2.7549360720371426E-12</v>
      </c>
      <c r="AL103" s="22">
        <f t="shared" si="58"/>
        <v>5.144133920125077E-12</v>
      </c>
      <c r="AM103" s="62">
        <f t="shared" si="59"/>
        <v>293.33333333333843</v>
      </c>
      <c r="AN103" s="62">
        <f ca="1">AVERAGE(OFFSET($AM$3,0,0,'Données projet'!$E$10+1,1))-AVERAGE(OFFSET($H$3,0,0,'Données projet'!$E$10+1,1))</f>
        <v>283.13610521644972</v>
      </c>
      <c r="AO103" s="62">
        <f t="shared" si="90"/>
        <v>389.13763434325057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9.2222762759774927E-14</v>
      </c>
      <c r="BF103" s="14">
        <f t="shared" si="91"/>
        <v>1.3985662224947967E-12</v>
      </c>
      <c r="BG103" s="22">
        <f t="shared" si="61"/>
        <v>2.5964574826517121E-12</v>
      </c>
      <c r="BH103" s="62">
        <f t="shared" si="62"/>
        <v>293.33333333333593</v>
      </c>
      <c r="BI103" s="62">
        <f ca="1">AVERAGE(OFFSET($BH$3,0,0,'Données projet'!$E$11+1,1))-AVERAGE(OFFSET($H$3,0,0,'Données projet'!$E$11+1,1))</f>
        <v>236.29093866505224</v>
      </c>
      <c r="BJ103" s="62">
        <f t="shared" si="92"/>
        <v>258.22911730540892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2">
        <f t="shared" si="55"/>
        <v>919.15994439334531</v>
      </c>
      <c r="S104" s="62">
        <f ca="1">AVERAGE(OFFSET($R$3,0,0,'Données projet'!$E$9+1,1))-AVERAGE(OFFSET($H$3,0,0,'Données projet'!$E$9+1,1))</f>
        <v>385.00782828233201</v>
      </c>
      <c r="T104" s="62">
        <f t="shared" si="88"/>
        <v>216.22708298332475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1.9863364286720756E-13</v>
      </c>
      <c r="AK104" s="14">
        <f t="shared" si="89"/>
        <v>2.7549360720371426E-12</v>
      </c>
      <c r="AL104" s="22">
        <f t="shared" si="58"/>
        <v>5.144133920125077E-12</v>
      </c>
      <c r="AM104" s="62">
        <f t="shared" si="59"/>
        <v>293.33333333333843</v>
      </c>
      <c r="AN104" s="62">
        <f ca="1">AVERAGE(OFFSET($AM$3,0,0,'Données projet'!$E$10+1,1))-AVERAGE(OFFSET($H$3,0,0,'Données projet'!$E$10+1,1))</f>
        <v>283.13610521644972</v>
      </c>
      <c r="AO104" s="62">
        <f t="shared" si="90"/>
        <v>389.13763434325057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9.2222762759774927E-14</v>
      </c>
      <c r="BF104" s="14">
        <f t="shared" si="91"/>
        <v>1.3985662224947967E-12</v>
      </c>
      <c r="BG104" s="22">
        <f t="shared" si="61"/>
        <v>2.5964574826517121E-12</v>
      </c>
      <c r="BH104" s="62">
        <f t="shared" si="62"/>
        <v>293.33333333333593</v>
      </c>
      <c r="BI104" s="62">
        <f ca="1">AVERAGE(OFFSET($BH$3,0,0,'Données projet'!$E$11+1,1))-AVERAGE(OFFSET($H$3,0,0,'Données projet'!$E$11+1,1))</f>
        <v>236.29093866505224</v>
      </c>
      <c r="BJ104" s="62">
        <f t="shared" si="92"/>
        <v>258.22911730540892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2">
        <f t="shared" si="55"/>
        <v>929.20554520904784</v>
      </c>
      <c r="S105" s="62">
        <f ca="1">AVERAGE(OFFSET($R$3,0,0,'Données projet'!$E$9+1,1))-AVERAGE(OFFSET($H$3,0,0,'Données projet'!$E$9+1,1))</f>
        <v>385.00782828233201</v>
      </c>
      <c r="T105" s="62">
        <f t="shared" si="88"/>
        <v>216.22708298332475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1.9863364286720756E-13</v>
      </c>
      <c r="AK105" s="14">
        <f t="shared" si="89"/>
        <v>2.7549360720371426E-12</v>
      </c>
      <c r="AL105" s="22">
        <f t="shared" si="58"/>
        <v>5.144133920125077E-12</v>
      </c>
      <c r="AM105" s="62">
        <f t="shared" si="59"/>
        <v>293.33333333333843</v>
      </c>
      <c r="AN105" s="62">
        <f ca="1">AVERAGE(OFFSET($AM$3,0,0,'Données projet'!$E$10+1,1))-AVERAGE(OFFSET($H$3,0,0,'Données projet'!$E$10+1,1))</f>
        <v>283.13610521644972</v>
      </c>
      <c r="AO105" s="62">
        <f t="shared" si="90"/>
        <v>389.13763434325057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9.2222762759774927E-14</v>
      </c>
      <c r="BF105" s="14">
        <f t="shared" si="91"/>
        <v>1.3985662224947967E-12</v>
      </c>
      <c r="BG105" s="22">
        <f t="shared" si="61"/>
        <v>2.5964574826517121E-12</v>
      </c>
      <c r="BH105" s="62">
        <f t="shared" si="62"/>
        <v>293.33333333333593</v>
      </c>
      <c r="BI105" s="62">
        <f ca="1">AVERAGE(OFFSET($BH$3,0,0,'Données projet'!$E$11+1,1))-AVERAGE(OFFSET($H$3,0,0,'Données projet'!$E$11+1,1))</f>
        <v>236.29093866505224</v>
      </c>
      <c r="BJ105" s="62">
        <f t="shared" si="92"/>
        <v>258.22911730540892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2">
        <f t="shared" si="55"/>
        <v>939.24786691857776</v>
      </c>
      <c r="S106" s="62">
        <f ca="1">AVERAGE(OFFSET($R$3,0,0,'Données projet'!$E$9+1,1))-AVERAGE(OFFSET($H$3,0,0,'Données projet'!$E$9+1,1))</f>
        <v>385.00782828233201</v>
      </c>
      <c r="T106" s="62">
        <f t="shared" si="88"/>
        <v>216.22708298332475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1.9863364286720756E-13</v>
      </c>
      <c r="AK106" s="14">
        <f t="shared" si="89"/>
        <v>2.7549360720371426E-12</v>
      </c>
      <c r="AL106" s="22">
        <f t="shared" si="58"/>
        <v>5.144133920125077E-12</v>
      </c>
      <c r="AM106" s="62">
        <f t="shared" si="59"/>
        <v>293.33333333333843</v>
      </c>
      <c r="AN106" s="62">
        <f ca="1">AVERAGE(OFFSET($AM$3,0,0,'Données projet'!$E$10+1,1))-AVERAGE(OFFSET($H$3,0,0,'Données projet'!$E$10+1,1))</f>
        <v>283.13610521644972</v>
      </c>
      <c r="AO106" s="62">
        <f t="shared" si="90"/>
        <v>389.13763434325057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9.2222762759774927E-14</v>
      </c>
      <c r="BF106" s="14">
        <f t="shared" si="91"/>
        <v>1.3985662224947967E-12</v>
      </c>
      <c r="BG106" s="22">
        <f t="shared" si="61"/>
        <v>2.5964574826517121E-12</v>
      </c>
      <c r="BH106" s="62">
        <f t="shared" si="62"/>
        <v>293.33333333333593</v>
      </c>
      <c r="BI106" s="62">
        <f ca="1">AVERAGE(OFFSET($BH$3,0,0,'Données projet'!$E$11+1,1))-AVERAGE(OFFSET($H$3,0,0,'Données projet'!$E$11+1,1))</f>
        <v>236.29093866505224</v>
      </c>
      <c r="BJ106" s="62">
        <f t="shared" si="92"/>
        <v>258.22911730540892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2">
        <f t="shared" si="55"/>
        <v>949.28696767917404</v>
      </c>
      <c r="S107" s="62">
        <f ca="1">AVERAGE(OFFSET($R$3,0,0,'Données projet'!$E$9+1,1))-AVERAGE(OFFSET($H$3,0,0,'Données projet'!$E$9+1,1))</f>
        <v>385.00782828233201</v>
      </c>
      <c r="T107" s="62">
        <f t="shared" si="88"/>
        <v>216.22708298332475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1.9863364286720756E-13</v>
      </c>
      <c r="AK107" s="14">
        <f t="shared" si="89"/>
        <v>2.7549360720371426E-12</v>
      </c>
      <c r="AL107" s="22">
        <f t="shared" si="58"/>
        <v>5.144133920125077E-12</v>
      </c>
      <c r="AM107" s="62">
        <f t="shared" si="59"/>
        <v>293.33333333333843</v>
      </c>
      <c r="AN107" s="62">
        <f ca="1">AVERAGE(OFFSET($AM$3,0,0,'Données projet'!$E$10+1,1))-AVERAGE(OFFSET($H$3,0,0,'Données projet'!$E$10+1,1))</f>
        <v>283.13610521644972</v>
      </c>
      <c r="AO107" s="62">
        <f t="shared" si="90"/>
        <v>389.13763434325057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9.2222762759774927E-14</v>
      </c>
      <c r="BF107" s="14">
        <f t="shared" si="91"/>
        <v>1.3985662224947967E-12</v>
      </c>
      <c r="BG107" s="22">
        <f t="shared" si="61"/>
        <v>2.5964574826517121E-12</v>
      </c>
      <c r="BH107" s="62">
        <f t="shared" si="62"/>
        <v>293.33333333333593</v>
      </c>
      <c r="BI107" s="62">
        <f ca="1">AVERAGE(OFFSET($BH$3,0,0,'Données projet'!$E$11+1,1))-AVERAGE(OFFSET($H$3,0,0,'Données projet'!$E$11+1,1))</f>
        <v>236.29093866505224</v>
      </c>
      <c r="BJ107" s="62">
        <f t="shared" si="92"/>
        <v>258.22911730540892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2">
        <f t="shared" si="55"/>
        <v>959.32290372320404</v>
      </c>
      <c r="S108" s="62">
        <f ca="1">AVERAGE(OFFSET($R$3,0,0,'Données projet'!$E$9+1,1))-AVERAGE(OFFSET($H$3,0,0,'Données projet'!$E$9+1,1))</f>
        <v>385.00782828233201</v>
      </c>
      <c r="T108" s="62">
        <f t="shared" si="88"/>
        <v>216.22708298332475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1.9863364286720756E-13</v>
      </c>
      <c r="AK108" s="14">
        <f t="shared" si="89"/>
        <v>2.7549360720371426E-12</v>
      </c>
      <c r="AL108" s="22">
        <f t="shared" si="58"/>
        <v>5.144133920125077E-12</v>
      </c>
      <c r="AM108" s="62">
        <f t="shared" si="59"/>
        <v>293.33333333333843</v>
      </c>
      <c r="AN108" s="62">
        <f ca="1">AVERAGE(OFFSET($AM$3,0,0,'Données projet'!$E$10+1,1))-AVERAGE(OFFSET($H$3,0,0,'Données projet'!$E$10+1,1))</f>
        <v>283.13610521644972</v>
      </c>
      <c r="AO108" s="62">
        <f t="shared" si="90"/>
        <v>389.13763434325057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9.2222762759774927E-14</v>
      </c>
      <c r="BF108" s="14">
        <f t="shared" si="91"/>
        <v>1.3985662224947967E-12</v>
      </c>
      <c r="BG108" s="22">
        <f t="shared" si="61"/>
        <v>2.5964574826517121E-12</v>
      </c>
      <c r="BH108" s="62">
        <f t="shared" si="62"/>
        <v>293.33333333333593</v>
      </c>
      <c r="BI108" s="62">
        <f ca="1">AVERAGE(OFFSET($BH$3,0,0,'Données projet'!$E$11+1,1))-AVERAGE(OFFSET($H$3,0,0,'Données projet'!$E$11+1,1))</f>
        <v>236.29093866505224</v>
      </c>
      <c r="BJ108" s="62">
        <f t="shared" si="92"/>
        <v>258.22911730540892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2">
        <f t="shared" si="55"/>
        <v>880.22788412806176</v>
      </c>
      <c r="S109" s="62">
        <f ca="1">AVERAGE(OFFSET($R$3,0,0,'Données projet'!$E$9+1,1))-AVERAGE(OFFSET($H$3,0,0,'Données projet'!$E$9+1,1))</f>
        <v>385.00782828233201</v>
      </c>
      <c r="T109" s="62">
        <f t="shared" si="88"/>
        <v>216.22708298332475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1.9863364286720756E-13</v>
      </c>
      <c r="AK109" s="14">
        <f t="shared" si="89"/>
        <v>2.7549360720371426E-12</v>
      </c>
      <c r="AL109" s="22">
        <f t="shared" si="58"/>
        <v>5.144133920125077E-12</v>
      </c>
      <c r="AM109" s="62">
        <f t="shared" si="59"/>
        <v>293.33333333333843</v>
      </c>
      <c r="AN109" s="62">
        <f ca="1">AVERAGE(OFFSET($AM$3,0,0,'Données projet'!$E$10+1,1))-AVERAGE(OFFSET($H$3,0,0,'Données projet'!$E$10+1,1))</f>
        <v>283.13610521644972</v>
      </c>
      <c r="AO109" s="62">
        <f t="shared" si="90"/>
        <v>389.13763434325057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9.2222762759774927E-14</v>
      </c>
      <c r="BF109" s="14">
        <f t="shared" si="91"/>
        <v>1.3985662224947967E-12</v>
      </c>
      <c r="BG109" s="22">
        <f t="shared" si="61"/>
        <v>2.5964574826517121E-12</v>
      </c>
      <c r="BH109" s="62">
        <f t="shared" si="62"/>
        <v>293.33333333333593</v>
      </c>
      <c r="BI109" s="62">
        <f ca="1">AVERAGE(OFFSET($BH$3,0,0,'Données projet'!$E$11+1,1))-AVERAGE(OFFSET($H$3,0,0,'Données projet'!$E$11+1,1))</f>
        <v>236.29093866505224</v>
      </c>
      <c r="BJ109" s="62">
        <f t="shared" si="92"/>
        <v>258.22911730540892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2">
        <f t="shared" si="55"/>
        <v>888.788863242258</v>
      </c>
      <c r="S110" s="62">
        <f ca="1">AVERAGE(OFFSET($R$3,0,0,'Données projet'!$E$9+1,1))-AVERAGE(OFFSET($H$3,0,0,'Données projet'!$E$9+1,1))</f>
        <v>385.00782828233201</v>
      </c>
      <c r="T110" s="62">
        <f t="shared" si="88"/>
        <v>216.22708298332475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1.9863364286720756E-13</v>
      </c>
      <c r="AK110" s="14">
        <f t="shared" si="89"/>
        <v>2.7549360720371426E-12</v>
      </c>
      <c r="AL110" s="22">
        <f t="shared" si="58"/>
        <v>5.144133920125077E-12</v>
      </c>
      <c r="AM110" s="62">
        <f t="shared" si="59"/>
        <v>293.33333333333843</v>
      </c>
      <c r="AN110" s="62">
        <f ca="1">AVERAGE(OFFSET($AM$3,0,0,'Données projet'!$E$10+1,1))-AVERAGE(OFFSET($H$3,0,0,'Données projet'!$E$10+1,1))</f>
        <v>283.13610521644972</v>
      </c>
      <c r="AO110" s="62">
        <f t="shared" si="90"/>
        <v>389.13763434325057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9.2222762759774927E-14</v>
      </c>
      <c r="BF110" s="14">
        <f t="shared" si="91"/>
        <v>1.3985662224947967E-12</v>
      </c>
      <c r="BG110" s="22">
        <f t="shared" si="61"/>
        <v>2.5964574826517121E-12</v>
      </c>
      <c r="BH110" s="62">
        <f t="shared" si="62"/>
        <v>293.33333333333593</v>
      </c>
      <c r="BI110" s="62">
        <f ca="1">AVERAGE(OFFSET($BH$3,0,0,'Données projet'!$E$11+1,1))-AVERAGE(OFFSET($H$3,0,0,'Données projet'!$E$11+1,1))</f>
        <v>236.29093866505224</v>
      </c>
      <c r="BJ110" s="62">
        <f t="shared" si="92"/>
        <v>258.22911730540892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2">
        <f t="shared" si="55"/>
        <v>897.34728231686313</v>
      </c>
      <c r="S111" s="62">
        <f ca="1">AVERAGE(OFFSET($R$3,0,0,'Données projet'!$E$9+1,1))-AVERAGE(OFFSET($H$3,0,0,'Données projet'!$E$9+1,1))</f>
        <v>385.00782828233201</v>
      </c>
      <c r="T111" s="62">
        <f t="shared" si="88"/>
        <v>216.22708298332475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1.9863364286720756E-13</v>
      </c>
      <c r="AK111" s="14">
        <f t="shared" si="89"/>
        <v>2.7549360720371426E-12</v>
      </c>
      <c r="AL111" s="22">
        <f t="shared" si="58"/>
        <v>5.144133920125077E-12</v>
      </c>
      <c r="AM111" s="62">
        <f t="shared" si="59"/>
        <v>293.33333333333843</v>
      </c>
      <c r="AN111" s="62">
        <f ca="1">AVERAGE(OFFSET($AM$3,0,0,'Données projet'!$E$10+1,1))-AVERAGE(OFFSET($H$3,0,0,'Données projet'!$E$10+1,1))</f>
        <v>283.13610521644972</v>
      </c>
      <c r="AO111" s="62">
        <f t="shared" si="90"/>
        <v>389.13763434325057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9.2222762759774927E-14</v>
      </c>
      <c r="BF111" s="14">
        <f t="shared" si="91"/>
        <v>1.3985662224947967E-12</v>
      </c>
      <c r="BG111" s="22">
        <f t="shared" si="61"/>
        <v>2.5964574826517121E-12</v>
      </c>
      <c r="BH111" s="62">
        <f t="shared" si="62"/>
        <v>293.33333333333593</v>
      </c>
      <c r="BI111" s="62">
        <f ca="1">AVERAGE(OFFSET($BH$3,0,0,'Données projet'!$E$11+1,1))-AVERAGE(OFFSET($H$3,0,0,'Données projet'!$E$11+1,1))</f>
        <v>236.29093866505224</v>
      </c>
      <c r="BJ111" s="62">
        <f t="shared" si="92"/>
        <v>258.22911730540892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2">
        <f t="shared" si="55"/>
        <v>905.90318274057404</v>
      </c>
      <c r="S112" s="62">
        <f ca="1">AVERAGE(OFFSET($R$3,0,0,'Données projet'!$E$9+1,1))-AVERAGE(OFFSET($H$3,0,0,'Données projet'!$E$9+1,1))</f>
        <v>385.00782828233201</v>
      </c>
      <c r="T112" s="62">
        <f t="shared" si="88"/>
        <v>216.22708298332475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1.9863364286720756E-13</v>
      </c>
      <c r="AK112" s="14">
        <f t="shared" si="89"/>
        <v>2.7549360720371426E-12</v>
      </c>
      <c r="AL112" s="22">
        <f t="shared" si="58"/>
        <v>5.144133920125077E-12</v>
      </c>
      <c r="AM112" s="62">
        <f t="shared" si="59"/>
        <v>293.33333333333843</v>
      </c>
      <c r="AN112" s="62">
        <f ca="1">AVERAGE(OFFSET($AM$3,0,0,'Données projet'!$E$10+1,1))-AVERAGE(OFFSET($H$3,0,0,'Données projet'!$E$10+1,1))</f>
        <v>283.13610521644972</v>
      </c>
      <c r="AO112" s="62">
        <f t="shared" si="90"/>
        <v>389.13763434325057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9.2222762759774927E-14</v>
      </c>
      <c r="BF112" s="14">
        <f t="shared" si="91"/>
        <v>1.3985662224947967E-12</v>
      </c>
      <c r="BG112" s="22">
        <f t="shared" si="61"/>
        <v>2.5964574826517121E-12</v>
      </c>
      <c r="BH112" s="62">
        <f t="shared" si="62"/>
        <v>293.33333333333593</v>
      </c>
      <c r="BI112" s="62">
        <f ca="1">AVERAGE(OFFSET($BH$3,0,0,'Données projet'!$E$11+1,1))-AVERAGE(OFFSET($H$3,0,0,'Données projet'!$E$11+1,1))</f>
        <v>236.29093866505224</v>
      </c>
      <c r="BJ112" s="62">
        <f t="shared" si="92"/>
        <v>258.22911730540892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2">
        <f t="shared" si="55"/>
        <v>914.45660465164406</v>
      </c>
      <c r="S113" s="62">
        <f ca="1">AVERAGE(OFFSET($R$3,0,0,'Données projet'!$E$9+1,1))-AVERAGE(OFFSET($H$3,0,0,'Données projet'!$E$9+1,1))</f>
        <v>385.00782828233201</v>
      </c>
      <c r="T113" s="62">
        <f t="shared" si="88"/>
        <v>216.22708298332475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1.9863364286720756E-13</v>
      </c>
      <c r="AK113" s="14">
        <f t="shared" si="89"/>
        <v>2.7549360720371426E-12</v>
      </c>
      <c r="AL113" s="22">
        <f t="shared" si="58"/>
        <v>5.144133920125077E-12</v>
      </c>
      <c r="AM113" s="62">
        <f t="shared" si="59"/>
        <v>293.33333333333843</v>
      </c>
      <c r="AN113" s="62">
        <f ca="1">AVERAGE(OFFSET($AM$3,0,0,'Données projet'!$E$10+1,1))-AVERAGE(OFFSET($H$3,0,0,'Données projet'!$E$10+1,1))</f>
        <v>283.13610521644972</v>
      </c>
      <c r="AO113" s="62">
        <f t="shared" si="90"/>
        <v>389.13763434325057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9.2222762759774927E-14</v>
      </c>
      <c r="BF113" s="14">
        <f t="shared" si="91"/>
        <v>1.3985662224947967E-12</v>
      </c>
      <c r="BG113" s="22">
        <f t="shared" si="61"/>
        <v>2.5964574826517121E-12</v>
      </c>
      <c r="BH113" s="62">
        <f t="shared" si="62"/>
        <v>293.33333333333593</v>
      </c>
      <c r="BI113" s="62">
        <f ca="1">AVERAGE(OFFSET($BH$3,0,0,'Données projet'!$E$11+1,1))-AVERAGE(OFFSET($H$3,0,0,'Données projet'!$E$11+1,1))</f>
        <v>236.29093866505224</v>
      </c>
      <c r="BJ113" s="62">
        <f t="shared" si="92"/>
        <v>258.22911730540892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2">
        <f t="shared" si="55"/>
        <v>923.00758699272842</v>
      </c>
      <c r="S114" s="62">
        <f ca="1">AVERAGE(OFFSET($R$3,0,0,'Données projet'!$E$9+1,1))-AVERAGE(OFFSET($H$3,0,0,'Données projet'!$E$9+1,1))</f>
        <v>385.00782828233201</v>
      </c>
      <c r="T114" s="62">
        <f t="shared" si="88"/>
        <v>216.22708298332475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1.9863364286720756E-13</v>
      </c>
      <c r="AK114" s="14">
        <f t="shared" si="89"/>
        <v>2.7549360720371426E-12</v>
      </c>
      <c r="AL114" s="22">
        <f t="shared" si="58"/>
        <v>5.144133920125077E-12</v>
      </c>
      <c r="AM114" s="62">
        <f t="shared" si="59"/>
        <v>293.33333333333843</v>
      </c>
      <c r="AN114" s="62">
        <f ca="1">AVERAGE(OFFSET($AM$3,0,0,'Données projet'!$E$10+1,1))-AVERAGE(OFFSET($H$3,0,0,'Données projet'!$E$10+1,1))</f>
        <v>283.13610521644972</v>
      </c>
      <c r="AO114" s="62">
        <f t="shared" si="90"/>
        <v>389.13763434325057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9.2222762759774927E-14</v>
      </c>
      <c r="BF114" s="14">
        <f t="shared" si="91"/>
        <v>1.3985662224947967E-12</v>
      </c>
      <c r="BG114" s="22">
        <f t="shared" si="61"/>
        <v>2.5964574826517121E-12</v>
      </c>
      <c r="BH114" s="62">
        <f t="shared" si="62"/>
        <v>293.33333333333593</v>
      </c>
      <c r="BI114" s="62">
        <f ca="1">AVERAGE(OFFSET($BH$3,0,0,'Données projet'!$E$11+1,1))-AVERAGE(OFFSET($H$3,0,0,'Données projet'!$E$11+1,1))</f>
        <v>236.29093866505224</v>
      </c>
      <c r="BJ114" s="62">
        <f t="shared" si="92"/>
        <v>258.22911730540892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2">
        <f t="shared" si="55"/>
        <v>931.55616756260133</v>
      </c>
      <c r="S115" s="62">
        <f ca="1">AVERAGE(OFFSET($R$3,0,0,'Données projet'!$E$9+1,1))-AVERAGE(OFFSET($H$3,0,0,'Données projet'!$E$9+1,1))</f>
        <v>385.00782828233201</v>
      </c>
      <c r="T115" s="62">
        <f t="shared" si="88"/>
        <v>216.22708298332475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1.9863364286720756E-13</v>
      </c>
      <c r="AK115" s="14">
        <f t="shared" si="89"/>
        <v>2.7549360720371426E-12</v>
      </c>
      <c r="AL115" s="22">
        <f t="shared" si="58"/>
        <v>5.144133920125077E-12</v>
      </c>
      <c r="AM115" s="62">
        <f t="shared" si="59"/>
        <v>293.33333333333843</v>
      </c>
      <c r="AN115" s="62">
        <f ca="1">AVERAGE(OFFSET($AM$3,0,0,'Données projet'!$E$10+1,1))-AVERAGE(OFFSET($H$3,0,0,'Données projet'!$E$10+1,1))</f>
        <v>283.13610521644972</v>
      </c>
      <c r="AO115" s="62">
        <f t="shared" si="90"/>
        <v>389.13763434325057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9.2222762759774927E-14</v>
      </c>
      <c r="BF115" s="14">
        <f t="shared" si="91"/>
        <v>1.3985662224947967E-12</v>
      </c>
      <c r="BG115" s="22">
        <f t="shared" si="61"/>
        <v>2.5964574826517121E-12</v>
      </c>
      <c r="BH115" s="62">
        <f t="shared" si="62"/>
        <v>293.33333333333593</v>
      </c>
      <c r="BI115" s="62">
        <f ca="1">AVERAGE(OFFSET($BH$3,0,0,'Données projet'!$E$11+1,1))-AVERAGE(OFFSET($H$3,0,0,'Données projet'!$E$11+1,1))</f>
        <v>236.29093866505224</v>
      </c>
      <c r="BJ115" s="62">
        <f t="shared" si="92"/>
        <v>258.22911730540892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2">
        <f t="shared" si="55"/>
        <v>940.10238306495285</v>
      </c>
      <c r="S116" s="62">
        <f ca="1">AVERAGE(OFFSET($R$3,0,0,'Données projet'!$E$9+1,1))-AVERAGE(OFFSET($H$3,0,0,'Données projet'!$E$9+1,1))</f>
        <v>385.00782828233201</v>
      </c>
      <c r="T116" s="62">
        <f t="shared" si="88"/>
        <v>216.22708298332475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1.9863364286720756E-13</v>
      </c>
      <c r="AK116" s="14">
        <f t="shared" si="89"/>
        <v>2.7549360720371426E-12</v>
      </c>
      <c r="AL116" s="22">
        <f t="shared" si="58"/>
        <v>5.144133920125077E-12</v>
      </c>
      <c r="AM116" s="62">
        <f t="shared" si="59"/>
        <v>293.33333333333843</v>
      </c>
      <c r="AN116" s="62">
        <f ca="1">AVERAGE(OFFSET($AM$3,0,0,'Données projet'!$E$10+1,1))-AVERAGE(OFFSET($H$3,0,0,'Données projet'!$E$10+1,1))</f>
        <v>283.13610521644972</v>
      </c>
      <c r="AO116" s="62">
        <f t="shared" si="90"/>
        <v>389.13763434325057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9.2222762759774927E-14</v>
      </c>
      <c r="BF116" s="14">
        <f t="shared" si="91"/>
        <v>1.3985662224947967E-12</v>
      </c>
      <c r="BG116" s="22">
        <f t="shared" si="61"/>
        <v>2.5964574826517121E-12</v>
      </c>
      <c r="BH116" s="62">
        <f t="shared" si="62"/>
        <v>293.33333333333593</v>
      </c>
      <c r="BI116" s="62">
        <f ca="1">AVERAGE(OFFSET($BH$3,0,0,'Données projet'!$E$11+1,1))-AVERAGE(OFFSET($H$3,0,0,'Données projet'!$E$11+1,1))</f>
        <v>236.29093866505224</v>
      </c>
      <c r="BJ116" s="62">
        <f t="shared" si="92"/>
        <v>258.22911730540892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2">
        <f t="shared" si="55"/>
        <v>948.64626915447866</v>
      </c>
      <c r="S117" s="62">
        <f ca="1">AVERAGE(OFFSET($R$3,0,0,'Données projet'!$E$9+1,1))-AVERAGE(OFFSET($H$3,0,0,'Données projet'!$E$9+1,1))</f>
        <v>385.00782828233201</v>
      </c>
      <c r="T117" s="62">
        <f t="shared" si="88"/>
        <v>216.22708298332475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1.9863364286720756E-13</v>
      </c>
      <c r="AK117" s="14">
        <f t="shared" si="89"/>
        <v>2.7549360720371426E-12</v>
      </c>
      <c r="AL117" s="22">
        <f t="shared" si="58"/>
        <v>5.144133920125077E-12</v>
      </c>
      <c r="AM117" s="62">
        <f t="shared" si="59"/>
        <v>293.33333333333843</v>
      </c>
      <c r="AN117" s="62">
        <f ca="1">AVERAGE(OFFSET($AM$3,0,0,'Données projet'!$E$10+1,1))-AVERAGE(OFFSET($H$3,0,0,'Données projet'!$E$10+1,1))</f>
        <v>283.13610521644972</v>
      </c>
      <c r="AO117" s="62">
        <f t="shared" si="90"/>
        <v>389.13763434325057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9.2222762759774927E-14</v>
      </c>
      <c r="BF117" s="14">
        <f t="shared" si="91"/>
        <v>1.3985662224947967E-12</v>
      </c>
      <c r="BG117" s="22">
        <f t="shared" si="61"/>
        <v>2.5964574826517121E-12</v>
      </c>
      <c r="BH117" s="62">
        <f t="shared" si="62"/>
        <v>293.33333333333593</v>
      </c>
      <c r="BI117" s="62">
        <f ca="1">AVERAGE(OFFSET($BH$3,0,0,'Données projet'!$E$11+1,1))-AVERAGE(OFFSET($H$3,0,0,'Données projet'!$E$11+1,1))</f>
        <v>236.29093866505224</v>
      </c>
      <c r="BJ117" s="62">
        <f t="shared" si="92"/>
        <v>258.22911730540892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2">
        <f t="shared" si="55"/>
        <v>957.18786048043717</v>
      </c>
      <c r="S118" s="62">
        <f ca="1">AVERAGE(OFFSET($R$3,0,0,'Données projet'!$E$9+1,1))-AVERAGE(OFFSET($H$3,0,0,'Données projet'!$E$9+1,1))</f>
        <v>385.00782828233201</v>
      </c>
      <c r="T118" s="62">
        <f t="shared" si="88"/>
        <v>216.22708298332475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1.9863364286720756E-13</v>
      </c>
      <c r="AK118" s="14">
        <f t="shared" si="89"/>
        <v>2.7549360720371426E-12</v>
      </c>
      <c r="AL118" s="22">
        <f t="shared" si="58"/>
        <v>5.144133920125077E-12</v>
      </c>
      <c r="AM118" s="62">
        <f t="shared" si="59"/>
        <v>293.33333333333843</v>
      </c>
      <c r="AN118" s="62">
        <f ca="1">AVERAGE(OFFSET($AM$3,0,0,'Données projet'!$E$10+1,1))-AVERAGE(OFFSET($H$3,0,0,'Données projet'!$E$10+1,1))</f>
        <v>283.13610521644972</v>
      </c>
      <c r="AO118" s="62">
        <f t="shared" si="90"/>
        <v>389.13763434325057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9.2222762759774927E-14</v>
      </c>
      <c r="BF118" s="14">
        <f t="shared" si="91"/>
        <v>1.3985662224947967E-12</v>
      </c>
      <c r="BG118" s="22">
        <f t="shared" si="61"/>
        <v>2.5964574826517121E-12</v>
      </c>
      <c r="BH118" s="62">
        <f t="shared" si="62"/>
        <v>293.33333333333593</v>
      </c>
      <c r="BI118" s="62">
        <f ca="1">AVERAGE(OFFSET($BH$3,0,0,'Données projet'!$E$11+1,1))-AVERAGE(OFFSET($H$3,0,0,'Données projet'!$E$11+1,1))</f>
        <v>236.29093866505224</v>
      </c>
      <c r="BJ118" s="62">
        <f t="shared" si="92"/>
        <v>258.22911730540892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2">
        <f t="shared" si="55"/>
        <v>885.3647811624212</v>
      </c>
      <c r="S119" s="62">
        <f ca="1">AVERAGE(OFFSET($R$3,0,0,'Données projet'!$E$9+1,1))-AVERAGE(OFFSET($H$3,0,0,'Données projet'!$E$9+1,1))</f>
        <v>385.00782828233201</v>
      </c>
      <c r="T119" s="62">
        <f t="shared" si="88"/>
        <v>216.22708298332475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1.9863364286720756E-13</v>
      </c>
      <c r="AK119" s="14">
        <f t="shared" si="89"/>
        <v>2.7549360720371426E-12</v>
      </c>
      <c r="AL119" s="22">
        <f t="shared" si="58"/>
        <v>5.144133920125077E-12</v>
      </c>
      <c r="AM119" s="62">
        <f t="shared" si="59"/>
        <v>293.33333333333843</v>
      </c>
      <c r="AN119" s="62">
        <f ca="1">AVERAGE(OFFSET($AM$3,0,0,'Données projet'!$E$10+1,1))-AVERAGE(OFFSET($H$3,0,0,'Données projet'!$E$10+1,1))</f>
        <v>283.13610521644972</v>
      </c>
      <c r="AO119" s="62">
        <f t="shared" si="90"/>
        <v>389.13763434325057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9.2222762759774927E-14</v>
      </c>
      <c r="BF119" s="14">
        <f t="shared" si="91"/>
        <v>1.3985662224947967E-12</v>
      </c>
      <c r="BG119" s="22">
        <f t="shared" si="61"/>
        <v>2.5964574826517121E-12</v>
      </c>
      <c r="BH119" s="62">
        <f t="shared" si="62"/>
        <v>293.33333333333593</v>
      </c>
      <c r="BI119" s="62">
        <f ca="1">AVERAGE(OFFSET($BH$3,0,0,'Données projet'!$E$11+1,1))-AVERAGE(OFFSET($H$3,0,0,'Données projet'!$E$11+1,1))</f>
        <v>236.29093866505224</v>
      </c>
      <c r="BJ119" s="62">
        <f t="shared" si="92"/>
        <v>258.22911730540892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2">
        <f t="shared" si="55"/>
        <v>892.6404661255151</v>
      </c>
      <c r="S120" s="62">
        <f ca="1">AVERAGE(OFFSET($R$3,0,0,'Données projet'!$E$9+1,1))-AVERAGE(OFFSET($H$3,0,0,'Données projet'!$E$9+1,1))</f>
        <v>385.00782828233201</v>
      </c>
      <c r="T120" s="62">
        <f t="shared" si="88"/>
        <v>216.22708298332475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1.9863364286720756E-13</v>
      </c>
      <c r="AK120" s="14">
        <f t="shared" si="89"/>
        <v>2.7549360720371426E-12</v>
      </c>
      <c r="AL120" s="22">
        <f t="shared" si="58"/>
        <v>5.144133920125077E-12</v>
      </c>
      <c r="AM120" s="62">
        <f t="shared" si="59"/>
        <v>293.33333333333843</v>
      </c>
      <c r="AN120" s="62">
        <f ca="1">AVERAGE(OFFSET($AM$3,0,0,'Données projet'!$E$10+1,1))-AVERAGE(OFFSET($H$3,0,0,'Données projet'!$E$10+1,1))</f>
        <v>283.13610521644972</v>
      </c>
      <c r="AO120" s="62">
        <f t="shared" si="90"/>
        <v>389.13763434325057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9.2222762759774927E-14</v>
      </c>
      <c r="BF120" s="14">
        <f t="shared" si="91"/>
        <v>1.3985662224947967E-12</v>
      </c>
      <c r="BG120" s="22">
        <f t="shared" si="61"/>
        <v>2.5964574826517121E-12</v>
      </c>
      <c r="BH120" s="62">
        <f t="shared" si="62"/>
        <v>293.33333333333593</v>
      </c>
      <c r="BI120" s="62">
        <f ca="1">AVERAGE(OFFSET($BH$3,0,0,'Données projet'!$E$11+1,1))-AVERAGE(OFFSET($H$3,0,0,'Données projet'!$E$11+1,1))</f>
        <v>236.29093866505224</v>
      </c>
      <c r="BJ120" s="62">
        <f t="shared" si="92"/>
        <v>258.22911730540892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2">
        <f t="shared" si="55"/>
        <v>899.91431505235028</v>
      </c>
      <c r="S121" s="62">
        <f ca="1">AVERAGE(OFFSET($R$3,0,0,'Données projet'!$E$9+1,1))-AVERAGE(OFFSET($H$3,0,0,'Données projet'!$E$9+1,1))</f>
        <v>385.00782828233201</v>
      </c>
      <c r="T121" s="62">
        <f t="shared" si="88"/>
        <v>216.22708298332475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1.9863364286720756E-13</v>
      </c>
      <c r="AK121" s="14">
        <f t="shared" si="89"/>
        <v>2.7549360720371426E-12</v>
      </c>
      <c r="AL121" s="22">
        <f t="shared" si="58"/>
        <v>5.144133920125077E-12</v>
      </c>
      <c r="AM121" s="62">
        <f t="shared" si="59"/>
        <v>293.33333333333843</v>
      </c>
      <c r="AN121" s="62">
        <f ca="1">AVERAGE(OFFSET($AM$3,0,0,'Données projet'!$E$10+1,1))-AVERAGE(OFFSET($H$3,0,0,'Données projet'!$E$10+1,1))</f>
        <v>283.13610521644972</v>
      </c>
      <c r="AO121" s="62">
        <f t="shared" si="90"/>
        <v>389.13763434325057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9.2222762759774927E-14</v>
      </c>
      <c r="BF121" s="14">
        <f t="shared" si="91"/>
        <v>1.3985662224947967E-12</v>
      </c>
      <c r="BG121" s="22">
        <f t="shared" si="61"/>
        <v>2.5964574826517121E-12</v>
      </c>
      <c r="BH121" s="62">
        <f t="shared" si="62"/>
        <v>293.33333333333593</v>
      </c>
      <c r="BI121" s="62">
        <f ca="1">AVERAGE(OFFSET($BH$3,0,0,'Données projet'!$E$11+1,1))-AVERAGE(OFFSET($H$3,0,0,'Données projet'!$E$11+1,1))</f>
        <v>236.29093866505224</v>
      </c>
      <c r="BJ121" s="62">
        <f t="shared" si="92"/>
        <v>258.22911730540892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2">
        <f t="shared" si="55"/>
        <v>907.18635306749934</v>
      </c>
      <c r="S122" s="62">
        <f ca="1">AVERAGE(OFFSET($R$3,0,0,'Données projet'!$E$9+1,1))-AVERAGE(OFFSET($H$3,0,0,'Données projet'!$E$9+1,1))</f>
        <v>385.00782828233201</v>
      </c>
      <c r="T122" s="62">
        <f t="shared" si="88"/>
        <v>216.22708298332475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1.9863364286720756E-13</v>
      </c>
      <c r="AK122" s="14">
        <f t="shared" si="89"/>
        <v>2.7549360720371426E-12</v>
      </c>
      <c r="AL122" s="22">
        <f t="shared" si="58"/>
        <v>5.144133920125077E-12</v>
      </c>
      <c r="AM122" s="62">
        <f t="shared" si="59"/>
        <v>293.33333333333843</v>
      </c>
      <c r="AN122" s="62">
        <f ca="1">AVERAGE(OFFSET($AM$3,0,0,'Données projet'!$E$10+1,1))-AVERAGE(OFFSET($H$3,0,0,'Données projet'!$E$10+1,1))</f>
        <v>283.13610521644972</v>
      </c>
      <c r="AO122" s="62">
        <f t="shared" si="90"/>
        <v>389.13763434325057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9.2222762759774927E-14</v>
      </c>
      <c r="BF122" s="14">
        <f t="shared" si="91"/>
        <v>1.3985662224947967E-12</v>
      </c>
      <c r="BG122" s="22">
        <f t="shared" si="61"/>
        <v>2.5964574826517121E-12</v>
      </c>
      <c r="BH122" s="62">
        <f t="shared" si="62"/>
        <v>293.33333333333593</v>
      </c>
      <c r="BI122" s="62">
        <f ca="1">AVERAGE(OFFSET($BH$3,0,0,'Données projet'!$E$11+1,1))-AVERAGE(OFFSET($H$3,0,0,'Données projet'!$E$11+1,1))</f>
        <v>236.29093866505224</v>
      </c>
      <c r="BJ122" s="62">
        <f t="shared" si="92"/>
        <v>258.22911730540892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2">
        <f t="shared" si="55"/>
        <v>914.45660465164383</v>
      </c>
      <c r="S123" s="62">
        <f ca="1">AVERAGE(OFFSET($R$3,0,0,'Données projet'!$E$9+1,1))-AVERAGE(OFFSET($H$3,0,0,'Données projet'!$E$9+1,1))</f>
        <v>385.00782828233201</v>
      </c>
      <c r="T123" s="62">
        <f t="shared" si="88"/>
        <v>216.22708298332475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1.9863364286720756E-13</v>
      </c>
      <c r="AK123" s="14">
        <f t="shared" si="89"/>
        <v>2.7549360720371426E-12</v>
      </c>
      <c r="AL123" s="22">
        <f t="shared" si="58"/>
        <v>5.144133920125077E-12</v>
      </c>
      <c r="AM123" s="62">
        <f t="shared" si="59"/>
        <v>293.33333333333843</v>
      </c>
      <c r="AN123" s="62">
        <f ca="1">AVERAGE(OFFSET($AM$3,0,0,'Données projet'!$E$10+1,1))-AVERAGE(OFFSET($H$3,0,0,'Données projet'!$E$10+1,1))</f>
        <v>283.13610521644972</v>
      </c>
      <c r="AO123" s="62">
        <f t="shared" si="90"/>
        <v>389.13763434325057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9.2222762759774927E-14</v>
      </c>
      <c r="BF123" s="14">
        <f t="shared" si="91"/>
        <v>1.3985662224947967E-12</v>
      </c>
      <c r="BG123" s="22">
        <f t="shared" si="61"/>
        <v>2.5964574826517121E-12</v>
      </c>
      <c r="BH123" s="62">
        <f t="shared" si="62"/>
        <v>293.33333333333593</v>
      </c>
      <c r="BI123" s="62">
        <f ca="1">AVERAGE(OFFSET($BH$3,0,0,'Données projet'!$E$11+1,1))-AVERAGE(OFFSET($H$3,0,0,'Données projet'!$E$11+1,1))</f>
        <v>236.29093866505224</v>
      </c>
      <c r="BJ123" s="62">
        <f t="shared" si="92"/>
        <v>258.22911730540892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2">
        <f t="shared" si="55"/>
        <v>921.72509366558029</v>
      </c>
      <c r="S124" s="62">
        <f ca="1">AVERAGE(OFFSET($R$3,0,0,'Données projet'!$E$9+1,1))-AVERAGE(OFFSET($H$3,0,0,'Données projet'!$E$9+1,1))</f>
        <v>385.00782828233201</v>
      </c>
      <c r="T124" s="62">
        <f t="shared" si="88"/>
        <v>216.22708298332475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1.9863364286720756E-13</v>
      </c>
      <c r="AK124" s="14">
        <f t="shared" si="89"/>
        <v>2.7549360720371426E-12</v>
      </c>
      <c r="AL124" s="22">
        <f t="shared" si="58"/>
        <v>5.144133920125077E-12</v>
      </c>
      <c r="AM124" s="62">
        <f t="shared" si="59"/>
        <v>293.33333333333843</v>
      </c>
      <c r="AN124" s="62">
        <f ca="1">AVERAGE(OFFSET($AM$3,0,0,'Données projet'!$E$10+1,1))-AVERAGE(OFFSET($H$3,0,0,'Données projet'!$E$10+1,1))</f>
        <v>283.13610521644972</v>
      </c>
      <c r="AO124" s="62">
        <f t="shared" si="90"/>
        <v>389.13763434325057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9.2222762759774927E-14</v>
      </c>
      <c r="BF124" s="14">
        <f t="shared" si="91"/>
        <v>1.3985662224947967E-12</v>
      </c>
      <c r="BG124" s="22">
        <f t="shared" si="61"/>
        <v>2.5964574826517121E-12</v>
      </c>
      <c r="BH124" s="62">
        <f t="shared" si="62"/>
        <v>293.33333333333593</v>
      </c>
      <c r="BI124" s="62">
        <f ca="1">AVERAGE(OFFSET($BH$3,0,0,'Données projet'!$E$11+1,1))-AVERAGE(OFFSET($H$3,0,0,'Données projet'!$E$11+1,1))</f>
        <v>236.29093866505224</v>
      </c>
      <c r="BJ124" s="62">
        <f t="shared" si="92"/>
        <v>258.22911730540892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2">
        <f t="shared" si="55"/>
        <v>928.99184337306247</v>
      </c>
      <c r="S125" s="62">
        <f ca="1">AVERAGE(OFFSET($R$3,0,0,'Données projet'!$E$9+1,1))-AVERAGE(OFFSET($H$3,0,0,'Données projet'!$E$9+1,1))</f>
        <v>385.00782828233201</v>
      </c>
      <c r="T125" s="62">
        <f t="shared" si="88"/>
        <v>216.22708298332475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1.9863364286720756E-13</v>
      </c>
      <c r="AK125" s="14">
        <f t="shared" si="89"/>
        <v>2.7549360720371426E-12</v>
      </c>
      <c r="AL125" s="22">
        <f t="shared" si="58"/>
        <v>5.144133920125077E-12</v>
      </c>
      <c r="AM125" s="62">
        <f t="shared" si="59"/>
        <v>293.33333333333843</v>
      </c>
      <c r="AN125" s="62">
        <f ca="1">AVERAGE(OFFSET($AM$3,0,0,'Données projet'!$E$10+1,1))-AVERAGE(OFFSET($H$3,0,0,'Données projet'!$E$10+1,1))</f>
        <v>283.13610521644972</v>
      </c>
      <c r="AO125" s="62">
        <f t="shared" si="90"/>
        <v>389.13763434325057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9.2222762759774927E-14</v>
      </c>
      <c r="BF125" s="14">
        <f t="shared" si="91"/>
        <v>1.3985662224947967E-12</v>
      </c>
      <c r="BG125" s="22">
        <f t="shared" si="61"/>
        <v>2.5964574826517121E-12</v>
      </c>
      <c r="BH125" s="62">
        <f t="shared" si="62"/>
        <v>293.33333333333593</v>
      </c>
      <c r="BI125" s="62">
        <f ca="1">AVERAGE(OFFSET($BH$3,0,0,'Données projet'!$E$11+1,1))-AVERAGE(OFFSET($H$3,0,0,'Données projet'!$E$11+1,1))</f>
        <v>236.29093866505224</v>
      </c>
      <c r="BJ125" s="62">
        <f t="shared" si="92"/>
        <v>258.22911730540892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2">
        <f t="shared" si="55"/>
        <v>936.25687646254164</v>
      </c>
      <c r="S126" s="62">
        <f ca="1">AVERAGE(OFFSET($R$3,0,0,'Données projet'!$E$9+1,1))-AVERAGE(OFFSET($H$3,0,0,'Données projet'!$E$9+1,1))</f>
        <v>385.00782828233201</v>
      </c>
      <c r="T126" s="62">
        <f t="shared" si="88"/>
        <v>216.22708298332475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1.9863364286720756E-13</v>
      </c>
      <c r="AK126" s="14">
        <f t="shared" si="89"/>
        <v>2.7549360720371426E-12</v>
      </c>
      <c r="AL126" s="22">
        <f t="shared" si="58"/>
        <v>5.144133920125077E-12</v>
      </c>
      <c r="AM126" s="62">
        <f t="shared" si="59"/>
        <v>293.33333333333843</v>
      </c>
      <c r="AN126" s="62">
        <f ca="1">AVERAGE(OFFSET($AM$3,0,0,'Données projet'!$E$10+1,1))-AVERAGE(OFFSET($H$3,0,0,'Données projet'!$E$10+1,1))</f>
        <v>283.13610521644972</v>
      </c>
      <c r="AO126" s="62">
        <f t="shared" si="90"/>
        <v>389.13763434325057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9.2222762759774927E-14</v>
      </c>
      <c r="BF126" s="14">
        <f t="shared" si="91"/>
        <v>1.3985662224947967E-12</v>
      </c>
      <c r="BG126" s="22">
        <f t="shared" si="61"/>
        <v>2.5964574826517121E-12</v>
      </c>
      <c r="BH126" s="62">
        <f t="shared" si="62"/>
        <v>293.33333333333593</v>
      </c>
      <c r="BI126" s="62">
        <f ca="1">AVERAGE(OFFSET($BH$3,0,0,'Données projet'!$E$11+1,1))-AVERAGE(OFFSET($H$3,0,0,'Données projet'!$E$11+1,1))</f>
        <v>236.29093866505224</v>
      </c>
      <c r="BJ126" s="62">
        <f t="shared" si="92"/>
        <v>258.22911730540892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2">
        <f t="shared" si="55"/>
        <v>943.52021506787514</v>
      </c>
      <c r="S127" s="62">
        <f ca="1">AVERAGE(OFFSET($R$3,0,0,'Données projet'!$E$9+1,1))-AVERAGE(OFFSET($H$3,0,0,'Données projet'!$E$9+1,1))</f>
        <v>385.00782828233201</v>
      </c>
      <c r="T127" s="62">
        <f t="shared" si="88"/>
        <v>216.22708298332475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1.9863364286720756E-13</v>
      </c>
      <c r="AK127" s="14">
        <f t="shared" si="89"/>
        <v>2.7549360720371426E-12</v>
      </c>
      <c r="AL127" s="22">
        <f t="shared" si="58"/>
        <v>5.144133920125077E-12</v>
      </c>
      <c r="AM127" s="62">
        <f t="shared" si="59"/>
        <v>293.33333333333843</v>
      </c>
      <c r="AN127" s="62">
        <f ca="1">AVERAGE(OFFSET($AM$3,0,0,'Données projet'!$E$10+1,1))-AVERAGE(OFFSET($H$3,0,0,'Données projet'!$E$10+1,1))</f>
        <v>283.13610521644972</v>
      </c>
      <c r="AO127" s="62">
        <f t="shared" si="90"/>
        <v>389.13763434325057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9.2222762759774927E-14</v>
      </c>
      <c r="BF127" s="14">
        <f t="shared" si="91"/>
        <v>1.3985662224947967E-12</v>
      </c>
      <c r="BG127" s="22">
        <f t="shared" si="61"/>
        <v>2.5964574826517121E-12</v>
      </c>
      <c r="BH127" s="62">
        <f t="shared" si="62"/>
        <v>293.33333333333593</v>
      </c>
      <c r="BI127" s="62">
        <f ca="1">AVERAGE(OFFSET($BH$3,0,0,'Données projet'!$E$11+1,1))-AVERAGE(OFFSET($H$3,0,0,'Données projet'!$E$11+1,1))</f>
        <v>236.29093866505224</v>
      </c>
      <c r="BJ127" s="62">
        <f t="shared" si="92"/>
        <v>258.22911730540892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2">
        <f t="shared" si="55"/>
        <v>950.78188078805965</v>
      </c>
      <c r="S128" s="62">
        <f ca="1">AVERAGE(OFFSET($R$3,0,0,'Données projet'!$E$9+1,1))-AVERAGE(OFFSET($H$3,0,0,'Données projet'!$E$9+1,1))</f>
        <v>385.00782828233201</v>
      </c>
      <c r="T128" s="62">
        <f t="shared" si="88"/>
        <v>216.22708298332475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1.9863364286720756E-13</v>
      </c>
      <c r="AK128" s="14">
        <f t="shared" si="89"/>
        <v>2.7549360720371426E-12</v>
      </c>
      <c r="AL128" s="22">
        <f t="shared" si="58"/>
        <v>5.144133920125077E-12</v>
      </c>
      <c r="AM128" s="62">
        <f t="shared" si="59"/>
        <v>293.33333333333843</v>
      </c>
      <c r="AN128" s="62">
        <f ca="1">AVERAGE(OFFSET($AM$3,0,0,'Données projet'!$E$10+1,1))-AVERAGE(OFFSET($H$3,0,0,'Données projet'!$E$10+1,1))</f>
        <v>283.13610521644972</v>
      </c>
      <c r="AO128" s="62">
        <f t="shared" si="90"/>
        <v>389.13763434325057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9.2222762759774927E-14</v>
      </c>
      <c r="BF128" s="14">
        <f t="shared" si="91"/>
        <v>1.3985662224947967E-12</v>
      </c>
      <c r="BG128" s="22">
        <f t="shared" si="61"/>
        <v>2.5964574826517121E-12</v>
      </c>
      <c r="BH128" s="62">
        <f t="shared" si="62"/>
        <v>293.33333333333593</v>
      </c>
      <c r="BI128" s="62">
        <f ca="1">AVERAGE(OFFSET($BH$3,0,0,'Données projet'!$E$11+1,1))-AVERAGE(OFFSET($H$3,0,0,'Données projet'!$E$11+1,1))</f>
        <v>236.29093866505224</v>
      </c>
      <c r="BJ128" s="62">
        <f t="shared" si="92"/>
        <v>258.22911730540892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2">
        <f t="shared" si="55"/>
        <v>886.64886011245858</v>
      </c>
      <c r="S129" s="62">
        <f ca="1">AVERAGE(OFFSET($R$3,0,0,'Données projet'!$E$9+1,1))-AVERAGE(OFFSET($H$3,0,0,'Données projet'!$E$9+1,1))</f>
        <v>385.00782828233201</v>
      </c>
      <c r="T129" s="62">
        <f t="shared" si="88"/>
        <v>216.22708298332475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1.9863364286720756E-13</v>
      </c>
      <c r="AK129" s="14">
        <f t="shared" si="89"/>
        <v>2.7549360720371426E-12</v>
      </c>
      <c r="AL129" s="22">
        <f t="shared" si="58"/>
        <v>5.144133920125077E-12</v>
      </c>
      <c r="AM129" s="62">
        <f t="shared" si="59"/>
        <v>293.33333333333843</v>
      </c>
      <c r="AN129" s="62">
        <f ca="1">AVERAGE(OFFSET($AM$3,0,0,'Données projet'!$E$10+1,1))-AVERAGE(OFFSET($H$3,0,0,'Données projet'!$E$10+1,1))</f>
        <v>283.13610521644972</v>
      </c>
      <c r="AO129" s="62">
        <f t="shared" si="90"/>
        <v>389.13763434325057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9.2222762759774927E-14</v>
      </c>
      <c r="BF129" s="14">
        <f t="shared" si="91"/>
        <v>1.3985662224947967E-12</v>
      </c>
      <c r="BG129" s="22">
        <f t="shared" si="61"/>
        <v>2.5964574826517121E-12</v>
      </c>
      <c r="BH129" s="62">
        <f t="shared" si="62"/>
        <v>293.33333333333593</v>
      </c>
      <c r="BI129" s="62">
        <f ca="1">AVERAGE(OFFSET($BH$3,0,0,'Données projet'!$E$11+1,1))-AVERAGE(OFFSET($H$3,0,0,'Données projet'!$E$11+1,1))</f>
        <v>236.29093866505224</v>
      </c>
      <c r="BJ129" s="62">
        <f t="shared" si="92"/>
        <v>258.22911730540892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2">
        <f t="shared" si="55"/>
        <v>893.06839016774302</v>
      </c>
      <c r="S130" s="62">
        <f ca="1">AVERAGE(OFFSET($R$3,0,0,'Données projet'!$E$9+1,1))-AVERAGE(OFFSET($H$3,0,0,'Données projet'!$E$9+1,1))</f>
        <v>385.00782828233201</v>
      </c>
      <c r="T130" s="62">
        <f t="shared" si="88"/>
        <v>216.22708298332475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1.9863364286720756E-13</v>
      </c>
      <c r="AK130" s="14">
        <f t="shared" si="89"/>
        <v>2.7549360720371426E-12</v>
      </c>
      <c r="AL130" s="22">
        <f t="shared" si="58"/>
        <v>5.144133920125077E-12</v>
      </c>
      <c r="AM130" s="62">
        <f t="shared" si="59"/>
        <v>293.33333333333843</v>
      </c>
      <c r="AN130" s="62">
        <f ca="1">AVERAGE(OFFSET($AM$3,0,0,'Données projet'!$E$10+1,1))-AVERAGE(OFFSET($H$3,0,0,'Données projet'!$E$10+1,1))</f>
        <v>283.13610521644972</v>
      </c>
      <c r="AO130" s="62">
        <f t="shared" si="90"/>
        <v>389.13763434325057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9.2222762759774927E-14</v>
      </c>
      <c r="BF130" s="14">
        <f t="shared" si="91"/>
        <v>1.3985662224947967E-12</v>
      </c>
      <c r="BG130" s="22">
        <f t="shared" si="61"/>
        <v>2.5964574826517121E-12</v>
      </c>
      <c r="BH130" s="62">
        <f t="shared" si="62"/>
        <v>293.33333333333593</v>
      </c>
      <c r="BI130" s="62">
        <f ca="1">AVERAGE(OFFSET($BH$3,0,0,'Données projet'!$E$11+1,1))-AVERAGE(OFFSET($H$3,0,0,'Données projet'!$E$11+1,1))</f>
        <v>236.29093866505224</v>
      </c>
      <c r="BJ130" s="62">
        <f t="shared" si="92"/>
        <v>258.22911730540892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2">
        <f t="shared" ref="R131:R194" si="109">Q131+(I131+J131)*44/12</f>
        <v>899.48649195747453</v>
      </c>
      <c r="S131" s="62">
        <f ca="1">AVERAGE(OFFSET($R$3,0,0,'Données projet'!$E$9+1,1))-AVERAGE(OFFSET($H$3,0,0,'Données projet'!$E$9+1,1))</f>
        <v>385.00782828233201</v>
      </c>
      <c r="T131" s="62">
        <f t="shared" si="88"/>
        <v>216.22708298332475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1.9863364286720756E-13</v>
      </c>
      <c r="AK131" s="14">
        <f t="shared" si="89"/>
        <v>2.7549360720371426E-12</v>
      </c>
      <c r="AL131" s="22">
        <f t="shared" si="58"/>
        <v>5.144133920125077E-12</v>
      </c>
      <c r="AM131" s="62">
        <f t="shared" si="59"/>
        <v>293.33333333333843</v>
      </c>
      <c r="AN131" s="62">
        <f ca="1">AVERAGE(OFFSET($AM$3,0,0,'Données projet'!$E$10+1,1))-AVERAGE(OFFSET($H$3,0,0,'Données projet'!$E$10+1,1))</f>
        <v>283.13610521644972</v>
      </c>
      <c r="AO131" s="62">
        <f t="shared" si="90"/>
        <v>389.13763434325057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9.2222762759774927E-14</v>
      </c>
      <c r="BF131" s="14">
        <f t="shared" si="91"/>
        <v>1.3985662224947967E-12</v>
      </c>
      <c r="BG131" s="22">
        <f t="shared" si="61"/>
        <v>2.5964574826517121E-12</v>
      </c>
      <c r="BH131" s="62">
        <f t="shared" si="62"/>
        <v>293.33333333333593</v>
      </c>
      <c r="BI131" s="62">
        <f ca="1">AVERAGE(OFFSET($BH$3,0,0,'Données projet'!$E$11+1,1))-AVERAGE(OFFSET($H$3,0,0,'Données projet'!$E$11+1,1))</f>
        <v>236.29093866505224</v>
      </c>
      <c r="BJ131" s="62">
        <f t="shared" si="92"/>
        <v>258.22911730540892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2">
        <f t="shared" si="109"/>
        <v>905.90318274057381</v>
      </c>
      <c r="S132" s="62">
        <f ca="1">AVERAGE(OFFSET($R$3,0,0,'Données projet'!$E$9+1,1))-AVERAGE(OFFSET($H$3,0,0,'Données projet'!$E$9+1,1))</f>
        <v>385.00782828233201</v>
      </c>
      <c r="T132" s="62">
        <f t="shared" si="88"/>
        <v>216.22708298332475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1.9863364286720756E-13</v>
      </c>
      <c r="AK132" s="14">
        <f t="shared" si="89"/>
        <v>2.7549360720371426E-12</v>
      </c>
      <c r="AL132" s="22">
        <f t="shared" ref="AL132:AL153" si="112">(AJ132+AK132)*0.475*44/12</f>
        <v>5.144133920125077E-12</v>
      </c>
      <c r="AM132" s="62">
        <f t="shared" ref="AM132:AM195" si="113">AL132+(AD132+AE132)*44/12</f>
        <v>293.33333333333843</v>
      </c>
      <c r="AN132" s="62">
        <f ca="1">AVERAGE(OFFSET($AM$3,0,0,'Données projet'!$E$10+1,1))-AVERAGE(OFFSET($H$3,0,0,'Données projet'!$E$10+1,1))</f>
        <v>283.13610521644972</v>
      </c>
      <c r="AO132" s="62">
        <f t="shared" si="90"/>
        <v>389.13763434325057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9.2222762759774927E-14</v>
      </c>
      <c r="BF132" s="14">
        <f t="shared" si="91"/>
        <v>1.3985662224947967E-12</v>
      </c>
      <c r="BG132" s="22">
        <f t="shared" ref="BG132:BG153" si="115">(BE132+BF132)*0.475*44/12</f>
        <v>2.5964574826517121E-12</v>
      </c>
      <c r="BH132" s="62">
        <f t="shared" ref="BH132:BH195" si="116">BG132+(AY132+AZ132)*44/12</f>
        <v>293.33333333333593</v>
      </c>
      <c r="BI132" s="62">
        <f ca="1">AVERAGE(OFFSET($BH$3,0,0,'Données projet'!$E$11+1,1))-AVERAGE(OFFSET($H$3,0,0,'Données projet'!$E$11+1,1))</f>
        <v>236.29093866505224</v>
      </c>
      <c r="BJ132" s="62">
        <f t="shared" si="92"/>
        <v>258.22911730540892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2">
        <f t="shared" si="109"/>
        <v>912.3184793848236</v>
      </c>
      <c r="S133" s="62">
        <f ca="1">AVERAGE(OFFSET($R$3,0,0,'Données projet'!$E$9+1,1))-AVERAGE(OFFSET($H$3,0,0,'Données projet'!$E$9+1,1))</f>
        <v>385.00782828233201</v>
      </c>
      <c r="T133" s="62">
        <f t="shared" ref="T133:T196" si="142">$T$3</f>
        <v>216.22708298332475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1.9863364286720756E-13</v>
      </c>
      <c r="AK133" s="14">
        <f t="shared" ref="AK133:AK153" si="143">EXP(-1.0587+0.8836*LN(AJ133)+0.284)</f>
        <v>2.7549360720371426E-12</v>
      </c>
      <c r="AL133" s="22">
        <f t="shared" si="112"/>
        <v>5.144133920125077E-12</v>
      </c>
      <c r="AM133" s="62">
        <f t="shared" si="113"/>
        <v>293.33333333333843</v>
      </c>
      <c r="AN133" s="62">
        <f ca="1">AVERAGE(OFFSET($AM$3,0,0,'Données projet'!$E$10+1,1))-AVERAGE(OFFSET($H$3,0,0,'Données projet'!$E$10+1,1))</f>
        <v>283.13610521644972</v>
      </c>
      <c r="AO133" s="62">
        <f t="shared" ref="AO133:AO196" si="144">$AO$3</f>
        <v>389.13763434325057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9.2222762759774927E-14</v>
      </c>
      <c r="BF133" s="14">
        <f t="shared" ref="BF133:BF153" si="145">EXP(-1.0587+0.8836*LN(BE133)+0.284)</f>
        <v>1.3985662224947967E-12</v>
      </c>
      <c r="BG133" s="22">
        <f t="shared" si="115"/>
        <v>2.5964574826517121E-12</v>
      </c>
      <c r="BH133" s="62">
        <f t="shared" si="116"/>
        <v>293.33333333333593</v>
      </c>
      <c r="BI133" s="62">
        <f ca="1">AVERAGE(OFFSET($BH$3,0,0,'Données projet'!$E$11+1,1))-AVERAGE(OFFSET($H$3,0,0,'Données projet'!$E$11+1,1))</f>
        <v>236.29093866505224</v>
      </c>
      <c r="BJ133" s="62">
        <f t="shared" ref="BJ133:BJ196" si="146">$BJ$3</f>
        <v>258.22911730540892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2">
        <f t="shared" si="109"/>
        <v>918.73239837978645</v>
      </c>
      <c r="S134" s="62">
        <f ca="1">AVERAGE(OFFSET($R$3,0,0,'Données projet'!$E$9+1,1))-AVERAGE(OFFSET($H$3,0,0,'Données projet'!$E$9+1,1))</f>
        <v>385.00782828233201</v>
      </c>
      <c r="T134" s="62">
        <f t="shared" si="142"/>
        <v>216.22708298332475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1.9863364286720756E-13</v>
      </c>
      <c r="AK134" s="14">
        <f t="shared" si="143"/>
        <v>2.7549360720371426E-12</v>
      </c>
      <c r="AL134" s="22">
        <f t="shared" si="112"/>
        <v>5.144133920125077E-12</v>
      </c>
      <c r="AM134" s="62">
        <f t="shared" si="113"/>
        <v>293.33333333333843</v>
      </c>
      <c r="AN134" s="62">
        <f ca="1">AVERAGE(OFFSET($AM$3,0,0,'Données projet'!$E$10+1,1))-AVERAGE(OFFSET($H$3,0,0,'Données projet'!$E$10+1,1))</f>
        <v>283.13610521644972</v>
      </c>
      <c r="AO134" s="62">
        <f t="shared" si="144"/>
        <v>389.13763434325057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9.2222762759774927E-14</v>
      </c>
      <c r="BF134" s="14">
        <f t="shared" si="145"/>
        <v>1.3985662224947967E-12</v>
      </c>
      <c r="BG134" s="22">
        <f t="shared" si="115"/>
        <v>2.5964574826517121E-12</v>
      </c>
      <c r="BH134" s="62">
        <f t="shared" si="116"/>
        <v>293.33333333333593</v>
      </c>
      <c r="BI134" s="62">
        <f ca="1">AVERAGE(OFFSET($BH$3,0,0,'Données projet'!$E$11+1,1))-AVERAGE(OFFSET($H$3,0,0,'Données projet'!$E$11+1,1))</f>
        <v>236.29093866505224</v>
      </c>
      <c r="BJ134" s="62">
        <f t="shared" si="146"/>
        <v>258.22911730540892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2">
        <f t="shared" si="109"/>
        <v>925.14495584915835</v>
      </c>
      <c r="S135" s="62">
        <f ca="1">AVERAGE(OFFSET($R$3,0,0,'Données projet'!$E$9+1,1))-AVERAGE(OFFSET($H$3,0,0,'Données projet'!$E$9+1,1))</f>
        <v>385.00782828233201</v>
      </c>
      <c r="T135" s="62">
        <f t="shared" si="142"/>
        <v>216.22708298332475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1.9863364286720756E-13</v>
      </c>
      <c r="AK135" s="14">
        <f t="shared" si="143"/>
        <v>2.7549360720371426E-12</v>
      </c>
      <c r="AL135" s="22">
        <f t="shared" si="112"/>
        <v>5.144133920125077E-12</v>
      </c>
      <c r="AM135" s="62">
        <f t="shared" si="113"/>
        <v>293.33333333333843</v>
      </c>
      <c r="AN135" s="62">
        <f ca="1">AVERAGE(OFFSET($AM$3,0,0,'Données projet'!$E$10+1,1))-AVERAGE(OFFSET($H$3,0,0,'Données projet'!$E$10+1,1))</f>
        <v>283.13610521644972</v>
      </c>
      <c r="AO135" s="62">
        <f t="shared" si="144"/>
        <v>389.13763434325057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9.2222762759774927E-14</v>
      </c>
      <c r="BF135" s="14">
        <f t="shared" si="145"/>
        <v>1.3985662224947967E-12</v>
      </c>
      <c r="BG135" s="22">
        <f t="shared" si="115"/>
        <v>2.5964574826517121E-12</v>
      </c>
      <c r="BH135" s="62">
        <f t="shared" si="116"/>
        <v>293.33333333333593</v>
      </c>
      <c r="BI135" s="62">
        <f ca="1">AVERAGE(OFFSET($BH$3,0,0,'Données projet'!$E$11+1,1))-AVERAGE(OFFSET($H$3,0,0,'Données projet'!$E$11+1,1))</f>
        <v>236.29093866505224</v>
      </c>
      <c r="BJ135" s="62">
        <f t="shared" si="146"/>
        <v>258.22911730540892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2">
        <f t="shared" si="109"/>
        <v>931.55616756260088</v>
      </c>
      <c r="S136" s="62">
        <f ca="1">AVERAGE(OFFSET($R$3,0,0,'Données projet'!$E$9+1,1))-AVERAGE(OFFSET($H$3,0,0,'Données projet'!$E$9+1,1))</f>
        <v>385.00782828233201</v>
      </c>
      <c r="T136" s="62">
        <f t="shared" si="142"/>
        <v>216.22708298332475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1.9863364286720756E-13</v>
      </c>
      <c r="AK136" s="14">
        <f t="shared" si="143"/>
        <v>2.7549360720371426E-12</v>
      </c>
      <c r="AL136" s="22">
        <f t="shared" si="112"/>
        <v>5.144133920125077E-12</v>
      </c>
      <c r="AM136" s="62">
        <f t="shared" si="113"/>
        <v>293.33333333333843</v>
      </c>
      <c r="AN136" s="62">
        <f ca="1">AVERAGE(OFFSET($AM$3,0,0,'Données projet'!$E$10+1,1))-AVERAGE(OFFSET($H$3,0,0,'Données projet'!$E$10+1,1))</f>
        <v>283.13610521644972</v>
      </c>
      <c r="AO136" s="62">
        <f t="shared" si="144"/>
        <v>389.13763434325057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9.2222762759774927E-14</v>
      </c>
      <c r="BF136" s="14">
        <f t="shared" si="145"/>
        <v>1.3985662224947967E-12</v>
      </c>
      <c r="BG136" s="22">
        <f t="shared" si="115"/>
        <v>2.5964574826517121E-12</v>
      </c>
      <c r="BH136" s="62">
        <f t="shared" si="116"/>
        <v>293.33333333333593</v>
      </c>
      <c r="BI136" s="62">
        <f ca="1">AVERAGE(OFFSET($BH$3,0,0,'Données projet'!$E$11+1,1))-AVERAGE(OFFSET($H$3,0,0,'Données projet'!$E$11+1,1))</f>
        <v>236.29093866505224</v>
      </c>
      <c r="BJ136" s="62">
        <f t="shared" si="146"/>
        <v>258.22911730540892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2">
        <f t="shared" si="109"/>
        <v>937.96604894706934</v>
      </c>
      <c r="S137" s="62">
        <f ca="1">AVERAGE(OFFSET($R$3,0,0,'Données projet'!$E$9+1,1))-AVERAGE(OFFSET($H$3,0,0,'Données projet'!$E$9+1,1))</f>
        <v>385.00782828233201</v>
      </c>
      <c r="T137" s="62">
        <f t="shared" si="142"/>
        <v>216.22708298332475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1.9863364286720756E-13</v>
      </c>
      <c r="AK137" s="14">
        <f t="shared" si="143"/>
        <v>2.7549360720371426E-12</v>
      </c>
      <c r="AL137" s="22">
        <f t="shared" si="112"/>
        <v>5.144133920125077E-12</v>
      </c>
      <c r="AM137" s="62">
        <f t="shared" si="113"/>
        <v>293.33333333333843</v>
      </c>
      <c r="AN137" s="62">
        <f ca="1">AVERAGE(OFFSET($AM$3,0,0,'Données projet'!$E$10+1,1))-AVERAGE(OFFSET($H$3,0,0,'Données projet'!$E$10+1,1))</f>
        <v>283.13610521644972</v>
      </c>
      <c r="AO137" s="62">
        <f t="shared" si="144"/>
        <v>389.13763434325057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9.2222762759774927E-14</v>
      </c>
      <c r="BF137" s="14">
        <f t="shared" si="145"/>
        <v>1.3985662224947967E-12</v>
      </c>
      <c r="BG137" s="22">
        <f t="shared" si="115"/>
        <v>2.5964574826517121E-12</v>
      </c>
      <c r="BH137" s="62">
        <f t="shared" si="116"/>
        <v>293.33333333333593</v>
      </c>
      <c r="BI137" s="62">
        <f ca="1">AVERAGE(OFFSET($BH$3,0,0,'Données projet'!$E$11+1,1))-AVERAGE(OFFSET($H$3,0,0,'Données projet'!$E$11+1,1))</f>
        <v>236.29093866505224</v>
      </c>
      <c r="BJ137" s="62">
        <f t="shared" si="146"/>
        <v>258.22911730540892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2">
        <f t="shared" si="109"/>
        <v>944.37461509766877</v>
      </c>
      <c r="S138" s="62">
        <f ca="1">AVERAGE(OFFSET($R$3,0,0,'Données projet'!$E$9+1,1))-AVERAGE(OFFSET($H$3,0,0,'Données projet'!$E$9+1,1))</f>
        <v>385.00782828233201</v>
      </c>
      <c r="T138" s="62">
        <f t="shared" si="142"/>
        <v>216.22708298332475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1.9863364286720756E-13</v>
      </c>
      <c r="AK138" s="14">
        <f t="shared" si="143"/>
        <v>2.7549360720371426E-12</v>
      </c>
      <c r="AL138" s="22">
        <f t="shared" si="112"/>
        <v>5.144133920125077E-12</v>
      </c>
      <c r="AM138" s="62">
        <f t="shared" si="113"/>
        <v>293.33333333333843</v>
      </c>
      <c r="AN138" s="62">
        <f ca="1">AVERAGE(OFFSET($AM$3,0,0,'Données projet'!$E$10+1,1))-AVERAGE(OFFSET($H$3,0,0,'Données projet'!$E$10+1,1))</f>
        <v>283.13610521644972</v>
      </c>
      <c r="AO138" s="62">
        <f t="shared" si="144"/>
        <v>389.13763434325057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9.2222762759774927E-14</v>
      </c>
      <c r="BF138" s="14">
        <f t="shared" si="145"/>
        <v>1.3985662224947967E-12</v>
      </c>
      <c r="BG138" s="22">
        <f t="shared" si="115"/>
        <v>2.5964574826517121E-12</v>
      </c>
      <c r="BH138" s="62">
        <f t="shared" si="116"/>
        <v>293.33333333333593</v>
      </c>
      <c r="BI138" s="62">
        <f ca="1">AVERAGE(OFFSET($BH$3,0,0,'Données projet'!$E$11+1,1))-AVERAGE(OFFSET($H$3,0,0,'Données projet'!$E$11+1,1))</f>
        <v>236.29093866505224</v>
      </c>
      <c r="BJ138" s="62">
        <f t="shared" si="146"/>
        <v>258.22911730540892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2">
        <f t="shared" si="109"/>
        <v>887.93288122667173</v>
      </c>
      <c r="S139" s="62">
        <f ca="1">AVERAGE(OFFSET($R$3,0,0,'Données projet'!$E$9+1,1))-AVERAGE(OFFSET($H$3,0,0,'Données projet'!$E$9+1,1))</f>
        <v>385.00782828233201</v>
      </c>
      <c r="T139" s="62">
        <f t="shared" si="142"/>
        <v>216.22708298332475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1.9863364286720756E-13</v>
      </c>
      <c r="AK139" s="14">
        <f t="shared" si="143"/>
        <v>2.7549360720371426E-12</v>
      </c>
      <c r="AL139" s="22">
        <f t="shared" si="112"/>
        <v>5.144133920125077E-12</v>
      </c>
      <c r="AM139" s="62">
        <f t="shared" si="113"/>
        <v>293.33333333333843</v>
      </c>
      <c r="AN139" s="62">
        <f ca="1">AVERAGE(OFFSET($AM$3,0,0,'Données projet'!$E$10+1,1))-AVERAGE(OFFSET($H$3,0,0,'Données projet'!$E$10+1,1))</f>
        <v>283.13610521644972</v>
      </c>
      <c r="AO139" s="62">
        <f t="shared" si="144"/>
        <v>389.13763434325057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9.2222762759774927E-14</v>
      </c>
      <c r="BF139" s="14">
        <f t="shared" si="145"/>
        <v>1.3985662224947967E-12</v>
      </c>
      <c r="BG139" s="22">
        <f t="shared" si="115"/>
        <v>2.5964574826517121E-12</v>
      </c>
      <c r="BH139" s="62">
        <f t="shared" si="116"/>
        <v>293.33333333333593</v>
      </c>
      <c r="BI139" s="62">
        <f ca="1">AVERAGE(OFFSET($BH$3,0,0,'Données projet'!$E$11+1,1))-AVERAGE(OFFSET($H$3,0,0,'Données projet'!$E$11+1,1))</f>
        <v>236.29093866505224</v>
      </c>
      <c r="BJ139" s="62">
        <f t="shared" si="146"/>
        <v>258.22911730540892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2">
        <f t="shared" si="109"/>
        <v>893.49630786227362</v>
      </c>
      <c r="S140" s="62">
        <f ca="1">AVERAGE(OFFSET($R$3,0,0,'Données projet'!$E$9+1,1))-AVERAGE(OFFSET($H$3,0,0,'Données projet'!$E$9+1,1))</f>
        <v>385.00782828233201</v>
      </c>
      <c r="T140" s="62">
        <f t="shared" si="142"/>
        <v>216.22708298332475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1.9863364286720756E-13</v>
      </c>
      <c r="AK140" s="14">
        <f t="shared" si="143"/>
        <v>2.7549360720371426E-12</v>
      </c>
      <c r="AL140" s="22">
        <f t="shared" si="112"/>
        <v>5.144133920125077E-12</v>
      </c>
      <c r="AM140" s="62">
        <f t="shared" si="113"/>
        <v>293.33333333333843</v>
      </c>
      <c r="AN140" s="62">
        <f ca="1">AVERAGE(OFFSET($AM$3,0,0,'Données projet'!$E$10+1,1))-AVERAGE(OFFSET($H$3,0,0,'Données projet'!$E$10+1,1))</f>
        <v>283.13610521644972</v>
      </c>
      <c r="AO140" s="62">
        <f t="shared" si="144"/>
        <v>389.13763434325057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9.2222762759774927E-14</v>
      </c>
      <c r="BF140" s="14">
        <f t="shared" si="145"/>
        <v>1.3985662224947967E-12</v>
      </c>
      <c r="BG140" s="22">
        <f t="shared" si="115"/>
        <v>2.5964574826517121E-12</v>
      </c>
      <c r="BH140" s="62">
        <f t="shared" si="116"/>
        <v>293.33333333333593</v>
      </c>
      <c r="BI140" s="62">
        <f ca="1">AVERAGE(OFFSET($BH$3,0,0,'Données projet'!$E$11+1,1))-AVERAGE(OFFSET($H$3,0,0,'Données projet'!$E$11+1,1))</f>
        <v>236.29093866505224</v>
      </c>
      <c r="BJ140" s="62">
        <f t="shared" si="146"/>
        <v>258.22911730540892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2">
        <f t="shared" si="109"/>
        <v>899.05866259160325</v>
      </c>
      <c r="S141" s="62">
        <f ca="1">AVERAGE(OFFSET($R$3,0,0,'Données projet'!$E$9+1,1))-AVERAGE(OFFSET($H$3,0,0,'Données projet'!$E$9+1,1))</f>
        <v>385.00782828233201</v>
      </c>
      <c r="T141" s="62">
        <f t="shared" si="142"/>
        <v>216.22708298332475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1.9863364286720756E-13</v>
      </c>
      <c r="AK141" s="14">
        <f t="shared" si="143"/>
        <v>2.7549360720371426E-12</v>
      </c>
      <c r="AL141" s="22">
        <f t="shared" si="112"/>
        <v>5.144133920125077E-12</v>
      </c>
      <c r="AM141" s="62">
        <f t="shared" si="113"/>
        <v>293.33333333333843</v>
      </c>
      <c r="AN141" s="62">
        <f ca="1">AVERAGE(OFFSET($AM$3,0,0,'Données projet'!$E$10+1,1))-AVERAGE(OFFSET($H$3,0,0,'Données projet'!$E$10+1,1))</f>
        <v>283.13610521644972</v>
      </c>
      <c r="AO141" s="62">
        <f t="shared" si="144"/>
        <v>389.13763434325057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9.2222762759774927E-14</v>
      </c>
      <c r="BF141" s="14">
        <f t="shared" si="145"/>
        <v>1.3985662224947967E-12</v>
      </c>
      <c r="BG141" s="22">
        <f t="shared" si="115"/>
        <v>2.5964574826517121E-12</v>
      </c>
      <c r="BH141" s="62">
        <f t="shared" si="116"/>
        <v>293.33333333333593</v>
      </c>
      <c r="BI141" s="62">
        <f ca="1">AVERAGE(OFFSET($BH$3,0,0,'Données projet'!$E$11+1,1))-AVERAGE(OFFSET($H$3,0,0,'Données projet'!$E$11+1,1))</f>
        <v>236.29093866505224</v>
      </c>
      <c r="BJ141" s="62">
        <f t="shared" si="146"/>
        <v>258.22911730540892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2">
        <f t="shared" si="109"/>
        <v>904.61995664930464</v>
      </c>
      <c r="S142" s="62">
        <f ca="1">AVERAGE(OFFSET($R$3,0,0,'Données projet'!$E$9+1,1))-AVERAGE(OFFSET($H$3,0,0,'Données projet'!$E$9+1,1))</f>
        <v>385.00782828233201</v>
      </c>
      <c r="T142" s="62">
        <f t="shared" si="142"/>
        <v>216.22708298332475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1.9863364286720756E-13</v>
      </c>
      <c r="AK142" s="14">
        <f t="shared" si="143"/>
        <v>2.7549360720371426E-12</v>
      </c>
      <c r="AL142" s="22">
        <f t="shared" si="112"/>
        <v>5.144133920125077E-12</v>
      </c>
      <c r="AM142" s="62">
        <f t="shared" si="113"/>
        <v>293.33333333333843</v>
      </c>
      <c r="AN142" s="62">
        <f ca="1">AVERAGE(OFFSET($AM$3,0,0,'Données projet'!$E$10+1,1))-AVERAGE(OFFSET($H$3,0,0,'Données projet'!$E$10+1,1))</f>
        <v>283.13610521644972</v>
      </c>
      <c r="AO142" s="62">
        <f t="shared" si="144"/>
        <v>389.13763434325057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9.2222762759774927E-14</v>
      </c>
      <c r="BF142" s="14">
        <f t="shared" si="145"/>
        <v>1.3985662224947967E-12</v>
      </c>
      <c r="BG142" s="22">
        <f t="shared" si="115"/>
        <v>2.5964574826517121E-12</v>
      </c>
      <c r="BH142" s="62">
        <f t="shared" si="116"/>
        <v>293.33333333333593</v>
      </c>
      <c r="BI142" s="62">
        <f ca="1">AVERAGE(OFFSET($BH$3,0,0,'Données projet'!$E$11+1,1))-AVERAGE(OFFSET($H$3,0,0,'Données projet'!$E$11+1,1))</f>
        <v>236.29093866505224</v>
      </c>
      <c r="BJ142" s="62">
        <f t="shared" si="146"/>
        <v>258.22911730540892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2">
        <f t="shared" si="109"/>
        <v>910.18020104887205</v>
      </c>
      <c r="S143" s="62">
        <f ca="1">AVERAGE(OFFSET($R$3,0,0,'Données projet'!$E$9+1,1))-AVERAGE(OFFSET($H$3,0,0,'Données projet'!$E$9+1,1))</f>
        <v>385.00782828233201</v>
      </c>
      <c r="T143" s="62">
        <f t="shared" si="142"/>
        <v>216.22708298332475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1.9863364286720756E-13</v>
      </c>
      <c r="AK143" s="14">
        <f t="shared" si="143"/>
        <v>2.7549360720371426E-12</v>
      </c>
      <c r="AL143" s="22">
        <f t="shared" si="112"/>
        <v>5.144133920125077E-12</v>
      </c>
      <c r="AM143" s="62">
        <f t="shared" si="113"/>
        <v>293.33333333333843</v>
      </c>
      <c r="AN143" s="62">
        <f ca="1">AVERAGE(OFFSET($AM$3,0,0,'Données projet'!$E$10+1,1))-AVERAGE(OFFSET($H$3,0,0,'Données projet'!$E$10+1,1))</f>
        <v>283.13610521644972</v>
      </c>
      <c r="AO143" s="62">
        <f t="shared" si="144"/>
        <v>389.13763434325057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9.2222762759774927E-14</v>
      </c>
      <c r="BF143" s="14">
        <f t="shared" si="145"/>
        <v>1.3985662224947967E-12</v>
      </c>
      <c r="BG143" s="22">
        <f t="shared" si="115"/>
        <v>2.5964574826517121E-12</v>
      </c>
      <c r="BH143" s="62">
        <f t="shared" si="116"/>
        <v>293.33333333333593</v>
      </c>
      <c r="BI143" s="62">
        <f ca="1">AVERAGE(OFFSET($BH$3,0,0,'Données projet'!$E$11+1,1))-AVERAGE(OFFSET($H$3,0,0,'Données projet'!$E$11+1,1))</f>
        <v>236.29093866505224</v>
      </c>
      <c r="BJ143" s="62">
        <f t="shared" si="146"/>
        <v>258.22911730540892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2">
        <f t="shared" si="109"/>
        <v>915.73940658900051</v>
      </c>
      <c r="S144" s="62">
        <f ca="1">AVERAGE(OFFSET($R$3,0,0,'Données projet'!$E$9+1,1))-AVERAGE(OFFSET($H$3,0,0,'Données projet'!$E$9+1,1))</f>
        <v>385.00782828233201</v>
      </c>
      <c r="T144" s="62">
        <f t="shared" si="142"/>
        <v>216.22708298332475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1.9863364286720756E-13</v>
      </c>
      <c r="AK144" s="14">
        <f t="shared" si="143"/>
        <v>2.7549360720371426E-12</v>
      </c>
      <c r="AL144" s="22">
        <f t="shared" si="112"/>
        <v>5.144133920125077E-12</v>
      </c>
      <c r="AM144" s="62">
        <f t="shared" si="113"/>
        <v>293.33333333333843</v>
      </c>
      <c r="AN144" s="62">
        <f ca="1">AVERAGE(OFFSET($AM$3,0,0,'Données projet'!$E$10+1,1))-AVERAGE(OFFSET($H$3,0,0,'Données projet'!$E$10+1,1))</f>
        <v>283.13610521644972</v>
      </c>
      <c r="AO144" s="62">
        <f t="shared" si="144"/>
        <v>389.13763434325057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9.2222762759774927E-14</v>
      </c>
      <c r="BF144" s="14">
        <f t="shared" si="145"/>
        <v>1.3985662224947967E-12</v>
      </c>
      <c r="BG144" s="22">
        <f t="shared" si="115"/>
        <v>2.5964574826517121E-12</v>
      </c>
      <c r="BH144" s="62">
        <f t="shared" si="116"/>
        <v>293.33333333333593</v>
      </c>
      <c r="BI144" s="62">
        <f ca="1">AVERAGE(OFFSET($BH$3,0,0,'Données projet'!$E$11+1,1))-AVERAGE(OFFSET($H$3,0,0,'Données projet'!$E$11+1,1))</f>
        <v>236.29093866505224</v>
      </c>
      <c r="BJ144" s="62">
        <f t="shared" si="146"/>
        <v>258.22911730540892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2">
        <f t="shared" si="109"/>
        <v>921.29758385969922</v>
      </c>
      <c r="S145" s="62">
        <f ca="1">AVERAGE(OFFSET($R$3,0,0,'Données projet'!$E$9+1,1))-AVERAGE(OFFSET($H$3,0,0,'Données projet'!$E$9+1,1))</f>
        <v>385.00782828233201</v>
      </c>
      <c r="T145" s="62">
        <f t="shared" si="142"/>
        <v>216.22708298332475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1.9863364286720756E-13</v>
      </c>
      <c r="AK145" s="14">
        <f t="shared" si="143"/>
        <v>2.7549360720371426E-12</v>
      </c>
      <c r="AL145" s="22">
        <f t="shared" si="112"/>
        <v>5.144133920125077E-12</v>
      </c>
      <c r="AM145" s="62">
        <f t="shared" si="113"/>
        <v>293.33333333333843</v>
      </c>
      <c r="AN145" s="62">
        <f ca="1">AVERAGE(OFFSET($AM$3,0,0,'Données projet'!$E$10+1,1))-AVERAGE(OFFSET($H$3,0,0,'Données projet'!$E$10+1,1))</f>
        <v>283.13610521644972</v>
      </c>
      <c r="AO145" s="62">
        <f t="shared" si="144"/>
        <v>389.13763434325057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9.2222762759774927E-14</v>
      </c>
      <c r="BF145" s="14">
        <f t="shared" si="145"/>
        <v>1.3985662224947967E-12</v>
      </c>
      <c r="BG145" s="22">
        <f t="shared" si="115"/>
        <v>2.5964574826517121E-12</v>
      </c>
      <c r="BH145" s="62">
        <f t="shared" si="116"/>
        <v>293.33333333333593</v>
      </c>
      <c r="BI145" s="62">
        <f ca="1">AVERAGE(OFFSET($BH$3,0,0,'Données projet'!$E$11+1,1))-AVERAGE(OFFSET($H$3,0,0,'Données projet'!$E$11+1,1))</f>
        <v>236.29093866505224</v>
      </c>
      <c r="BJ145" s="62">
        <f t="shared" si="146"/>
        <v>258.22911730540892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2">
        <f t="shared" si="109"/>
        <v>926.85474324817415</v>
      </c>
      <c r="S146" s="62">
        <f ca="1">AVERAGE(OFFSET($R$3,0,0,'Données projet'!$E$9+1,1))-AVERAGE(OFFSET($H$3,0,0,'Données projet'!$E$9+1,1))</f>
        <v>385.00782828233201</v>
      </c>
      <c r="T146" s="62">
        <f t="shared" si="142"/>
        <v>216.22708298332475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1.9863364286720756E-13</v>
      </c>
      <c r="AK146" s="14">
        <f t="shared" si="143"/>
        <v>2.7549360720371426E-12</v>
      </c>
      <c r="AL146" s="22">
        <f t="shared" si="112"/>
        <v>5.144133920125077E-12</v>
      </c>
      <c r="AM146" s="62">
        <f t="shared" si="113"/>
        <v>293.33333333333843</v>
      </c>
      <c r="AN146" s="62">
        <f ca="1">AVERAGE(OFFSET($AM$3,0,0,'Données projet'!$E$10+1,1))-AVERAGE(OFFSET($H$3,0,0,'Données projet'!$E$10+1,1))</f>
        <v>283.13610521644972</v>
      </c>
      <c r="AO146" s="62">
        <f t="shared" si="144"/>
        <v>389.13763434325057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9.2222762759774927E-14</v>
      </c>
      <c r="BF146" s="14">
        <f t="shared" si="145"/>
        <v>1.3985662224947967E-12</v>
      </c>
      <c r="BG146" s="22">
        <f t="shared" si="115"/>
        <v>2.5964574826517121E-12</v>
      </c>
      <c r="BH146" s="62">
        <f t="shared" si="116"/>
        <v>293.33333333333593</v>
      </c>
      <c r="BI146" s="62">
        <f ca="1">AVERAGE(OFFSET($BH$3,0,0,'Données projet'!$E$11+1,1))-AVERAGE(OFFSET($H$3,0,0,'Données projet'!$E$11+1,1))</f>
        <v>236.29093866505224</v>
      </c>
      <c r="BJ146" s="62">
        <f t="shared" si="146"/>
        <v>258.22911730540892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2">
        <f t="shared" si="109"/>
        <v>932.41089494449807</v>
      </c>
      <c r="S147" s="62">
        <f ca="1">AVERAGE(OFFSET($R$3,0,0,'Données projet'!$E$9+1,1))-AVERAGE(OFFSET($H$3,0,0,'Données projet'!$E$9+1,1))</f>
        <v>385.00782828233201</v>
      </c>
      <c r="T147" s="62">
        <f t="shared" si="142"/>
        <v>216.22708298332475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1.9863364286720756E-13</v>
      </c>
      <c r="AK147" s="14">
        <f t="shared" si="143"/>
        <v>2.7549360720371426E-12</v>
      </c>
      <c r="AL147" s="22">
        <f t="shared" si="112"/>
        <v>5.144133920125077E-12</v>
      </c>
      <c r="AM147" s="62">
        <f t="shared" si="113"/>
        <v>293.33333333333843</v>
      </c>
      <c r="AN147" s="62">
        <f ca="1">AVERAGE(OFFSET($AM$3,0,0,'Données projet'!$E$10+1,1))-AVERAGE(OFFSET($H$3,0,0,'Données projet'!$E$10+1,1))</f>
        <v>283.13610521644972</v>
      </c>
      <c r="AO147" s="62">
        <f t="shared" si="144"/>
        <v>389.13763434325057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9.2222762759774927E-14</v>
      </c>
      <c r="BF147" s="14">
        <f t="shared" si="145"/>
        <v>1.3985662224947967E-12</v>
      </c>
      <c r="BG147" s="22">
        <f t="shared" si="115"/>
        <v>2.5964574826517121E-12</v>
      </c>
      <c r="BH147" s="62">
        <f t="shared" si="116"/>
        <v>293.33333333333593</v>
      </c>
      <c r="BI147" s="62">
        <f ca="1">AVERAGE(OFFSET($BH$3,0,0,'Données projet'!$E$11+1,1))-AVERAGE(OFFSET($H$3,0,0,'Données projet'!$E$11+1,1))</f>
        <v>236.29093866505224</v>
      </c>
      <c r="BJ147" s="62">
        <f t="shared" si="146"/>
        <v>258.22911730540892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2">
        <f t="shared" si="109"/>
        <v>937.96604894706979</v>
      </c>
      <c r="S148" s="62">
        <f ca="1">AVERAGE(OFFSET($R$3,0,0,'Données projet'!$E$9+1,1))-AVERAGE(OFFSET($H$3,0,0,'Données projet'!$E$9+1,1))</f>
        <v>385.00782828233201</v>
      </c>
      <c r="T148" s="62">
        <f t="shared" si="142"/>
        <v>216.22708298332475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1.9863364286720756E-13</v>
      </c>
      <c r="AK148" s="14">
        <f t="shared" si="143"/>
        <v>2.7549360720371426E-12</v>
      </c>
      <c r="AL148" s="22">
        <f t="shared" si="112"/>
        <v>5.144133920125077E-12</v>
      </c>
      <c r="AM148" s="62">
        <f t="shared" si="113"/>
        <v>293.33333333333843</v>
      </c>
      <c r="AN148" s="62">
        <f ca="1">AVERAGE(OFFSET($AM$3,0,0,'Données projet'!$E$10+1,1))-AVERAGE(OFFSET($H$3,0,0,'Données projet'!$E$10+1,1))</f>
        <v>283.13610521644972</v>
      </c>
      <c r="AO148" s="62">
        <f t="shared" si="144"/>
        <v>389.13763434325057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9.2222762759774927E-14</v>
      </c>
      <c r="BF148" s="14">
        <f t="shared" si="145"/>
        <v>1.3985662224947967E-12</v>
      </c>
      <c r="BG148" s="22">
        <f t="shared" si="115"/>
        <v>2.5964574826517121E-12</v>
      </c>
      <c r="BH148" s="62">
        <f t="shared" si="116"/>
        <v>293.33333333333593</v>
      </c>
      <c r="BI148" s="62">
        <f ca="1">AVERAGE(OFFSET($BH$3,0,0,'Données projet'!$E$11+1,1))-AVERAGE(OFFSET($H$3,0,0,'Données projet'!$E$11+1,1))</f>
        <v>236.29093866505224</v>
      </c>
      <c r="BJ148" s="62">
        <f t="shared" si="146"/>
        <v>258.22911730540892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297.19999999999953</v>
      </c>
      <c r="O149" s="14">
        <f>N149*VLOOKUP('Données projet'!$B$9,Paramètres!$A$1:$I$89,3,0)*VLOOKUP('Données projet'!$B$9,Paramètres!$A$1:$I$89,5,0)</f>
        <v>301.36079999999953</v>
      </c>
      <c r="P149" s="14">
        <f t="shared" si="141"/>
        <v>71.461664239932929</v>
      </c>
      <c r="Q149" s="22">
        <f t="shared" si="108"/>
        <v>649.33245855121572</v>
      </c>
      <c r="R149" s="62">
        <f t="shared" si="109"/>
        <v>942.66579188454898</v>
      </c>
      <c r="S149" s="62">
        <f ca="1">AVERAGE(OFFSET($R$3,0,0,'Données projet'!$E$9+1,1))-AVERAGE(OFFSET($H$3,0,0,'Données projet'!$E$9+1,1))</f>
        <v>385.00782828233201</v>
      </c>
      <c r="T149" s="62">
        <f t="shared" si="142"/>
        <v>216.22708298332475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1.9863364286720756E-13</v>
      </c>
      <c r="AK149" s="14">
        <f t="shared" si="143"/>
        <v>2.7549360720371426E-12</v>
      </c>
      <c r="AL149" s="22">
        <f t="shared" si="112"/>
        <v>5.144133920125077E-12</v>
      </c>
      <c r="AM149" s="62">
        <f t="shared" si="113"/>
        <v>293.33333333333843</v>
      </c>
      <c r="AN149" s="62">
        <f ca="1">AVERAGE(OFFSET($AM$3,0,0,'Données projet'!$E$10+1,1))-AVERAGE(OFFSET($H$3,0,0,'Données projet'!$E$10+1,1))</f>
        <v>283.13610521644972</v>
      </c>
      <c r="AO149" s="62">
        <f t="shared" si="144"/>
        <v>389.13763434325057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9.2222762759774927E-14</v>
      </c>
      <c r="BF149" s="14">
        <f t="shared" si="145"/>
        <v>1.3985662224947967E-12</v>
      </c>
      <c r="BG149" s="22">
        <f t="shared" si="115"/>
        <v>2.5964574826517121E-12</v>
      </c>
      <c r="BH149" s="62">
        <f t="shared" si="116"/>
        <v>293.33333333333593</v>
      </c>
      <c r="BI149" s="62">
        <f ca="1">AVERAGE(OFFSET($BH$3,0,0,'Données projet'!$E$11+1,1))-AVERAGE(OFFSET($H$3,0,0,'Données projet'!$E$11+1,1))</f>
        <v>236.29093866505224</v>
      </c>
      <c r="BJ149" s="62">
        <f t="shared" si="146"/>
        <v>258.22911730540892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299.39999999999952</v>
      </c>
      <c r="O150" s="14">
        <f>N150*VLOOKUP('Données projet'!$B$9,Paramètres!$A$1:$I$89,3,0)*VLOOKUP('Données projet'!$B$9,Paramètres!$A$1:$I$89,5,0)</f>
        <v>303.59159999999952</v>
      </c>
      <c r="P150" s="14">
        <f t="shared" si="141"/>
        <v>71.928878488732622</v>
      </c>
      <c r="Q150" s="22">
        <f t="shared" si="108"/>
        <v>654.03150003454175</v>
      </c>
      <c r="R150" s="62">
        <f t="shared" si="109"/>
        <v>947.36483336787501</v>
      </c>
      <c r="S150" s="62">
        <f ca="1">AVERAGE(OFFSET($R$3,0,0,'Données projet'!$E$9+1,1))-AVERAGE(OFFSET($H$3,0,0,'Données projet'!$E$9+1,1))</f>
        <v>385.00782828233201</v>
      </c>
      <c r="T150" s="62">
        <f t="shared" si="142"/>
        <v>216.22708298332475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1.9863364286720756E-13</v>
      </c>
      <c r="AK150" s="14">
        <f t="shared" si="143"/>
        <v>2.7549360720371426E-12</v>
      </c>
      <c r="AL150" s="22">
        <f t="shared" si="112"/>
        <v>5.144133920125077E-12</v>
      </c>
      <c r="AM150" s="62">
        <f t="shared" si="113"/>
        <v>293.33333333333843</v>
      </c>
      <c r="AN150" s="62">
        <f ca="1">AVERAGE(OFFSET($AM$3,0,0,'Données projet'!$E$10+1,1))-AVERAGE(OFFSET($H$3,0,0,'Données projet'!$E$10+1,1))</f>
        <v>283.13610521644972</v>
      </c>
      <c r="AO150" s="62">
        <f t="shared" si="144"/>
        <v>389.13763434325057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9.2222762759774927E-14</v>
      </c>
      <c r="BF150" s="14">
        <f t="shared" si="145"/>
        <v>1.3985662224947967E-12</v>
      </c>
      <c r="BG150" s="22">
        <f t="shared" si="115"/>
        <v>2.5964574826517121E-12</v>
      </c>
      <c r="BH150" s="62">
        <f t="shared" si="116"/>
        <v>293.33333333333593</v>
      </c>
      <c r="BI150" s="62">
        <f ca="1">AVERAGE(OFFSET($BH$3,0,0,'Données projet'!$E$11+1,1))-AVERAGE(OFFSET($H$3,0,0,'Données projet'!$E$11+1,1))</f>
        <v>236.29093866505224</v>
      </c>
      <c r="BJ150" s="62">
        <f t="shared" si="146"/>
        <v>258.22911730540892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301.59999999999951</v>
      </c>
      <c r="O151" s="14">
        <f>N151*VLOOKUP('Données projet'!$B$9,Paramètres!$A$1:$I$89,3,0)*VLOOKUP('Données projet'!$B$9,Paramètres!$A$1:$I$89,5,0)</f>
        <v>305.8223999999995</v>
      </c>
      <c r="P151" s="14">
        <f t="shared" si="141"/>
        <v>72.395693291268813</v>
      </c>
      <c r="Q151" s="22">
        <f t="shared" si="108"/>
        <v>658.72984581562559</v>
      </c>
      <c r="R151" s="62">
        <f t="shared" si="109"/>
        <v>952.06317914895885</v>
      </c>
      <c r="S151" s="62">
        <f ca="1">AVERAGE(OFFSET($R$3,0,0,'Données projet'!$E$9+1,1))-AVERAGE(OFFSET($H$3,0,0,'Données projet'!$E$9+1,1))</f>
        <v>385.00782828233201</v>
      </c>
      <c r="T151" s="62">
        <f t="shared" si="142"/>
        <v>216.22708298332475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1.9863364286720756E-13</v>
      </c>
      <c r="AK151" s="14">
        <f t="shared" si="143"/>
        <v>2.7549360720371426E-12</v>
      </c>
      <c r="AL151" s="22">
        <f t="shared" si="112"/>
        <v>5.144133920125077E-12</v>
      </c>
      <c r="AM151" s="62">
        <f t="shared" si="113"/>
        <v>293.33333333333843</v>
      </c>
      <c r="AN151" s="62">
        <f ca="1">AVERAGE(OFFSET($AM$3,0,0,'Données projet'!$E$10+1,1))-AVERAGE(OFFSET($H$3,0,0,'Données projet'!$E$10+1,1))</f>
        <v>283.13610521644972</v>
      </c>
      <c r="AO151" s="62">
        <f t="shared" si="144"/>
        <v>389.13763434325057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9.2222762759774927E-14</v>
      </c>
      <c r="BF151" s="14">
        <f t="shared" si="145"/>
        <v>1.3985662224947967E-12</v>
      </c>
      <c r="BG151" s="22">
        <f t="shared" si="115"/>
        <v>2.5964574826517121E-12</v>
      </c>
      <c r="BH151" s="62">
        <f t="shared" si="116"/>
        <v>293.33333333333593</v>
      </c>
      <c r="BI151" s="62">
        <f ca="1">AVERAGE(OFFSET($BH$3,0,0,'Données projet'!$E$11+1,1))-AVERAGE(OFFSET($H$3,0,0,'Données projet'!$E$11+1,1))</f>
        <v>236.29093866505224</v>
      </c>
      <c r="BJ151" s="62">
        <f t="shared" si="146"/>
        <v>258.22911730540892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303.7999999999995</v>
      </c>
      <c r="O152" s="14">
        <f>N152*VLOOKUP('Données projet'!$B$9,Paramètres!$A$1:$I$89,3,0)*VLOOKUP('Données projet'!$B$9,Paramètres!$A$1:$I$89,5,0)</f>
        <v>308.05319999999955</v>
      </c>
      <c r="P152" s="14">
        <f t="shared" si="141"/>
        <v>72.862111899109848</v>
      </c>
      <c r="Q152" s="22">
        <f t="shared" si="108"/>
        <v>663.42750155761553</v>
      </c>
      <c r="R152" s="62">
        <f t="shared" si="109"/>
        <v>956.7608348909489</v>
      </c>
      <c r="S152" s="62">
        <f ca="1">AVERAGE(OFFSET($R$3,0,0,'Données projet'!$E$9+1,1))-AVERAGE(OFFSET($H$3,0,0,'Données projet'!$E$9+1,1))</f>
        <v>385.00782828233201</v>
      </c>
      <c r="T152" s="62">
        <f t="shared" si="142"/>
        <v>216.22708298332475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1.9863364286720756E-13</v>
      </c>
      <c r="AK152" s="14">
        <f t="shared" si="143"/>
        <v>2.7549360720371426E-12</v>
      </c>
      <c r="AL152" s="22">
        <f t="shared" si="112"/>
        <v>5.144133920125077E-12</v>
      </c>
      <c r="AM152" s="62">
        <f t="shared" si="113"/>
        <v>293.33333333333843</v>
      </c>
      <c r="AN152" s="62">
        <f ca="1">AVERAGE(OFFSET($AM$3,0,0,'Données projet'!$E$10+1,1))-AVERAGE(OFFSET($H$3,0,0,'Données projet'!$E$10+1,1))</f>
        <v>283.13610521644972</v>
      </c>
      <c r="AO152" s="62">
        <f t="shared" si="144"/>
        <v>389.13763434325057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9.2222762759774927E-14</v>
      </c>
      <c r="BF152" s="14">
        <f t="shared" si="145"/>
        <v>1.3985662224947967E-12</v>
      </c>
      <c r="BG152" s="22">
        <f t="shared" si="115"/>
        <v>2.5964574826517121E-12</v>
      </c>
      <c r="BH152" s="62">
        <f t="shared" si="116"/>
        <v>293.33333333333593</v>
      </c>
      <c r="BI152" s="62">
        <f ca="1">AVERAGE(OFFSET($BH$3,0,0,'Données projet'!$E$11+1,1))-AVERAGE(OFFSET($H$3,0,0,'Données projet'!$E$11+1,1))</f>
        <v>236.29093866505224</v>
      </c>
      <c r="BJ152" s="62">
        <f t="shared" si="146"/>
        <v>258.22911730540892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305.99999999999949</v>
      </c>
      <c r="O153" s="14">
        <f>N153*VLOOKUP('Données projet'!$B$9,Paramètres!$A$1:$I$89,3,0)*VLOOKUP('Données projet'!$B$9,Paramètres!$A$1:$I$89,5,0)</f>
        <v>310.28399999999948</v>
      </c>
      <c r="P153" s="14">
        <f t="shared" si="141"/>
        <v>73.328137514010024</v>
      </c>
      <c r="Q153" s="22">
        <f t="shared" si="108"/>
        <v>668.12447283689983</v>
      </c>
      <c r="R153" s="62">
        <f t="shared" si="109"/>
        <v>961.4578061702332</v>
      </c>
      <c r="S153" s="62">
        <f ca="1">AVERAGE(OFFSET($R$3,0,0,'Données projet'!$E$9+1,1))-AVERAGE(OFFSET($H$3,0,0,'Données projet'!$E$9+1,1))</f>
        <v>385.00782828233201</v>
      </c>
      <c r="T153" s="62">
        <f t="shared" si="142"/>
        <v>216.22708298332475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1.9863364286720756E-13</v>
      </c>
      <c r="AK153" s="14">
        <f t="shared" si="143"/>
        <v>2.7549360720371426E-12</v>
      </c>
      <c r="AL153" s="22">
        <f t="shared" si="112"/>
        <v>5.144133920125077E-12</v>
      </c>
      <c r="AM153" s="62">
        <f t="shared" si="113"/>
        <v>293.33333333333843</v>
      </c>
      <c r="AN153" s="62">
        <f ca="1">AVERAGE(OFFSET($AM$3,0,0,'Données projet'!$E$10+1,1))-AVERAGE(OFFSET($H$3,0,0,'Données projet'!$E$10+1,1))</f>
        <v>283.13610521644972</v>
      </c>
      <c r="AO153" s="62">
        <f t="shared" si="144"/>
        <v>389.13763434325057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9.2222762759774927E-14</v>
      </c>
      <c r="BF153" s="14">
        <f t="shared" si="145"/>
        <v>1.3985662224947967E-12</v>
      </c>
      <c r="BG153" s="22">
        <f t="shared" si="115"/>
        <v>2.5964574826517121E-12</v>
      </c>
      <c r="BH153" s="62">
        <f t="shared" si="116"/>
        <v>293.33333333333593</v>
      </c>
      <c r="BI153" s="62">
        <f ca="1">AVERAGE(OFFSET($BH$3,0,0,'Données projet'!$E$11+1,1))-AVERAGE(OFFSET($H$3,0,0,'Données projet'!$E$11+1,1))</f>
        <v>236.29093866505224</v>
      </c>
      <c r="BJ153" s="62">
        <f t="shared" si="146"/>
        <v>258.22911730540892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-5.1875304052373401E-13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385.00782828233201</v>
      </c>
      <c r="T154" s="62">
        <f t="shared" si="142"/>
        <v>216.22708298332475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1.9863364286720756E-13</v>
      </c>
      <c r="AK154" s="14">
        <f t="shared" ref="AK154:AK203" si="164">EXP(-1.0587+0.8836*LN(AJ154)+0.284)</f>
        <v>2.7549360720371426E-12</v>
      </c>
      <c r="AL154" s="22">
        <f t="shared" ref="AL154:AL203" si="165">(AJ154+AK154)*0.475*44/12</f>
        <v>5.144133920125077E-12</v>
      </c>
      <c r="AM154" s="62">
        <f t="shared" si="113"/>
        <v>293.33333333333843</v>
      </c>
      <c r="AN154" s="62">
        <f ca="1">AVERAGE(OFFSET($AM$3,0,0,'Données projet'!$E$10+1,1))-AVERAGE(OFFSET($H$3,0,0,'Données projet'!$E$10+1,1))</f>
        <v>283.13610521644972</v>
      </c>
      <c r="AO154" s="62">
        <f t="shared" si="144"/>
        <v>389.13763434325057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9.2222762759774927E-14</v>
      </c>
      <c r="BF154" s="14">
        <f t="shared" ref="BF154:BF203" si="167">EXP(-1.0587+0.8836*LN(BE154)+0.284)</f>
        <v>1.3985662224947967E-12</v>
      </c>
      <c r="BG154" s="22">
        <f t="shared" ref="BG154:BG203" si="168">(BE154+BF154)*0.475*44/12</f>
        <v>2.5964574826517121E-12</v>
      </c>
      <c r="BH154" s="62">
        <f t="shared" si="116"/>
        <v>293.33333333333593</v>
      </c>
      <c r="BI154" s="62">
        <f ca="1">AVERAGE(OFFSET($BH$3,0,0,'Données projet'!$E$11+1,1))-AVERAGE(OFFSET($H$3,0,0,'Données projet'!$E$11+1,1))</f>
        <v>236.29093866505224</v>
      </c>
      <c r="BJ154" s="62">
        <f t="shared" si="146"/>
        <v>258.22911730540892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-5.1875304052373401E-13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385.00782828233201</v>
      </c>
      <c r="T155" s="62">
        <f t="shared" si="142"/>
        <v>216.22708298332475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1.9863364286720756E-13</v>
      </c>
      <c r="AK155" s="14">
        <f t="shared" si="164"/>
        <v>2.7549360720371426E-12</v>
      </c>
      <c r="AL155" s="22">
        <f t="shared" si="165"/>
        <v>5.144133920125077E-12</v>
      </c>
      <c r="AM155" s="62">
        <f t="shared" si="113"/>
        <v>293.33333333333843</v>
      </c>
      <c r="AN155" s="62">
        <f ca="1">AVERAGE(OFFSET($AM$3,0,0,'Données projet'!$E$10+1,1))-AVERAGE(OFFSET($H$3,0,0,'Données projet'!$E$10+1,1))</f>
        <v>283.13610521644972</v>
      </c>
      <c r="AO155" s="62">
        <f t="shared" si="144"/>
        <v>389.13763434325057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9.2222762759774927E-14</v>
      </c>
      <c r="BF155" s="14">
        <f t="shared" si="167"/>
        <v>1.3985662224947967E-12</v>
      </c>
      <c r="BG155" s="22">
        <f t="shared" si="168"/>
        <v>2.5964574826517121E-12</v>
      </c>
      <c r="BH155" s="62">
        <f t="shared" si="116"/>
        <v>293.33333333333593</v>
      </c>
      <c r="BI155" s="62">
        <f ca="1">AVERAGE(OFFSET($BH$3,0,0,'Données projet'!$E$11+1,1))-AVERAGE(OFFSET($H$3,0,0,'Données projet'!$E$11+1,1))</f>
        <v>236.29093866505224</v>
      </c>
      <c r="BJ155" s="62">
        <f t="shared" si="146"/>
        <v>258.22911730540892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-5.1875304052373401E-13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385.00782828233201</v>
      </c>
      <c r="T156" s="62">
        <f t="shared" si="142"/>
        <v>216.22708298332475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1.9863364286720756E-13</v>
      </c>
      <c r="AK156" s="14">
        <f t="shared" si="164"/>
        <v>2.7549360720371426E-12</v>
      </c>
      <c r="AL156" s="22">
        <f t="shared" si="165"/>
        <v>5.144133920125077E-12</v>
      </c>
      <c r="AM156" s="62">
        <f t="shared" si="113"/>
        <v>293.33333333333843</v>
      </c>
      <c r="AN156" s="62">
        <f ca="1">AVERAGE(OFFSET($AM$3,0,0,'Données projet'!$E$10+1,1))-AVERAGE(OFFSET($H$3,0,0,'Données projet'!$E$10+1,1))</f>
        <v>283.13610521644972</v>
      </c>
      <c r="AO156" s="62">
        <f t="shared" si="144"/>
        <v>389.13763434325057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9.2222762759774927E-14</v>
      </c>
      <c r="BF156" s="14">
        <f t="shared" si="167"/>
        <v>1.3985662224947967E-12</v>
      </c>
      <c r="BG156" s="22">
        <f t="shared" si="168"/>
        <v>2.5964574826517121E-12</v>
      </c>
      <c r="BH156" s="62">
        <f t="shared" si="116"/>
        <v>293.33333333333593</v>
      </c>
      <c r="BI156" s="62">
        <f ca="1">AVERAGE(OFFSET($BH$3,0,0,'Données projet'!$E$11+1,1))-AVERAGE(OFFSET($H$3,0,0,'Données projet'!$E$11+1,1))</f>
        <v>236.29093866505224</v>
      </c>
      <c r="BJ156" s="62">
        <f t="shared" si="146"/>
        <v>258.22911730540892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-5.1875304052373401E-13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385.00782828233201</v>
      </c>
      <c r="T157" s="62">
        <f t="shared" si="142"/>
        <v>216.22708298332475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1.9863364286720756E-13</v>
      </c>
      <c r="AK157" s="14">
        <f t="shared" si="164"/>
        <v>2.7549360720371426E-12</v>
      </c>
      <c r="AL157" s="22">
        <f t="shared" si="165"/>
        <v>5.144133920125077E-12</v>
      </c>
      <c r="AM157" s="62">
        <f t="shared" si="113"/>
        <v>293.33333333333843</v>
      </c>
      <c r="AN157" s="62">
        <f ca="1">AVERAGE(OFFSET($AM$3,0,0,'Données projet'!$E$10+1,1))-AVERAGE(OFFSET($H$3,0,0,'Données projet'!$E$10+1,1))</f>
        <v>283.13610521644972</v>
      </c>
      <c r="AO157" s="62">
        <f t="shared" si="144"/>
        <v>389.13763434325057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9.2222762759774927E-14</v>
      </c>
      <c r="BF157" s="14">
        <f t="shared" si="167"/>
        <v>1.3985662224947967E-12</v>
      </c>
      <c r="BG157" s="22">
        <f t="shared" si="168"/>
        <v>2.5964574826517121E-12</v>
      </c>
      <c r="BH157" s="62">
        <f t="shared" si="116"/>
        <v>293.33333333333593</v>
      </c>
      <c r="BI157" s="62">
        <f ca="1">AVERAGE(OFFSET($BH$3,0,0,'Données projet'!$E$11+1,1))-AVERAGE(OFFSET($H$3,0,0,'Données projet'!$E$11+1,1))</f>
        <v>236.29093866505224</v>
      </c>
      <c r="BJ157" s="62">
        <f t="shared" si="146"/>
        <v>258.22911730540892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-5.1875304052373401E-13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385.00782828233201</v>
      </c>
      <c r="T158" s="62">
        <f t="shared" si="142"/>
        <v>216.22708298332475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1.9863364286720756E-13</v>
      </c>
      <c r="AK158" s="14">
        <f t="shared" si="164"/>
        <v>2.7549360720371426E-12</v>
      </c>
      <c r="AL158" s="22">
        <f t="shared" si="165"/>
        <v>5.144133920125077E-12</v>
      </c>
      <c r="AM158" s="62">
        <f t="shared" si="113"/>
        <v>293.33333333333843</v>
      </c>
      <c r="AN158" s="62">
        <f ca="1">AVERAGE(OFFSET($AM$3,0,0,'Données projet'!$E$10+1,1))-AVERAGE(OFFSET($H$3,0,0,'Données projet'!$E$10+1,1))</f>
        <v>283.13610521644972</v>
      </c>
      <c r="AO158" s="62">
        <f t="shared" si="144"/>
        <v>389.13763434325057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9.2222762759774927E-14</v>
      </c>
      <c r="BF158" s="14">
        <f t="shared" si="167"/>
        <v>1.3985662224947967E-12</v>
      </c>
      <c r="BG158" s="22">
        <f t="shared" si="168"/>
        <v>2.5964574826517121E-12</v>
      </c>
      <c r="BH158" s="62">
        <f t="shared" si="116"/>
        <v>293.33333333333593</v>
      </c>
      <c r="BI158" s="62">
        <f ca="1">AVERAGE(OFFSET($BH$3,0,0,'Données projet'!$E$11+1,1))-AVERAGE(OFFSET($H$3,0,0,'Données projet'!$E$11+1,1))</f>
        <v>236.29093866505224</v>
      </c>
      <c r="BJ158" s="62">
        <f t="shared" si="146"/>
        <v>258.22911730540892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-5.1875304052373401E-13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385.00782828233201</v>
      </c>
      <c r="T159" s="62">
        <f t="shared" si="142"/>
        <v>216.22708298332475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1.9863364286720756E-13</v>
      </c>
      <c r="AK159" s="14">
        <f t="shared" si="164"/>
        <v>2.7549360720371426E-12</v>
      </c>
      <c r="AL159" s="22">
        <f t="shared" si="165"/>
        <v>5.144133920125077E-12</v>
      </c>
      <c r="AM159" s="62">
        <f t="shared" si="113"/>
        <v>293.33333333333843</v>
      </c>
      <c r="AN159" s="62">
        <f ca="1">AVERAGE(OFFSET($AM$3,0,0,'Données projet'!$E$10+1,1))-AVERAGE(OFFSET($H$3,0,0,'Données projet'!$E$10+1,1))</f>
        <v>283.13610521644972</v>
      </c>
      <c r="AO159" s="62">
        <f t="shared" si="144"/>
        <v>389.13763434325057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9.2222762759774927E-14</v>
      </c>
      <c r="BF159" s="14">
        <f t="shared" si="167"/>
        <v>1.3985662224947967E-12</v>
      </c>
      <c r="BG159" s="22">
        <f t="shared" si="168"/>
        <v>2.5964574826517121E-12</v>
      </c>
      <c r="BH159" s="62">
        <f t="shared" si="116"/>
        <v>293.33333333333593</v>
      </c>
      <c r="BI159" s="62">
        <f ca="1">AVERAGE(OFFSET($BH$3,0,0,'Données projet'!$E$11+1,1))-AVERAGE(OFFSET($H$3,0,0,'Données projet'!$E$11+1,1))</f>
        <v>236.29093866505224</v>
      </c>
      <c r="BJ159" s="62">
        <f t="shared" si="146"/>
        <v>258.22911730540892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-5.1875304052373401E-13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385.00782828233201</v>
      </c>
      <c r="T160" s="62">
        <f t="shared" si="142"/>
        <v>216.22708298332475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1.9863364286720756E-13</v>
      </c>
      <c r="AK160" s="14">
        <f t="shared" si="164"/>
        <v>2.7549360720371426E-12</v>
      </c>
      <c r="AL160" s="22">
        <f t="shared" si="165"/>
        <v>5.144133920125077E-12</v>
      </c>
      <c r="AM160" s="62">
        <f t="shared" si="113"/>
        <v>293.33333333333843</v>
      </c>
      <c r="AN160" s="62">
        <f ca="1">AVERAGE(OFFSET($AM$3,0,0,'Données projet'!$E$10+1,1))-AVERAGE(OFFSET($H$3,0,0,'Données projet'!$E$10+1,1))</f>
        <v>283.13610521644972</v>
      </c>
      <c r="AO160" s="62">
        <f t="shared" si="144"/>
        <v>389.13763434325057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9.2222762759774927E-14</v>
      </c>
      <c r="BF160" s="14">
        <f t="shared" si="167"/>
        <v>1.3985662224947967E-12</v>
      </c>
      <c r="BG160" s="22">
        <f t="shared" si="168"/>
        <v>2.5964574826517121E-12</v>
      </c>
      <c r="BH160" s="62">
        <f t="shared" si="116"/>
        <v>293.33333333333593</v>
      </c>
      <c r="BI160" s="62">
        <f ca="1">AVERAGE(OFFSET($BH$3,0,0,'Données projet'!$E$11+1,1))-AVERAGE(OFFSET($H$3,0,0,'Données projet'!$E$11+1,1))</f>
        <v>236.29093866505224</v>
      </c>
      <c r="BJ160" s="62">
        <f t="shared" si="146"/>
        <v>258.22911730540892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-5.1875304052373401E-13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385.00782828233201</v>
      </c>
      <c r="T161" s="62">
        <f t="shared" si="142"/>
        <v>216.22708298332475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1.9863364286720756E-13</v>
      </c>
      <c r="AK161" s="14">
        <f t="shared" si="164"/>
        <v>2.7549360720371426E-12</v>
      </c>
      <c r="AL161" s="22">
        <f t="shared" si="165"/>
        <v>5.144133920125077E-12</v>
      </c>
      <c r="AM161" s="62">
        <f t="shared" si="113"/>
        <v>293.33333333333843</v>
      </c>
      <c r="AN161" s="62">
        <f ca="1">AVERAGE(OFFSET($AM$3,0,0,'Données projet'!$E$10+1,1))-AVERAGE(OFFSET($H$3,0,0,'Données projet'!$E$10+1,1))</f>
        <v>283.13610521644972</v>
      </c>
      <c r="AO161" s="62">
        <f t="shared" si="144"/>
        <v>389.13763434325057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9.2222762759774927E-14</v>
      </c>
      <c r="BF161" s="14">
        <f t="shared" si="167"/>
        <v>1.3985662224947967E-12</v>
      </c>
      <c r="BG161" s="22">
        <f t="shared" si="168"/>
        <v>2.5964574826517121E-12</v>
      </c>
      <c r="BH161" s="62">
        <f t="shared" si="116"/>
        <v>293.33333333333593</v>
      </c>
      <c r="BI161" s="62">
        <f ca="1">AVERAGE(OFFSET($BH$3,0,0,'Données projet'!$E$11+1,1))-AVERAGE(OFFSET($H$3,0,0,'Données projet'!$E$11+1,1))</f>
        <v>236.29093866505224</v>
      </c>
      <c r="BJ161" s="62">
        <f t="shared" si="146"/>
        <v>258.22911730540892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-5.1875304052373401E-13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385.00782828233201</v>
      </c>
      <c r="T162" s="62">
        <f t="shared" si="142"/>
        <v>216.22708298332475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1.9863364286720756E-13</v>
      </c>
      <c r="AK162" s="14">
        <f t="shared" si="164"/>
        <v>2.7549360720371426E-12</v>
      </c>
      <c r="AL162" s="22">
        <f t="shared" si="165"/>
        <v>5.144133920125077E-12</v>
      </c>
      <c r="AM162" s="62">
        <f t="shared" si="113"/>
        <v>293.33333333333843</v>
      </c>
      <c r="AN162" s="62">
        <f ca="1">AVERAGE(OFFSET($AM$3,0,0,'Données projet'!$E$10+1,1))-AVERAGE(OFFSET($H$3,0,0,'Données projet'!$E$10+1,1))</f>
        <v>283.13610521644972</v>
      </c>
      <c r="AO162" s="62">
        <f t="shared" si="144"/>
        <v>389.13763434325057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9.2222762759774927E-14</v>
      </c>
      <c r="BF162" s="14">
        <f t="shared" si="167"/>
        <v>1.3985662224947967E-12</v>
      </c>
      <c r="BG162" s="22">
        <f t="shared" si="168"/>
        <v>2.5964574826517121E-12</v>
      </c>
      <c r="BH162" s="62">
        <f t="shared" si="116"/>
        <v>293.33333333333593</v>
      </c>
      <c r="BI162" s="62">
        <f ca="1">AVERAGE(OFFSET($BH$3,0,0,'Données projet'!$E$11+1,1))-AVERAGE(OFFSET($H$3,0,0,'Données projet'!$E$11+1,1))</f>
        <v>236.29093866505224</v>
      </c>
      <c r="BJ162" s="62">
        <f t="shared" si="146"/>
        <v>258.22911730540892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-5.1875304052373401E-13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385.00782828233201</v>
      </c>
      <c r="T163" s="62">
        <f t="shared" si="142"/>
        <v>216.22708298332475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1.9863364286720756E-13</v>
      </c>
      <c r="AK163" s="14">
        <f t="shared" si="164"/>
        <v>2.7549360720371426E-12</v>
      </c>
      <c r="AL163" s="22">
        <f t="shared" si="165"/>
        <v>5.144133920125077E-12</v>
      </c>
      <c r="AM163" s="62">
        <f t="shared" si="113"/>
        <v>293.33333333333843</v>
      </c>
      <c r="AN163" s="62">
        <f ca="1">AVERAGE(OFFSET($AM$3,0,0,'Données projet'!$E$10+1,1))-AVERAGE(OFFSET($H$3,0,0,'Données projet'!$E$10+1,1))</f>
        <v>283.13610521644972</v>
      </c>
      <c r="AO163" s="62">
        <f t="shared" si="144"/>
        <v>389.13763434325057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9.2222762759774927E-14</v>
      </c>
      <c r="BF163" s="14">
        <f t="shared" si="167"/>
        <v>1.3985662224947967E-12</v>
      </c>
      <c r="BG163" s="22">
        <f t="shared" si="168"/>
        <v>2.5964574826517121E-12</v>
      </c>
      <c r="BH163" s="62">
        <f t="shared" si="116"/>
        <v>293.33333333333593</v>
      </c>
      <c r="BI163" s="62">
        <f ca="1">AVERAGE(OFFSET($BH$3,0,0,'Données projet'!$E$11+1,1))-AVERAGE(OFFSET($H$3,0,0,'Données projet'!$E$11+1,1))</f>
        <v>236.29093866505224</v>
      </c>
      <c r="BJ163" s="62">
        <f t="shared" si="146"/>
        <v>258.22911730540892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-5.1875304052373401E-13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385.00782828233201</v>
      </c>
      <c r="T164" s="62">
        <f t="shared" si="142"/>
        <v>216.22708298332475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1.9863364286720756E-13</v>
      </c>
      <c r="AK164" s="14">
        <f t="shared" si="164"/>
        <v>2.7549360720371426E-12</v>
      </c>
      <c r="AL164" s="22">
        <f t="shared" si="165"/>
        <v>5.144133920125077E-12</v>
      </c>
      <c r="AM164" s="62">
        <f t="shared" si="113"/>
        <v>293.33333333333843</v>
      </c>
      <c r="AN164" s="62">
        <f ca="1">AVERAGE(OFFSET($AM$3,0,0,'Données projet'!$E$10+1,1))-AVERAGE(OFFSET($H$3,0,0,'Données projet'!$E$10+1,1))</f>
        <v>283.13610521644972</v>
      </c>
      <c r="AO164" s="62">
        <f t="shared" si="144"/>
        <v>389.13763434325057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9.2222762759774927E-14</v>
      </c>
      <c r="BF164" s="14">
        <f t="shared" si="167"/>
        <v>1.3985662224947967E-12</v>
      </c>
      <c r="BG164" s="22">
        <f t="shared" si="168"/>
        <v>2.5964574826517121E-12</v>
      </c>
      <c r="BH164" s="62">
        <f t="shared" si="116"/>
        <v>293.33333333333593</v>
      </c>
      <c r="BI164" s="62">
        <f ca="1">AVERAGE(OFFSET($BH$3,0,0,'Données projet'!$E$11+1,1))-AVERAGE(OFFSET($H$3,0,0,'Données projet'!$E$11+1,1))</f>
        <v>236.29093866505224</v>
      </c>
      <c r="BJ164" s="62">
        <f t="shared" si="146"/>
        <v>258.22911730540892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-5.1875304052373401E-13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385.00782828233201</v>
      </c>
      <c r="T165" s="62">
        <f t="shared" si="142"/>
        <v>216.22708298332475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1.9863364286720756E-13</v>
      </c>
      <c r="AK165" s="14">
        <f t="shared" si="164"/>
        <v>2.7549360720371426E-12</v>
      </c>
      <c r="AL165" s="22">
        <f t="shared" si="165"/>
        <v>5.144133920125077E-12</v>
      </c>
      <c r="AM165" s="62">
        <f t="shared" si="113"/>
        <v>293.33333333333843</v>
      </c>
      <c r="AN165" s="62">
        <f ca="1">AVERAGE(OFFSET($AM$3,0,0,'Données projet'!$E$10+1,1))-AVERAGE(OFFSET($H$3,0,0,'Données projet'!$E$10+1,1))</f>
        <v>283.13610521644972</v>
      </c>
      <c r="AO165" s="62">
        <f t="shared" si="144"/>
        <v>389.13763434325057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9.2222762759774927E-14</v>
      </c>
      <c r="BF165" s="14">
        <f t="shared" si="167"/>
        <v>1.3985662224947967E-12</v>
      </c>
      <c r="BG165" s="22">
        <f t="shared" si="168"/>
        <v>2.5964574826517121E-12</v>
      </c>
      <c r="BH165" s="62">
        <f t="shared" si="116"/>
        <v>293.33333333333593</v>
      </c>
      <c r="BI165" s="62">
        <f ca="1">AVERAGE(OFFSET($BH$3,0,0,'Données projet'!$E$11+1,1))-AVERAGE(OFFSET($H$3,0,0,'Données projet'!$E$11+1,1))</f>
        <v>236.29093866505224</v>
      </c>
      <c r="BJ165" s="62">
        <f t="shared" si="146"/>
        <v>258.22911730540892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-5.1875304052373401E-13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385.00782828233201</v>
      </c>
      <c r="T166" s="62">
        <f t="shared" si="142"/>
        <v>216.22708298332475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1.9863364286720756E-13</v>
      </c>
      <c r="AK166" s="14">
        <f t="shared" si="164"/>
        <v>2.7549360720371426E-12</v>
      </c>
      <c r="AL166" s="22">
        <f t="shared" si="165"/>
        <v>5.144133920125077E-12</v>
      </c>
      <c r="AM166" s="62">
        <f t="shared" si="113"/>
        <v>293.33333333333843</v>
      </c>
      <c r="AN166" s="62">
        <f ca="1">AVERAGE(OFFSET($AM$3,0,0,'Données projet'!$E$10+1,1))-AVERAGE(OFFSET($H$3,0,0,'Données projet'!$E$10+1,1))</f>
        <v>283.13610521644972</v>
      </c>
      <c r="AO166" s="62">
        <f t="shared" si="144"/>
        <v>389.13763434325057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9.2222762759774927E-14</v>
      </c>
      <c r="BF166" s="14">
        <f t="shared" si="167"/>
        <v>1.3985662224947967E-12</v>
      </c>
      <c r="BG166" s="22">
        <f t="shared" si="168"/>
        <v>2.5964574826517121E-12</v>
      </c>
      <c r="BH166" s="62">
        <f t="shared" si="116"/>
        <v>293.33333333333593</v>
      </c>
      <c r="BI166" s="62">
        <f ca="1">AVERAGE(OFFSET($BH$3,0,0,'Données projet'!$E$11+1,1))-AVERAGE(OFFSET($H$3,0,0,'Données projet'!$E$11+1,1))</f>
        <v>236.29093866505224</v>
      </c>
      <c r="BJ166" s="62">
        <f t="shared" si="146"/>
        <v>258.22911730540892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-5.1875304052373401E-13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385.00782828233201</v>
      </c>
      <c r="T167" s="62">
        <f t="shared" si="142"/>
        <v>216.22708298332475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1.9863364286720756E-13</v>
      </c>
      <c r="AK167" s="14">
        <f t="shared" si="164"/>
        <v>2.7549360720371426E-12</v>
      </c>
      <c r="AL167" s="22">
        <f t="shared" si="165"/>
        <v>5.144133920125077E-12</v>
      </c>
      <c r="AM167" s="62">
        <f t="shared" si="113"/>
        <v>293.33333333333843</v>
      </c>
      <c r="AN167" s="62">
        <f ca="1">AVERAGE(OFFSET($AM$3,0,0,'Données projet'!$E$10+1,1))-AVERAGE(OFFSET($H$3,0,0,'Données projet'!$E$10+1,1))</f>
        <v>283.13610521644972</v>
      </c>
      <c r="AO167" s="62">
        <f t="shared" si="144"/>
        <v>389.13763434325057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9.2222762759774927E-14</v>
      </c>
      <c r="BF167" s="14">
        <f t="shared" si="167"/>
        <v>1.3985662224947967E-12</v>
      </c>
      <c r="BG167" s="22">
        <f t="shared" si="168"/>
        <v>2.5964574826517121E-12</v>
      </c>
      <c r="BH167" s="62">
        <f t="shared" si="116"/>
        <v>293.33333333333593</v>
      </c>
      <c r="BI167" s="62">
        <f ca="1">AVERAGE(OFFSET($BH$3,0,0,'Données projet'!$E$11+1,1))-AVERAGE(OFFSET($H$3,0,0,'Données projet'!$E$11+1,1))</f>
        <v>236.29093866505224</v>
      </c>
      <c r="BJ167" s="62">
        <f t="shared" si="146"/>
        <v>258.22911730540892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-5.1875304052373401E-13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385.00782828233201</v>
      </c>
      <c r="T168" s="62">
        <f t="shared" si="142"/>
        <v>216.22708298332475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1.9863364286720756E-13</v>
      </c>
      <c r="AK168" s="14">
        <f t="shared" si="164"/>
        <v>2.7549360720371426E-12</v>
      </c>
      <c r="AL168" s="22">
        <f t="shared" si="165"/>
        <v>5.144133920125077E-12</v>
      </c>
      <c r="AM168" s="62">
        <f t="shared" si="113"/>
        <v>293.33333333333843</v>
      </c>
      <c r="AN168" s="62">
        <f ca="1">AVERAGE(OFFSET($AM$3,0,0,'Données projet'!$E$10+1,1))-AVERAGE(OFFSET($H$3,0,0,'Données projet'!$E$10+1,1))</f>
        <v>283.13610521644972</v>
      </c>
      <c r="AO168" s="62">
        <f t="shared" si="144"/>
        <v>389.13763434325057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9.2222762759774927E-14</v>
      </c>
      <c r="BF168" s="14">
        <f t="shared" si="167"/>
        <v>1.3985662224947967E-12</v>
      </c>
      <c r="BG168" s="22">
        <f t="shared" si="168"/>
        <v>2.5964574826517121E-12</v>
      </c>
      <c r="BH168" s="62">
        <f t="shared" si="116"/>
        <v>293.33333333333593</v>
      </c>
      <c r="BI168" s="62">
        <f ca="1">AVERAGE(OFFSET($BH$3,0,0,'Données projet'!$E$11+1,1))-AVERAGE(OFFSET($H$3,0,0,'Données projet'!$E$11+1,1))</f>
        <v>236.29093866505224</v>
      </c>
      <c r="BJ168" s="62">
        <f t="shared" si="146"/>
        <v>258.22911730540892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-5.1875304052373401E-13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385.00782828233201</v>
      </c>
      <c r="T169" s="62">
        <f t="shared" si="142"/>
        <v>216.22708298332475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1.9863364286720756E-13</v>
      </c>
      <c r="AK169" s="14">
        <f t="shared" si="164"/>
        <v>2.7549360720371426E-12</v>
      </c>
      <c r="AL169" s="22">
        <f t="shared" si="165"/>
        <v>5.144133920125077E-12</v>
      </c>
      <c r="AM169" s="62">
        <f t="shared" si="113"/>
        <v>293.33333333333843</v>
      </c>
      <c r="AN169" s="62">
        <f ca="1">AVERAGE(OFFSET($AM$3,0,0,'Données projet'!$E$10+1,1))-AVERAGE(OFFSET($H$3,0,0,'Données projet'!$E$10+1,1))</f>
        <v>283.13610521644972</v>
      </c>
      <c r="AO169" s="62">
        <f t="shared" si="144"/>
        <v>389.13763434325057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9.2222762759774927E-14</v>
      </c>
      <c r="BF169" s="14">
        <f t="shared" si="167"/>
        <v>1.3985662224947967E-12</v>
      </c>
      <c r="BG169" s="22">
        <f t="shared" si="168"/>
        <v>2.5964574826517121E-12</v>
      </c>
      <c r="BH169" s="62">
        <f t="shared" si="116"/>
        <v>293.33333333333593</v>
      </c>
      <c r="BI169" s="62">
        <f ca="1">AVERAGE(OFFSET($BH$3,0,0,'Données projet'!$E$11+1,1))-AVERAGE(OFFSET($H$3,0,0,'Données projet'!$E$11+1,1))</f>
        <v>236.29093866505224</v>
      </c>
      <c r="BJ169" s="62">
        <f t="shared" si="146"/>
        <v>258.22911730540892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-5.1875304052373401E-13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385.00782828233201</v>
      </c>
      <c r="T170" s="62">
        <f t="shared" si="142"/>
        <v>216.22708298332475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1.9863364286720756E-13</v>
      </c>
      <c r="AK170" s="14">
        <f t="shared" si="164"/>
        <v>2.7549360720371426E-12</v>
      </c>
      <c r="AL170" s="22">
        <f t="shared" si="165"/>
        <v>5.144133920125077E-12</v>
      </c>
      <c r="AM170" s="62">
        <f t="shared" si="113"/>
        <v>293.33333333333843</v>
      </c>
      <c r="AN170" s="62">
        <f ca="1">AVERAGE(OFFSET($AM$3,0,0,'Données projet'!$E$10+1,1))-AVERAGE(OFFSET($H$3,0,0,'Données projet'!$E$10+1,1))</f>
        <v>283.13610521644972</v>
      </c>
      <c r="AO170" s="62">
        <f t="shared" si="144"/>
        <v>389.13763434325057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9.2222762759774927E-14</v>
      </c>
      <c r="BF170" s="14">
        <f t="shared" si="167"/>
        <v>1.3985662224947967E-12</v>
      </c>
      <c r="BG170" s="22">
        <f t="shared" si="168"/>
        <v>2.5964574826517121E-12</v>
      </c>
      <c r="BH170" s="62">
        <f t="shared" si="116"/>
        <v>293.33333333333593</v>
      </c>
      <c r="BI170" s="62">
        <f ca="1">AVERAGE(OFFSET($BH$3,0,0,'Données projet'!$E$11+1,1))-AVERAGE(OFFSET($H$3,0,0,'Données projet'!$E$11+1,1))</f>
        <v>236.29093866505224</v>
      </c>
      <c r="BJ170" s="62">
        <f t="shared" si="146"/>
        <v>258.22911730540892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-5.1875304052373401E-13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385.00782828233201</v>
      </c>
      <c r="T171" s="62">
        <f t="shared" si="142"/>
        <v>216.22708298332475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1.9863364286720756E-13</v>
      </c>
      <c r="AK171" s="14">
        <f t="shared" si="164"/>
        <v>2.7549360720371426E-12</v>
      </c>
      <c r="AL171" s="22">
        <f t="shared" si="165"/>
        <v>5.144133920125077E-12</v>
      </c>
      <c r="AM171" s="62">
        <f t="shared" si="113"/>
        <v>293.33333333333843</v>
      </c>
      <c r="AN171" s="62">
        <f ca="1">AVERAGE(OFFSET($AM$3,0,0,'Données projet'!$E$10+1,1))-AVERAGE(OFFSET($H$3,0,0,'Données projet'!$E$10+1,1))</f>
        <v>283.13610521644972</v>
      </c>
      <c r="AO171" s="62">
        <f t="shared" si="144"/>
        <v>389.13763434325057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9.2222762759774927E-14</v>
      </c>
      <c r="BF171" s="14">
        <f t="shared" si="167"/>
        <v>1.3985662224947967E-12</v>
      </c>
      <c r="BG171" s="22">
        <f t="shared" si="168"/>
        <v>2.5964574826517121E-12</v>
      </c>
      <c r="BH171" s="62">
        <f t="shared" si="116"/>
        <v>293.33333333333593</v>
      </c>
      <c r="BI171" s="62">
        <f ca="1">AVERAGE(OFFSET($BH$3,0,0,'Données projet'!$E$11+1,1))-AVERAGE(OFFSET($H$3,0,0,'Données projet'!$E$11+1,1))</f>
        <v>236.29093866505224</v>
      </c>
      <c r="BJ171" s="62">
        <f t="shared" si="146"/>
        <v>258.22911730540892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-5.1875304052373401E-13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385.00782828233201</v>
      </c>
      <c r="T172" s="62">
        <f t="shared" si="142"/>
        <v>216.22708298332475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1.9863364286720756E-13</v>
      </c>
      <c r="AK172" s="14">
        <f t="shared" si="164"/>
        <v>2.7549360720371426E-12</v>
      </c>
      <c r="AL172" s="22">
        <f t="shared" si="165"/>
        <v>5.144133920125077E-12</v>
      </c>
      <c r="AM172" s="62">
        <f t="shared" si="113"/>
        <v>293.33333333333843</v>
      </c>
      <c r="AN172" s="62">
        <f ca="1">AVERAGE(OFFSET($AM$3,0,0,'Données projet'!$E$10+1,1))-AVERAGE(OFFSET($H$3,0,0,'Données projet'!$E$10+1,1))</f>
        <v>283.13610521644972</v>
      </c>
      <c r="AO172" s="62">
        <f t="shared" si="144"/>
        <v>389.13763434325057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9.2222762759774927E-14</v>
      </c>
      <c r="BF172" s="14">
        <f t="shared" si="167"/>
        <v>1.3985662224947967E-12</v>
      </c>
      <c r="BG172" s="22">
        <f t="shared" si="168"/>
        <v>2.5964574826517121E-12</v>
      </c>
      <c r="BH172" s="62">
        <f t="shared" si="116"/>
        <v>293.33333333333593</v>
      </c>
      <c r="BI172" s="62">
        <f ca="1">AVERAGE(OFFSET($BH$3,0,0,'Données projet'!$E$11+1,1))-AVERAGE(OFFSET($H$3,0,0,'Données projet'!$E$11+1,1))</f>
        <v>236.29093866505224</v>
      </c>
      <c r="BJ172" s="62">
        <f t="shared" si="146"/>
        <v>258.22911730540892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-5.1875304052373401E-13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385.00782828233201</v>
      </c>
      <c r="T173" s="62">
        <f t="shared" si="142"/>
        <v>216.22708298332475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1.9863364286720756E-13</v>
      </c>
      <c r="AK173" s="14">
        <f t="shared" si="164"/>
        <v>2.7549360720371426E-12</v>
      </c>
      <c r="AL173" s="22">
        <f t="shared" si="165"/>
        <v>5.144133920125077E-12</v>
      </c>
      <c r="AM173" s="62">
        <f t="shared" si="113"/>
        <v>293.33333333333843</v>
      </c>
      <c r="AN173" s="62">
        <f ca="1">AVERAGE(OFFSET($AM$3,0,0,'Données projet'!$E$10+1,1))-AVERAGE(OFFSET($H$3,0,0,'Données projet'!$E$10+1,1))</f>
        <v>283.13610521644972</v>
      </c>
      <c r="AO173" s="62">
        <f t="shared" si="144"/>
        <v>389.13763434325057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9.2222762759774927E-14</v>
      </c>
      <c r="BF173" s="14">
        <f t="shared" si="167"/>
        <v>1.3985662224947967E-12</v>
      </c>
      <c r="BG173" s="22">
        <f t="shared" si="168"/>
        <v>2.5964574826517121E-12</v>
      </c>
      <c r="BH173" s="62">
        <f t="shared" si="116"/>
        <v>293.33333333333593</v>
      </c>
      <c r="BI173" s="62">
        <f ca="1">AVERAGE(OFFSET($BH$3,0,0,'Données projet'!$E$11+1,1))-AVERAGE(OFFSET($H$3,0,0,'Données projet'!$E$11+1,1))</f>
        <v>236.29093866505224</v>
      </c>
      <c r="BJ173" s="62">
        <f t="shared" si="146"/>
        <v>258.22911730540892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-5.1875304052373401E-13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385.00782828233201</v>
      </c>
      <c r="T174" s="62">
        <f t="shared" si="142"/>
        <v>216.22708298332475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1.9863364286720756E-13</v>
      </c>
      <c r="AK174" s="14">
        <f t="shared" si="164"/>
        <v>2.7549360720371426E-12</v>
      </c>
      <c r="AL174" s="22">
        <f t="shared" si="165"/>
        <v>5.144133920125077E-12</v>
      </c>
      <c r="AM174" s="62">
        <f t="shared" si="113"/>
        <v>293.33333333333843</v>
      </c>
      <c r="AN174" s="62">
        <f ca="1">AVERAGE(OFFSET($AM$3,0,0,'Données projet'!$E$10+1,1))-AVERAGE(OFFSET($H$3,0,0,'Données projet'!$E$10+1,1))</f>
        <v>283.13610521644972</v>
      </c>
      <c r="AO174" s="62">
        <f t="shared" si="144"/>
        <v>389.13763434325057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9.2222762759774927E-14</v>
      </c>
      <c r="BF174" s="14">
        <f t="shared" si="167"/>
        <v>1.3985662224947967E-12</v>
      </c>
      <c r="BG174" s="22">
        <f t="shared" si="168"/>
        <v>2.5964574826517121E-12</v>
      </c>
      <c r="BH174" s="62">
        <f t="shared" si="116"/>
        <v>293.33333333333593</v>
      </c>
      <c r="BI174" s="62">
        <f ca="1">AVERAGE(OFFSET($BH$3,0,0,'Données projet'!$E$11+1,1))-AVERAGE(OFFSET($H$3,0,0,'Données projet'!$E$11+1,1))</f>
        <v>236.29093866505224</v>
      </c>
      <c r="BJ174" s="62">
        <f t="shared" si="146"/>
        <v>258.22911730540892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-5.1875304052373401E-13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385.00782828233201</v>
      </c>
      <c r="T175" s="62">
        <f t="shared" si="142"/>
        <v>216.22708298332475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1.9863364286720756E-13</v>
      </c>
      <c r="AK175" s="14">
        <f t="shared" si="164"/>
        <v>2.7549360720371426E-12</v>
      </c>
      <c r="AL175" s="22">
        <f t="shared" si="165"/>
        <v>5.144133920125077E-12</v>
      </c>
      <c r="AM175" s="62">
        <f t="shared" si="113"/>
        <v>293.33333333333843</v>
      </c>
      <c r="AN175" s="62">
        <f ca="1">AVERAGE(OFFSET($AM$3,0,0,'Données projet'!$E$10+1,1))-AVERAGE(OFFSET($H$3,0,0,'Données projet'!$E$10+1,1))</f>
        <v>283.13610521644972</v>
      </c>
      <c r="AO175" s="62">
        <f t="shared" si="144"/>
        <v>389.13763434325057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9.2222762759774927E-14</v>
      </c>
      <c r="BF175" s="14">
        <f t="shared" si="167"/>
        <v>1.3985662224947967E-12</v>
      </c>
      <c r="BG175" s="22">
        <f t="shared" si="168"/>
        <v>2.5964574826517121E-12</v>
      </c>
      <c r="BH175" s="62">
        <f t="shared" si="116"/>
        <v>293.33333333333593</v>
      </c>
      <c r="BI175" s="62">
        <f ca="1">AVERAGE(OFFSET($BH$3,0,0,'Données projet'!$E$11+1,1))-AVERAGE(OFFSET($H$3,0,0,'Données projet'!$E$11+1,1))</f>
        <v>236.29093866505224</v>
      </c>
      <c r="BJ175" s="62">
        <f t="shared" si="146"/>
        <v>258.22911730540892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-5.1875304052373401E-13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385.00782828233201</v>
      </c>
      <c r="T176" s="62">
        <f t="shared" si="142"/>
        <v>216.22708298332475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1.9863364286720756E-13</v>
      </c>
      <c r="AK176" s="14">
        <f t="shared" si="164"/>
        <v>2.7549360720371426E-12</v>
      </c>
      <c r="AL176" s="22">
        <f t="shared" si="165"/>
        <v>5.144133920125077E-12</v>
      </c>
      <c r="AM176" s="62">
        <f t="shared" si="113"/>
        <v>293.33333333333843</v>
      </c>
      <c r="AN176" s="62">
        <f ca="1">AVERAGE(OFFSET($AM$3,0,0,'Données projet'!$E$10+1,1))-AVERAGE(OFFSET($H$3,0,0,'Données projet'!$E$10+1,1))</f>
        <v>283.13610521644972</v>
      </c>
      <c r="AO176" s="62">
        <f t="shared" si="144"/>
        <v>389.13763434325057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9.2222762759774927E-14</v>
      </c>
      <c r="BF176" s="14">
        <f t="shared" si="167"/>
        <v>1.3985662224947967E-12</v>
      </c>
      <c r="BG176" s="22">
        <f t="shared" si="168"/>
        <v>2.5964574826517121E-12</v>
      </c>
      <c r="BH176" s="62">
        <f t="shared" si="116"/>
        <v>293.33333333333593</v>
      </c>
      <c r="BI176" s="62">
        <f ca="1">AVERAGE(OFFSET($BH$3,0,0,'Données projet'!$E$11+1,1))-AVERAGE(OFFSET($H$3,0,0,'Données projet'!$E$11+1,1))</f>
        <v>236.29093866505224</v>
      </c>
      <c r="BJ176" s="62">
        <f t="shared" si="146"/>
        <v>258.22911730540892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-5.1875304052373401E-13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385.00782828233201</v>
      </c>
      <c r="T177" s="62">
        <f t="shared" si="142"/>
        <v>216.22708298332475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1.9863364286720756E-13</v>
      </c>
      <c r="AK177" s="14">
        <f t="shared" si="164"/>
        <v>2.7549360720371426E-12</v>
      </c>
      <c r="AL177" s="22">
        <f t="shared" si="165"/>
        <v>5.144133920125077E-12</v>
      </c>
      <c r="AM177" s="62">
        <f t="shared" si="113"/>
        <v>293.33333333333843</v>
      </c>
      <c r="AN177" s="62">
        <f ca="1">AVERAGE(OFFSET($AM$3,0,0,'Données projet'!$E$10+1,1))-AVERAGE(OFFSET($H$3,0,0,'Données projet'!$E$10+1,1))</f>
        <v>283.13610521644972</v>
      </c>
      <c r="AO177" s="62">
        <f t="shared" si="144"/>
        <v>389.13763434325057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9.2222762759774927E-14</v>
      </c>
      <c r="BF177" s="14">
        <f t="shared" si="167"/>
        <v>1.3985662224947967E-12</v>
      </c>
      <c r="BG177" s="22">
        <f t="shared" si="168"/>
        <v>2.5964574826517121E-12</v>
      </c>
      <c r="BH177" s="62">
        <f t="shared" si="116"/>
        <v>293.33333333333593</v>
      </c>
      <c r="BI177" s="62">
        <f ca="1">AVERAGE(OFFSET($BH$3,0,0,'Données projet'!$E$11+1,1))-AVERAGE(OFFSET($H$3,0,0,'Données projet'!$E$11+1,1))</f>
        <v>236.29093866505224</v>
      </c>
      <c r="BJ177" s="62">
        <f t="shared" si="146"/>
        <v>258.22911730540892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-5.1875304052373401E-13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385.00782828233201</v>
      </c>
      <c r="T178" s="62">
        <f t="shared" si="142"/>
        <v>216.22708298332475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1.9863364286720756E-13</v>
      </c>
      <c r="AK178" s="14">
        <f t="shared" si="164"/>
        <v>2.7549360720371426E-12</v>
      </c>
      <c r="AL178" s="22">
        <f t="shared" si="165"/>
        <v>5.144133920125077E-12</v>
      </c>
      <c r="AM178" s="62">
        <f t="shared" si="113"/>
        <v>293.33333333333843</v>
      </c>
      <c r="AN178" s="62">
        <f ca="1">AVERAGE(OFFSET($AM$3,0,0,'Données projet'!$E$10+1,1))-AVERAGE(OFFSET($H$3,0,0,'Données projet'!$E$10+1,1))</f>
        <v>283.13610521644972</v>
      </c>
      <c r="AO178" s="62">
        <f t="shared" si="144"/>
        <v>389.13763434325057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9.2222762759774927E-14</v>
      </c>
      <c r="BF178" s="14">
        <f t="shared" si="167"/>
        <v>1.3985662224947967E-12</v>
      </c>
      <c r="BG178" s="22">
        <f t="shared" si="168"/>
        <v>2.5964574826517121E-12</v>
      </c>
      <c r="BH178" s="62">
        <f t="shared" si="116"/>
        <v>293.33333333333593</v>
      </c>
      <c r="BI178" s="62">
        <f ca="1">AVERAGE(OFFSET($BH$3,0,0,'Données projet'!$E$11+1,1))-AVERAGE(OFFSET($H$3,0,0,'Données projet'!$E$11+1,1))</f>
        <v>236.29093866505224</v>
      </c>
      <c r="BJ178" s="62">
        <f t="shared" si="146"/>
        <v>258.22911730540892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-5.1875304052373401E-13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385.00782828233201</v>
      </c>
      <c r="T179" s="62">
        <f t="shared" si="142"/>
        <v>216.22708298332475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1.9863364286720756E-13</v>
      </c>
      <c r="AK179" s="14">
        <f t="shared" si="164"/>
        <v>2.7549360720371426E-12</v>
      </c>
      <c r="AL179" s="22">
        <f t="shared" si="165"/>
        <v>5.144133920125077E-12</v>
      </c>
      <c r="AM179" s="62">
        <f t="shared" si="113"/>
        <v>293.33333333333843</v>
      </c>
      <c r="AN179" s="62">
        <f ca="1">AVERAGE(OFFSET($AM$3,0,0,'Données projet'!$E$10+1,1))-AVERAGE(OFFSET($H$3,0,0,'Données projet'!$E$10+1,1))</f>
        <v>283.13610521644972</v>
      </c>
      <c r="AO179" s="62">
        <f t="shared" si="144"/>
        <v>389.13763434325057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9.2222762759774927E-14</v>
      </c>
      <c r="BF179" s="14">
        <f t="shared" si="167"/>
        <v>1.3985662224947967E-12</v>
      </c>
      <c r="BG179" s="22">
        <f t="shared" si="168"/>
        <v>2.5964574826517121E-12</v>
      </c>
      <c r="BH179" s="62">
        <f t="shared" si="116"/>
        <v>293.33333333333593</v>
      </c>
      <c r="BI179" s="62">
        <f ca="1">AVERAGE(OFFSET($BH$3,0,0,'Données projet'!$E$11+1,1))-AVERAGE(OFFSET($H$3,0,0,'Données projet'!$E$11+1,1))</f>
        <v>236.29093866505224</v>
      </c>
      <c r="BJ179" s="62">
        <f t="shared" si="146"/>
        <v>258.22911730540892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-5.1875304052373401E-13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385.00782828233201</v>
      </c>
      <c r="T180" s="62">
        <f t="shared" si="142"/>
        <v>216.22708298332475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1.9863364286720756E-13</v>
      </c>
      <c r="AK180" s="14">
        <f t="shared" si="164"/>
        <v>2.7549360720371426E-12</v>
      </c>
      <c r="AL180" s="22">
        <f t="shared" si="165"/>
        <v>5.144133920125077E-12</v>
      </c>
      <c r="AM180" s="62">
        <f t="shared" si="113"/>
        <v>293.33333333333843</v>
      </c>
      <c r="AN180" s="62">
        <f ca="1">AVERAGE(OFFSET($AM$3,0,0,'Données projet'!$E$10+1,1))-AVERAGE(OFFSET($H$3,0,0,'Données projet'!$E$10+1,1))</f>
        <v>283.13610521644972</v>
      </c>
      <c r="AO180" s="62">
        <f t="shared" si="144"/>
        <v>389.13763434325057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9.2222762759774927E-14</v>
      </c>
      <c r="BF180" s="14">
        <f t="shared" si="167"/>
        <v>1.3985662224947967E-12</v>
      </c>
      <c r="BG180" s="22">
        <f t="shared" si="168"/>
        <v>2.5964574826517121E-12</v>
      </c>
      <c r="BH180" s="62">
        <f t="shared" si="116"/>
        <v>293.33333333333593</v>
      </c>
      <c r="BI180" s="62">
        <f ca="1">AVERAGE(OFFSET($BH$3,0,0,'Données projet'!$E$11+1,1))-AVERAGE(OFFSET($H$3,0,0,'Données projet'!$E$11+1,1))</f>
        <v>236.29093866505224</v>
      </c>
      <c r="BJ180" s="62">
        <f t="shared" si="146"/>
        <v>258.22911730540892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-5.1875304052373401E-13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385.00782828233201</v>
      </c>
      <c r="T181" s="62">
        <f t="shared" si="142"/>
        <v>216.22708298332475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1.9863364286720756E-13</v>
      </c>
      <c r="AK181" s="14">
        <f t="shared" si="164"/>
        <v>2.7549360720371426E-12</v>
      </c>
      <c r="AL181" s="22">
        <f t="shared" si="165"/>
        <v>5.144133920125077E-12</v>
      </c>
      <c r="AM181" s="62">
        <f t="shared" si="113"/>
        <v>293.33333333333843</v>
      </c>
      <c r="AN181" s="62">
        <f ca="1">AVERAGE(OFFSET($AM$3,0,0,'Données projet'!$E$10+1,1))-AVERAGE(OFFSET($H$3,0,0,'Données projet'!$E$10+1,1))</f>
        <v>283.13610521644972</v>
      </c>
      <c r="AO181" s="62">
        <f t="shared" si="144"/>
        <v>389.13763434325057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9.2222762759774927E-14</v>
      </c>
      <c r="BF181" s="14">
        <f t="shared" si="167"/>
        <v>1.3985662224947967E-12</v>
      </c>
      <c r="BG181" s="22">
        <f t="shared" si="168"/>
        <v>2.5964574826517121E-12</v>
      </c>
      <c r="BH181" s="62">
        <f t="shared" si="116"/>
        <v>293.33333333333593</v>
      </c>
      <c r="BI181" s="62">
        <f ca="1">AVERAGE(OFFSET($BH$3,0,0,'Données projet'!$E$11+1,1))-AVERAGE(OFFSET($H$3,0,0,'Données projet'!$E$11+1,1))</f>
        <v>236.29093866505224</v>
      </c>
      <c r="BJ181" s="62">
        <f t="shared" si="146"/>
        <v>258.22911730540892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-5.1875304052373401E-13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385.00782828233201</v>
      </c>
      <c r="T182" s="62">
        <f t="shared" si="142"/>
        <v>216.22708298332475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1.9863364286720756E-13</v>
      </c>
      <c r="AK182" s="14">
        <f t="shared" si="164"/>
        <v>2.7549360720371426E-12</v>
      </c>
      <c r="AL182" s="22">
        <f t="shared" si="165"/>
        <v>5.144133920125077E-12</v>
      </c>
      <c r="AM182" s="62">
        <f t="shared" si="113"/>
        <v>293.33333333333843</v>
      </c>
      <c r="AN182" s="62">
        <f ca="1">AVERAGE(OFFSET($AM$3,0,0,'Données projet'!$E$10+1,1))-AVERAGE(OFFSET($H$3,0,0,'Données projet'!$E$10+1,1))</f>
        <v>283.13610521644972</v>
      </c>
      <c r="AO182" s="62">
        <f t="shared" si="144"/>
        <v>389.13763434325057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9.2222762759774927E-14</v>
      </c>
      <c r="BF182" s="14">
        <f t="shared" si="167"/>
        <v>1.3985662224947967E-12</v>
      </c>
      <c r="BG182" s="22">
        <f t="shared" si="168"/>
        <v>2.5964574826517121E-12</v>
      </c>
      <c r="BH182" s="62">
        <f t="shared" si="116"/>
        <v>293.33333333333593</v>
      </c>
      <c r="BI182" s="62">
        <f ca="1">AVERAGE(OFFSET($BH$3,0,0,'Données projet'!$E$11+1,1))-AVERAGE(OFFSET($H$3,0,0,'Données projet'!$E$11+1,1))</f>
        <v>236.29093866505224</v>
      </c>
      <c r="BJ182" s="62">
        <f t="shared" si="146"/>
        <v>258.22911730540892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-5.1875304052373401E-13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385.00782828233201</v>
      </c>
      <c r="T183" s="62">
        <f t="shared" si="142"/>
        <v>216.22708298332475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1.9863364286720756E-13</v>
      </c>
      <c r="AK183" s="14">
        <f t="shared" si="164"/>
        <v>2.7549360720371426E-12</v>
      </c>
      <c r="AL183" s="22">
        <f t="shared" si="165"/>
        <v>5.144133920125077E-12</v>
      </c>
      <c r="AM183" s="62">
        <f t="shared" si="113"/>
        <v>293.33333333333843</v>
      </c>
      <c r="AN183" s="62">
        <f ca="1">AVERAGE(OFFSET($AM$3,0,0,'Données projet'!$E$10+1,1))-AVERAGE(OFFSET($H$3,0,0,'Données projet'!$E$10+1,1))</f>
        <v>283.13610521644972</v>
      </c>
      <c r="AO183" s="62">
        <f t="shared" si="144"/>
        <v>389.13763434325057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9.2222762759774927E-14</v>
      </c>
      <c r="BF183" s="14">
        <f t="shared" si="167"/>
        <v>1.3985662224947967E-12</v>
      </c>
      <c r="BG183" s="22">
        <f t="shared" si="168"/>
        <v>2.5964574826517121E-12</v>
      </c>
      <c r="BH183" s="62">
        <f t="shared" si="116"/>
        <v>293.33333333333593</v>
      </c>
      <c r="BI183" s="62">
        <f ca="1">AVERAGE(OFFSET($BH$3,0,0,'Données projet'!$E$11+1,1))-AVERAGE(OFFSET($H$3,0,0,'Données projet'!$E$11+1,1))</f>
        <v>236.29093866505224</v>
      </c>
      <c r="BJ183" s="62">
        <f t="shared" si="146"/>
        <v>258.22911730540892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-5.1875304052373401E-13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385.00782828233201</v>
      </c>
      <c r="T184" s="62">
        <f t="shared" si="142"/>
        <v>216.22708298332475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1.9863364286720756E-13</v>
      </c>
      <c r="AK184" s="14">
        <f t="shared" si="164"/>
        <v>2.7549360720371426E-12</v>
      </c>
      <c r="AL184" s="22">
        <f t="shared" si="165"/>
        <v>5.144133920125077E-12</v>
      </c>
      <c r="AM184" s="62">
        <f t="shared" si="113"/>
        <v>293.33333333333843</v>
      </c>
      <c r="AN184" s="62">
        <f ca="1">AVERAGE(OFFSET($AM$3,0,0,'Données projet'!$E$10+1,1))-AVERAGE(OFFSET($H$3,0,0,'Données projet'!$E$10+1,1))</f>
        <v>283.13610521644972</v>
      </c>
      <c r="AO184" s="62">
        <f t="shared" si="144"/>
        <v>389.13763434325057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9.2222762759774927E-14</v>
      </c>
      <c r="BF184" s="14">
        <f t="shared" si="167"/>
        <v>1.3985662224947967E-12</v>
      </c>
      <c r="BG184" s="22">
        <f t="shared" si="168"/>
        <v>2.5964574826517121E-12</v>
      </c>
      <c r="BH184" s="62">
        <f t="shared" si="116"/>
        <v>293.33333333333593</v>
      </c>
      <c r="BI184" s="62">
        <f ca="1">AVERAGE(OFFSET($BH$3,0,0,'Données projet'!$E$11+1,1))-AVERAGE(OFFSET($H$3,0,0,'Données projet'!$E$11+1,1))</f>
        <v>236.29093866505224</v>
      </c>
      <c r="BJ184" s="62">
        <f t="shared" si="146"/>
        <v>258.22911730540892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-5.1875304052373401E-13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385.00782828233201</v>
      </c>
      <c r="T185" s="62">
        <f t="shared" si="142"/>
        <v>216.22708298332475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1.9863364286720756E-13</v>
      </c>
      <c r="AK185" s="14">
        <f t="shared" si="164"/>
        <v>2.7549360720371426E-12</v>
      </c>
      <c r="AL185" s="22">
        <f t="shared" si="165"/>
        <v>5.144133920125077E-12</v>
      </c>
      <c r="AM185" s="62">
        <f t="shared" si="113"/>
        <v>293.33333333333843</v>
      </c>
      <c r="AN185" s="62">
        <f ca="1">AVERAGE(OFFSET($AM$3,0,0,'Données projet'!$E$10+1,1))-AVERAGE(OFFSET($H$3,0,0,'Données projet'!$E$10+1,1))</f>
        <v>283.13610521644972</v>
      </c>
      <c r="AO185" s="62">
        <f t="shared" si="144"/>
        <v>389.13763434325057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9.2222762759774927E-14</v>
      </c>
      <c r="BF185" s="14">
        <f t="shared" si="167"/>
        <v>1.3985662224947967E-12</v>
      </c>
      <c r="BG185" s="22">
        <f t="shared" si="168"/>
        <v>2.5964574826517121E-12</v>
      </c>
      <c r="BH185" s="62">
        <f t="shared" si="116"/>
        <v>293.33333333333593</v>
      </c>
      <c r="BI185" s="62">
        <f ca="1">AVERAGE(OFFSET($BH$3,0,0,'Données projet'!$E$11+1,1))-AVERAGE(OFFSET($H$3,0,0,'Données projet'!$E$11+1,1))</f>
        <v>236.29093866505224</v>
      </c>
      <c r="BJ185" s="62">
        <f t="shared" si="146"/>
        <v>258.22911730540892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-5.1875304052373401E-13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385.00782828233201</v>
      </c>
      <c r="T186" s="62">
        <f t="shared" si="142"/>
        <v>216.22708298332475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1.9863364286720756E-13</v>
      </c>
      <c r="AK186" s="14">
        <f t="shared" si="164"/>
        <v>2.7549360720371426E-12</v>
      </c>
      <c r="AL186" s="22">
        <f t="shared" si="165"/>
        <v>5.144133920125077E-12</v>
      </c>
      <c r="AM186" s="62">
        <f t="shared" si="113"/>
        <v>293.33333333333843</v>
      </c>
      <c r="AN186" s="62">
        <f ca="1">AVERAGE(OFFSET($AM$3,0,0,'Données projet'!$E$10+1,1))-AVERAGE(OFFSET($H$3,0,0,'Données projet'!$E$10+1,1))</f>
        <v>283.13610521644972</v>
      </c>
      <c r="AO186" s="62">
        <f t="shared" si="144"/>
        <v>389.13763434325057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9.2222762759774927E-14</v>
      </c>
      <c r="BF186" s="14">
        <f t="shared" si="167"/>
        <v>1.3985662224947967E-12</v>
      </c>
      <c r="BG186" s="22">
        <f t="shared" si="168"/>
        <v>2.5964574826517121E-12</v>
      </c>
      <c r="BH186" s="62">
        <f t="shared" si="116"/>
        <v>293.33333333333593</v>
      </c>
      <c r="BI186" s="62">
        <f ca="1">AVERAGE(OFFSET($BH$3,0,0,'Données projet'!$E$11+1,1))-AVERAGE(OFFSET($H$3,0,0,'Données projet'!$E$11+1,1))</f>
        <v>236.29093866505224</v>
      </c>
      <c r="BJ186" s="62">
        <f t="shared" si="146"/>
        <v>258.22911730540892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-5.1875304052373401E-13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385.00782828233201</v>
      </c>
      <c r="T187" s="62">
        <f t="shared" si="142"/>
        <v>216.22708298332475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1.9863364286720756E-13</v>
      </c>
      <c r="AK187" s="14">
        <f t="shared" si="164"/>
        <v>2.7549360720371426E-12</v>
      </c>
      <c r="AL187" s="22">
        <f t="shared" si="165"/>
        <v>5.144133920125077E-12</v>
      </c>
      <c r="AM187" s="62">
        <f t="shared" si="113"/>
        <v>293.33333333333843</v>
      </c>
      <c r="AN187" s="62">
        <f ca="1">AVERAGE(OFFSET($AM$3,0,0,'Données projet'!$E$10+1,1))-AVERAGE(OFFSET($H$3,0,0,'Données projet'!$E$10+1,1))</f>
        <v>283.13610521644972</v>
      </c>
      <c r="AO187" s="62">
        <f t="shared" si="144"/>
        <v>389.13763434325057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9.2222762759774927E-14</v>
      </c>
      <c r="BF187" s="14">
        <f t="shared" si="167"/>
        <v>1.3985662224947967E-12</v>
      </c>
      <c r="BG187" s="22">
        <f t="shared" si="168"/>
        <v>2.5964574826517121E-12</v>
      </c>
      <c r="BH187" s="62">
        <f t="shared" si="116"/>
        <v>293.33333333333593</v>
      </c>
      <c r="BI187" s="62">
        <f ca="1">AVERAGE(OFFSET($BH$3,0,0,'Données projet'!$E$11+1,1))-AVERAGE(OFFSET($H$3,0,0,'Données projet'!$E$11+1,1))</f>
        <v>236.29093866505224</v>
      </c>
      <c r="BJ187" s="62">
        <f t="shared" si="146"/>
        <v>258.22911730540892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-5.1875304052373401E-13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385.00782828233201</v>
      </c>
      <c r="T188" s="62">
        <f t="shared" si="142"/>
        <v>216.22708298332475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1.9863364286720756E-13</v>
      </c>
      <c r="AK188" s="14">
        <f t="shared" si="164"/>
        <v>2.7549360720371426E-12</v>
      </c>
      <c r="AL188" s="22">
        <f t="shared" si="165"/>
        <v>5.144133920125077E-12</v>
      </c>
      <c r="AM188" s="62">
        <f t="shared" si="113"/>
        <v>293.33333333333843</v>
      </c>
      <c r="AN188" s="62">
        <f ca="1">AVERAGE(OFFSET($AM$3,0,0,'Données projet'!$E$10+1,1))-AVERAGE(OFFSET($H$3,0,0,'Données projet'!$E$10+1,1))</f>
        <v>283.13610521644972</v>
      </c>
      <c r="AO188" s="62">
        <f t="shared" si="144"/>
        <v>389.13763434325057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9.2222762759774927E-14</v>
      </c>
      <c r="BF188" s="14">
        <f t="shared" si="167"/>
        <v>1.3985662224947967E-12</v>
      </c>
      <c r="BG188" s="22">
        <f t="shared" si="168"/>
        <v>2.5964574826517121E-12</v>
      </c>
      <c r="BH188" s="62">
        <f t="shared" si="116"/>
        <v>293.33333333333593</v>
      </c>
      <c r="BI188" s="62">
        <f ca="1">AVERAGE(OFFSET($BH$3,0,0,'Données projet'!$E$11+1,1))-AVERAGE(OFFSET($H$3,0,0,'Données projet'!$E$11+1,1))</f>
        <v>236.29093866505224</v>
      </c>
      <c r="BJ188" s="62">
        <f t="shared" si="146"/>
        <v>258.22911730540892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-5.1875304052373401E-13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385.00782828233201</v>
      </c>
      <c r="T189" s="62">
        <f t="shared" si="142"/>
        <v>216.22708298332475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1.9863364286720756E-13</v>
      </c>
      <c r="AK189" s="14">
        <f t="shared" si="164"/>
        <v>2.7549360720371426E-12</v>
      </c>
      <c r="AL189" s="22">
        <f t="shared" si="165"/>
        <v>5.144133920125077E-12</v>
      </c>
      <c r="AM189" s="62">
        <f t="shared" si="113"/>
        <v>293.33333333333843</v>
      </c>
      <c r="AN189" s="62">
        <f ca="1">AVERAGE(OFFSET($AM$3,0,0,'Données projet'!$E$10+1,1))-AVERAGE(OFFSET($H$3,0,0,'Données projet'!$E$10+1,1))</f>
        <v>283.13610521644972</v>
      </c>
      <c r="AO189" s="62">
        <f t="shared" si="144"/>
        <v>389.13763434325057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9.2222762759774927E-14</v>
      </c>
      <c r="BF189" s="14">
        <f t="shared" si="167"/>
        <v>1.3985662224947967E-12</v>
      </c>
      <c r="BG189" s="22">
        <f t="shared" si="168"/>
        <v>2.5964574826517121E-12</v>
      </c>
      <c r="BH189" s="62">
        <f t="shared" si="116"/>
        <v>293.33333333333593</v>
      </c>
      <c r="BI189" s="62">
        <f ca="1">AVERAGE(OFFSET($BH$3,0,0,'Données projet'!$E$11+1,1))-AVERAGE(OFFSET($H$3,0,0,'Données projet'!$E$11+1,1))</f>
        <v>236.29093866505224</v>
      </c>
      <c r="BJ189" s="62">
        <f t="shared" si="146"/>
        <v>258.22911730540892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-5.1875304052373401E-13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385.00782828233201</v>
      </c>
      <c r="T190" s="62">
        <f t="shared" si="142"/>
        <v>216.22708298332475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1.9863364286720756E-13</v>
      </c>
      <c r="AK190" s="14">
        <f t="shared" si="164"/>
        <v>2.7549360720371426E-12</v>
      </c>
      <c r="AL190" s="22">
        <f t="shared" si="165"/>
        <v>5.144133920125077E-12</v>
      </c>
      <c r="AM190" s="62">
        <f t="shared" si="113"/>
        <v>293.33333333333843</v>
      </c>
      <c r="AN190" s="62">
        <f ca="1">AVERAGE(OFFSET($AM$3,0,0,'Données projet'!$E$10+1,1))-AVERAGE(OFFSET($H$3,0,0,'Données projet'!$E$10+1,1))</f>
        <v>283.13610521644972</v>
      </c>
      <c r="AO190" s="62">
        <f t="shared" si="144"/>
        <v>389.13763434325057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9.2222762759774927E-14</v>
      </c>
      <c r="BF190" s="14">
        <f t="shared" si="167"/>
        <v>1.3985662224947967E-12</v>
      </c>
      <c r="BG190" s="22">
        <f t="shared" si="168"/>
        <v>2.5964574826517121E-12</v>
      </c>
      <c r="BH190" s="62">
        <f t="shared" si="116"/>
        <v>293.33333333333593</v>
      </c>
      <c r="BI190" s="62">
        <f ca="1">AVERAGE(OFFSET($BH$3,0,0,'Données projet'!$E$11+1,1))-AVERAGE(OFFSET($H$3,0,0,'Données projet'!$E$11+1,1))</f>
        <v>236.29093866505224</v>
      </c>
      <c r="BJ190" s="62">
        <f t="shared" si="146"/>
        <v>258.22911730540892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-5.1875304052373401E-13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385.00782828233201</v>
      </c>
      <c r="T191" s="62">
        <f t="shared" si="142"/>
        <v>216.22708298332475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1.9863364286720756E-13</v>
      </c>
      <c r="AK191" s="14">
        <f t="shared" si="164"/>
        <v>2.7549360720371426E-12</v>
      </c>
      <c r="AL191" s="22">
        <f t="shared" si="165"/>
        <v>5.144133920125077E-12</v>
      </c>
      <c r="AM191" s="62">
        <f t="shared" si="113"/>
        <v>293.33333333333843</v>
      </c>
      <c r="AN191" s="62">
        <f ca="1">AVERAGE(OFFSET($AM$3,0,0,'Données projet'!$E$10+1,1))-AVERAGE(OFFSET($H$3,0,0,'Données projet'!$E$10+1,1))</f>
        <v>283.13610521644972</v>
      </c>
      <c r="AO191" s="62">
        <f t="shared" si="144"/>
        <v>389.13763434325057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9.2222762759774927E-14</v>
      </c>
      <c r="BF191" s="14">
        <f t="shared" si="167"/>
        <v>1.3985662224947967E-12</v>
      </c>
      <c r="BG191" s="22">
        <f t="shared" si="168"/>
        <v>2.5964574826517121E-12</v>
      </c>
      <c r="BH191" s="62">
        <f t="shared" si="116"/>
        <v>293.33333333333593</v>
      </c>
      <c r="BI191" s="62">
        <f ca="1">AVERAGE(OFFSET($BH$3,0,0,'Données projet'!$E$11+1,1))-AVERAGE(OFFSET($H$3,0,0,'Données projet'!$E$11+1,1))</f>
        <v>236.29093866505224</v>
      </c>
      <c r="BJ191" s="62">
        <f t="shared" si="146"/>
        <v>258.22911730540892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-5.1875304052373401E-13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385.00782828233201</v>
      </c>
      <c r="T192" s="62">
        <f t="shared" si="142"/>
        <v>216.22708298332475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1.9863364286720756E-13</v>
      </c>
      <c r="AK192" s="14">
        <f t="shared" si="164"/>
        <v>2.7549360720371426E-12</v>
      </c>
      <c r="AL192" s="22">
        <f t="shared" si="165"/>
        <v>5.144133920125077E-12</v>
      </c>
      <c r="AM192" s="62">
        <f t="shared" si="113"/>
        <v>293.33333333333843</v>
      </c>
      <c r="AN192" s="62">
        <f ca="1">AVERAGE(OFFSET($AM$3,0,0,'Données projet'!$E$10+1,1))-AVERAGE(OFFSET($H$3,0,0,'Données projet'!$E$10+1,1))</f>
        <v>283.13610521644972</v>
      </c>
      <c r="AO192" s="62">
        <f t="shared" si="144"/>
        <v>389.13763434325057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9.2222762759774927E-14</v>
      </c>
      <c r="BF192" s="14">
        <f t="shared" si="167"/>
        <v>1.3985662224947967E-12</v>
      </c>
      <c r="BG192" s="22">
        <f t="shared" si="168"/>
        <v>2.5964574826517121E-12</v>
      </c>
      <c r="BH192" s="62">
        <f t="shared" si="116"/>
        <v>293.33333333333593</v>
      </c>
      <c r="BI192" s="62">
        <f ca="1">AVERAGE(OFFSET($BH$3,0,0,'Données projet'!$E$11+1,1))-AVERAGE(OFFSET($H$3,0,0,'Données projet'!$E$11+1,1))</f>
        <v>236.29093866505224</v>
      </c>
      <c r="BJ192" s="62">
        <f t="shared" si="146"/>
        <v>258.22911730540892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-5.1875304052373401E-13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385.00782828233201</v>
      </c>
      <c r="T193" s="62">
        <f t="shared" si="142"/>
        <v>216.22708298332475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1.9863364286720756E-13</v>
      </c>
      <c r="AK193" s="14">
        <f t="shared" si="164"/>
        <v>2.7549360720371426E-12</v>
      </c>
      <c r="AL193" s="22">
        <f t="shared" si="165"/>
        <v>5.144133920125077E-12</v>
      </c>
      <c r="AM193" s="62">
        <f t="shared" si="113"/>
        <v>293.33333333333843</v>
      </c>
      <c r="AN193" s="62">
        <f ca="1">AVERAGE(OFFSET($AM$3,0,0,'Données projet'!$E$10+1,1))-AVERAGE(OFFSET($H$3,0,0,'Données projet'!$E$10+1,1))</f>
        <v>283.13610521644972</v>
      </c>
      <c r="AO193" s="62">
        <f t="shared" si="144"/>
        <v>389.13763434325057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9.2222762759774927E-14</v>
      </c>
      <c r="BF193" s="14">
        <f t="shared" si="167"/>
        <v>1.3985662224947967E-12</v>
      </c>
      <c r="BG193" s="22">
        <f t="shared" si="168"/>
        <v>2.5964574826517121E-12</v>
      </c>
      <c r="BH193" s="62">
        <f t="shared" si="116"/>
        <v>293.33333333333593</v>
      </c>
      <c r="BI193" s="62">
        <f ca="1">AVERAGE(OFFSET($BH$3,0,0,'Données projet'!$E$11+1,1))-AVERAGE(OFFSET($H$3,0,0,'Données projet'!$E$11+1,1))</f>
        <v>236.29093866505224</v>
      </c>
      <c r="BJ193" s="62">
        <f t="shared" si="146"/>
        <v>258.22911730540892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-5.1875304052373401E-13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385.00782828233201</v>
      </c>
      <c r="T194" s="62">
        <f t="shared" si="142"/>
        <v>216.22708298332475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1.9863364286720756E-13</v>
      </c>
      <c r="AK194" s="14">
        <f t="shared" si="164"/>
        <v>2.7549360720371426E-12</v>
      </c>
      <c r="AL194" s="22">
        <f t="shared" si="165"/>
        <v>5.144133920125077E-12</v>
      </c>
      <c r="AM194" s="62">
        <f t="shared" si="113"/>
        <v>293.33333333333843</v>
      </c>
      <c r="AN194" s="62">
        <f ca="1">AVERAGE(OFFSET($AM$3,0,0,'Données projet'!$E$10+1,1))-AVERAGE(OFFSET($H$3,0,0,'Données projet'!$E$10+1,1))</f>
        <v>283.13610521644972</v>
      </c>
      <c r="AO194" s="62">
        <f t="shared" si="144"/>
        <v>389.13763434325057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9.2222762759774927E-14</v>
      </c>
      <c r="BF194" s="14">
        <f t="shared" si="167"/>
        <v>1.3985662224947967E-12</v>
      </c>
      <c r="BG194" s="22">
        <f t="shared" si="168"/>
        <v>2.5964574826517121E-12</v>
      </c>
      <c r="BH194" s="62">
        <f t="shared" si="116"/>
        <v>293.33333333333593</v>
      </c>
      <c r="BI194" s="62">
        <f ca="1">AVERAGE(OFFSET($BH$3,0,0,'Données projet'!$E$11+1,1))-AVERAGE(OFFSET($H$3,0,0,'Données projet'!$E$11+1,1))</f>
        <v>236.29093866505224</v>
      </c>
      <c r="BJ194" s="62">
        <f t="shared" si="146"/>
        <v>258.22911730540892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-5.1875304052373401E-13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385.00782828233201</v>
      </c>
      <c r="T195" s="62">
        <f t="shared" si="142"/>
        <v>216.22708298332475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1.9863364286720756E-13</v>
      </c>
      <c r="AK195" s="14">
        <f t="shared" si="164"/>
        <v>2.7549360720371426E-12</v>
      </c>
      <c r="AL195" s="22">
        <f t="shared" si="165"/>
        <v>5.144133920125077E-12</v>
      </c>
      <c r="AM195" s="62">
        <f t="shared" si="113"/>
        <v>293.33333333333843</v>
      </c>
      <c r="AN195" s="62">
        <f ca="1">AVERAGE(OFFSET($AM$3,0,0,'Données projet'!$E$10+1,1))-AVERAGE(OFFSET($H$3,0,0,'Données projet'!$E$10+1,1))</f>
        <v>283.13610521644972</v>
      </c>
      <c r="AO195" s="62">
        <f t="shared" si="144"/>
        <v>389.13763434325057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9.2222762759774927E-14</v>
      </c>
      <c r="BF195" s="14">
        <f t="shared" si="167"/>
        <v>1.3985662224947967E-12</v>
      </c>
      <c r="BG195" s="22">
        <f t="shared" si="168"/>
        <v>2.5964574826517121E-12</v>
      </c>
      <c r="BH195" s="62">
        <f t="shared" si="116"/>
        <v>293.33333333333593</v>
      </c>
      <c r="BI195" s="62">
        <f ca="1">AVERAGE(OFFSET($BH$3,0,0,'Données projet'!$E$11+1,1))-AVERAGE(OFFSET($H$3,0,0,'Données projet'!$E$11+1,1))</f>
        <v>236.29093866505224</v>
      </c>
      <c r="BJ195" s="62">
        <f t="shared" si="146"/>
        <v>258.22911730540892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-5.1875304052373401E-13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385.00782828233201</v>
      </c>
      <c r="T196" s="62">
        <f t="shared" si="142"/>
        <v>216.22708298332475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1.9863364286720756E-13</v>
      </c>
      <c r="AK196" s="14">
        <f t="shared" si="164"/>
        <v>2.7549360720371426E-12</v>
      </c>
      <c r="AL196" s="22">
        <f t="shared" si="165"/>
        <v>5.144133920125077E-12</v>
      </c>
      <c r="AM196" s="62">
        <f t="shared" ref="AM196:AM203" si="193">AL196+(AD196+AE196)*44/12</f>
        <v>293.33333333333843</v>
      </c>
      <c r="AN196" s="62">
        <f ca="1">AVERAGE(OFFSET($AM$3,0,0,'Données projet'!$E$10+1,1))-AVERAGE(OFFSET($H$3,0,0,'Données projet'!$E$10+1,1))</f>
        <v>283.13610521644972</v>
      </c>
      <c r="AO196" s="62">
        <f t="shared" si="144"/>
        <v>389.13763434325057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9.2222762759774927E-14</v>
      </c>
      <c r="BF196" s="14">
        <f t="shared" si="167"/>
        <v>1.3985662224947967E-12</v>
      </c>
      <c r="BG196" s="22">
        <f t="shared" si="168"/>
        <v>2.5964574826517121E-12</v>
      </c>
      <c r="BH196" s="62">
        <f t="shared" ref="BH196:BH203" si="194">BG196+(AY196+AZ196)*44/12</f>
        <v>293.33333333333593</v>
      </c>
      <c r="BI196" s="62">
        <f ca="1">AVERAGE(OFFSET($BH$3,0,0,'Données projet'!$E$11+1,1))-AVERAGE(OFFSET($H$3,0,0,'Données projet'!$E$11+1,1))</f>
        <v>236.29093866505224</v>
      </c>
      <c r="BJ196" s="62">
        <f t="shared" si="146"/>
        <v>258.22911730540892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-5.1875304052373401E-13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385.00782828233201</v>
      </c>
      <c r="T197" s="62">
        <f t="shared" ref="T197:T203" si="204">$T$3</f>
        <v>216.22708298332475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1.9863364286720756E-13</v>
      </c>
      <c r="AK197" s="14">
        <f t="shared" si="164"/>
        <v>2.7549360720371426E-12</v>
      </c>
      <c r="AL197" s="22">
        <f t="shared" si="165"/>
        <v>5.144133920125077E-12</v>
      </c>
      <c r="AM197" s="62">
        <f t="shared" si="193"/>
        <v>293.33333333333843</v>
      </c>
      <c r="AN197" s="62">
        <f ca="1">AVERAGE(OFFSET($AM$3,0,0,'Données projet'!$E$10+1,1))-AVERAGE(OFFSET($H$3,0,0,'Données projet'!$E$10+1,1))</f>
        <v>283.13610521644972</v>
      </c>
      <c r="AO197" s="62">
        <f t="shared" ref="AO197:AO203" si="205">$AO$3</f>
        <v>389.13763434325057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9.2222762759774927E-14</v>
      </c>
      <c r="BF197" s="14">
        <f t="shared" si="167"/>
        <v>1.3985662224947967E-12</v>
      </c>
      <c r="BG197" s="22">
        <f t="shared" si="168"/>
        <v>2.5964574826517121E-12</v>
      </c>
      <c r="BH197" s="62">
        <f t="shared" si="194"/>
        <v>293.33333333333593</v>
      </c>
      <c r="BI197" s="62">
        <f ca="1">AVERAGE(OFFSET($BH$3,0,0,'Données projet'!$E$11+1,1))-AVERAGE(OFFSET($H$3,0,0,'Données projet'!$E$11+1,1))</f>
        <v>236.29093866505224</v>
      </c>
      <c r="BJ197" s="62">
        <f t="shared" ref="BJ197:BJ203" si="206">$BJ$3</f>
        <v>258.22911730540892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-5.1875304052373401E-13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385.00782828233201</v>
      </c>
      <c r="T198" s="62">
        <f t="shared" si="204"/>
        <v>216.22708298332475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1.9863364286720756E-13</v>
      </c>
      <c r="AK198" s="14">
        <f t="shared" si="164"/>
        <v>2.7549360720371426E-12</v>
      </c>
      <c r="AL198" s="22">
        <f t="shared" si="165"/>
        <v>5.144133920125077E-12</v>
      </c>
      <c r="AM198" s="62">
        <f t="shared" si="193"/>
        <v>293.33333333333843</v>
      </c>
      <c r="AN198" s="62">
        <f ca="1">AVERAGE(OFFSET($AM$3,0,0,'Données projet'!$E$10+1,1))-AVERAGE(OFFSET($H$3,0,0,'Données projet'!$E$10+1,1))</f>
        <v>283.13610521644972</v>
      </c>
      <c r="AO198" s="62">
        <f t="shared" si="205"/>
        <v>389.13763434325057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9.2222762759774927E-14</v>
      </c>
      <c r="BF198" s="14">
        <f t="shared" si="167"/>
        <v>1.3985662224947967E-12</v>
      </c>
      <c r="BG198" s="22">
        <f t="shared" si="168"/>
        <v>2.5964574826517121E-12</v>
      </c>
      <c r="BH198" s="62">
        <f t="shared" si="194"/>
        <v>293.33333333333593</v>
      </c>
      <c r="BI198" s="62">
        <f ca="1">AVERAGE(OFFSET($BH$3,0,0,'Données projet'!$E$11+1,1))-AVERAGE(OFFSET($H$3,0,0,'Données projet'!$E$11+1,1))</f>
        <v>236.29093866505224</v>
      </c>
      <c r="BJ198" s="62">
        <f t="shared" si="206"/>
        <v>258.22911730540892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-5.1875304052373401E-13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385.00782828233201</v>
      </c>
      <c r="T199" s="62">
        <f t="shared" si="204"/>
        <v>216.22708298332475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1.9863364286720756E-13</v>
      </c>
      <c r="AK199" s="14">
        <f t="shared" si="164"/>
        <v>2.7549360720371426E-12</v>
      </c>
      <c r="AL199" s="22">
        <f t="shared" si="165"/>
        <v>5.144133920125077E-12</v>
      </c>
      <c r="AM199" s="62">
        <f t="shared" si="193"/>
        <v>293.33333333333843</v>
      </c>
      <c r="AN199" s="62">
        <f ca="1">AVERAGE(OFFSET($AM$3,0,0,'Données projet'!$E$10+1,1))-AVERAGE(OFFSET($H$3,0,0,'Données projet'!$E$10+1,1))</f>
        <v>283.13610521644972</v>
      </c>
      <c r="AO199" s="62">
        <f t="shared" si="205"/>
        <v>389.13763434325057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9.2222762759774927E-14</v>
      </c>
      <c r="BF199" s="14">
        <f t="shared" si="167"/>
        <v>1.3985662224947967E-12</v>
      </c>
      <c r="BG199" s="22">
        <f t="shared" si="168"/>
        <v>2.5964574826517121E-12</v>
      </c>
      <c r="BH199" s="62">
        <f t="shared" si="194"/>
        <v>293.33333333333593</v>
      </c>
      <c r="BI199" s="62">
        <f ca="1">AVERAGE(OFFSET($BH$3,0,0,'Données projet'!$E$11+1,1))-AVERAGE(OFFSET($H$3,0,0,'Données projet'!$E$11+1,1))</f>
        <v>236.29093866505224</v>
      </c>
      <c r="BJ199" s="62">
        <f t="shared" si="206"/>
        <v>258.22911730540892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-5.1875304052373401E-13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385.00782828233201</v>
      </c>
      <c r="T200" s="62">
        <f t="shared" si="204"/>
        <v>216.22708298332475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1.9863364286720756E-13</v>
      </c>
      <c r="AK200" s="14">
        <f t="shared" si="164"/>
        <v>2.7549360720371426E-12</v>
      </c>
      <c r="AL200" s="22">
        <f t="shared" si="165"/>
        <v>5.144133920125077E-12</v>
      </c>
      <c r="AM200" s="62">
        <f t="shared" si="193"/>
        <v>293.33333333333843</v>
      </c>
      <c r="AN200" s="62">
        <f ca="1">AVERAGE(OFFSET($AM$3,0,0,'Données projet'!$E$10+1,1))-AVERAGE(OFFSET($H$3,0,0,'Données projet'!$E$10+1,1))</f>
        <v>283.13610521644972</v>
      </c>
      <c r="AO200" s="62">
        <f t="shared" si="205"/>
        <v>389.13763434325057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9.2222762759774927E-14</v>
      </c>
      <c r="BF200" s="14">
        <f t="shared" si="167"/>
        <v>1.3985662224947967E-12</v>
      </c>
      <c r="BG200" s="22">
        <f t="shared" si="168"/>
        <v>2.5964574826517121E-12</v>
      </c>
      <c r="BH200" s="62">
        <f t="shared" si="194"/>
        <v>293.33333333333593</v>
      </c>
      <c r="BI200" s="62">
        <f ca="1">AVERAGE(OFFSET($BH$3,0,0,'Données projet'!$E$11+1,1))-AVERAGE(OFFSET($H$3,0,0,'Données projet'!$E$11+1,1))</f>
        <v>236.29093866505224</v>
      </c>
      <c r="BJ200" s="62">
        <f t="shared" si="206"/>
        <v>258.22911730540892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-5.1875304052373401E-13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385.00782828233201</v>
      </c>
      <c r="T201" s="62">
        <f t="shared" si="204"/>
        <v>216.22708298332475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1.9863364286720756E-13</v>
      </c>
      <c r="AK201" s="14">
        <f t="shared" si="164"/>
        <v>2.7549360720371426E-12</v>
      </c>
      <c r="AL201" s="22">
        <f t="shared" si="165"/>
        <v>5.144133920125077E-12</v>
      </c>
      <c r="AM201" s="62">
        <f t="shared" si="193"/>
        <v>293.33333333333843</v>
      </c>
      <c r="AN201" s="62">
        <f ca="1">AVERAGE(OFFSET($AM$3,0,0,'Données projet'!$E$10+1,1))-AVERAGE(OFFSET($H$3,0,0,'Données projet'!$E$10+1,1))</f>
        <v>283.13610521644972</v>
      </c>
      <c r="AO201" s="62">
        <f t="shared" si="205"/>
        <v>389.13763434325057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9.2222762759774927E-14</v>
      </c>
      <c r="BF201" s="14">
        <f t="shared" si="167"/>
        <v>1.3985662224947967E-12</v>
      </c>
      <c r="BG201" s="22">
        <f t="shared" si="168"/>
        <v>2.5964574826517121E-12</v>
      </c>
      <c r="BH201" s="62">
        <f t="shared" si="194"/>
        <v>293.33333333333593</v>
      </c>
      <c r="BI201" s="62">
        <f ca="1">AVERAGE(OFFSET($BH$3,0,0,'Données projet'!$E$11+1,1))-AVERAGE(OFFSET($H$3,0,0,'Données projet'!$E$11+1,1))</f>
        <v>236.29093866505224</v>
      </c>
      <c r="BJ201" s="62">
        <f t="shared" si="206"/>
        <v>258.22911730540892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-5.1875304052373401E-13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385.00782828233201</v>
      </c>
      <c r="T202" s="62">
        <f t="shared" si="204"/>
        <v>216.22708298332475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1.9863364286720756E-13</v>
      </c>
      <c r="AK202" s="14">
        <f t="shared" si="164"/>
        <v>2.7549360720371426E-12</v>
      </c>
      <c r="AL202" s="22">
        <f t="shared" si="165"/>
        <v>5.144133920125077E-12</v>
      </c>
      <c r="AM202" s="62">
        <f t="shared" si="193"/>
        <v>293.33333333333843</v>
      </c>
      <c r="AN202" s="62">
        <f ca="1">AVERAGE(OFFSET($AM$3,0,0,'Données projet'!$E$10+1,1))-AVERAGE(OFFSET($H$3,0,0,'Données projet'!$E$10+1,1))</f>
        <v>283.13610521644972</v>
      </c>
      <c r="AO202" s="62">
        <f t="shared" si="205"/>
        <v>389.13763434325057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9.2222762759774927E-14</v>
      </c>
      <c r="BF202" s="14">
        <f t="shared" si="167"/>
        <v>1.3985662224947967E-12</v>
      </c>
      <c r="BG202" s="22">
        <f t="shared" si="168"/>
        <v>2.5964574826517121E-12</v>
      </c>
      <c r="BH202" s="62">
        <f t="shared" si="194"/>
        <v>293.33333333333593</v>
      </c>
      <c r="BI202" s="62">
        <f ca="1">AVERAGE(OFFSET($BH$3,0,0,'Données projet'!$E$11+1,1))-AVERAGE(OFFSET($H$3,0,0,'Données projet'!$E$11+1,1))</f>
        <v>236.29093866505224</v>
      </c>
      <c r="BJ202" s="62">
        <f t="shared" si="206"/>
        <v>258.22911730540892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-5.1875304052373401E-13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385.00782828233201</v>
      </c>
      <c r="T203" s="62">
        <f t="shared" si="204"/>
        <v>216.22708298332475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1.9863364286720756E-13</v>
      </c>
      <c r="AK203" s="14">
        <f t="shared" si="164"/>
        <v>2.7549360720371426E-12</v>
      </c>
      <c r="AL203" s="22">
        <f t="shared" si="165"/>
        <v>5.144133920125077E-12</v>
      </c>
      <c r="AM203" s="62">
        <f t="shared" si="193"/>
        <v>293.33333333333843</v>
      </c>
      <c r="AN203" s="62">
        <f ca="1">AVERAGE(OFFSET($AM$3,0,0,'Données projet'!$E$10+1,1))-AVERAGE(OFFSET($H$3,0,0,'Données projet'!$E$10+1,1))</f>
        <v>283.13610521644972</v>
      </c>
      <c r="AO203" s="62">
        <f t="shared" si="205"/>
        <v>389.13763434325057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9.2222762759774927E-14</v>
      </c>
      <c r="BF203" s="14">
        <f t="shared" si="167"/>
        <v>1.3985662224947967E-12</v>
      </c>
      <c r="BG203" s="22">
        <f t="shared" si="168"/>
        <v>2.5964574826517121E-12</v>
      </c>
      <c r="BH203" s="62">
        <f t="shared" si="194"/>
        <v>293.33333333333593</v>
      </c>
      <c r="BI203" s="62">
        <f ca="1">AVERAGE(OFFSET($BH$3,0,0,'Données projet'!$E$11+1,1))-AVERAGE(OFFSET($H$3,0,0,'Données projet'!$E$11+1,1))</f>
        <v>236.29093866505224</v>
      </c>
      <c r="BJ203" s="62">
        <f t="shared" si="206"/>
        <v>258.22911730540892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1.3655017210306359</v>
      </c>
      <c r="BA205" s="88">
        <f>EXP(LN('Données projet'!B88)/'Données projet'!A88)</f>
        <v>1.301201306051178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E19" sqref="E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0.3952</v>
      </c>
      <c r="C6" s="156">
        <f ca="1">IF(OR('Données projet'!B9="",'Données projet'!C9="",'Données projet'!C9=0%),0,Calculateur!S3)</f>
        <v>385.00782828233201</v>
      </c>
      <c r="D6" s="156">
        <f>IF(OR('Données projet'!B9="",'Données projet'!C9="",'Données projet'!C9=0%),0,Calculateur!T3)</f>
        <v>216.22708298332475</v>
      </c>
      <c r="E6" s="156">
        <f ca="1">MIN(C6,D6)</f>
        <v>216.22708298332475</v>
      </c>
      <c r="F6" s="156">
        <f ca="1">E6*B6</f>
        <v>85.452943195009937</v>
      </c>
      <c r="G6" s="156">
        <f ca="1">F6*(100%-'Données projet'!$C$24)*(100%-'Données projet'!$C$25)*(100%-'Données projet'!$C$26)*(100%-'Données projet'!$C$27)</f>
        <v>73.062266431733491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0.79039999999999999</v>
      </c>
      <c r="K6" s="160">
        <f>J6*(100%-'Données projet'!$C$24)*(100%-'Données projet'!$C$25)*(100%-'Données projet'!$C$26)*(100%-'Données projet'!$C$27)</f>
        <v>0.67579199999999995</v>
      </c>
      <c r="L6" s="161">
        <f ca="1">G6+I6+K6</f>
        <v>73.738058431733492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0.52480000000000004</v>
      </c>
      <c r="C7" s="156">
        <f ca="1">IF(OR('Données projet'!B10="",'Données projet'!C10="",'Données projet'!C10=0%),0,Calculateur!AN3)</f>
        <v>283.13610521644972</v>
      </c>
      <c r="D7" s="156">
        <f>IF(OR('Données projet'!B10="",'Données projet'!C10="",'Données projet'!C10=0%),0,Calculateur!AO3)</f>
        <v>389.13763434325057</v>
      </c>
      <c r="E7" s="156">
        <f t="shared" ref="E7:E15" ca="1" si="0">MIN(C7,D7)</f>
        <v>283.13610521644972</v>
      </c>
      <c r="F7" s="156">
        <f t="shared" ref="F7:F15" ca="1" si="1">E7*B7</f>
        <v>148.58982801759282</v>
      </c>
      <c r="G7" s="156">
        <f ca="1">F7*(100%-'Données projet'!$C$24)*(100%-'Données projet'!$C$25)*(100%-'Données projet'!$C$26)*(100%-'Données projet'!$C$27)</f>
        <v>127.04430295504186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24.534400000000002</v>
      </c>
      <c r="K7" s="160">
        <f>J7*(100%-'Données projet'!$C$24)*(100%-'Données projet'!$C$25)*(100%-'Données projet'!$C$26)*(100%-'Données projet'!$C$27)</f>
        <v>20.976911999999999</v>
      </c>
      <c r="L7" s="161">
        <f t="shared" ref="L7:L15" ca="1" si="2">G7+I7+K7</f>
        <v>148.02121495504184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Bouleau verruqueux</v>
      </c>
      <c r="B8" s="163">
        <f>'Données projet'!D11</f>
        <v>0.65439999999999998</v>
      </c>
      <c r="C8" s="156">
        <f ca="1">IF(OR('Données projet'!B11="",'Données projet'!C11="",'Données projet'!C11=0%),0,Calculateur!BI3)</f>
        <v>236.29093866505224</v>
      </c>
      <c r="D8" s="156">
        <f>IF(OR('Données projet'!B11="",'Données projet'!C11="",'Données projet'!C11=0%),0,Calculateur!BJ3)</f>
        <v>258.22911730540892</v>
      </c>
      <c r="E8" s="156">
        <f t="shared" ca="1" si="0"/>
        <v>236.29093866505224</v>
      </c>
      <c r="F8" s="156">
        <f t="shared" ca="1" si="1"/>
        <v>154.62879026241018</v>
      </c>
      <c r="G8" s="156">
        <f ca="1">F8*(100%-'Données projet'!$C$24)*(100%-'Données projet'!$C$25)*(100%-'Données projet'!$C$26)*(100%-'Données projet'!$C$27)</f>
        <v>132.20761567436071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6.5112800000000002</v>
      </c>
      <c r="K8" s="160">
        <f>J8*(100%-'Données projet'!$C$24)*(100%-'Données projet'!$C$25)*(100%-'Données projet'!$C$26)*(100%-'Données projet'!$C$27)</f>
        <v>5.5671444000000001</v>
      </c>
      <c r="L8" s="161">
        <f t="shared" ca="1" si="2"/>
        <v>137.7747600743607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388.67156147501294</v>
      </c>
      <c r="G16" s="175">
        <f t="shared" ca="1" si="3"/>
        <v>332.31418506113607</v>
      </c>
      <c r="H16" s="176">
        <f t="shared" si="3"/>
        <v>0</v>
      </c>
      <c r="I16" s="176">
        <f t="shared" si="3"/>
        <v>0</v>
      </c>
      <c r="J16" s="177">
        <f t="shared" si="3"/>
        <v>31.836080000000003</v>
      </c>
      <c r="K16" s="177">
        <f t="shared" si="3"/>
        <v>27.2198484</v>
      </c>
      <c r="L16" s="178">
        <f t="shared" ca="1" si="3"/>
        <v>359.534033461136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Bouleau verruqueux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7" zoomScale="90" zoomScaleNormal="90" workbookViewId="0">
      <selection activeCell="T23" sqref="T23:V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-1392.766593401358</v>
      </c>
      <c r="U10" s="190">
        <f>'Données projet'!D9</f>
        <v>0.3952</v>
      </c>
      <c r="V10" s="189">
        <f>U10*T10</f>
        <v>-550.42135771221672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2510.7067146355439</v>
      </c>
      <c r="U11" s="190">
        <f>'Données projet'!D10</f>
        <v>0.52480000000000004</v>
      </c>
      <c r="V11" s="189">
        <f t="shared" ref="V11" si="0">U11*T11</f>
        <v>1317.6188838407336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Bouleau verruqueux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-1447.0422059146554</v>
      </c>
      <c r="U12" s="190">
        <f>'Données projet'!D11</f>
        <v>0.65439999999999998</v>
      </c>
      <c r="V12" s="189">
        <f t="shared" ref="V12:V19" si="1">U12*T12</f>
        <v>-946.94441955055049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0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0"/>
      <c r="H16" s="203"/>
      <c r="I16" s="204"/>
      <c r="J16" s="216"/>
      <c r="K16" s="225"/>
      <c r="L16" s="336" t="s">
        <v>254</v>
      </c>
      <c r="M16" s="337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2000</v>
      </c>
      <c r="F17" s="261"/>
      <c r="G17" s="340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0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0"/>
      <c r="H19" s="232" t="s">
        <v>178</v>
      </c>
      <c r="I19" s="232" t="s">
        <v>287</v>
      </c>
      <c r="J19" s="260"/>
      <c r="K19" s="183"/>
      <c r="L19" s="336" t="s">
        <v>288</v>
      </c>
      <c r="M19" s="337"/>
      <c r="N19" s="191">
        <f>N17*N18</f>
        <v>499.99999999999966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0"/>
      <c r="H20" s="203">
        <v>1</v>
      </c>
      <c r="I20" s="204">
        <v>3500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500</v>
      </c>
      <c r="K23" s="225"/>
      <c r="L23" s="338" t="s">
        <v>260</v>
      </c>
      <c r="M23" s="338"/>
      <c r="N23" s="338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-7050.6923828304671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88.567719972521672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5">
        <f ca="1">T23-T24</f>
        <v>-7139.2601028029885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6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6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6">
        <v>20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6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6">
        <v>40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6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6">
        <v>50</v>
      </c>
      <c r="D37" s="194">
        <f t="shared" si="2"/>
        <v>2050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6">
        <v>70</v>
      </c>
      <c r="D38" s="194">
        <f t="shared" si="2"/>
        <v>2590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6">
        <v>100</v>
      </c>
      <c r="D39" s="194">
        <f t="shared" si="2"/>
        <v>3300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6">
        <v>120</v>
      </c>
      <c r="D40" s="194">
        <f t="shared" si="2"/>
        <v>3480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0</v>
      </c>
      <c r="C41" s="206">
        <v>150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2000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34</v>
      </c>
      <c r="C54" s="204">
        <v>10</v>
      </c>
      <c r="D54" s="191">
        <f>B54*C54</f>
        <v>340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50</v>
      </c>
      <c r="C55" s="204">
        <v>10</v>
      </c>
      <c r="D55" s="191">
        <f t="shared" ref="D55:D73" si="4">B55*C55</f>
        <v>500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52</v>
      </c>
      <c r="C56" s="204">
        <v>15</v>
      </c>
      <c r="D56" s="191">
        <f t="shared" si="4"/>
        <v>780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51</v>
      </c>
      <c r="C57" s="204">
        <v>15</v>
      </c>
      <c r="D57" s="191">
        <f t="shared" si="4"/>
        <v>765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49</v>
      </c>
      <c r="C58" s="204">
        <v>40</v>
      </c>
      <c r="D58" s="191">
        <f t="shared" si="4"/>
        <v>1960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86</v>
      </c>
      <c r="C60" s="204">
        <v>70</v>
      </c>
      <c r="D60" s="191">
        <f t="shared" si="4"/>
        <v>6020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295</v>
      </c>
      <c r="C62" s="204">
        <v>100</v>
      </c>
      <c r="D62" s="191">
        <f t="shared" si="4"/>
        <v>29500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Bouleau verruqueux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2000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19.600000000000001</v>
      </c>
      <c r="C86" s="204">
        <v>10</v>
      </c>
      <c r="D86" s="191">
        <f t="shared" ref="D86:D104" si="6">B86*C86</f>
        <v>196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20.200000000000003</v>
      </c>
      <c r="C88" s="204">
        <v>10</v>
      </c>
      <c r="D88" s="191">
        <f t="shared" si="6"/>
        <v>202.00000000000003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16.5</v>
      </c>
      <c r="C90" s="204">
        <v>10</v>
      </c>
      <c r="D90" s="191">
        <f t="shared" si="6"/>
        <v>165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12.1</v>
      </c>
      <c r="C92" s="204">
        <v>20</v>
      </c>
      <c r="D92" s="191">
        <f t="shared" si="6"/>
        <v>242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8.3000000000000007</v>
      </c>
      <c r="C94" s="204">
        <v>20</v>
      </c>
      <c r="D94" s="191">
        <f t="shared" si="6"/>
        <v>166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254.7</v>
      </c>
      <c r="C96" s="204">
        <v>30</v>
      </c>
      <c r="D96" s="191">
        <f t="shared" si="6"/>
        <v>7641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Lucie RUPIL</cp:lastModifiedBy>
  <dcterms:created xsi:type="dcterms:W3CDTF">2021-02-01T08:22:39Z</dcterms:created>
  <dcterms:modified xsi:type="dcterms:W3CDTF">2021-12-14T13:52:20Z</dcterms:modified>
</cp:coreProperties>
</file>