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harier.sharepoint.com/fonciere/I Foncire/HERBIGNAC/0  PROJETS/WENOW/Boisement Label Bas Carbonne/"/>
    </mc:Choice>
  </mc:AlternateContent>
  <xr:revisionPtr revIDLastSave="92" documentId="8_{6671DC56-1528-4B3F-A642-06EF96FC63B6}" xr6:coauthVersionLast="47" xr6:coauthVersionMax="47" xr10:uidLastSave="{5F873B96-D3CA-4FA1-8D5C-90D040DB90C8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V4" i="2" l="1"/>
  <c r="EX4" i="2"/>
  <c r="EW4" i="2"/>
  <c r="FQ4" i="2"/>
  <c r="FR4" i="2"/>
  <c r="FS4" i="2"/>
  <c r="BR4" i="2"/>
  <c r="EC4" i="2"/>
  <c r="EA4" i="2"/>
  <c r="EB4" i="2"/>
  <c r="HI4" i="2"/>
  <c r="HH4" i="2"/>
  <c r="HG4" i="2"/>
  <c r="GL4" i="2"/>
  <c r="GN4" i="2"/>
  <c r="GM4" i="2"/>
  <c r="GM5" i="2" s="1"/>
  <c r="CM4" i="2"/>
  <c r="DH4" i="2"/>
  <c r="DH5" i="2" s="1"/>
  <c r="DF4" i="2"/>
  <c r="DG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GN5" i="2"/>
  <c r="GN6" i="2" s="1"/>
  <c r="GL5" i="2"/>
  <c r="FS5" i="2"/>
  <c r="HG5" i="2"/>
  <c r="FR5" i="2"/>
  <c r="HH5" i="2"/>
  <c r="DG5" i="2"/>
  <c r="FQ5" i="2"/>
  <c r="FQ6" i="2" s="1"/>
  <c r="DF5" i="2"/>
  <c r="HI5" i="2"/>
  <c r="EW5" i="2"/>
  <c r="EB5" i="2"/>
  <c r="EB6" i="2" s="1"/>
  <c r="EX5" i="2"/>
  <c r="EA5" i="2"/>
  <c r="EV5" i="2"/>
  <c r="EV6" i="2" s="1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M6" i="2" s="1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DH6" i="2" s="1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X6" i="2" l="1"/>
  <c r="HH6" i="2"/>
  <c r="HG6" i="2"/>
  <c r="EW6" i="2"/>
  <c r="FS6" i="2"/>
  <c r="FR6" i="2"/>
  <c r="HI6" i="2"/>
  <c r="GL6" i="2"/>
  <c r="DF6" i="2"/>
  <c r="EA6" i="2"/>
  <c r="DG6" i="2"/>
  <c r="EC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GM7" i="2" s="1"/>
  <c r="FW7" i="2"/>
  <c r="FM7" i="2"/>
  <c r="FQ7" i="2" s="1"/>
  <c r="EU7" i="2"/>
  <c r="EG7" i="2"/>
  <c r="DW7" i="2"/>
  <c r="EB7" i="2" s="1"/>
  <c r="DB7" i="2"/>
  <c r="DH7" i="2" s="1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V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GN7" i="2"/>
  <c r="HG7" i="2"/>
  <c r="DF7" i="2"/>
  <c r="HH7" i="2"/>
  <c r="GL7" i="2"/>
  <c r="EX7" i="2"/>
  <c r="HI7" i="2"/>
  <c r="EC7" i="2"/>
  <c r="FR7" i="2"/>
  <c r="DG7" i="2"/>
  <c r="FS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M8" i="2" s="1"/>
  <c r="GK8" i="2"/>
  <c r="GS8" i="2"/>
  <c r="FP8" i="2"/>
  <c r="FB8" i="2"/>
  <c r="GG8" i="2"/>
  <c r="FX8" i="2"/>
  <c r="FL8" i="2"/>
  <c r="FC8" i="2"/>
  <c r="ER8" i="2"/>
  <c r="EV8" i="2" s="1"/>
  <c r="DV8" i="2"/>
  <c r="DM8" i="2"/>
  <c r="DA8" i="2"/>
  <c r="FM8" i="2"/>
  <c r="FQ8" i="2" s="1"/>
  <c r="EU8" i="2"/>
  <c r="EG8" i="2"/>
  <c r="DW8" i="2"/>
  <c r="EB8" i="2" s="1"/>
  <c r="DB8" i="2"/>
  <c r="DH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CM8" i="2" l="1"/>
  <c r="FR8" i="2"/>
  <c r="GN8" i="2"/>
  <c r="GN9" i="2" s="1"/>
  <c r="EC8" i="2"/>
  <c r="EW8" i="2"/>
  <c r="HI8" i="2"/>
  <c r="EA8" i="2"/>
  <c r="EX8" i="2"/>
  <c r="GL8" i="2"/>
  <c r="HH8" i="2"/>
  <c r="FS8" i="2"/>
  <c r="FS9" i="2" s="1"/>
  <c r="DF8" i="2"/>
  <c r="DG8" i="2"/>
  <c r="HG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M9" i="2" s="1"/>
  <c r="GK9" i="2"/>
  <c r="FW9" i="2"/>
  <c r="FM9" i="2"/>
  <c r="FQ9" i="2" s="1"/>
  <c r="FP9" i="2"/>
  <c r="FB9" i="2"/>
  <c r="HC9" i="2"/>
  <c r="GG9" i="2"/>
  <c r="FX9" i="2"/>
  <c r="FL9" i="2"/>
  <c r="FC9" i="2"/>
  <c r="EQ9" i="2"/>
  <c r="EH9" i="2"/>
  <c r="CJ9" i="2"/>
  <c r="GS9" i="2"/>
  <c r="ER9" i="2"/>
  <c r="EV9" i="2" s="1"/>
  <c r="DV9" i="2"/>
  <c r="DM9" i="2"/>
  <c r="DA9" i="2"/>
  <c r="CQ9" i="2"/>
  <c r="EU9" i="2"/>
  <c r="EG9" i="2"/>
  <c r="DW9" i="2"/>
  <c r="EB9" i="2" s="1"/>
  <c r="DB9" i="2"/>
  <c r="DH9" i="2" s="1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H9" i="2" l="1"/>
  <c r="FR9" i="2"/>
  <c r="GL9" i="2"/>
  <c r="EX9" i="2"/>
  <c r="EA9" i="2"/>
  <c r="HG9" i="2"/>
  <c r="HI9" i="2"/>
  <c r="DG9" i="2"/>
  <c r="EW9" i="2"/>
  <c r="DF9" i="2"/>
  <c r="EC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GM10" i="2" s="1"/>
  <c r="FL10" i="2"/>
  <c r="FC10" i="2"/>
  <c r="GK10" i="2"/>
  <c r="FW10" i="2"/>
  <c r="FM10" i="2"/>
  <c r="FQ10" i="2" s="1"/>
  <c r="FP10" i="2"/>
  <c r="FB10" i="2"/>
  <c r="DZ10" i="2"/>
  <c r="DL10" i="2"/>
  <c r="DE10" i="2"/>
  <c r="EQ10" i="2"/>
  <c r="EH10" i="2"/>
  <c r="CJ10" i="2"/>
  <c r="FX10" i="2"/>
  <c r="ER10" i="2"/>
  <c r="EV10" i="2" s="1"/>
  <c r="DV10" i="2"/>
  <c r="DM10" i="2"/>
  <c r="DA10" i="2"/>
  <c r="CQ10" i="2"/>
  <c r="GG10" i="2"/>
  <c r="DW10" i="2"/>
  <c r="EB10" i="2" s="1"/>
  <c r="EG10" i="2"/>
  <c r="DB10" i="2"/>
  <c r="DH10" i="2" s="1"/>
  <c r="EU10" i="2"/>
  <c r="CF10" i="2"/>
  <c r="BL10" i="2"/>
  <c r="CG10" i="2"/>
  <c r="CM10" i="2" s="1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W10" i="2" l="1"/>
  <c r="FR10" i="2"/>
  <c r="DG10" i="2"/>
  <c r="HH10" i="2"/>
  <c r="HI10" i="2"/>
  <c r="GN10" i="2"/>
  <c r="HG10" i="2"/>
  <c r="EA10" i="2"/>
  <c r="EX10" i="2"/>
  <c r="EC10" i="2"/>
  <c r="GL10" i="2"/>
  <c r="DF10" i="2"/>
  <c r="FS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Q11" i="2" s="1"/>
  <c r="GH11" i="2"/>
  <c r="GM11" i="2" s="1"/>
  <c r="EU11" i="2"/>
  <c r="EG11" i="2"/>
  <c r="DW11" i="2"/>
  <c r="EB11" i="2" s="1"/>
  <c r="DB11" i="2"/>
  <c r="DH11" i="2" s="1"/>
  <c r="DZ11" i="2"/>
  <c r="DL11" i="2"/>
  <c r="DE11" i="2"/>
  <c r="EQ11" i="2"/>
  <c r="EH11" i="2"/>
  <c r="CJ11" i="2"/>
  <c r="FP11" i="2"/>
  <c r="FB11" i="2"/>
  <c r="ER11" i="2"/>
  <c r="EV11" i="2" s="1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GL11" i="2" l="1"/>
  <c r="DG11" i="2"/>
  <c r="EC11" i="2"/>
  <c r="EC12" i="2" s="1"/>
  <c r="FR11" i="2"/>
  <c r="EX11" i="2"/>
  <c r="EW11" i="2"/>
  <c r="AU11" i="2"/>
  <c r="EA11" i="2"/>
  <c r="AV11" i="2"/>
  <c r="HG11" i="2"/>
  <c r="CM11" i="2"/>
  <c r="GN11" i="2"/>
  <c r="FS11" i="2"/>
  <c r="HI11" i="2"/>
  <c r="DF11" i="2"/>
  <c r="HH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GM12" i="2" s="1"/>
  <c r="HF12" i="2"/>
  <c r="GK12" i="2"/>
  <c r="GS12" i="2"/>
  <c r="FP12" i="2"/>
  <c r="FB12" i="2"/>
  <c r="GG12" i="2"/>
  <c r="FX12" i="2"/>
  <c r="FL12" i="2"/>
  <c r="FC12" i="2"/>
  <c r="FW12" i="2"/>
  <c r="ER12" i="2"/>
  <c r="EV12" i="2" s="1"/>
  <c r="DV12" i="2"/>
  <c r="DM12" i="2"/>
  <c r="DA12" i="2"/>
  <c r="EU12" i="2"/>
  <c r="EG12" i="2"/>
  <c r="DW12" i="2"/>
  <c r="EB12" i="2" s="1"/>
  <c r="DB12" i="2"/>
  <c r="DH12" i="2" s="1"/>
  <c r="FM12" i="2"/>
  <c r="FQ12" i="2" s="1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U12" i="2" s="1"/>
  <c r="AG12" i="2"/>
  <c r="AP12" i="2"/>
  <c r="AF12" i="2"/>
  <c r="Y12" i="2"/>
  <c r="U12" i="2"/>
  <c r="V12" i="2"/>
  <c r="A13" i="2"/>
  <c r="AX8" i="2"/>
  <c r="Z11" i="2"/>
  <c r="AC10" i="2"/>
  <c r="HG12" i="2" l="1"/>
  <c r="DG12" i="2"/>
  <c r="AW12" i="2"/>
  <c r="GL12" i="2"/>
  <c r="HH12" i="2"/>
  <c r="EA12" i="2"/>
  <c r="DF12" i="2"/>
  <c r="HI12" i="2"/>
  <c r="HI13" i="2" s="1"/>
  <c r="EW12" i="2"/>
  <c r="FS12" i="2"/>
  <c r="EX12" i="2"/>
  <c r="GN12" i="2"/>
  <c r="FR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M13" i="2" s="1"/>
  <c r="GK13" i="2"/>
  <c r="GS13" i="2"/>
  <c r="FW13" i="2"/>
  <c r="FM13" i="2"/>
  <c r="FQ13" i="2" s="1"/>
  <c r="FP13" i="2"/>
  <c r="FB13" i="2"/>
  <c r="GG13" i="2"/>
  <c r="FX13" i="2"/>
  <c r="EQ13" i="2"/>
  <c r="EH13" i="2"/>
  <c r="CJ13" i="2"/>
  <c r="FL13" i="2"/>
  <c r="FC13" i="2"/>
  <c r="ER13" i="2"/>
  <c r="EV13" i="2" s="1"/>
  <c r="DV13" i="2"/>
  <c r="DM13" i="2"/>
  <c r="DA13" i="2"/>
  <c r="CQ13" i="2"/>
  <c r="EU13" i="2"/>
  <c r="EG13" i="2"/>
  <c r="DW13" i="2"/>
  <c r="EB13" i="2" s="1"/>
  <c r="DB13" i="2"/>
  <c r="DH13" i="2" s="1"/>
  <c r="DZ13" i="2"/>
  <c r="DE13" i="2"/>
  <c r="CG13" i="2"/>
  <c r="CM13" i="2" s="1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FS13" i="2" l="1"/>
  <c r="DG13" i="2"/>
  <c r="EW13" i="2"/>
  <c r="HG13" i="2"/>
  <c r="EC13" i="2"/>
  <c r="DF13" i="2"/>
  <c r="EA13" i="2"/>
  <c r="FR13" i="2"/>
  <c r="HH13" i="2"/>
  <c r="GN13" i="2"/>
  <c r="GL13" i="2"/>
  <c r="EX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I14" i="2" s="1"/>
  <c r="HF14" i="2"/>
  <c r="GS14" i="2"/>
  <c r="GR14" i="2"/>
  <c r="GH14" i="2"/>
  <c r="GM14" i="2" s="1"/>
  <c r="FL14" i="2"/>
  <c r="FC14" i="2"/>
  <c r="HB14" i="2"/>
  <c r="FW14" i="2"/>
  <c r="FM14" i="2"/>
  <c r="FQ14" i="2" s="1"/>
  <c r="GK14" i="2"/>
  <c r="FP14" i="2"/>
  <c r="FB14" i="2"/>
  <c r="GG14" i="2"/>
  <c r="DZ14" i="2"/>
  <c r="DL14" i="2"/>
  <c r="DE14" i="2"/>
  <c r="EQ14" i="2"/>
  <c r="EH14" i="2"/>
  <c r="CJ14" i="2"/>
  <c r="ER14" i="2"/>
  <c r="EV14" i="2" s="1"/>
  <c r="DV14" i="2"/>
  <c r="DM14" i="2"/>
  <c r="DA14" i="2"/>
  <c r="CQ14" i="2"/>
  <c r="FX14" i="2"/>
  <c r="DW14" i="2"/>
  <c r="EB14" i="2" s="1"/>
  <c r="EG14" i="2"/>
  <c r="DB14" i="2"/>
  <c r="DH14" i="2" s="1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GN14" i="2" l="1"/>
  <c r="EW14" i="2"/>
  <c r="HH14" i="2"/>
  <c r="DG14" i="2"/>
  <c r="AW14" i="2"/>
  <c r="FR14" i="2"/>
  <c r="FS14" i="2"/>
  <c r="CM14" i="2"/>
  <c r="CK14" i="2"/>
  <c r="EA14" i="2"/>
  <c r="DF14" i="2"/>
  <c r="EC14" i="2"/>
  <c r="EX14" i="2"/>
  <c r="GL14" i="2"/>
  <c r="HG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I15" i="2" s="1"/>
  <c r="HF15" i="2"/>
  <c r="GK15" i="2"/>
  <c r="GS15" i="2"/>
  <c r="GH15" i="2"/>
  <c r="GM15" i="2" s="1"/>
  <c r="GG15" i="2"/>
  <c r="FX15" i="2"/>
  <c r="FL15" i="2"/>
  <c r="FC15" i="2"/>
  <c r="FW15" i="2"/>
  <c r="FM15" i="2"/>
  <c r="FQ15" i="2" s="1"/>
  <c r="GR15" i="2"/>
  <c r="FP15" i="2"/>
  <c r="FB15" i="2"/>
  <c r="EU15" i="2"/>
  <c r="EG15" i="2"/>
  <c r="DW15" i="2"/>
  <c r="EB15" i="2" s="1"/>
  <c r="DB15" i="2"/>
  <c r="DH15" i="2" s="1"/>
  <c r="DZ15" i="2"/>
  <c r="DL15" i="2"/>
  <c r="DE15" i="2"/>
  <c r="EQ15" i="2"/>
  <c r="EH15" i="2"/>
  <c r="CJ15" i="2"/>
  <c r="ER15" i="2"/>
  <c r="EV15" i="2" s="1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A15" i="2" l="1"/>
  <c r="EW15" i="2"/>
  <c r="GN15" i="2"/>
  <c r="HG15" i="2"/>
  <c r="FS15" i="2"/>
  <c r="GL15" i="2"/>
  <c r="FR15" i="2"/>
  <c r="EX15" i="2"/>
  <c r="EC15" i="2"/>
  <c r="DG15" i="2"/>
  <c r="DF15" i="2"/>
  <c r="DF16" i="2" s="1"/>
  <c r="HH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HI16" i="2" s="1"/>
  <c r="GR16" i="2"/>
  <c r="GH16" i="2"/>
  <c r="GM16" i="2" s="1"/>
  <c r="GK16" i="2"/>
  <c r="HF16" i="2"/>
  <c r="GS16" i="2"/>
  <c r="FP16" i="2"/>
  <c r="FB16" i="2"/>
  <c r="GG16" i="2"/>
  <c r="FX16" i="2"/>
  <c r="FL16" i="2"/>
  <c r="FC16" i="2"/>
  <c r="ER16" i="2"/>
  <c r="EV16" i="2" s="1"/>
  <c r="DV16" i="2"/>
  <c r="DM16" i="2"/>
  <c r="DA16" i="2"/>
  <c r="FW16" i="2"/>
  <c r="EU16" i="2"/>
  <c r="EG16" i="2"/>
  <c r="DW16" i="2"/>
  <c r="EB16" i="2" s="1"/>
  <c r="DB16" i="2"/>
  <c r="DH16" i="2" s="1"/>
  <c r="DZ16" i="2"/>
  <c r="DL16" i="2"/>
  <c r="DE16" i="2"/>
  <c r="FM16" i="2"/>
  <c r="FQ16" i="2" s="1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DG16" i="2" l="1"/>
  <c r="EW16" i="2"/>
  <c r="EC16" i="2"/>
  <c r="EA16" i="2"/>
  <c r="EX16" i="2"/>
  <c r="FR16" i="2"/>
  <c r="GL16" i="2"/>
  <c r="FS16" i="2"/>
  <c r="HH16" i="2"/>
  <c r="HG16" i="2"/>
  <c r="HG17" i="2" s="1"/>
  <c r="GN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HI17" i="2" s="1"/>
  <c r="GR17" i="2"/>
  <c r="GH17" i="2"/>
  <c r="GM17" i="2" s="1"/>
  <c r="GK17" i="2"/>
  <c r="FW17" i="2"/>
  <c r="FM17" i="2"/>
  <c r="FQ17" i="2" s="1"/>
  <c r="GS17" i="2"/>
  <c r="FP17" i="2"/>
  <c r="GG17" i="2"/>
  <c r="FX17" i="2"/>
  <c r="EQ17" i="2"/>
  <c r="EH17" i="2"/>
  <c r="CJ17" i="2"/>
  <c r="FB17" i="2"/>
  <c r="ER17" i="2"/>
  <c r="EV17" i="2" s="1"/>
  <c r="DV17" i="2"/>
  <c r="DM17" i="2"/>
  <c r="DA17" i="2"/>
  <c r="CQ17" i="2"/>
  <c r="FL17" i="2"/>
  <c r="FC17" i="2"/>
  <c r="EU17" i="2"/>
  <c r="EG17" i="2"/>
  <c r="DW17" i="2"/>
  <c r="EB17" i="2" s="1"/>
  <c r="DB17" i="2"/>
  <c r="DF17" i="2" s="1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G18" i="2" l="1"/>
  <c r="EW17" i="2"/>
  <c r="EW18" i="2" s="1"/>
  <c r="HH17" i="2"/>
  <c r="DG17" i="2"/>
  <c r="FS17" i="2"/>
  <c r="GL17" i="2"/>
  <c r="FR17" i="2"/>
  <c r="DH17" i="2"/>
  <c r="EX17" i="2"/>
  <c r="GN17" i="2"/>
  <c r="EA17" i="2"/>
  <c r="EC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I18" i="2" s="1"/>
  <c r="HF18" i="2"/>
  <c r="HB18" i="2"/>
  <c r="GS18" i="2"/>
  <c r="GR18" i="2"/>
  <c r="GH18" i="2"/>
  <c r="GM18" i="2" s="1"/>
  <c r="FL18" i="2"/>
  <c r="FC18" i="2"/>
  <c r="FW18" i="2"/>
  <c r="FM18" i="2"/>
  <c r="FQ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V18" i="2" s="1"/>
  <c r="DV18" i="2"/>
  <c r="DM18" i="2"/>
  <c r="DA18" i="2"/>
  <c r="CQ18" i="2"/>
  <c r="EU18" i="2"/>
  <c r="DW18" i="2"/>
  <c r="EB18" i="2" s="1"/>
  <c r="EG18" i="2"/>
  <c r="DB18" i="2"/>
  <c r="DF18" i="2" s="1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DH18" i="2" l="1"/>
  <c r="EW19" i="2"/>
  <c r="CM18" i="2"/>
  <c r="FR18" i="2"/>
  <c r="GL18" i="2"/>
  <c r="EX18" i="2"/>
  <c r="FS18" i="2"/>
  <c r="GN18" i="2"/>
  <c r="EC18" i="2"/>
  <c r="EC19" i="2" s="1"/>
  <c r="DG18" i="2"/>
  <c r="EA18" i="2"/>
  <c r="HH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GM19" i="2" s="1"/>
  <c r="FL19" i="2"/>
  <c r="FC19" i="2"/>
  <c r="FW19" i="2"/>
  <c r="FM19" i="2"/>
  <c r="FQ19" i="2" s="1"/>
  <c r="EU19" i="2"/>
  <c r="EG19" i="2"/>
  <c r="DW19" i="2"/>
  <c r="EB19" i="2" s="1"/>
  <c r="DB19" i="2"/>
  <c r="DF19" i="2" s="1"/>
  <c r="FP19" i="2"/>
  <c r="DZ19" i="2"/>
  <c r="DL19" i="2"/>
  <c r="DE19" i="2"/>
  <c r="EQ19" i="2"/>
  <c r="EH19" i="2"/>
  <c r="CJ19" i="2"/>
  <c r="FB19" i="2"/>
  <c r="DV19" i="2"/>
  <c r="DA19" i="2"/>
  <c r="ER19" i="2"/>
  <c r="EV19" i="2" s="1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GN19" i="2" l="1"/>
  <c r="DH19" i="2"/>
  <c r="DH20" i="2" s="1"/>
  <c r="FS19" i="2"/>
  <c r="EX19" i="2"/>
  <c r="GL19" i="2"/>
  <c r="HH19" i="2"/>
  <c r="HG19" i="2"/>
  <c r="EA19" i="2"/>
  <c r="EA20" i="2" s="1"/>
  <c r="FR19" i="2"/>
  <c r="DG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HI20" i="2" s="1"/>
  <c r="GR20" i="2"/>
  <c r="GH20" i="2"/>
  <c r="GM20" i="2" s="1"/>
  <c r="GK20" i="2"/>
  <c r="GS20" i="2"/>
  <c r="HF20" i="2"/>
  <c r="FP20" i="2"/>
  <c r="GG20" i="2"/>
  <c r="FX20" i="2"/>
  <c r="FL20" i="2"/>
  <c r="FC20" i="2"/>
  <c r="FM20" i="2"/>
  <c r="FQ20" i="2" s="1"/>
  <c r="FB20" i="2"/>
  <c r="ER20" i="2"/>
  <c r="EW20" i="2" s="1"/>
  <c r="DV20" i="2"/>
  <c r="DM20" i="2"/>
  <c r="DA20" i="2"/>
  <c r="EU20" i="2"/>
  <c r="EG20" i="2"/>
  <c r="DW20" i="2"/>
  <c r="EB20" i="2" s="1"/>
  <c r="DB20" i="2"/>
  <c r="DF20" i="2" s="1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CM20" i="2" s="1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AV20" i="2" l="1"/>
  <c r="HG20" i="2"/>
  <c r="HG21" i="2" s="1"/>
  <c r="GN20" i="2"/>
  <c r="HH20" i="2"/>
  <c r="AW20" i="2"/>
  <c r="GL20" i="2"/>
  <c r="EX20" i="2"/>
  <c r="EV20" i="2"/>
  <c r="EV21" i="2" s="1"/>
  <c r="EC20" i="2"/>
  <c r="DG20" i="2"/>
  <c r="FS20" i="2"/>
  <c r="FR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GM21" i="2" s="1"/>
  <c r="HC21" i="2"/>
  <c r="HI21" i="2" s="1"/>
  <c r="GK21" i="2"/>
  <c r="FW21" i="2"/>
  <c r="FM21" i="2"/>
  <c r="FQ21" i="2" s="1"/>
  <c r="FP21" i="2"/>
  <c r="GS21" i="2"/>
  <c r="GG21" i="2"/>
  <c r="FX21" i="2"/>
  <c r="EQ21" i="2"/>
  <c r="EH21" i="2"/>
  <c r="CJ21" i="2"/>
  <c r="FB21" i="2"/>
  <c r="ER21" i="2"/>
  <c r="EW21" i="2" s="1"/>
  <c r="DV21" i="2"/>
  <c r="DM21" i="2"/>
  <c r="DA21" i="2"/>
  <c r="CR21" i="2"/>
  <c r="CQ21" i="2"/>
  <c r="EU21" i="2"/>
  <c r="EG21" i="2"/>
  <c r="DW21" i="2"/>
  <c r="EA21" i="2" s="1"/>
  <c r="DB21" i="2"/>
  <c r="DF21" i="2" s="1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DH21" i="2"/>
  <c r="GL21" i="2"/>
  <c r="FR21" i="2"/>
  <c r="FS21" i="2"/>
  <c r="HH21" i="2"/>
  <c r="EB21" i="2"/>
  <c r="BR21" i="2"/>
  <c r="DG21" i="2"/>
  <c r="DG22" i="2" s="1"/>
  <c r="EC21" i="2"/>
  <c r="GN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G22" i="2" s="1"/>
  <c r="HF22" i="2"/>
  <c r="GS22" i="2"/>
  <c r="HB22" i="2"/>
  <c r="GR22" i="2"/>
  <c r="GH22" i="2"/>
  <c r="GM22" i="2" s="1"/>
  <c r="GK22" i="2"/>
  <c r="FL22" i="2"/>
  <c r="FC22" i="2"/>
  <c r="FW22" i="2"/>
  <c r="FM22" i="2"/>
  <c r="FQ22" i="2" s="1"/>
  <c r="FP22" i="2"/>
  <c r="DZ22" i="2"/>
  <c r="DL22" i="2"/>
  <c r="DE22" i="2"/>
  <c r="FX22" i="2"/>
  <c r="EQ22" i="2"/>
  <c r="EH22" i="2"/>
  <c r="CJ22" i="2"/>
  <c r="GG22" i="2"/>
  <c r="FB22" i="2"/>
  <c r="ER22" i="2"/>
  <c r="EW22" i="2" s="1"/>
  <c r="DV22" i="2"/>
  <c r="DM22" i="2"/>
  <c r="DA22" i="2"/>
  <c r="CR22" i="2"/>
  <c r="CQ22" i="2"/>
  <c r="EG22" i="2"/>
  <c r="EU22" i="2"/>
  <c r="DW22" i="2"/>
  <c r="EA22" i="2" s="1"/>
  <c r="CF22" i="2"/>
  <c r="DB22" i="2"/>
  <c r="DF22" i="2" s="1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X22" i="2" l="1"/>
  <c r="DG23" i="2"/>
  <c r="EB22" i="2"/>
  <c r="HI22" i="2"/>
  <c r="DH22" i="2"/>
  <c r="HH22" i="2"/>
  <c r="FS22" i="2"/>
  <c r="CM22" i="2"/>
  <c r="GN22" i="2"/>
  <c r="EV22" i="2"/>
  <c r="EV23" i="2" s="1"/>
  <c r="EC22" i="2"/>
  <c r="FR22" i="2"/>
  <c r="GL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G23" i="2" s="1"/>
  <c r="HF23" i="2"/>
  <c r="GK23" i="2"/>
  <c r="GS23" i="2"/>
  <c r="GG23" i="2"/>
  <c r="FX23" i="2"/>
  <c r="GR23" i="2"/>
  <c r="FL23" i="2"/>
  <c r="FC23" i="2"/>
  <c r="GH23" i="2"/>
  <c r="GM23" i="2" s="1"/>
  <c r="FW23" i="2"/>
  <c r="FM23" i="2"/>
  <c r="FQ23" i="2" s="1"/>
  <c r="EU23" i="2"/>
  <c r="EG23" i="2"/>
  <c r="DW23" i="2"/>
  <c r="EA23" i="2" s="1"/>
  <c r="DB23" i="2"/>
  <c r="DF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EW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GN23" i="2" l="1"/>
  <c r="EX23" i="2"/>
  <c r="FS23" i="2"/>
  <c r="HH23" i="2"/>
  <c r="GL23" i="2"/>
  <c r="DH23" i="2"/>
  <c r="FR23" i="2"/>
  <c r="HI23" i="2"/>
  <c r="CM23" i="2"/>
  <c r="EC23" i="2"/>
  <c r="EB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G24" i="2" s="1"/>
  <c r="HF24" i="2"/>
  <c r="GR24" i="2"/>
  <c r="GH24" i="2"/>
  <c r="GM24" i="2" s="1"/>
  <c r="GK24" i="2"/>
  <c r="GS24" i="2"/>
  <c r="FP24" i="2"/>
  <c r="GG24" i="2"/>
  <c r="FX24" i="2"/>
  <c r="FL24" i="2"/>
  <c r="FC24" i="2"/>
  <c r="FB24" i="2"/>
  <c r="ER24" i="2"/>
  <c r="EW24" i="2" s="1"/>
  <c r="DV24" i="2"/>
  <c r="DM24" i="2"/>
  <c r="DA24" i="2"/>
  <c r="FM24" i="2"/>
  <c r="FQ24" i="2" s="1"/>
  <c r="EU24" i="2"/>
  <c r="EG24" i="2"/>
  <c r="DW24" i="2"/>
  <c r="EA24" i="2" s="1"/>
  <c r="DB24" i="2"/>
  <c r="DF24" i="2" s="1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I24" i="2" l="1"/>
  <c r="GN24" i="2"/>
  <c r="EV24" i="2"/>
  <c r="FR24" i="2"/>
  <c r="EX24" i="2"/>
  <c r="DG24" i="2"/>
  <c r="DH24" i="2"/>
  <c r="EB24" i="2"/>
  <c r="GL24" i="2"/>
  <c r="EC24" i="2"/>
  <c r="HH24" i="2"/>
  <c r="FS24" i="2"/>
  <c r="FS25" i="2" s="1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M25" i="2" s="1"/>
  <c r="GK25" i="2"/>
  <c r="FW25" i="2"/>
  <c r="FM25" i="2"/>
  <c r="FQ25" i="2" s="1"/>
  <c r="FP25" i="2"/>
  <c r="GG25" i="2"/>
  <c r="FX25" i="2"/>
  <c r="FL25" i="2"/>
  <c r="FC25" i="2"/>
  <c r="EQ25" i="2"/>
  <c r="EH25" i="2"/>
  <c r="CJ25" i="2"/>
  <c r="FB25" i="2"/>
  <c r="ER25" i="2"/>
  <c r="EW25" i="2" s="1"/>
  <c r="DV25" i="2"/>
  <c r="DM25" i="2"/>
  <c r="DA25" i="2"/>
  <c r="CQ25" i="2"/>
  <c r="GS25" i="2"/>
  <c r="EU25" i="2"/>
  <c r="EG25" i="2"/>
  <c r="DW25" i="2"/>
  <c r="EA25" i="2" s="1"/>
  <c r="DB25" i="2"/>
  <c r="DF25" i="2" s="1"/>
  <c r="HC25" i="2"/>
  <c r="HG25" i="2" s="1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GL25" i="2" l="1"/>
  <c r="HI25" i="2"/>
  <c r="EB25" i="2"/>
  <c r="EC25" i="2"/>
  <c r="DH25" i="2"/>
  <c r="DG25" i="2"/>
  <c r="GN25" i="2"/>
  <c r="EX25" i="2"/>
  <c r="FR25" i="2"/>
  <c r="FR26" i="2" s="1"/>
  <c r="HH25" i="2"/>
  <c r="EV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G26" i="2" s="1"/>
  <c r="HF26" i="2"/>
  <c r="GS26" i="2"/>
  <c r="HB26" i="2"/>
  <c r="GR26" i="2"/>
  <c r="GH26" i="2"/>
  <c r="GM26" i="2" s="1"/>
  <c r="FL26" i="2"/>
  <c r="FC26" i="2"/>
  <c r="GK26" i="2"/>
  <c r="FW26" i="2"/>
  <c r="FM26" i="2"/>
  <c r="FQ26" i="2" s="1"/>
  <c r="FP26" i="2"/>
  <c r="DZ26" i="2"/>
  <c r="DL26" i="2"/>
  <c r="DE26" i="2"/>
  <c r="EQ26" i="2"/>
  <c r="EH26" i="2"/>
  <c r="CJ26" i="2"/>
  <c r="CR26" i="2"/>
  <c r="FX26" i="2"/>
  <c r="FB26" i="2"/>
  <c r="ER26" i="2"/>
  <c r="EW26" i="2" s="1"/>
  <c r="DV26" i="2"/>
  <c r="DM26" i="2"/>
  <c r="DA26" i="2"/>
  <c r="CQ26" i="2"/>
  <c r="GG26" i="2"/>
  <c r="DW26" i="2"/>
  <c r="EA26" i="2" s="1"/>
  <c r="EG26" i="2"/>
  <c r="DB26" i="2"/>
  <c r="DF26" i="2" s="1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GL26" i="2"/>
  <c r="GL27" i="2" s="1"/>
  <c r="HI26" i="2"/>
  <c r="EX26" i="2"/>
  <c r="GN26" i="2"/>
  <c r="DG26" i="2"/>
  <c r="DH26" i="2"/>
  <c r="EV26" i="2"/>
  <c r="EC26" i="2"/>
  <c r="HH26" i="2"/>
  <c r="EB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G27" i="2" s="1"/>
  <c r="HF27" i="2"/>
  <c r="GK27" i="2"/>
  <c r="GS27" i="2"/>
  <c r="GG27" i="2"/>
  <c r="FX27" i="2"/>
  <c r="FL27" i="2"/>
  <c r="FC27" i="2"/>
  <c r="GR27" i="2"/>
  <c r="FW27" i="2"/>
  <c r="FM27" i="2"/>
  <c r="FR27" i="2" s="1"/>
  <c r="EU27" i="2"/>
  <c r="EG27" i="2"/>
  <c r="DW27" i="2"/>
  <c r="EA27" i="2" s="1"/>
  <c r="DB27" i="2"/>
  <c r="DF27" i="2" s="1"/>
  <c r="GH27" i="2"/>
  <c r="GM27" i="2" s="1"/>
  <c r="DZ27" i="2"/>
  <c r="DL27" i="2"/>
  <c r="DE27" i="2"/>
  <c r="EQ27" i="2"/>
  <c r="EH27" i="2"/>
  <c r="CJ27" i="2"/>
  <c r="CR27" i="2"/>
  <c r="FP27" i="2"/>
  <c r="FB27" i="2"/>
  <c r="ER27" i="2"/>
  <c r="EW27" i="2" s="1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GL28" i="2" l="1"/>
  <c r="EV27" i="2"/>
  <c r="FS27" i="2"/>
  <c r="DH27" i="2"/>
  <c r="AV27" i="2"/>
  <c r="DG27" i="2"/>
  <c r="FQ27" i="2"/>
  <c r="AW27" i="2"/>
  <c r="EC27" i="2"/>
  <c r="EC28" i="2" s="1"/>
  <c r="GN27" i="2"/>
  <c r="GN28" i="2" s="1"/>
  <c r="EB27" i="2"/>
  <c r="EX27" i="2"/>
  <c r="HH27" i="2"/>
  <c r="HI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G28" i="2" s="1"/>
  <c r="GR28" i="2"/>
  <c r="GH28" i="2"/>
  <c r="GM28" i="2" s="1"/>
  <c r="HF28" i="2"/>
  <c r="GK28" i="2"/>
  <c r="GS28" i="2"/>
  <c r="FP28" i="2"/>
  <c r="GG28" i="2"/>
  <c r="FX28" i="2"/>
  <c r="FL28" i="2"/>
  <c r="FC28" i="2"/>
  <c r="FW28" i="2"/>
  <c r="FB28" i="2"/>
  <c r="ER28" i="2"/>
  <c r="EW28" i="2" s="1"/>
  <c r="DV28" i="2"/>
  <c r="DM28" i="2"/>
  <c r="DA28" i="2"/>
  <c r="EU28" i="2"/>
  <c r="EG28" i="2"/>
  <c r="DW28" i="2"/>
  <c r="EA28" i="2" s="1"/>
  <c r="DB28" i="2"/>
  <c r="DF28" i="2" s="1"/>
  <c r="FM28" i="2"/>
  <c r="FR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GL29" i="2"/>
  <c r="FQ28" i="2"/>
  <c r="HI28" i="2"/>
  <c r="DG28" i="2"/>
  <c r="HH28" i="2"/>
  <c r="EX28" i="2"/>
  <c r="DH28" i="2"/>
  <c r="DH29" i="2" s="1"/>
  <c r="EB28" i="2"/>
  <c r="FS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G29" i="2" s="1"/>
  <c r="GR29" i="2"/>
  <c r="GH29" i="2"/>
  <c r="GM29" i="2" s="1"/>
  <c r="GK29" i="2"/>
  <c r="GS29" i="2"/>
  <c r="FW29" i="2"/>
  <c r="FM29" i="2"/>
  <c r="FR29" i="2" s="1"/>
  <c r="FP29" i="2"/>
  <c r="GG29" i="2"/>
  <c r="FX29" i="2"/>
  <c r="EQ29" i="2"/>
  <c r="EH29" i="2"/>
  <c r="CJ29" i="2"/>
  <c r="FL29" i="2"/>
  <c r="FC29" i="2"/>
  <c r="FB29" i="2"/>
  <c r="ER29" i="2"/>
  <c r="EW29" i="2" s="1"/>
  <c r="DV29" i="2"/>
  <c r="DM29" i="2"/>
  <c r="DA29" i="2"/>
  <c r="EU29" i="2"/>
  <c r="EG29" i="2"/>
  <c r="DW29" i="2"/>
  <c r="EC29" i="2" s="1"/>
  <c r="DB29" i="2"/>
  <c r="DF29" i="2" s="1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V29" i="2"/>
  <c r="EV30" i="2" s="1"/>
  <c r="HH29" i="2"/>
  <c r="GN29" i="2"/>
  <c r="DG29" i="2"/>
  <c r="HI29" i="2"/>
  <c r="EA29" i="2"/>
  <c r="FS29" i="2"/>
  <c r="FS30" i="2" s="1"/>
  <c r="EB29" i="2"/>
  <c r="FQ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G30" i="2" s="1"/>
  <c r="HF30" i="2"/>
  <c r="GS30" i="2"/>
  <c r="GR30" i="2"/>
  <c r="GH30" i="2"/>
  <c r="GM30" i="2" s="1"/>
  <c r="FL30" i="2"/>
  <c r="FC30" i="2"/>
  <c r="FW30" i="2"/>
  <c r="FM30" i="2"/>
  <c r="FR30" i="2" s="1"/>
  <c r="HB30" i="2"/>
  <c r="GK30" i="2"/>
  <c r="FP30" i="2"/>
  <c r="GG30" i="2"/>
  <c r="DZ30" i="2"/>
  <c r="DL30" i="2"/>
  <c r="DE30" i="2"/>
  <c r="EQ30" i="2"/>
  <c r="EH30" i="2"/>
  <c r="CJ30" i="2"/>
  <c r="FB30" i="2"/>
  <c r="ER30" i="2"/>
  <c r="EW30" i="2" s="1"/>
  <c r="DV30" i="2"/>
  <c r="DM30" i="2"/>
  <c r="DA30" i="2"/>
  <c r="FX30" i="2"/>
  <c r="DW30" i="2"/>
  <c r="EC30" i="2" s="1"/>
  <c r="EG30" i="2"/>
  <c r="DB30" i="2"/>
  <c r="DH30" i="2" s="1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A30" i="2" l="1"/>
  <c r="EA31" i="2" s="1"/>
  <c r="EX30" i="2"/>
  <c r="HI30" i="2"/>
  <c r="DF30" i="2"/>
  <c r="GL30" i="2"/>
  <c r="DG30" i="2"/>
  <c r="FQ30" i="2"/>
  <c r="GN30" i="2"/>
  <c r="GN31" i="2" s="1"/>
  <c r="EB30" i="2"/>
  <c r="HH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G31" i="2" s="1"/>
  <c r="HF31" i="2"/>
  <c r="HB31" i="2"/>
  <c r="GK31" i="2"/>
  <c r="GS31" i="2"/>
  <c r="GG31" i="2"/>
  <c r="FX31" i="2"/>
  <c r="GH31" i="2"/>
  <c r="GM31" i="2" s="1"/>
  <c r="FL31" i="2"/>
  <c r="FC31" i="2"/>
  <c r="FW31" i="2"/>
  <c r="FM31" i="2"/>
  <c r="FR31" i="2" s="1"/>
  <c r="FP31" i="2"/>
  <c r="EU31" i="2"/>
  <c r="EG31" i="2"/>
  <c r="DW31" i="2"/>
  <c r="EC31" i="2" s="1"/>
  <c r="DB31" i="2"/>
  <c r="DH31" i="2" s="1"/>
  <c r="GR31" i="2"/>
  <c r="DZ31" i="2"/>
  <c r="DL31" i="2"/>
  <c r="DE31" i="2"/>
  <c r="CR31" i="2"/>
  <c r="EQ31" i="2"/>
  <c r="EH31" i="2"/>
  <c r="CJ31" i="2"/>
  <c r="FB31" i="2"/>
  <c r="ER31" i="2"/>
  <c r="EW31" i="2" s="1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FQ31" i="2" l="1"/>
  <c r="EV31" i="2"/>
  <c r="EV32" i="2" s="1"/>
  <c r="DG31" i="2"/>
  <c r="FS31" i="2"/>
  <c r="GL31" i="2"/>
  <c r="CM31" i="2"/>
  <c r="DF31" i="2"/>
  <c r="HH31" i="2"/>
  <c r="HH32" i="2" s="1"/>
  <c r="HI31" i="2"/>
  <c r="EB31" i="2"/>
  <c r="EX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HG32" i="2" s="1"/>
  <c r="GR32" i="2"/>
  <c r="GK32" i="2"/>
  <c r="HF32" i="2"/>
  <c r="GS32" i="2"/>
  <c r="FP32" i="2"/>
  <c r="GG32" i="2"/>
  <c r="FX32" i="2"/>
  <c r="GH32" i="2"/>
  <c r="GM32" i="2" s="1"/>
  <c r="FL32" i="2"/>
  <c r="FC32" i="2"/>
  <c r="FB32" i="2"/>
  <c r="ER32" i="2"/>
  <c r="EW32" i="2" s="1"/>
  <c r="DV32" i="2"/>
  <c r="DM32" i="2"/>
  <c r="DA32" i="2"/>
  <c r="FW32" i="2"/>
  <c r="EU32" i="2"/>
  <c r="EG32" i="2"/>
  <c r="DW32" i="2"/>
  <c r="EA32" i="2" s="1"/>
  <c r="DB32" i="2"/>
  <c r="DH32" i="2" s="1"/>
  <c r="DZ32" i="2"/>
  <c r="DL32" i="2"/>
  <c r="DE32" i="2"/>
  <c r="CR32" i="2"/>
  <c r="FM32" i="2"/>
  <c r="FR32" i="2" s="1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F32" i="2" l="1"/>
  <c r="FQ32" i="2"/>
  <c r="FQ33" i="2" s="1"/>
  <c r="GN32" i="2"/>
  <c r="CM32" i="2"/>
  <c r="GL32" i="2"/>
  <c r="EC32" i="2"/>
  <c r="EX32" i="2"/>
  <c r="EB32" i="2"/>
  <c r="FS32" i="2"/>
  <c r="FS33" i="2" s="1"/>
  <c r="HI32" i="2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DF33" i="2"/>
  <c r="EX33" i="2"/>
  <c r="DH33" i="2"/>
  <c r="EC33" i="2"/>
  <c r="EC34" i="2" s="1"/>
  <c r="HG33" i="2"/>
  <c r="HG34" i="2" s="1"/>
  <c r="GL33" i="2"/>
  <c r="GM33" i="2"/>
  <c r="DG33" i="2"/>
  <c r="FR33" i="2"/>
  <c r="HI33" i="2"/>
  <c r="GN33" i="2"/>
  <c r="EW33" i="2"/>
  <c r="EV33" i="2"/>
  <c r="EV34" i="2" s="1"/>
  <c r="HH33" i="2"/>
  <c r="EA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S34" i="2" s="1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FQ34" i="2"/>
  <c r="EW34" i="2"/>
  <c r="HI34" i="2"/>
  <c r="DH34" i="2"/>
  <c r="HG35" i="2"/>
  <c r="FR34" i="2"/>
  <c r="EX34" i="2"/>
  <c r="CM34" i="2"/>
  <c r="DG34" i="2"/>
  <c r="DF34" i="2"/>
  <c r="EA34" i="2"/>
  <c r="GM34" i="2"/>
  <c r="EB34" i="2"/>
  <c r="EB35" i="2" s="1"/>
  <c r="HH34" i="2"/>
  <c r="GL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FS35" i="2" s="1"/>
  <c r="EU35" i="2"/>
  <c r="EG35" i="2"/>
  <c r="DW35" i="2"/>
  <c r="EC35" i="2" s="1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EV35" i="2" s="1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DH35" i="2" l="1"/>
  <c r="EA35" i="2"/>
  <c r="HI35" i="2"/>
  <c r="GM35" i="2"/>
  <c r="GM36" i="2" s="1"/>
  <c r="DF35" i="2"/>
  <c r="EW35" i="2"/>
  <c r="DG35" i="2"/>
  <c r="FQ35" i="2"/>
  <c r="GL35" i="2"/>
  <c r="GN35" i="2"/>
  <c r="HH35" i="2"/>
  <c r="HH36" i="2" s="1"/>
  <c r="EX35" i="2"/>
  <c r="FR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HG36" i="2" s="1"/>
  <c r="GR36" i="2"/>
  <c r="GK36" i="2"/>
  <c r="GS36" i="2"/>
  <c r="FP36" i="2"/>
  <c r="HF36" i="2"/>
  <c r="GG36" i="2"/>
  <c r="FX36" i="2"/>
  <c r="GH36" i="2"/>
  <c r="FL36" i="2"/>
  <c r="FC36" i="2"/>
  <c r="FM36" i="2"/>
  <c r="FS36" i="2" s="1"/>
  <c r="FB36" i="2"/>
  <c r="ER36" i="2"/>
  <c r="EV36" i="2" s="1"/>
  <c r="DV36" i="2"/>
  <c r="DM36" i="2"/>
  <c r="DA36" i="2"/>
  <c r="EU36" i="2"/>
  <c r="EG36" i="2"/>
  <c r="DW36" i="2"/>
  <c r="EC36" i="2" s="1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GN36" i="2"/>
  <c r="EA36" i="2"/>
  <c r="EA37" i="2" s="1"/>
  <c r="GL36" i="2"/>
  <c r="DH36" i="2"/>
  <c r="FQ36" i="2"/>
  <c r="EB36" i="2"/>
  <c r="DG36" i="2"/>
  <c r="FR36" i="2"/>
  <c r="EW36" i="2"/>
  <c r="EW37" i="2" s="1"/>
  <c r="EX36" i="2"/>
  <c r="DF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HG37" i="2" s="1"/>
  <c r="GK37" i="2"/>
  <c r="FW37" i="2"/>
  <c r="FM37" i="2"/>
  <c r="FS37" i="2" s="1"/>
  <c r="FP37" i="2"/>
  <c r="GS37" i="2"/>
  <c r="GG37" i="2"/>
  <c r="FX37" i="2"/>
  <c r="EQ37" i="2"/>
  <c r="EH37" i="2"/>
  <c r="CJ37" i="2"/>
  <c r="FB37" i="2"/>
  <c r="ER37" i="2"/>
  <c r="EV37" i="2" s="1"/>
  <c r="DV37" i="2"/>
  <c r="DM37" i="2"/>
  <c r="DA37" i="2"/>
  <c r="EU37" i="2"/>
  <c r="EG37" i="2"/>
  <c r="DW37" i="2"/>
  <c r="EC37" i="2" s="1"/>
  <c r="DB37" i="2"/>
  <c r="GH37" i="2"/>
  <c r="GM37" i="2" s="1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FR37" i="2" l="1"/>
  <c r="GN37" i="2"/>
  <c r="AV37" i="2"/>
  <c r="DG37" i="2"/>
  <c r="HI37" i="2"/>
  <c r="EB37" i="2"/>
  <c r="FQ37" i="2"/>
  <c r="DH37" i="2"/>
  <c r="DF37" i="2"/>
  <c r="DF38" i="2" s="1"/>
  <c r="GL37" i="2"/>
  <c r="EX37" i="2"/>
  <c r="HH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G38" i="2" s="1"/>
  <c r="HF38" i="2"/>
  <c r="GS38" i="2"/>
  <c r="GR38" i="2"/>
  <c r="GK38" i="2"/>
  <c r="GH38" i="2"/>
  <c r="GM38" i="2" s="1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V38" i="2" s="1"/>
  <c r="DV38" i="2"/>
  <c r="DM38" i="2"/>
  <c r="DA38" i="2"/>
  <c r="HB38" i="2"/>
  <c r="EG38" i="2"/>
  <c r="EU38" i="2"/>
  <c r="DW38" i="2"/>
  <c r="EC38" i="2" s="1"/>
  <c r="CQ38" i="2"/>
  <c r="CF38" i="2"/>
  <c r="BB38" i="2"/>
  <c r="CG38" i="2"/>
  <c r="CM38" i="2" s="1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DH38" i="2" l="1"/>
  <c r="FR38" i="2"/>
  <c r="GN38" i="2"/>
  <c r="FQ38" i="2"/>
  <c r="EW38" i="2"/>
  <c r="EB38" i="2"/>
  <c r="HI38" i="2"/>
  <c r="HH38" i="2"/>
  <c r="DG38" i="2"/>
  <c r="EX38" i="2"/>
  <c r="GL38" i="2"/>
  <c r="EA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G39" i="2" s="1"/>
  <c r="HF39" i="2"/>
  <c r="HB39" i="2"/>
  <c r="GK39" i="2"/>
  <c r="GS39" i="2"/>
  <c r="GG39" i="2"/>
  <c r="FX39" i="2"/>
  <c r="GR39" i="2"/>
  <c r="GH39" i="2"/>
  <c r="GM39" i="2" s="1"/>
  <c r="FL39" i="2"/>
  <c r="FC39" i="2"/>
  <c r="FW39" i="2"/>
  <c r="FM39" i="2"/>
  <c r="FS39" i="2" s="1"/>
  <c r="EU39" i="2"/>
  <c r="EG39" i="2"/>
  <c r="DW39" i="2"/>
  <c r="EC39" i="2" s="1"/>
  <c r="DB39" i="2"/>
  <c r="DF39" i="2" s="1"/>
  <c r="DZ39" i="2"/>
  <c r="DL39" i="2"/>
  <c r="DE39" i="2"/>
  <c r="FP39" i="2"/>
  <c r="EQ39" i="2"/>
  <c r="EH39" i="2"/>
  <c r="CJ39" i="2"/>
  <c r="FB39" i="2"/>
  <c r="DV39" i="2"/>
  <c r="DA39" i="2"/>
  <c r="ER39" i="2"/>
  <c r="EV39" i="2" s="1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FR39" i="2"/>
  <c r="DG39" i="2"/>
  <c r="DH39" i="2"/>
  <c r="AW39" i="2"/>
  <c r="HH39" i="2"/>
  <c r="HI39" i="2"/>
  <c r="EB39" i="2"/>
  <c r="EW39" i="2"/>
  <c r="EA39" i="2"/>
  <c r="FQ39" i="2"/>
  <c r="GL39" i="2"/>
  <c r="GN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G40" i="2" s="1"/>
  <c r="HF40" i="2"/>
  <c r="GR40" i="2"/>
  <c r="GK40" i="2"/>
  <c r="GS40" i="2"/>
  <c r="FP40" i="2"/>
  <c r="GG40" i="2"/>
  <c r="FX40" i="2"/>
  <c r="GH40" i="2"/>
  <c r="GM40" i="2" s="1"/>
  <c r="FL40" i="2"/>
  <c r="FC40" i="2"/>
  <c r="FB40" i="2"/>
  <c r="ER40" i="2"/>
  <c r="EV40" i="2" s="1"/>
  <c r="DV40" i="2"/>
  <c r="DM40" i="2"/>
  <c r="DA40" i="2"/>
  <c r="FM40" i="2"/>
  <c r="FS40" i="2" s="1"/>
  <c r="EU40" i="2"/>
  <c r="EG40" i="2"/>
  <c r="DW40" i="2"/>
  <c r="EC40" i="2" s="1"/>
  <c r="DB40" i="2"/>
  <c r="DF40" i="2" s="1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A40" i="2" l="1"/>
  <c r="FR40" i="2"/>
  <c r="EW40" i="2"/>
  <c r="EX40" i="2"/>
  <c r="EB40" i="2"/>
  <c r="HI40" i="2"/>
  <c r="HH40" i="2"/>
  <c r="GN40" i="2"/>
  <c r="GL40" i="2"/>
  <c r="DH40" i="2"/>
  <c r="FQ40" i="2"/>
  <c r="DG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HG41" i="2" s="1"/>
  <c r="FW41" i="2"/>
  <c r="FM41" i="2"/>
  <c r="FS41" i="2" s="1"/>
  <c r="FP41" i="2"/>
  <c r="GG41" i="2"/>
  <c r="FX41" i="2"/>
  <c r="GH41" i="2"/>
  <c r="GM41" i="2" s="1"/>
  <c r="FL41" i="2"/>
  <c r="FC41" i="2"/>
  <c r="EQ41" i="2"/>
  <c r="EH41" i="2"/>
  <c r="CJ41" i="2"/>
  <c r="FB41" i="2"/>
  <c r="ER41" i="2"/>
  <c r="EV41" i="2" s="1"/>
  <c r="DV41" i="2"/>
  <c r="DM41" i="2"/>
  <c r="DA41" i="2"/>
  <c r="EU41" i="2"/>
  <c r="EG41" i="2"/>
  <c r="DW41" i="2"/>
  <c r="EC41" i="2" s="1"/>
  <c r="DB41" i="2"/>
  <c r="DF41" i="2" s="1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DH41" i="2" l="1"/>
  <c r="FR41" i="2"/>
  <c r="GL41" i="2"/>
  <c r="EA41" i="2"/>
  <c r="GN41" i="2"/>
  <c r="AW41" i="2"/>
  <c r="HH41" i="2"/>
  <c r="HI41" i="2"/>
  <c r="EB41" i="2"/>
  <c r="DG41" i="2"/>
  <c r="EX41" i="2"/>
  <c r="FQ41" i="2"/>
  <c r="EW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G42" i="2" s="1"/>
  <c r="HF42" i="2"/>
  <c r="GS42" i="2"/>
  <c r="HB42" i="2"/>
  <c r="GR42" i="2"/>
  <c r="GH42" i="2"/>
  <c r="GM42" i="2" s="1"/>
  <c r="FL42" i="2"/>
  <c r="FC42" i="2"/>
  <c r="GK42" i="2"/>
  <c r="FW42" i="2"/>
  <c r="FM42" i="2"/>
  <c r="FS42" i="2" s="1"/>
  <c r="FP42" i="2"/>
  <c r="DZ42" i="2"/>
  <c r="DL42" i="2"/>
  <c r="DE42" i="2"/>
  <c r="EQ42" i="2"/>
  <c r="EH42" i="2"/>
  <c r="CJ42" i="2"/>
  <c r="FX42" i="2"/>
  <c r="FB42" i="2"/>
  <c r="ER42" i="2"/>
  <c r="EV42" i="2" s="1"/>
  <c r="DV42" i="2"/>
  <c r="DM42" i="2"/>
  <c r="DA42" i="2"/>
  <c r="GG42" i="2"/>
  <c r="DW42" i="2"/>
  <c r="EC42" i="2" s="1"/>
  <c r="EG42" i="2"/>
  <c r="DB42" i="2"/>
  <c r="DF42" i="2" s="1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DG42" i="2" l="1"/>
  <c r="FR42" i="2"/>
  <c r="EB42" i="2"/>
  <c r="DH42" i="2"/>
  <c r="HI42" i="2"/>
  <c r="HH42" i="2"/>
  <c r="EW42" i="2"/>
  <c r="GN42" i="2"/>
  <c r="FQ42" i="2"/>
  <c r="EA42" i="2"/>
  <c r="EX42" i="2"/>
  <c r="GL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G43" i="2" s="1"/>
  <c r="HF43" i="2"/>
  <c r="GK43" i="2"/>
  <c r="GS43" i="2"/>
  <c r="HB43" i="2"/>
  <c r="GG43" i="2"/>
  <c r="FX43" i="2"/>
  <c r="GH43" i="2"/>
  <c r="GM43" i="2" s="1"/>
  <c r="FL43" i="2"/>
  <c r="FC43" i="2"/>
  <c r="GR43" i="2"/>
  <c r="FW43" i="2"/>
  <c r="FM43" i="2"/>
  <c r="FS43" i="2" s="1"/>
  <c r="EU43" i="2"/>
  <c r="EG43" i="2"/>
  <c r="DW43" i="2"/>
  <c r="EC43" i="2" s="1"/>
  <c r="DB43" i="2"/>
  <c r="DF43" i="2" s="1"/>
  <c r="DZ43" i="2"/>
  <c r="DL43" i="2"/>
  <c r="DE43" i="2"/>
  <c r="EQ43" i="2"/>
  <c r="EH43" i="2"/>
  <c r="CJ43" i="2"/>
  <c r="FP43" i="2"/>
  <c r="FB43" i="2"/>
  <c r="ER43" i="2"/>
  <c r="EV43" i="2" s="1"/>
  <c r="DM43" i="2"/>
  <c r="DV43" i="2"/>
  <c r="DA43" i="2"/>
  <c r="CQ43" i="2"/>
  <c r="BW43" i="2"/>
  <c r="BL43" i="2"/>
  <c r="CF43" i="2"/>
  <c r="BB43" i="2"/>
  <c r="CG43" i="2"/>
  <c r="CM43" i="2" s="1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FR43" i="2"/>
  <c r="FQ43" i="2"/>
  <c r="DG43" i="2"/>
  <c r="GN43" i="2"/>
  <c r="AW43" i="2"/>
  <c r="EW43" i="2"/>
  <c r="HH43" i="2"/>
  <c r="HI43" i="2"/>
  <c r="GL43" i="2"/>
  <c r="DH43" i="2"/>
  <c r="EX43" i="2"/>
  <c r="EB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HG44" i="2" s="1"/>
  <c r="GR44" i="2"/>
  <c r="HF44" i="2"/>
  <c r="GK44" i="2"/>
  <c r="GS44" i="2"/>
  <c r="FP44" i="2"/>
  <c r="GG44" i="2"/>
  <c r="FX44" i="2"/>
  <c r="GH44" i="2"/>
  <c r="GM44" i="2" s="1"/>
  <c r="FL44" i="2"/>
  <c r="FC44" i="2"/>
  <c r="FW44" i="2"/>
  <c r="FB44" i="2"/>
  <c r="ER44" i="2"/>
  <c r="EV44" i="2" s="1"/>
  <c r="DV44" i="2"/>
  <c r="DM44" i="2"/>
  <c r="DA44" i="2"/>
  <c r="EU44" i="2"/>
  <c r="EG44" i="2"/>
  <c r="DW44" i="2"/>
  <c r="EC44" i="2" s="1"/>
  <c r="DB44" i="2"/>
  <c r="DF44" i="2" s="1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GL44" i="2" l="1"/>
  <c r="FR44" i="2"/>
  <c r="HI44" i="2"/>
  <c r="EA44" i="2"/>
  <c r="AU44" i="2"/>
  <c r="HH44" i="2"/>
  <c r="EW44" i="2"/>
  <c r="EB44" i="2"/>
  <c r="GN44" i="2"/>
  <c r="EX44" i="2"/>
  <c r="DG44" i="2"/>
  <c r="CM44" i="2"/>
  <c r="DH44" i="2"/>
  <c r="FQ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G45" i="2" s="1"/>
  <c r="GR45" i="2"/>
  <c r="GK45" i="2"/>
  <c r="HB45" i="2"/>
  <c r="GS45" i="2"/>
  <c r="FW45" i="2"/>
  <c r="FM45" i="2"/>
  <c r="FS45" i="2" s="1"/>
  <c r="FP45" i="2"/>
  <c r="GG45" i="2"/>
  <c r="FX45" i="2"/>
  <c r="EQ45" i="2"/>
  <c r="EH45" i="2"/>
  <c r="CJ45" i="2"/>
  <c r="GH45" i="2"/>
  <c r="GM45" i="2" s="1"/>
  <c r="FL45" i="2"/>
  <c r="FC45" i="2"/>
  <c r="FB45" i="2"/>
  <c r="ER45" i="2"/>
  <c r="EV45" i="2" s="1"/>
  <c r="DV45" i="2"/>
  <c r="DM45" i="2"/>
  <c r="DA45" i="2"/>
  <c r="CR45" i="2"/>
  <c r="EU45" i="2"/>
  <c r="EG45" i="2"/>
  <c r="DW45" i="2"/>
  <c r="EC45" i="2" s="1"/>
  <c r="DB45" i="2"/>
  <c r="DF45" i="2" s="1"/>
  <c r="DZ45" i="2"/>
  <c r="CQ45" i="2"/>
  <c r="DE45" i="2"/>
  <c r="CG45" i="2"/>
  <c r="CM45" i="2" s="1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FR45" i="2"/>
  <c r="GN45" i="2"/>
  <c r="GL45" i="2"/>
  <c r="EB45" i="2"/>
  <c r="EW45" i="2"/>
  <c r="FQ45" i="2"/>
  <c r="HH45" i="2"/>
  <c r="DH45" i="2"/>
  <c r="EA45" i="2"/>
  <c r="DG45" i="2"/>
  <c r="HI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G46" i="2" s="1"/>
  <c r="HF46" i="2"/>
  <c r="HB46" i="2"/>
  <c r="GS46" i="2"/>
  <c r="GR46" i="2"/>
  <c r="GH46" i="2"/>
  <c r="GM46" i="2" s="1"/>
  <c r="FL46" i="2"/>
  <c r="FC46" i="2"/>
  <c r="FW46" i="2"/>
  <c r="FM46" i="2"/>
  <c r="FS46" i="2" s="1"/>
  <c r="GK46" i="2"/>
  <c r="FP46" i="2"/>
  <c r="GG46" i="2"/>
  <c r="DZ46" i="2"/>
  <c r="DL46" i="2"/>
  <c r="DE46" i="2"/>
  <c r="EQ46" i="2"/>
  <c r="EH46" i="2"/>
  <c r="CJ46" i="2"/>
  <c r="FB46" i="2"/>
  <c r="ER46" i="2"/>
  <c r="EV46" i="2" s="1"/>
  <c r="DV46" i="2"/>
  <c r="DM46" i="2"/>
  <c r="DA46" i="2"/>
  <c r="CR46" i="2"/>
  <c r="FX46" i="2"/>
  <c r="DW46" i="2"/>
  <c r="EC46" i="2" s="1"/>
  <c r="EG46" i="2"/>
  <c r="DB46" i="2"/>
  <c r="DF46" i="2" s="1"/>
  <c r="EU46" i="2"/>
  <c r="CQ46" i="2"/>
  <c r="CF46" i="2"/>
  <c r="BB46" i="2"/>
  <c r="CG46" i="2"/>
  <c r="CM46" i="2" s="1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A46" i="2" l="1"/>
  <c r="FR46" i="2"/>
  <c r="DH46" i="2"/>
  <c r="EX46" i="2"/>
  <c r="HH46" i="2"/>
  <c r="FQ46" i="2"/>
  <c r="EW46" i="2"/>
  <c r="EB46" i="2"/>
  <c r="HI46" i="2"/>
  <c r="GL46" i="2"/>
  <c r="DG46" i="2"/>
  <c r="GN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G47" i="2" s="1"/>
  <c r="HF47" i="2"/>
  <c r="GK47" i="2"/>
  <c r="HB47" i="2"/>
  <c r="GS47" i="2"/>
  <c r="GG47" i="2"/>
  <c r="FX47" i="2"/>
  <c r="GH47" i="2"/>
  <c r="GM47" i="2" s="1"/>
  <c r="FL47" i="2"/>
  <c r="FC47" i="2"/>
  <c r="FW47" i="2"/>
  <c r="FM47" i="2"/>
  <c r="FS47" i="2" s="1"/>
  <c r="FP47" i="2"/>
  <c r="EU47" i="2"/>
  <c r="EG47" i="2"/>
  <c r="DW47" i="2"/>
  <c r="EC47" i="2" s="1"/>
  <c r="DB47" i="2"/>
  <c r="DF47" i="2" s="1"/>
  <c r="DZ47" i="2"/>
  <c r="DL47" i="2"/>
  <c r="DE47" i="2"/>
  <c r="GR47" i="2"/>
  <c r="EQ47" i="2"/>
  <c r="EH47" i="2"/>
  <c r="CJ47" i="2"/>
  <c r="FB47" i="2"/>
  <c r="ER47" i="2"/>
  <c r="EV47" i="2" s="1"/>
  <c r="DM47" i="2"/>
  <c r="CR47" i="2"/>
  <c r="DV47" i="2"/>
  <c r="BW47" i="2"/>
  <c r="BL47" i="2"/>
  <c r="DA47" i="2"/>
  <c r="CQ47" i="2"/>
  <c r="CF47" i="2"/>
  <c r="BB47" i="2"/>
  <c r="CG47" i="2"/>
  <c r="CM47" i="2" s="1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GL47" i="2" l="1"/>
  <c r="FR47" i="2"/>
  <c r="HI47" i="2"/>
  <c r="EA47" i="2"/>
  <c r="EB47" i="2"/>
  <c r="EW47" i="2"/>
  <c r="FQ47" i="2"/>
  <c r="HH47" i="2"/>
  <c r="GN47" i="2"/>
  <c r="EX47" i="2"/>
  <c r="DG47" i="2"/>
  <c r="DH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G48" i="2" s="1"/>
  <c r="GR48" i="2"/>
  <c r="GK48" i="2"/>
  <c r="HF48" i="2"/>
  <c r="HB48" i="2"/>
  <c r="GS48" i="2"/>
  <c r="FP48" i="2"/>
  <c r="GG48" i="2"/>
  <c r="FX48" i="2"/>
  <c r="GH48" i="2"/>
  <c r="GM48" i="2" s="1"/>
  <c r="FL48" i="2"/>
  <c r="FC48" i="2"/>
  <c r="FB48" i="2"/>
  <c r="ER48" i="2"/>
  <c r="EV48" i="2" s="1"/>
  <c r="DV48" i="2"/>
  <c r="DM48" i="2"/>
  <c r="DA48" i="2"/>
  <c r="FW48" i="2"/>
  <c r="EU48" i="2"/>
  <c r="EG48" i="2"/>
  <c r="DW48" i="2"/>
  <c r="EC48" i="2" s="1"/>
  <c r="DB48" i="2"/>
  <c r="DF48" i="2" s="1"/>
  <c r="DZ48" i="2"/>
  <c r="DL48" i="2"/>
  <c r="DE48" i="2"/>
  <c r="FM48" i="2"/>
  <c r="FS48" i="2" s="1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X48" i="2" l="1"/>
  <c r="FR48" i="2"/>
  <c r="GN48" i="2"/>
  <c r="GL48" i="2"/>
  <c r="HH48" i="2"/>
  <c r="FQ48" i="2"/>
  <c r="EW48" i="2"/>
  <c r="CM48" i="2"/>
  <c r="EB48" i="2"/>
  <c r="DH48" i="2"/>
  <c r="EA48" i="2"/>
  <c r="DG48" i="2"/>
  <c r="HI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G49" i="2" s="1"/>
  <c r="GR49" i="2"/>
  <c r="GK49" i="2"/>
  <c r="FW49" i="2"/>
  <c r="FM49" i="2"/>
  <c r="FS49" i="2" s="1"/>
  <c r="HB49" i="2"/>
  <c r="GS49" i="2"/>
  <c r="FP49" i="2"/>
  <c r="GG49" i="2"/>
  <c r="FX49" i="2"/>
  <c r="EQ49" i="2"/>
  <c r="EH49" i="2"/>
  <c r="CJ49" i="2"/>
  <c r="FB49" i="2"/>
  <c r="ER49" i="2"/>
  <c r="EV49" i="2" s="1"/>
  <c r="DV49" i="2"/>
  <c r="DM49" i="2"/>
  <c r="DA49" i="2"/>
  <c r="GH49" i="2"/>
  <c r="GM49" i="2" s="1"/>
  <c r="FL49" i="2"/>
  <c r="FC49" i="2"/>
  <c r="EU49" i="2"/>
  <c r="EG49" i="2"/>
  <c r="DW49" i="2"/>
  <c r="EC49" i="2" s="1"/>
  <c r="DB49" i="2"/>
  <c r="DF49" i="2" s="1"/>
  <c r="DL49" i="2"/>
  <c r="CQ49" i="2"/>
  <c r="DZ49" i="2"/>
  <c r="CR49" i="2"/>
  <c r="DE49" i="2"/>
  <c r="CG49" i="2"/>
  <c r="CM49" i="2" s="1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DH49" i="2" l="1"/>
  <c r="FR49" i="2"/>
  <c r="EB49" i="2"/>
  <c r="EX49" i="2"/>
  <c r="EW49" i="2"/>
  <c r="FQ49" i="2"/>
  <c r="HI49" i="2"/>
  <c r="HH49" i="2"/>
  <c r="DG49" i="2"/>
  <c r="GL49" i="2"/>
  <c r="EA49" i="2"/>
  <c r="GN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G50" i="2" s="1"/>
  <c r="HF50" i="2"/>
  <c r="HB50" i="2"/>
  <c r="GS50" i="2"/>
  <c r="GR50" i="2"/>
  <c r="GH50" i="2"/>
  <c r="GM50" i="2" s="1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EV50" i="2" s="1"/>
  <c r="DV50" i="2"/>
  <c r="DM50" i="2"/>
  <c r="DA50" i="2"/>
  <c r="EU50" i="2"/>
  <c r="DW50" i="2"/>
  <c r="EC50" i="2" s="1"/>
  <c r="EG50" i="2"/>
  <c r="DB50" i="2"/>
  <c r="DF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GL50" i="2" l="1"/>
  <c r="FR50" i="2"/>
  <c r="DG50" i="2"/>
  <c r="DH50" i="2"/>
  <c r="HH50" i="2"/>
  <c r="HI50" i="2"/>
  <c r="FQ50" i="2"/>
  <c r="EW50" i="2"/>
  <c r="GN50" i="2"/>
  <c r="EX50" i="2"/>
  <c r="EA50" i="2"/>
  <c r="EB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G51" i="2" s="1"/>
  <c r="HF51" i="2"/>
  <c r="GK51" i="2"/>
  <c r="HB51" i="2"/>
  <c r="GS51" i="2"/>
  <c r="GR51" i="2"/>
  <c r="GG51" i="2"/>
  <c r="FX51" i="2"/>
  <c r="GH51" i="2"/>
  <c r="GM51" i="2" s="1"/>
  <c r="FL51" i="2"/>
  <c r="FC51" i="2"/>
  <c r="FW51" i="2"/>
  <c r="FM51" i="2"/>
  <c r="FS51" i="2" s="1"/>
  <c r="EU51" i="2"/>
  <c r="EG51" i="2"/>
  <c r="DW51" i="2"/>
  <c r="EC51" i="2" s="1"/>
  <c r="DB51" i="2"/>
  <c r="DF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EV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FR51" i="2"/>
  <c r="GN51" i="2"/>
  <c r="GL51" i="2"/>
  <c r="AW51" i="2"/>
  <c r="EW51" i="2"/>
  <c r="FQ51" i="2"/>
  <c r="HI51" i="2"/>
  <c r="HH51" i="2"/>
  <c r="EB51" i="2"/>
  <c r="DH51" i="2"/>
  <c r="EA51" i="2"/>
  <c r="DG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HG52" i="2" s="1"/>
  <c r="GR52" i="2"/>
  <c r="GK52" i="2"/>
  <c r="HB52" i="2"/>
  <c r="GS52" i="2"/>
  <c r="FP52" i="2"/>
  <c r="GG52" i="2"/>
  <c r="FX52" i="2"/>
  <c r="HF52" i="2"/>
  <c r="GH52" i="2"/>
  <c r="GM52" i="2" s="1"/>
  <c r="FL52" i="2"/>
  <c r="FC52" i="2"/>
  <c r="FM52" i="2"/>
  <c r="FS52" i="2" s="1"/>
  <c r="FB52" i="2"/>
  <c r="ER52" i="2"/>
  <c r="EV52" i="2" s="1"/>
  <c r="DV52" i="2"/>
  <c r="DM52" i="2"/>
  <c r="DA52" i="2"/>
  <c r="EU52" i="2"/>
  <c r="EG52" i="2"/>
  <c r="DW52" i="2"/>
  <c r="EC52" i="2" s="1"/>
  <c r="DB52" i="2"/>
  <c r="DF52" i="2" s="1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FR52" i="2"/>
  <c r="AU52" i="2"/>
  <c r="HH52" i="2"/>
  <c r="EX52" i="2"/>
  <c r="HI52" i="2"/>
  <c r="FQ52" i="2"/>
  <c r="EW52" i="2"/>
  <c r="DG52" i="2"/>
  <c r="EA52" i="2"/>
  <c r="GL52" i="2"/>
  <c r="DH52" i="2"/>
  <c r="GN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HG53" i="2" s="1"/>
  <c r="GK53" i="2"/>
  <c r="FW53" i="2"/>
  <c r="FM53" i="2"/>
  <c r="FS53" i="2" s="1"/>
  <c r="FP53" i="2"/>
  <c r="HB53" i="2"/>
  <c r="GS53" i="2"/>
  <c r="GG53" i="2"/>
  <c r="FX53" i="2"/>
  <c r="EQ53" i="2"/>
  <c r="EH53" i="2"/>
  <c r="CJ53" i="2"/>
  <c r="FB53" i="2"/>
  <c r="ER53" i="2"/>
  <c r="EV53" i="2" s="1"/>
  <c r="DV53" i="2"/>
  <c r="DM53" i="2"/>
  <c r="DA53" i="2"/>
  <c r="EU53" i="2"/>
  <c r="EG53" i="2"/>
  <c r="DW53" i="2"/>
  <c r="EC53" i="2" s="1"/>
  <c r="DB53" i="2"/>
  <c r="DF53" i="2" s="1"/>
  <c r="GH53" i="2"/>
  <c r="GM53" i="2" s="1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FR53" i="2"/>
  <c r="DG53" i="2"/>
  <c r="EB53" i="2"/>
  <c r="AW53" i="2"/>
  <c r="EW53" i="2"/>
  <c r="FQ53" i="2"/>
  <c r="HI53" i="2"/>
  <c r="GN53" i="2"/>
  <c r="EX53" i="2"/>
  <c r="DH53" i="2"/>
  <c r="HH53" i="2"/>
  <c r="GL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G54" i="2" s="1"/>
  <c r="HF54" i="2"/>
  <c r="HB54" i="2"/>
  <c r="GS54" i="2"/>
  <c r="GR54" i="2"/>
  <c r="GK54" i="2"/>
  <c r="GH54" i="2"/>
  <c r="GM54" i="2" s="1"/>
  <c r="FL54" i="2"/>
  <c r="FC54" i="2"/>
  <c r="FW54" i="2"/>
  <c r="FM54" i="2"/>
  <c r="FS54" i="2" s="1"/>
  <c r="FP54" i="2"/>
  <c r="DZ54" i="2"/>
  <c r="DL54" i="2"/>
  <c r="DE54" i="2"/>
  <c r="FX54" i="2"/>
  <c r="EQ54" i="2"/>
  <c r="EH54" i="2"/>
  <c r="CJ54" i="2"/>
  <c r="GG54" i="2"/>
  <c r="FB54" i="2"/>
  <c r="ER54" i="2"/>
  <c r="EV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DF54" i="2" s="1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FR54" i="2"/>
  <c r="GN54" i="2"/>
  <c r="EA54" i="2"/>
  <c r="HI54" i="2"/>
  <c r="FQ54" i="2"/>
  <c r="EW54" i="2"/>
  <c r="GL54" i="2"/>
  <c r="HH54" i="2"/>
  <c r="EB54" i="2"/>
  <c r="DH54" i="2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G55" i="2" s="1"/>
  <c r="HF55" i="2"/>
  <c r="GK55" i="2"/>
  <c r="HB55" i="2"/>
  <c r="GS55" i="2"/>
  <c r="GG55" i="2"/>
  <c r="FX55" i="2"/>
  <c r="GR55" i="2"/>
  <c r="GH55" i="2"/>
  <c r="GM55" i="2" s="1"/>
  <c r="FL55" i="2"/>
  <c r="FC55" i="2"/>
  <c r="FW55" i="2"/>
  <c r="FM55" i="2"/>
  <c r="FS55" i="2" s="1"/>
  <c r="EU55" i="2"/>
  <c r="EG55" i="2"/>
  <c r="DW55" i="2"/>
  <c r="EC55" i="2" s="1"/>
  <c r="DB55" i="2"/>
  <c r="DF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EV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B55" i="2" l="1"/>
  <c r="FR55" i="2"/>
  <c r="HH55" i="2"/>
  <c r="EX55" i="2"/>
  <c r="GL55" i="2"/>
  <c r="EW55" i="2"/>
  <c r="FQ55" i="2"/>
  <c r="HI55" i="2"/>
  <c r="DG55" i="2"/>
  <c r="EA55" i="2"/>
  <c r="BR55" i="2"/>
  <c r="DH55" i="2"/>
  <c r="GN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G56" i="2" s="1"/>
  <c r="HF56" i="2"/>
  <c r="GR56" i="2"/>
  <c r="GK56" i="2"/>
  <c r="HB56" i="2"/>
  <c r="GS56" i="2"/>
  <c r="FP56" i="2"/>
  <c r="GG56" i="2"/>
  <c r="FX56" i="2"/>
  <c r="GH56" i="2"/>
  <c r="GM56" i="2" s="1"/>
  <c r="FL56" i="2"/>
  <c r="FC56" i="2"/>
  <c r="FB56" i="2"/>
  <c r="ER56" i="2"/>
  <c r="EV56" i="2" s="1"/>
  <c r="DV56" i="2"/>
  <c r="DM56" i="2"/>
  <c r="DA56" i="2"/>
  <c r="FM56" i="2"/>
  <c r="FS56" i="2" s="1"/>
  <c r="EU56" i="2"/>
  <c r="EG56" i="2"/>
  <c r="DW56" i="2"/>
  <c r="EC56" i="2" s="1"/>
  <c r="DB56" i="2"/>
  <c r="DF56" i="2" s="1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EA56" i="2" l="1"/>
  <c r="FR56" i="2"/>
  <c r="DG56" i="2"/>
  <c r="EB56" i="2"/>
  <c r="HI56" i="2"/>
  <c r="FQ56" i="2"/>
  <c r="EW56" i="2"/>
  <c r="GN56" i="2"/>
  <c r="GL56" i="2"/>
  <c r="DH56" i="2"/>
  <c r="EX56" i="2"/>
  <c r="HH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G57" i="2" s="1"/>
  <c r="FP57" i="2"/>
  <c r="GG57" i="2"/>
  <c r="FX57" i="2"/>
  <c r="HB57" i="2"/>
  <c r="GS57" i="2"/>
  <c r="GH57" i="2"/>
  <c r="GM57" i="2" s="1"/>
  <c r="FL57" i="2"/>
  <c r="FC57" i="2"/>
  <c r="EQ57" i="2"/>
  <c r="EH57" i="2"/>
  <c r="CJ57" i="2"/>
  <c r="FB57" i="2"/>
  <c r="ER57" i="2"/>
  <c r="EV57" i="2" s="1"/>
  <c r="DV57" i="2"/>
  <c r="DM57" i="2"/>
  <c r="DA57" i="2"/>
  <c r="EU57" i="2"/>
  <c r="EG57" i="2"/>
  <c r="DW57" i="2"/>
  <c r="EC57" i="2" s="1"/>
  <c r="DB57" i="2"/>
  <c r="DF57" i="2" s="1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DH57" i="2" l="1"/>
  <c r="FR57" i="2"/>
  <c r="GL57" i="2"/>
  <c r="EA57" i="2"/>
  <c r="GN57" i="2"/>
  <c r="EW57" i="2"/>
  <c r="FQ57" i="2"/>
  <c r="HI57" i="2"/>
  <c r="HH57" i="2"/>
  <c r="EB57" i="2"/>
  <c r="EX57" i="2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G58" i="2" s="1"/>
  <c r="HF58" i="2"/>
  <c r="HB58" i="2"/>
  <c r="GS58" i="2"/>
  <c r="GR58" i="2"/>
  <c r="GH58" i="2"/>
  <c r="GM58" i="2" s="1"/>
  <c r="FL58" i="2"/>
  <c r="FC58" i="2"/>
  <c r="GK58" i="2"/>
  <c r="FW58" i="2"/>
  <c r="FM58" i="2"/>
  <c r="FS58" i="2" s="1"/>
  <c r="FP58" i="2"/>
  <c r="DZ58" i="2"/>
  <c r="DL58" i="2"/>
  <c r="DE58" i="2"/>
  <c r="EQ58" i="2"/>
  <c r="EH58" i="2"/>
  <c r="CJ58" i="2"/>
  <c r="FX58" i="2"/>
  <c r="FB58" i="2"/>
  <c r="ER58" i="2"/>
  <c r="EV58" i="2" s="1"/>
  <c r="DV58" i="2"/>
  <c r="DM58" i="2"/>
  <c r="DA58" i="2"/>
  <c r="GG58" i="2"/>
  <c r="DW58" i="2"/>
  <c r="EC58" i="2" s="1"/>
  <c r="EG58" i="2"/>
  <c r="DB58" i="2"/>
  <c r="DF58" i="2" s="1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B58" i="2" l="1"/>
  <c r="FR58" i="2"/>
  <c r="HH58" i="2"/>
  <c r="DH58" i="2"/>
  <c r="HI58" i="2"/>
  <c r="FQ58" i="2"/>
  <c r="EW58" i="2"/>
  <c r="GN58" i="2"/>
  <c r="DG58" i="2"/>
  <c r="EA58" i="2"/>
  <c r="EX58" i="2"/>
  <c r="GL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G59" i="2" s="1"/>
  <c r="HF59" i="2"/>
  <c r="GK59" i="2"/>
  <c r="HB59" i="2"/>
  <c r="GS59" i="2"/>
  <c r="GG59" i="2"/>
  <c r="FX59" i="2"/>
  <c r="GH59" i="2"/>
  <c r="GM59" i="2" s="1"/>
  <c r="FL59" i="2"/>
  <c r="FC59" i="2"/>
  <c r="GR59" i="2"/>
  <c r="FW59" i="2"/>
  <c r="FM59" i="2"/>
  <c r="FS59" i="2" s="1"/>
  <c r="EU59" i="2"/>
  <c r="EG59" i="2"/>
  <c r="DW59" i="2"/>
  <c r="EC59" i="2" s="1"/>
  <c r="DB59" i="2"/>
  <c r="DF59" i="2" s="1"/>
  <c r="DZ59" i="2"/>
  <c r="DL59" i="2"/>
  <c r="DE59" i="2"/>
  <c r="EQ59" i="2"/>
  <c r="EH59" i="2"/>
  <c r="CJ59" i="2"/>
  <c r="FP59" i="2"/>
  <c r="FB59" i="2"/>
  <c r="ER59" i="2"/>
  <c r="EV59" i="2" s="1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FR59" i="2"/>
  <c r="DG59" i="2"/>
  <c r="EB59" i="2"/>
  <c r="GN59" i="2"/>
  <c r="EW59" i="2"/>
  <c r="FQ59" i="2"/>
  <c r="HI59" i="2"/>
  <c r="GL59" i="2"/>
  <c r="DH59" i="2"/>
  <c r="EX59" i="2"/>
  <c r="HH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G60" i="2" s="1"/>
  <c r="GR60" i="2"/>
  <c r="HF60" i="2"/>
  <c r="GK60" i="2"/>
  <c r="HB60" i="2"/>
  <c r="GS60" i="2"/>
  <c r="FP60" i="2"/>
  <c r="GG60" i="2"/>
  <c r="FX60" i="2"/>
  <c r="GH60" i="2"/>
  <c r="GM60" i="2" s="1"/>
  <c r="FL60" i="2"/>
  <c r="FC60" i="2"/>
  <c r="FW60" i="2"/>
  <c r="FB60" i="2"/>
  <c r="ER60" i="2"/>
  <c r="EV60" i="2" s="1"/>
  <c r="DV60" i="2"/>
  <c r="DM60" i="2"/>
  <c r="DA60" i="2"/>
  <c r="EU60" i="2"/>
  <c r="EG60" i="2"/>
  <c r="DW60" i="2"/>
  <c r="EC60" i="2" s="1"/>
  <c r="DB60" i="2"/>
  <c r="DF60" i="2" s="1"/>
  <c r="CR60" i="2"/>
  <c r="FM60" i="2"/>
  <c r="FS60" i="2" s="1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DH60" i="2" l="1"/>
  <c r="FR60" i="2"/>
  <c r="GL60" i="2"/>
  <c r="EA60" i="2"/>
  <c r="HI60" i="2"/>
  <c r="FQ60" i="2"/>
  <c r="EW60" i="2"/>
  <c r="GN60" i="2"/>
  <c r="HH60" i="2"/>
  <c r="EB60" i="2"/>
  <c r="EX60" i="2"/>
  <c r="DG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HG61" i="2" s="1"/>
  <c r="GR61" i="2"/>
  <c r="GK61" i="2"/>
  <c r="HB61" i="2"/>
  <c r="GS61" i="2"/>
  <c r="FW61" i="2"/>
  <c r="FM61" i="2"/>
  <c r="FS61" i="2" s="1"/>
  <c r="FP61" i="2"/>
  <c r="GG61" i="2"/>
  <c r="FX61" i="2"/>
  <c r="EQ61" i="2"/>
  <c r="EH61" i="2"/>
  <c r="CJ61" i="2"/>
  <c r="GH61" i="2"/>
  <c r="GM61" i="2" s="1"/>
  <c r="FL61" i="2"/>
  <c r="FC61" i="2"/>
  <c r="FB61" i="2"/>
  <c r="ER61" i="2"/>
  <c r="EV61" i="2" s="1"/>
  <c r="DV61" i="2"/>
  <c r="DM61" i="2"/>
  <c r="DA61" i="2"/>
  <c r="EU61" i="2"/>
  <c r="EG61" i="2"/>
  <c r="DW61" i="2"/>
  <c r="EC61" i="2" s="1"/>
  <c r="DB61" i="2"/>
  <c r="DF61" i="2" s="1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B61" i="2" l="1"/>
  <c r="FR61" i="2"/>
  <c r="HH61" i="2"/>
  <c r="DH61" i="2"/>
  <c r="GN61" i="2"/>
  <c r="EW61" i="2"/>
  <c r="FQ61" i="2"/>
  <c r="HI61" i="2"/>
  <c r="DG61" i="2"/>
  <c r="EA61" i="2"/>
  <c r="EX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G62" i="2" s="1"/>
  <c r="HF62" i="2"/>
  <c r="HB62" i="2"/>
  <c r="GS62" i="2"/>
  <c r="GR62" i="2"/>
  <c r="GH62" i="2"/>
  <c r="GM62" i="2" s="1"/>
  <c r="FL62" i="2"/>
  <c r="FC62" i="2"/>
  <c r="FW62" i="2"/>
  <c r="FM62" i="2"/>
  <c r="FS62" i="2" s="1"/>
  <c r="GK62" i="2"/>
  <c r="FP62" i="2"/>
  <c r="GG62" i="2"/>
  <c r="DZ62" i="2"/>
  <c r="DL62" i="2"/>
  <c r="DE62" i="2"/>
  <c r="EQ62" i="2"/>
  <c r="EH62" i="2"/>
  <c r="CJ62" i="2"/>
  <c r="FB62" i="2"/>
  <c r="ER62" i="2"/>
  <c r="EV62" i="2" s="1"/>
  <c r="DV62" i="2"/>
  <c r="DM62" i="2"/>
  <c r="DA62" i="2"/>
  <c r="FX62" i="2"/>
  <c r="DW62" i="2"/>
  <c r="EC62" i="2" s="1"/>
  <c r="EG62" i="2"/>
  <c r="DB62" i="2"/>
  <c r="DF62" i="2" s="1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FR62" i="2"/>
  <c r="DG62" i="2"/>
  <c r="EB62" i="2"/>
  <c r="HI62" i="2"/>
  <c r="FQ62" i="2"/>
  <c r="EW62" i="2"/>
  <c r="GN62" i="2"/>
  <c r="GL62" i="2"/>
  <c r="DH62" i="2"/>
  <c r="EX62" i="2"/>
  <c r="HH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G63" i="2" s="1"/>
  <c r="HF63" i="2"/>
  <c r="GK63" i="2"/>
  <c r="HB63" i="2"/>
  <c r="GS63" i="2"/>
  <c r="GG63" i="2"/>
  <c r="FX63" i="2"/>
  <c r="GH63" i="2"/>
  <c r="GM63" i="2" s="1"/>
  <c r="FL63" i="2"/>
  <c r="FC63" i="2"/>
  <c r="FW63" i="2"/>
  <c r="FM63" i="2"/>
  <c r="FS63" i="2" s="1"/>
  <c r="FP63" i="2"/>
  <c r="EU63" i="2"/>
  <c r="EG63" i="2"/>
  <c r="DW63" i="2"/>
  <c r="EC63" i="2" s="1"/>
  <c r="DB63" i="2"/>
  <c r="DF63" i="2" s="1"/>
  <c r="DZ63" i="2"/>
  <c r="DL63" i="2"/>
  <c r="DE63" i="2"/>
  <c r="EQ63" i="2"/>
  <c r="EH63" i="2"/>
  <c r="CJ63" i="2"/>
  <c r="GR63" i="2"/>
  <c r="FB63" i="2"/>
  <c r="ER63" i="2"/>
  <c r="EV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4" i="2" l="1"/>
  <c r="DH63" i="2"/>
  <c r="FR63" i="2"/>
  <c r="GL63" i="2"/>
  <c r="GL64" i="2" s="1"/>
  <c r="EA63" i="2"/>
  <c r="GN63" i="2"/>
  <c r="EW63" i="2"/>
  <c r="FQ63" i="2"/>
  <c r="HI63" i="2"/>
  <c r="HH63" i="2"/>
  <c r="EB63" i="2"/>
  <c r="EX63" i="2"/>
  <c r="EX64" i="2" s="1"/>
  <c r="DG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GM64" i="2" s="1"/>
  <c r="FL64" i="2"/>
  <c r="FC64" i="2"/>
  <c r="FB64" i="2"/>
  <c r="ER64" i="2"/>
  <c r="EV64" i="2" s="1"/>
  <c r="DV64" i="2"/>
  <c r="DM64" i="2"/>
  <c r="DA64" i="2"/>
  <c r="FW64" i="2"/>
  <c r="EU64" i="2"/>
  <c r="EG64" i="2"/>
  <c r="DW64" i="2"/>
  <c r="EC64" i="2" s="1"/>
  <c r="DB64" i="2"/>
  <c r="DF64" i="2" s="1"/>
  <c r="DZ64" i="2"/>
  <c r="DL64" i="2"/>
  <c r="DE64" i="2"/>
  <c r="FM64" i="2"/>
  <c r="FS64" i="2" s="1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B64" i="2" l="1"/>
  <c r="FR64" i="2"/>
  <c r="FR65" i="2" s="1"/>
  <c r="HH64" i="2"/>
  <c r="DH64" i="2"/>
  <c r="HI64" i="2"/>
  <c r="FQ64" i="2"/>
  <c r="EW64" i="2"/>
  <c r="GN64" i="2"/>
  <c r="GN65" i="2" s="1"/>
  <c r="DG64" i="2"/>
  <c r="EA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HG65" i="2" s="1"/>
  <c r="GR65" i="2"/>
  <c r="GK65" i="2"/>
  <c r="FW65" i="2"/>
  <c r="FM65" i="2"/>
  <c r="FS65" i="2" s="1"/>
  <c r="HB65" i="2"/>
  <c r="GS65" i="2"/>
  <c r="FP65" i="2"/>
  <c r="GG65" i="2"/>
  <c r="FX65" i="2"/>
  <c r="EQ65" i="2"/>
  <c r="EH65" i="2"/>
  <c r="CJ65" i="2"/>
  <c r="FB65" i="2"/>
  <c r="ER65" i="2"/>
  <c r="EV65" i="2" s="1"/>
  <c r="DV65" i="2"/>
  <c r="DM65" i="2"/>
  <c r="DA65" i="2"/>
  <c r="CR65" i="2"/>
  <c r="GH65" i="2"/>
  <c r="GM65" i="2" s="1"/>
  <c r="FL65" i="2"/>
  <c r="FC65" i="2"/>
  <c r="EU65" i="2"/>
  <c r="EG65" i="2"/>
  <c r="DW65" i="2"/>
  <c r="EC65" i="2" s="1"/>
  <c r="DB65" i="2"/>
  <c r="DF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W65" i="2" l="1"/>
  <c r="EB65" i="2"/>
  <c r="EB66" i="2" s="1"/>
  <c r="EX65" i="2"/>
  <c r="GL65" i="2"/>
  <c r="FQ65" i="2"/>
  <c r="HI65" i="2"/>
  <c r="EA65" i="2"/>
  <c r="DH65" i="2"/>
  <c r="DH66" i="2" s="1"/>
  <c r="DG65" i="2"/>
  <c r="HH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G66" i="2" s="1"/>
  <c r="HF66" i="2"/>
  <c r="HB66" i="2"/>
  <c r="GS66" i="2"/>
  <c r="GR66" i="2"/>
  <c r="GH66" i="2"/>
  <c r="GN66" i="2" s="1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V66" i="2" s="1"/>
  <c r="DV66" i="2"/>
  <c r="DM66" i="2"/>
  <c r="DA66" i="2"/>
  <c r="CR66" i="2"/>
  <c r="EU66" i="2"/>
  <c r="DW66" i="2"/>
  <c r="EC66" i="2" s="1"/>
  <c r="EG66" i="2"/>
  <c r="DB66" i="2"/>
  <c r="DF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A66" i="2" l="1"/>
  <c r="EW66" i="2"/>
  <c r="EW67" i="2" s="1"/>
  <c r="HI66" i="2"/>
  <c r="FR66" i="2"/>
  <c r="FQ66" i="2"/>
  <c r="GM66" i="2"/>
  <c r="GL66" i="2"/>
  <c r="HH66" i="2"/>
  <c r="EX66" i="2"/>
  <c r="DG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G67" i="2" s="1"/>
  <c r="HF67" i="2"/>
  <c r="GK67" i="2"/>
  <c r="HB67" i="2"/>
  <c r="GS67" i="2"/>
  <c r="GR67" i="2"/>
  <c r="GG67" i="2"/>
  <c r="FX67" i="2"/>
  <c r="GH67" i="2"/>
  <c r="GN67" i="2" s="1"/>
  <c r="FL67" i="2"/>
  <c r="FC67" i="2"/>
  <c r="FW67" i="2"/>
  <c r="FM67" i="2"/>
  <c r="FS67" i="2" s="1"/>
  <c r="EU67" i="2"/>
  <c r="EG67" i="2"/>
  <c r="DW67" i="2"/>
  <c r="EB67" i="2" s="1"/>
  <c r="DB67" i="2"/>
  <c r="DF67" i="2" s="1"/>
  <c r="FP67" i="2"/>
  <c r="DZ67" i="2"/>
  <c r="DL67" i="2"/>
  <c r="DE67" i="2"/>
  <c r="EQ67" i="2"/>
  <c r="EH67" i="2"/>
  <c r="CJ67" i="2"/>
  <c r="FB67" i="2"/>
  <c r="DV67" i="2"/>
  <c r="DA67" i="2"/>
  <c r="ER67" i="2"/>
  <c r="EV67" i="2" s="1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GL67" i="2" l="1"/>
  <c r="EA67" i="2"/>
  <c r="EA68" i="2" s="1"/>
  <c r="HH67" i="2"/>
  <c r="GM67" i="2"/>
  <c r="FQ67" i="2"/>
  <c r="EC67" i="2"/>
  <c r="DH67" i="2"/>
  <c r="FR67" i="2"/>
  <c r="DG67" i="2"/>
  <c r="DG68" i="2" s="1"/>
  <c r="HI67" i="2"/>
  <c r="EX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HG68" i="2" s="1"/>
  <c r="GR68" i="2"/>
  <c r="GK68" i="2"/>
  <c r="HB68" i="2"/>
  <c r="GS68" i="2"/>
  <c r="FP68" i="2"/>
  <c r="GG68" i="2"/>
  <c r="FX68" i="2"/>
  <c r="GH68" i="2"/>
  <c r="GN68" i="2" s="1"/>
  <c r="FL68" i="2"/>
  <c r="FC68" i="2"/>
  <c r="HF68" i="2"/>
  <c r="FM68" i="2"/>
  <c r="FS68" i="2" s="1"/>
  <c r="FB68" i="2"/>
  <c r="ER68" i="2"/>
  <c r="EW68" i="2" s="1"/>
  <c r="DV68" i="2"/>
  <c r="DM68" i="2"/>
  <c r="DA68" i="2"/>
  <c r="EU68" i="2"/>
  <c r="EG68" i="2"/>
  <c r="DW68" i="2"/>
  <c r="EB68" i="2" s="1"/>
  <c r="DB68" i="2"/>
  <c r="DF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AU68" i="2" l="1"/>
  <c r="FR68" i="2"/>
  <c r="FR69" i="2" s="1"/>
  <c r="GL68" i="2"/>
  <c r="DH68" i="2"/>
  <c r="EC68" i="2"/>
  <c r="FQ68" i="2"/>
  <c r="EV68" i="2"/>
  <c r="EX68" i="2"/>
  <c r="EX69" i="2" s="1"/>
  <c r="GM68" i="2"/>
  <c r="HI68" i="2"/>
  <c r="HH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HG69" i="2" s="1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EW69" i="2" s="1"/>
  <c r="DV69" i="2"/>
  <c r="DM69" i="2"/>
  <c r="DA69" i="2"/>
  <c r="EU69" i="2"/>
  <c r="EG69" i="2"/>
  <c r="DW69" i="2"/>
  <c r="EA69" i="2" s="1"/>
  <c r="DB69" i="2"/>
  <c r="DF69" i="2" s="1"/>
  <c r="GH69" i="2"/>
  <c r="GN69" i="2" s="1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DG69" i="2" l="1"/>
  <c r="EV69" i="2"/>
  <c r="FQ69" i="2"/>
  <c r="EB69" i="2"/>
  <c r="EC69" i="2"/>
  <c r="HH69" i="2"/>
  <c r="HI69" i="2"/>
  <c r="DH69" i="2"/>
  <c r="GM69" i="2"/>
  <c r="GL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G70" i="2" s="1"/>
  <c r="HF70" i="2"/>
  <c r="HB70" i="2"/>
  <c r="GS70" i="2"/>
  <c r="GR70" i="2"/>
  <c r="GK70" i="2"/>
  <c r="GH70" i="2"/>
  <c r="GN70" i="2" s="1"/>
  <c r="FL70" i="2"/>
  <c r="FC70" i="2"/>
  <c r="FW70" i="2"/>
  <c r="FM70" i="2"/>
  <c r="FS70" i="2" s="1"/>
  <c r="FP70" i="2"/>
  <c r="DZ70" i="2"/>
  <c r="DL70" i="2"/>
  <c r="DE70" i="2"/>
  <c r="FX70" i="2"/>
  <c r="EQ70" i="2"/>
  <c r="EH70" i="2"/>
  <c r="CJ70" i="2"/>
  <c r="CR70" i="2"/>
  <c r="GG70" i="2"/>
  <c r="FB70" i="2"/>
  <c r="ER70" i="2"/>
  <c r="EW70" i="2" s="1"/>
  <c r="DV70" i="2"/>
  <c r="DM70" i="2"/>
  <c r="DA70" i="2"/>
  <c r="EG70" i="2"/>
  <c r="EU70" i="2"/>
  <c r="DW70" i="2"/>
  <c r="EA70" i="2" s="1"/>
  <c r="CQ70" i="2"/>
  <c r="DB70" i="2"/>
  <c r="DF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DG70" i="2" l="1"/>
  <c r="AU70" i="2"/>
  <c r="HI70" i="2"/>
  <c r="FR70" i="2"/>
  <c r="HH70" i="2"/>
  <c r="EC70" i="2"/>
  <c r="DH70" i="2"/>
  <c r="EX70" i="2"/>
  <c r="EB70" i="2"/>
  <c r="GL70" i="2"/>
  <c r="GL71" i="2" s="1"/>
  <c r="FQ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G71" i="2" s="1"/>
  <c r="HF71" i="2"/>
  <c r="GK71" i="2"/>
  <c r="HB71" i="2"/>
  <c r="GS71" i="2"/>
  <c r="GG71" i="2"/>
  <c r="FX71" i="2"/>
  <c r="GR71" i="2"/>
  <c r="GH71" i="2"/>
  <c r="GN71" i="2" s="1"/>
  <c r="FL71" i="2"/>
  <c r="FC71" i="2"/>
  <c r="FW71" i="2"/>
  <c r="FM71" i="2"/>
  <c r="FS71" i="2" s="1"/>
  <c r="EU71" i="2"/>
  <c r="EG71" i="2"/>
  <c r="DW71" i="2"/>
  <c r="EA71" i="2" s="1"/>
  <c r="DB71" i="2"/>
  <c r="DF71" i="2" s="1"/>
  <c r="DZ71" i="2"/>
  <c r="DL71" i="2"/>
  <c r="DE71" i="2"/>
  <c r="FP71" i="2"/>
  <c r="EQ71" i="2"/>
  <c r="EH71" i="2"/>
  <c r="CJ71" i="2"/>
  <c r="CR71" i="2"/>
  <c r="FB71" i="2"/>
  <c r="DV71" i="2"/>
  <c r="DA71" i="2"/>
  <c r="ER71" i="2"/>
  <c r="EW71" i="2" s="1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B71" i="2" l="1"/>
  <c r="DG71" i="2"/>
  <c r="EX71" i="2"/>
  <c r="DH71" i="2"/>
  <c r="EC71" i="2"/>
  <c r="EV71" i="2"/>
  <c r="HH71" i="2"/>
  <c r="GM71" i="2"/>
  <c r="FR71" i="2"/>
  <c r="FR72" i="2" s="1"/>
  <c r="FQ71" i="2"/>
  <c r="FQ72" i="2" s="1"/>
  <c r="HI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G72" i="2" s="1"/>
  <c r="HF72" i="2"/>
  <c r="GR72" i="2"/>
  <c r="GK72" i="2"/>
  <c r="HB72" i="2"/>
  <c r="GS72" i="2"/>
  <c r="FP72" i="2"/>
  <c r="GG72" i="2"/>
  <c r="FX72" i="2"/>
  <c r="GH72" i="2"/>
  <c r="GN72" i="2" s="1"/>
  <c r="FL72" i="2"/>
  <c r="FC72" i="2"/>
  <c r="FB72" i="2"/>
  <c r="ER72" i="2"/>
  <c r="EW72" i="2" s="1"/>
  <c r="DV72" i="2"/>
  <c r="DM72" i="2"/>
  <c r="DA72" i="2"/>
  <c r="FM72" i="2"/>
  <c r="FS72" i="2" s="1"/>
  <c r="EU72" i="2"/>
  <c r="EG72" i="2"/>
  <c r="DW72" i="2"/>
  <c r="EA72" i="2" s="1"/>
  <c r="DB72" i="2"/>
  <c r="DF72" i="2" s="1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DG72" i="2" l="1"/>
  <c r="GM72" i="2"/>
  <c r="GM73" i="2" s="1"/>
  <c r="EB72" i="2"/>
  <c r="HH72" i="2"/>
  <c r="EV72" i="2"/>
  <c r="EC72" i="2"/>
  <c r="GL72" i="2"/>
  <c r="HI72" i="2"/>
  <c r="DH72" i="2"/>
  <c r="EX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Q73" i="2" s="1"/>
  <c r="FP73" i="2"/>
  <c r="HC73" i="2"/>
  <c r="HG73" i="2" s="1"/>
  <c r="GG73" i="2"/>
  <c r="FX73" i="2"/>
  <c r="GH73" i="2"/>
  <c r="GN73" i="2" s="1"/>
  <c r="FL73" i="2"/>
  <c r="FC73" i="2"/>
  <c r="EQ73" i="2"/>
  <c r="EH73" i="2"/>
  <c r="CJ73" i="2"/>
  <c r="HB73" i="2"/>
  <c r="GS73" i="2"/>
  <c r="FB73" i="2"/>
  <c r="ER73" i="2"/>
  <c r="EW73" i="2" s="1"/>
  <c r="DV73" i="2"/>
  <c r="DM73" i="2"/>
  <c r="DA73" i="2"/>
  <c r="EU73" i="2"/>
  <c r="EG73" i="2"/>
  <c r="DW73" i="2"/>
  <c r="EA73" i="2" s="1"/>
  <c r="DB73" i="2"/>
  <c r="DF73" i="2" s="1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DG73" i="2"/>
  <c r="DG74" i="2" s="1"/>
  <c r="DH73" i="2"/>
  <c r="GL73" i="2"/>
  <c r="EC73" i="2"/>
  <c r="EV73" i="2"/>
  <c r="FS73" i="2"/>
  <c r="HH73" i="2"/>
  <c r="EX73" i="2"/>
  <c r="EX74" i="2" s="1"/>
  <c r="FR73" i="2"/>
  <c r="EB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G74" i="2" s="1"/>
  <c r="HF74" i="2"/>
  <c r="HB74" i="2"/>
  <c r="GS74" i="2"/>
  <c r="GR74" i="2"/>
  <c r="GH74" i="2"/>
  <c r="GN74" i="2" s="1"/>
  <c r="FL74" i="2"/>
  <c r="FC74" i="2"/>
  <c r="GK74" i="2"/>
  <c r="FW74" i="2"/>
  <c r="FM74" i="2"/>
  <c r="FQ74" i="2" s="1"/>
  <c r="FP74" i="2"/>
  <c r="DZ74" i="2"/>
  <c r="DL74" i="2"/>
  <c r="DE74" i="2"/>
  <c r="EQ74" i="2"/>
  <c r="EH74" i="2"/>
  <c r="CJ74" i="2"/>
  <c r="CR74" i="2"/>
  <c r="FX74" i="2"/>
  <c r="FB74" i="2"/>
  <c r="ER74" i="2"/>
  <c r="EW74" i="2" s="1"/>
  <c r="DV74" i="2"/>
  <c r="DM74" i="2"/>
  <c r="DA74" i="2"/>
  <c r="GG74" i="2"/>
  <c r="DW74" i="2"/>
  <c r="EA74" i="2" s="1"/>
  <c r="EG74" i="2"/>
  <c r="DB74" i="2"/>
  <c r="DF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H74" i="2" l="1"/>
  <c r="HI74" i="2"/>
  <c r="HI75" i="2" s="1"/>
  <c r="FS74" i="2"/>
  <c r="EV74" i="2"/>
  <c r="GM74" i="2"/>
  <c r="EC74" i="2"/>
  <c r="EB74" i="2"/>
  <c r="GL74" i="2"/>
  <c r="GL75" i="2" s="1"/>
  <c r="FR74" i="2"/>
  <c r="DH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G75" i="2" s="1"/>
  <c r="HF75" i="2"/>
  <c r="GK75" i="2"/>
  <c r="HB75" i="2"/>
  <c r="GS75" i="2"/>
  <c r="GG75" i="2"/>
  <c r="FX75" i="2"/>
  <c r="GH75" i="2"/>
  <c r="GN75" i="2" s="1"/>
  <c r="FL75" i="2"/>
  <c r="FC75" i="2"/>
  <c r="GR75" i="2"/>
  <c r="FW75" i="2"/>
  <c r="FM75" i="2"/>
  <c r="FQ75" i="2" s="1"/>
  <c r="EU75" i="2"/>
  <c r="EG75" i="2"/>
  <c r="DW75" i="2"/>
  <c r="EA75" i="2" s="1"/>
  <c r="DB75" i="2"/>
  <c r="DG75" i="2" s="1"/>
  <c r="DZ75" i="2"/>
  <c r="DL75" i="2"/>
  <c r="DE75" i="2"/>
  <c r="EQ75" i="2"/>
  <c r="EH75" i="2"/>
  <c r="CJ75" i="2"/>
  <c r="CR75" i="2"/>
  <c r="FP75" i="2"/>
  <c r="FB75" i="2"/>
  <c r="ER75" i="2"/>
  <c r="EW75" i="2" s="1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EC75" i="2"/>
  <c r="GM75" i="2"/>
  <c r="DF75" i="2"/>
  <c r="EX75" i="2"/>
  <c r="EV75" i="2"/>
  <c r="DH75" i="2"/>
  <c r="DH76" i="2" s="1"/>
  <c r="FS75" i="2"/>
  <c r="FR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HI76" i="2" s="1"/>
  <c r="GR76" i="2"/>
  <c r="HF76" i="2"/>
  <c r="GK76" i="2"/>
  <c r="HB76" i="2"/>
  <c r="GS76" i="2"/>
  <c r="FP76" i="2"/>
  <c r="GG76" i="2"/>
  <c r="FX76" i="2"/>
  <c r="GH76" i="2"/>
  <c r="GN76" i="2" s="1"/>
  <c r="FL76" i="2"/>
  <c r="FC76" i="2"/>
  <c r="FW76" i="2"/>
  <c r="FB76" i="2"/>
  <c r="ER76" i="2"/>
  <c r="EW76" i="2" s="1"/>
  <c r="DV76" i="2"/>
  <c r="DM76" i="2"/>
  <c r="DA76" i="2"/>
  <c r="EU76" i="2"/>
  <c r="EG76" i="2"/>
  <c r="DW76" i="2"/>
  <c r="EA76" i="2" s="1"/>
  <c r="DB76" i="2"/>
  <c r="DG76" i="2" s="1"/>
  <c r="FM76" i="2"/>
  <c r="FQ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EV76" i="2" l="1"/>
  <c r="EV77" i="2" s="1"/>
  <c r="GL76" i="2"/>
  <c r="GL77" i="2" s="1"/>
  <c r="EB76" i="2"/>
  <c r="EX76" i="2"/>
  <c r="DF76" i="2"/>
  <c r="GM76" i="2"/>
  <c r="HG76" i="2"/>
  <c r="EC76" i="2"/>
  <c r="FR76" i="2"/>
  <c r="FR77" i="2" s="1"/>
  <c r="FS76" i="2"/>
  <c r="FS77" i="2" s="1"/>
  <c r="HH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Q77" i="2" s="1"/>
  <c r="FP77" i="2"/>
  <c r="GG77" i="2"/>
  <c r="FX77" i="2"/>
  <c r="EQ77" i="2"/>
  <c r="EH77" i="2"/>
  <c r="CJ77" i="2"/>
  <c r="GH77" i="2"/>
  <c r="GN77" i="2" s="1"/>
  <c r="FL77" i="2"/>
  <c r="FC77" i="2"/>
  <c r="FB77" i="2"/>
  <c r="ER77" i="2"/>
  <c r="EW77" i="2" s="1"/>
  <c r="DV77" i="2"/>
  <c r="DM77" i="2"/>
  <c r="DA77" i="2"/>
  <c r="EU77" i="2"/>
  <c r="EG77" i="2"/>
  <c r="DW77" i="2"/>
  <c r="EA77" i="2" s="1"/>
  <c r="DB77" i="2"/>
  <c r="DG77" i="2" s="1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C77" i="2" l="1"/>
  <c r="DH77" i="2"/>
  <c r="HG77" i="2"/>
  <c r="GM77" i="2"/>
  <c r="DF77" i="2"/>
  <c r="EX77" i="2"/>
  <c r="EX78" i="2" s="1"/>
  <c r="HH77" i="2"/>
  <c r="HH78" i="2" s="1"/>
  <c r="EB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GL78" i="2" s="1"/>
  <c r="FL78" i="2"/>
  <c r="FC78" i="2"/>
  <c r="FW78" i="2"/>
  <c r="FM78" i="2"/>
  <c r="FR78" i="2" s="1"/>
  <c r="GK78" i="2"/>
  <c r="FP78" i="2"/>
  <c r="GG78" i="2"/>
  <c r="DZ78" i="2"/>
  <c r="DL78" i="2"/>
  <c r="DE78" i="2"/>
  <c r="EQ78" i="2"/>
  <c r="EH78" i="2"/>
  <c r="CJ78" i="2"/>
  <c r="CR78" i="2"/>
  <c r="FB78" i="2"/>
  <c r="ER78" i="2"/>
  <c r="EW78" i="2" s="1"/>
  <c r="DV78" i="2"/>
  <c r="DM78" i="2"/>
  <c r="DA78" i="2"/>
  <c r="FX78" i="2"/>
  <c r="DW78" i="2"/>
  <c r="EA78" i="2" s="1"/>
  <c r="EG78" i="2"/>
  <c r="DB78" i="2"/>
  <c r="DG78" i="2" s="1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DH78" i="2" l="1"/>
  <c r="EC78" i="2"/>
  <c r="EC79" i="2" s="1"/>
  <c r="AU78" i="2"/>
  <c r="FS78" i="2"/>
  <c r="GN78" i="2"/>
  <c r="DF78" i="2"/>
  <c r="GM78" i="2"/>
  <c r="GM79" i="2" s="1"/>
  <c r="FQ78" i="2"/>
  <c r="FQ79" i="2" s="1"/>
  <c r="EV78" i="2"/>
  <c r="HG78" i="2"/>
  <c r="EB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H79" i="2" s="1"/>
  <c r="HF79" i="2"/>
  <c r="GK79" i="2"/>
  <c r="HB79" i="2"/>
  <c r="GS79" i="2"/>
  <c r="GG79" i="2"/>
  <c r="FX79" i="2"/>
  <c r="GH79" i="2"/>
  <c r="GL79" i="2" s="1"/>
  <c r="FL79" i="2"/>
  <c r="FC79" i="2"/>
  <c r="FW79" i="2"/>
  <c r="FM79" i="2"/>
  <c r="FR79" i="2" s="1"/>
  <c r="GR79" i="2"/>
  <c r="FP79" i="2"/>
  <c r="EU79" i="2"/>
  <c r="EG79" i="2"/>
  <c r="DW79" i="2"/>
  <c r="EA79" i="2" s="1"/>
  <c r="DB79" i="2"/>
  <c r="DG79" i="2" s="1"/>
  <c r="DZ79" i="2"/>
  <c r="DL79" i="2"/>
  <c r="DE79" i="2"/>
  <c r="EQ79" i="2"/>
  <c r="EH79" i="2"/>
  <c r="CJ79" i="2"/>
  <c r="CR79" i="2"/>
  <c r="FB79" i="2"/>
  <c r="ER79" i="2"/>
  <c r="EW79" i="2" s="1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GL80" i="2" l="1"/>
  <c r="EX79" i="2"/>
  <c r="DF79" i="2"/>
  <c r="HI79" i="2"/>
  <c r="DH79" i="2"/>
  <c r="EB79" i="2"/>
  <c r="GN79" i="2"/>
  <c r="HG79" i="2"/>
  <c r="FS79" i="2"/>
  <c r="FS80" i="2" s="1"/>
  <c r="EV79" i="2"/>
  <c r="CM79" i="2"/>
  <c r="AV79" i="2"/>
  <c r="AW79" i="2"/>
  <c r="AU79" i="2"/>
  <c r="AU80" i="2" s="1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FQ80" i="2" s="1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HH80" i="2" s="1"/>
  <c r="GR80" i="2"/>
  <c r="GK80" i="2"/>
  <c r="HF80" i="2"/>
  <c r="HB80" i="2"/>
  <c r="GS80" i="2"/>
  <c r="FP80" i="2"/>
  <c r="GG80" i="2"/>
  <c r="FX80" i="2"/>
  <c r="GH80" i="2"/>
  <c r="GM80" i="2" s="1"/>
  <c r="FL80" i="2"/>
  <c r="FC80" i="2"/>
  <c r="FB80" i="2"/>
  <c r="ER80" i="2"/>
  <c r="EW80" i="2" s="1"/>
  <c r="DV80" i="2"/>
  <c r="DM80" i="2"/>
  <c r="DA80" i="2"/>
  <c r="FW80" i="2"/>
  <c r="EU80" i="2"/>
  <c r="EG80" i="2"/>
  <c r="DW80" i="2"/>
  <c r="EC80" i="2" s="1"/>
  <c r="DB80" i="2"/>
  <c r="DG80" i="2" s="1"/>
  <c r="DZ80" i="2"/>
  <c r="DL80" i="2"/>
  <c r="DE80" i="2"/>
  <c r="FM80" i="2"/>
  <c r="FR80" i="2" s="1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DF80" i="2" l="1"/>
  <c r="HG80" i="2"/>
  <c r="EX80" i="2"/>
  <c r="GN80" i="2"/>
  <c r="EA80" i="2"/>
  <c r="EB80" i="2"/>
  <c r="EV80" i="2"/>
  <c r="EV81" i="2" s="1"/>
  <c r="DH80" i="2"/>
  <c r="HI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DG81" i="2" s="1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HH81" i="2" s="1"/>
  <c r="GR81" i="2"/>
  <c r="GK81" i="2"/>
  <c r="FW81" i="2"/>
  <c r="FM81" i="2"/>
  <c r="FQ81" i="2" s="1"/>
  <c r="HB81" i="2"/>
  <c r="GS81" i="2"/>
  <c r="FP81" i="2"/>
  <c r="FS81" i="2" s="1"/>
  <c r="GG81" i="2"/>
  <c r="FX81" i="2"/>
  <c r="EQ81" i="2"/>
  <c r="EH81" i="2"/>
  <c r="CJ81" i="2"/>
  <c r="FB81" i="2"/>
  <c r="ER81" i="2"/>
  <c r="EW81" i="2" s="1"/>
  <c r="DV81" i="2"/>
  <c r="DM81" i="2"/>
  <c r="DA81" i="2"/>
  <c r="GH81" i="2"/>
  <c r="GM81" i="2" s="1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GM82" i="2" l="1"/>
  <c r="GL81" i="2"/>
  <c r="AW81" i="2"/>
  <c r="EA81" i="2"/>
  <c r="EB81" i="2"/>
  <c r="GN81" i="2"/>
  <c r="FR81" i="2"/>
  <c r="FR82" i="2" s="1"/>
  <c r="EX81" i="2"/>
  <c r="HI81" i="2"/>
  <c r="HG81" i="2"/>
  <c r="DH81" i="2"/>
  <c r="DF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H82" i="2" s="1"/>
  <c r="HF82" i="2"/>
  <c r="HB82" i="2"/>
  <c r="GS82" i="2"/>
  <c r="GR82" i="2"/>
  <c r="GH82" i="2"/>
  <c r="FL82" i="2"/>
  <c r="FC82" i="2"/>
  <c r="FW82" i="2"/>
  <c r="FM82" i="2"/>
  <c r="FS82" i="2" s="1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EW82" i="2" s="1"/>
  <c r="DV82" i="2"/>
  <c r="DM82" i="2"/>
  <c r="DA82" i="2"/>
  <c r="EU82" i="2"/>
  <c r="DW82" i="2"/>
  <c r="EC82" i="2" s="1"/>
  <c r="EG82" i="2"/>
  <c r="DB82" i="2"/>
  <c r="DG82" i="2" s="1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I82" i="2" l="1"/>
  <c r="EV82" i="2"/>
  <c r="EX82" i="2"/>
  <c r="EX83" i="2" s="1"/>
  <c r="FQ82" i="2"/>
  <c r="GN82" i="2"/>
  <c r="EB82" i="2"/>
  <c r="DF82" i="2"/>
  <c r="EA82" i="2"/>
  <c r="DH82" i="2"/>
  <c r="DH83" i="2" s="1"/>
  <c r="HG82" i="2"/>
  <c r="GL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H83" i="2" s="1"/>
  <c r="HF83" i="2"/>
  <c r="GK83" i="2"/>
  <c r="HB83" i="2"/>
  <c r="GS83" i="2"/>
  <c r="GR83" i="2"/>
  <c r="GG83" i="2"/>
  <c r="FX83" i="2"/>
  <c r="GH83" i="2"/>
  <c r="GM83" i="2" s="1"/>
  <c r="FL83" i="2"/>
  <c r="FC83" i="2"/>
  <c r="FW83" i="2"/>
  <c r="FM83" i="2"/>
  <c r="FR83" i="2" s="1"/>
  <c r="EU83" i="2"/>
  <c r="EG83" i="2"/>
  <c r="DW83" i="2"/>
  <c r="EC83" i="2" s="1"/>
  <c r="DB83" i="2"/>
  <c r="DG83" i="2" s="1"/>
  <c r="FP83" i="2"/>
  <c r="DZ83" i="2"/>
  <c r="DL83" i="2"/>
  <c r="DE83" i="2"/>
  <c r="EQ83" i="2"/>
  <c r="EH83" i="2"/>
  <c r="CJ83" i="2"/>
  <c r="CR83" i="2"/>
  <c r="FB83" i="2"/>
  <c r="DV83" i="2"/>
  <c r="DA83" i="2"/>
  <c r="ER83" i="2"/>
  <c r="EW83" i="2" s="1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4" i="2" l="1"/>
  <c r="EA83" i="2"/>
  <c r="EV83" i="2"/>
  <c r="HI83" i="2"/>
  <c r="EB83" i="2"/>
  <c r="DF83" i="2"/>
  <c r="FS83" i="2"/>
  <c r="GN83" i="2"/>
  <c r="DH84" i="2"/>
  <c r="GL83" i="2"/>
  <c r="GL84" i="2" s="1"/>
  <c r="HG83" i="2"/>
  <c r="FQ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HH84" i="2" s="1"/>
  <c r="GR84" i="2"/>
  <c r="GK84" i="2"/>
  <c r="HB84" i="2"/>
  <c r="GS84" i="2"/>
  <c r="HF84" i="2"/>
  <c r="FP84" i="2"/>
  <c r="GG84" i="2"/>
  <c r="FX84" i="2"/>
  <c r="GH84" i="2"/>
  <c r="GM84" i="2" s="1"/>
  <c r="FL84" i="2"/>
  <c r="FC84" i="2"/>
  <c r="FM84" i="2"/>
  <c r="FR84" i="2" s="1"/>
  <c r="FB84" i="2"/>
  <c r="ER84" i="2"/>
  <c r="EW84" i="2" s="1"/>
  <c r="DV84" i="2"/>
  <c r="DM84" i="2"/>
  <c r="DA84" i="2"/>
  <c r="EU84" i="2"/>
  <c r="EG84" i="2"/>
  <c r="DW84" i="2"/>
  <c r="EC84" i="2" s="1"/>
  <c r="DB84" i="2"/>
  <c r="DG84" i="2" s="1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A84" i="2" l="1"/>
  <c r="EA85" i="2" s="1"/>
  <c r="DH85" i="2"/>
  <c r="GN84" i="2"/>
  <c r="FS84" i="2"/>
  <c r="DF84" i="2"/>
  <c r="EB84" i="2"/>
  <c r="FQ84" i="2"/>
  <c r="FQ85" i="2" s="1"/>
  <c r="HI84" i="2"/>
  <c r="HI85" i="2" s="1"/>
  <c r="HG84" i="2"/>
  <c r="EV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H85" i="2" s="1"/>
  <c r="GK85" i="2"/>
  <c r="FW85" i="2"/>
  <c r="FM85" i="2"/>
  <c r="FR85" i="2" s="1"/>
  <c r="FP85" i="2"/>
  <c r="HB85" i="2"/>
  <c r="GS85" i="2"/>
  <c r="GG85" i="2"/>
  <c r="FX85" i="2"/>
  <c r="EQ85" i="2"/>
  <c r="EH85" i="2"/>
  <c r="CJ85" i="2"/>
  <c r="FB85" i="2"/>
  <c r="ER85" i="2"/>
  <c r="EW85" i="2" s="1"/>
  <c r="DV85" i="2"/>
  <c r="DM85" i="2"/>
  <c r="DA85" i="2"/>
  <c r="EU85" i="2"/>
  <c r="EG85" i="2"/>
  <c r="DW85" i="2"/>
  <c r="EC85" i="2" s="1"/>
  <c r="DB85" i="2"/>
  <c r="DG85" i="2" s="1"/>
  <c r="GH85" i="2"/>
  <c r="GM85" i="2" s="1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A86" i="2" l="1"/>
  <c r="EB85" i="2"/>
  <c r="EB86" i="2" s="1"/>
  <c r="DF85" i="2"/>
  <c r="FS85" i="2"/>
  <c r="EX85" i="2"/>
  <c r="EV85" i="2"/>
  <c r="EV86" i="2" s="1"/>
  <c r="GL85" i="2"/>
  <c r="GL86" i="2" s="1"/>
  <c r="HG85" i="2"/>
  <c r="GN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H86" i="2" s="1"/>
  <c r="HF86" i="2"/>
  <c r="HB86" i="2"/>
  <c r="GS86" i="2"/>
  <c r="GR86" i="2"/>
  <c r="GK86" i="2"/>
  <c r="GH86" i="2"/>
  <c r="GM86" i="2" s="1"/>
  <c r="FL86" i="2"/>
  <c r="FC86" i="2"/>
  <c r="FW86" i="2"/>
  <c r="FM86" i="2"/>
  <c r="FQ86" i="2" s="1"/>
  <c r="FP86" i="2"/>
  <c r="DZ86" i="2"/>
  <c r="DL86" i="2"/>
  <c r="DE86" i="2"/>
  <c r="FX86" i="2"/>
  <c r="EQ86" i="2"/>
  <c r="EH86" i="2"/>
  <c r="CJ86" i="2"/>
  <c r="CR86" i="2"/>
  <c r="GG86" i="2"/>
  <c r="FB86" i="2"/>
  <c r="ER86" i="2"/>
  <c r="EW86" i="2" s="1"/>
  <c r="DV86" i="2"/>
  <c r="DM86" i="2"/>
  <c r="DA86" i="2"/>
  <c r="EG86" i="2"/>
  <c r="EU86" i="2"/>
  <c r="DW86" i="2"/>
  <c r="EC86" i="2" s="1"/>
  <c r="CQ86" i="2"/>
  <c r="CF86" i="2"/>
  <c r="BB86" i="2"/>
  <c r="DB86" i="2"/>
  <c r="DG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7" i="2" l="1"/>
  <c r="HI86" i="2"/>
  <c r="FR86" i="2"/>
  <c r="EX86" i="2"/>
  <c r="DH86" i="2"/>
  <c r="FS86" i="2"/>
  <c r="EB87" i="2"/>
  <c r="GN86" i="2"/>
  <c r="GN87" i="2" s="1"/>
  <c r="HG86" i="2"/>
  <c r="DF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L87" i="2" s="1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H87" i="2" s="1"/>
  <c r="HF87" i="2"/>
  <c r="GK87" i="2"/>
  <c r="HB87" i="2"/>
  <c r="GS87" i="2"/>
  <c r="GG87" i="2"/>
  <c r="FX87" i="2"/>
  <c r="GR87" i="2"/>
  <c r="GH87" i="2"/>
  <c r="GM87" i="2" s="1"/>
  <c r="FL87" i="2"/>
  <c r="FC87" i="2"/>
  <c r="FW87" i="2"/>
  <c r="FM87" i="2"/>
  <c r="FQ87" i="2" s="1"/>
  <c r="EU87" i="2"/>
  <c r="EG87" i="2"/>
  <c r="DW87" i="2"/>
  <c r="EC87" i="2" s="1"/>
  <c r="DB87" i="2"/>
  <c r="DG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EW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GN88" i="2" l="1"/>
  <c r="DH87" i="2"/>
  <c r="FS87" i="2"/>
  <c r="EX87" i="2"/>
  <c r="EV87" i="2"/>
  <c r="DF87" i="2"/>
  <c r="FR87" i="2"/>
  <c r="FR88" i="2" s="1"/>
  <c r="HG87" i="2"/>
  <c r="HI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H88" i="2" s="1"/>
  <c r="HF88" i="2"/>
  <c r="GR88" i="2"/>
  <c r="GK88" i="2"/>
  <c r="HB88" i="2"/>
  <c r="GS88" i="2"/>
  <c r="FP88" i="2"/>
  <c r="GG88" i="2"/>
  <c r="FX88" i="2"/>
  <c r="GH88" i="2"/>
  <c r="GL88" i="2" s="1"/>
  <c r="FL88" i="2"/>
  <c r="FC88" i="2"/>
  <c r="FB88" i="2"/>
  <c r="ER88" i="2"/>
  <c r="EW88" i="2" s="1"/>
  <c r="DV88" i="2"/>
  <c r="DM88" i="2"/>
  <c r="DA88" i="2"/>
  <c r="FM88" i="2"/>
  <c r="FQ88" i="2" s="1"/>
  <c r="EU88" i="2"/>
  <c r="EG88" i="2"/>
  <c r="DW88" i="2"/>
  <c r="EB88" i="2" s="1"/>
  <c r="DB88" i="2"/>
  <c r="DG88" i="2" s="1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DF88" i="2" l="1"/>
  <c r="DF89" i="2" s="1"/>
  <c r="EA88" i="2"/>
  <c r="EA89" i="2" s="1"/>
  <c r="GM88" i="2"/>
  <c r="EV88" i="2"/>
  <c r="EC88" i="2"/>
  <c r="EX88" i="2"/>
  <c r="HI88" i="2"/>
  <c r="FS88" i="2"/>
  <c r="FS89" i="2" s="1"/>
  <c r="FR89" i="2"/>
  <c r="HG88" i="2"/>
  <c r="DH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Q89" i="2" s="1"/>
  <c r="FP89" i="2"/>
  <c r="GG89" i="2"/>
  <c r="FX89" i="2"/>
  <c r="HC89" i="2"/>
  <c r="HH89" i="2" s="1"/>
  <c r="GH89" i="2"/>
  <c r="GL89" i="2" s="1"/>
  <c r="FL89" i="2"/>
  <c r="FC89" i="2"/>
  <c r="EQ89" i="2"/>
  <c r="EH89" i="2"/>
  <c r="CJ89" i="2"/>
  <c r="FB89" i="2"/>
  <c r="ER89" i="2"/>
  <c r="EW89" i="2" s="1"/>
  <c r="DV89" i="2"/>
  <c r="DM89" i="2"/>
  <c r="DA89" i="2"/>
  <c r="HB89" i="2"/>
  <c r="GS89" i="2"/>
  <c r="EU89" i="2"/>
  <c r="EG89" i="2"/>
  <c r="DW89" i="2"/>
  <c r="EB89" i="2" s="1"/>
  <c r="DB89" i="2"/>
  <c r="DG89" i="2" s="1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I90" i="2" s="1"/>
  <c r="GN89" i="2"/>
  <c r="EX89" i="2"/>
  <c r="EC89" i="2"/>
  <c r="DH89" i="2"/>
  <c r="EV89" i="2"/>
  <c r="HG89" i="2"/>
  <c r="GM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H90" i="2" s="1"/>
  <c r="HF90" i="2"/>
  <c r="HB90" i="2"/>
  <c r="GS90" i="2"/>
  <c r="GR90" i="2"/>
  <c r="GH90" i="2"/>
  <c r="GL90" i="2" s="1"/>
  <c r="FL90" i="2"/>
  <c r="FC90" i="2"/>
  <c r="GK90" i="2"/>
  <c r="FW90" i="2"/>
  <c r="FM90" i="2"/>
  <c r="FS90" i="2" s="1"/>
  <c r="FP90" i="2"/>
  <c r="DZ90" i="2"/>
  <c r="DL90" i="2"/>
  <c r="DE90" i="2"/>
  <c r="EQ90" i="2"/>
  <c r="EH90" i="2"/>
  <c r="CJ90" i="2"/>
  <c r="CR90" i="2"/>
  <c r="FX90" i="2"/>
  <c r="FB90" i="2"/>
  <c r="ER90" i="2"/>
  <c r="EW90" i="2" s="1"/>
  <c r="DV90" i="2"/>
  <c r="DM90" i="2"/>
  <c r="DA90" i="2"/>
  <c r="GG90" i="2"/>
  <c r="DW90" i="2"/>
  <c r="EB90" i="2" s="1"/>
  <c r="EG90" i="2"/>
  <c r="DB90" i="2"/>
  <c r="DG90" i="2" s="1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DH90" i="2" l="1"/>
  <c r="DF90" i="2"/>
  <c r="EC90" i="2"/>
  <c r="EV90" i="2"/>
  <c r="EV91" i="2" s="1"/>
  <c r="EA90" i="2"/>
  <c r="FQ90" i="2"/>
  <c r="EX90" i="2"/>
  <c r="FR90" i="2"/>
  <c r="GM90" i="2"/>
  <c r="GM91" i="2" s="1"/>
  <c r="GN90" i="2"/>
  <c r="BR90" i="2"/>
  <c r="HG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H91" i="2" s="1"/>
  <c r="HF91" i="2"/>
  <c r="GK91" i="2"/>
  <c r="HB91" i="2"/>
  <c r="GS91" i="2"/>
  <c r="GG91" i="2"/>
  <c r="FX91" i="2"/>
  <c r="GH91" i="2"/>
  <c r="GL91" i="2" s="1"/>
  <c r="FL91" i="2"/>
  <c r="FC91" i="2"/>
  <c r="GR91" i="2"/>
  <c r="FW91" i="2"/>
  <c r="FM91" i="2"/>
  <c r="FS91" i="2" s="1"/>
  <c r="EU91" i="2"/>
  <c r="EG91" i="2"/>
  <c r="DW91" i="2"/>
  <c r="EB91" i="2" s="1"/>
  <c r="DB91" i="2"/>
  <c r="DG91" i="2" s="1"/>
  <c r="DZ91" i="2"/>
  <c r="DL91" i="2"/>
  <c r="DE91" i="2"/>
  <c r="EQ91" i="2"/>
  <c r="EH91" i="2"/>
  <c r="CJ91" i="2"/>
  <c r="CR91" i="2"/>
  <c r="FP91" i="2"/>
  <c r="FB91" i="2"/>
  <c r="ER91" i="2"/>
  <c r="EW91" i="2" s="1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W92" i="2" l="1"/>
  <c r="DH91" i="2"/>
  <c r="FR91" i="2"/>
  <c r="HI91" i="2"/>
  <c r="EX91" i="2"/>
  <c r="FQ91" i="2"/>
  <c r="EA91" i="2"/>
  <c r="EV92" i="2"/>
  <c r="HG91" i="2"/>
  <c r="EC91" i="2"/>
  <c r="EC92" i="2" s="1"/>
  <c r="GN91" i="2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HH92" i="2" s="1"/>
  <c r="GR92" i="2"/>
  <c r="HF92" i="2"/>
  <c r="GK92" i="2"/>
  <c r="HB92" i="2"/>
  <c r="GS92" i="2"/>
  <c r="FP92" i="2"/>
  <c r="GG92" i="2"/>
  <c r="FX92" i="2"/>
  <c r="GH92" i="2"/>
  <c r="GL92" i="2" s="1"/>
  <c r="FL92" i="2"/>
  <c r="FC92" i="2"/>
  <c r="FW92" i="2"/>
  <c r="FB92" i="2"/>
  <c r="ER92" i="2"/>
  <c r="DV92" i="2"/>
  <c r="DM92" i="2"/>
  <c r="DA92" i="2"/>
  <c r="EU92" i="2"/>
  <c r="EG92" i="2"/>
  <c r="DW92" i="2"/>
  <c r="EB92" i="2" s="1"/>
  <c r="DB92" i="2"/>
  <c r="DG92" i="2" s="1"/>
  <c r="FM92" i="2"/>
  <c r="FS92" i="2" s="1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DH92" i="2" l="1"/>
  <c r="HG92" i="2"/>
  <c r="HG93" i="2" s="1"/>
  <c r="GM92" i="2"/>
  <c r="EA92" i="2"/>
  <c r="FQ92" i="2"/>
  <c r="EX92" i="2"/>
  <c r="DF92" i="2"/>
  <c r="HI92" i="2"/>
  <c r="HI93" i="2" s="1"/>
  <c r="GN92" i="2"/>
  <c r="FR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H93" i="2" s="1"/>
  <c r="GR93" i="2"/>
  <c r="GK93" i="2"/>
  <c r="HB93" i="2"/>
  <c r="GS93" i="2"/>
  <c r="FW93" i="2"/>
  <c r="FM93" i="2"/>
  <c r="FS93" i="2" s="1"/>
  <c r="FP93" i="2"/>
  <c r="GG93" i="2"/>
  <c r="FX93" i="2"/>
  <c r="EQ93" i="2"/>
  <c r="EH93" i="2"/>
  <c r="CJ93" i="2"/>
  <c r="GH93" i="2"/>
  <c r="GL93" i="2" s="1"/>
  <c r="FL93" i="2"/>
  <c r="FC93" i="2"/>
  <c r="FB93" i="2"/>
  <c r="ER93" i="2"/>
  <c r="EV93" i="2" s="1"/>
  <c r="DV93" i="2"/>
  <c r="DM93" i="2"/>
  <c r="DA93" i="2"/>
  <c r="EU93" i="2"/>
  <c r="EG93" i="2"/>
  <c r="DW93" i="2"/>
  <c r="EB93" i="2" s="1"/>
  <c r="DB93" i="2"/>
  <c r="DG93" i="2" s="1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AW93" i="2" l="1"/>
  <c r="DF93" i="2"/>
  <c r="DH93" i="2"/>
  <c r="EX93" i="2"/>
  <c r="EC93" i="2"/>
  <c r="FQ93" i="2"/>
  <c r="EW93" i="2"/>
  <c r="EA93" i="2"/>
  <c r="EA94" i="2" s="1"/>
  <c r="BR93" i="2"/>
  <c r="FR93" i="2"/>
  <c r="GN93" i="2"/>
  <c r="GM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H94" i="2" s="1"/>
  <c r="HF94" i="2"/>
  <c r="HB94" i="2"/>
  <c r="GS94" i="2"/>
  <c r="GR94" i="2"/>
  <c r="GH94" i="2"/>
  <c r="GL94" i="2" s="1"/>
  <c r="FL94" i="2"/>
  <c r="FC94" i="2"/>
  <c r="FW94" i="2"/>
  <c r="FM94" i="2"/>
  <c r="FS94" i="2" s="1"/>
  <c r="GK94" i="2"/>
  <c r="FP94" i="2"/>
  <c r="GG94" i="2"/>
  <c r="DZ94" i="2"/>
  <c r="DL94" i="2"/>
  <c r="DE94" i="2"/>
  <c r="EQ94" i="2"/>
  <c r="EH94" i="2"/>
  <c r="CJ94" i="2"/>
  <c r="CR94" i="2"/>
  <c r="FB94" i="2"/>
  <c r="ER94" i="2"/>
  <c r="EV94" i="2" s="1"/>
  <c r="DV94" i="2"/>
  <c r="DM94" i="2"/>
  <c r="DA94" i="2"/>
  <c r="FX94" i="2"/>
  <c r="DW94" i="2"/>
  <c r="EB94" i="2" s="1"/>
  <c r="EG94" i="2"/>
  <c r="DB94" i="2"/>
  <c r="DG94" i="2" s="1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W94" i="2" l="1"/>
  <c r="HI94" i="2"/>
  <c r="HI95" i="2" s="1"/>
  <c r="FQ94" i="2"/>
  <c r="EC94" i="2"/>
  <c r="GM94" i="2"/>
  <c r="EX94" i="2"/>
  <c r="GN94" i="2"/>
  <c r="HG94" i="2"/>
  <c r="FR94" i="2"/>
  <c r="FR95" i="2" s="1"/>
  <c r="DH94" i="2"/>
  <c r="DF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H95" i="2" s="1"/>
  <c r="HF95" i="2"/>
  <c r="GK95" i="2"/>
  <c r="HB95" i="2"/>
  <c r="GS95" i="2"/>
  <c r="GG95" i="2"/>
  <c r="FX95" i="2"/>
  <c r="GH95" i="2"/>
  <c r="GL95" i="2" s="1"/>
  <c r="FL95" i="2"/>
  <c r="FC95" i="2"/>
  <c r="FW95" i="2"/>
  <c r="FM95" i="2"/>
  <c r="FS95" i="2" s="1"/>
  <c r="FP95" i="2"/>
  <c r="EU95" i="2"/>
  <c r="EG95" i="2"/>
  <c r="DW95" i="2"/>
  <c r="EA95" i="2" s="1"/>
  <c r="DB95" i="2"/>
  <c r="DG95" i="2" s="1"/>
  <c r="GR95" i="2"/>
  <c r="DZ95" i="2"/>
  <c r="DL95" i="2"/>
  <c r="DE95" i="2"/>
  <c r="EQ95" i="2"/>
  <c r="EH95" i="2"/>
  <c r="CJ95" i="2"/>
  <c r="CR95" i="2"/>
  <c r="FB95" i="2"/>
  <c r="ER95" i="2"/>
  <c r="EV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W95" i="2"/>
  <c r="GN95" i="2"/>
  <c r="EX95" i="2"/>
  <c r="GM95" i="2"/>
  <c r="EC95" i="2"/>
  <c r="DF95" i="2"/>
  <c r="FQ95" i="2"/>
  <c r="FQ96" i="2" s="1"/>
  <c r="EB95" i="2"/>
  <c r="DH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HI96" i="2" s="1"/>
  <c r="GR96" i="2"/>
  <c r="GK96" i="2"/>
  <c r="HF96" i="2"/>
  <c r="HB96" i="2"/>
  <c r="GS96" i="2"/>
  <c r="FP96" i="2"/>
  <c r="GG96" i="2"/>
  <c r="FX96" i="2"/>
  <c r="GH96" i="2"/>
  <c r="GL96" i="2" s="1"/>
  <c r="FL96" i="2"/>
  <c r="FC96" i="2"/>
  <c r="FB96" i="2"/>
  <c r="ER96" i="2"/>
  <c r="EV96" i="2" s="1"/>
  <c r="DV96" i="2"/>
  <c r="DM96" i="2"/>
  <c r="DA96" i="2"/>
  <c r="FW96" i="2"/>
  <c r="EU96" i="2"/>
  <c r="EG96" i="2"/>
  <c r="DW96" i="2"/>
  <c r="EA96" i="2" s="1"/>
  <c r="DB96" i="2"/>
  <c r="DG96" i="2" s="1"/>
  <c r="DZ96" i="2"/>
  <c r="DL96" i="2"/>
  <c r="DE96" i="2"/>
  <c r="FM96" i="2"/>
  <c r="FS96" i="2" s="1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F96" i="2" l="1"/>
  <c r="HG96" i="2"/>
  <c r="HG97" i="2" s="1"/>
  <c r="EC96" i="2"/>
  <c r="EW96" i="2"/>
  <c r="GM96" i="2"/>
  <c r="FR96" i="2"/>
  <c r="HH96" i="2"/>
  <c r="EX96" i="2"/>
  <c r="DH96" i="2"/>
  <c r="DH97" i="2" s="1"/>
  <c r="GN96" i="2"/>
  <c r="EB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HI97" i="2" s="1"/>
  <c r="GR97" i="2"/>
  <c r="GK97" i="2"/>
  <c r="FW97" i="2"/>
  <c r="FM97" i="2"/>
  <c r="FS97" i="2" s="1"/>
  <c r="HB97" i="2"/>
  <c r="GS97" i="2"/>
  <c r="FP97" i="2"/>
  <c r="GG97" i="2"/>
  <c r="FX97" i="2"/>
  <c r="EQ97" i="2"/>
  <c r="EH97" i="2"/>
  <c r="CJ97" i="2"/>
  <c r="FB97" i="2"/>
  <c r="ER97" i="2"/>
  <c r="EV97" i="2" s="1"/>
  <c r="DV97" i="2"/>
  <c r="DM97" i="2"/>
  <c r="DA97" i="2"/>
  <c r="GH97" i="2"/>
  <c r="GL97" i="2" s="1"/>
  <c r="FL97" i="2"/>
  <c r="FC97" i="2"/>
  <c r="EU97" i="2"/>
  <c r="EG97" i="2"/>
  <c r="DW97" i="2"/>
  <c r="EA97" i="2" s="1"/>
  <c r="DB97" i="2"/>
  <c r="DG97" i="2" s="1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EX97" i="2" l="1"/>
  <c r="DF97" i="2"/>
  <c r="DF98" i="2" s="1"/>
  <c r="AW97" i="2"/>
  <c r="HH97" i="2"/>
  <c r="FR97" i="2"/>
  <c r="FQ97" i="2"/>
  <c r="GM97" i="2"/>
  <c r="EB97" i="2"/>
  <c r="EB98" i="2" s="1"/>
  <c r="EW97" i="2"/>
  <c r="GN97" i="2"/>
  <c r="EC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GL98" i="2" s="1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V98" i="2" s="1"/>
  <c r="DV98" i="2"/>
  <c r="DM98" i="2"/>
  <c r="DA98" i="2"/>
  <c r="GK98" i="2"/>
  <c r="EU98" i="2"/>
  <c r="DW98" i="2"/>
  <c r="EA98" i="2" s="1"/>
  <c r="EG98" i="2"/>
  <c r="DB98" i="2"/>
  <c r="DG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GM98" i="2" l="1"/>
  <c r="EX98" i="2"/>
  <c r="EX99" i="2" s="1"/>
  <c r="FQ98" i="2"/>
  <c r="DH98" i="2"/>
  <c r="FR98" i="2"/>
  <c r="EC98" i="2"/>
  <c r="HG98" i="2"/>
  <c r="GN98" i="2"/>
  <c r="GN99" i="2" s="1"/>
  <c r="HH98" i="2"/>
  <c r="EW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GL99" i="2" s="1"/>
  <c r="FL99" i="2"/>
  <c r="FC99" i="2"/>
  <c r="FW99" i="2"/>
  <c r="FM99" i="2"/>
  <c r="FS99" i="2" s="1"/>
  <c r="EU99" i="2"/>
  <c r="EG99" i="2"/>
  <c r="DW99" i="2"/>
  <c r="EB99" i="2" s="1"/>
  <c r="DB99" i="2"/>
  <c r="DF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EV99" i="2" s="1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G99" i="2" l="1"/>
  <c r="GM99" i="2"/>
  <c r="GM100" i="2" s="1"/>
  <c r="EC99" i="2"/>
  <c r="EA99" i="2"/>
  <c r="FR99" i="2"/>
  <c r="DH99" i="2"/>
  <c r="EW99" i="2"/>
  <c r="FQ99" i="2"/>
  <c r="DG99" i="2"/>
  <c r="DG100" i="2" s="1"/>
  <c r="HH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HI100" i="2" s="1"/>
  <c r="GR100" i="2"/>
  <c r="GK100" i="2"/>
  <c r="HB100" i="2"/>
  <c r="GS100" i="2"/>
  <c r="FP100" i="2"/>
  <c r="HF100" i="2"/>
  <c r="GG100" i="2"/>
  <c r="FX100" i="2"/>
  <c r="GH100" i="2"/>
  <c r="GL100" i="2" s="1"/>
  <c r="FL100" i="2"/>
  <c r="FC100" i="2"/>
  <c r="FM100" i="2"/>
  <c r="FS100" i="2" s="1"/>
  <c r="FB100" i="2"/>
  <c r="ER100" i="2"/>
  <c r="EX100" i="2" s="1"/>
  <c r="DV100" i="2"/>
  <c r="DM100" i="2"/>
  <c r="DA100" i="2"/>
  <c r="EU100" i="2"/>
  <c r="EG100" i="2"/>
  <c r="DW100" i="2"/>
  <c r="EB100" i="2" s="1"/>
  <c r="DB100" i="2"/>
  <c r="DF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Q100" i="2"/>
  <c r="HG100" i="2"/>
  <c r="EW100" i="2"/>
  <c r="DH100" i="2"/>
  <c r="EV100" i="2"/>
  <c r="FR100" i="2"/>
  <c r="GN100" i="2"/>
  <c r="HH100" i="2"/>
  <c r="EA100" i="2"/>
  <c r="EC100" i="2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S101" i="2" s="1"/>
  <c r="FP101" i="2"/>
  <c r="HB101" i="2"/>
  <c r="GS101" i="2"/>
  <c r="GG101" i="2"/>
  <c r="FX101" i="2"/>
  <c r="EQ101" i="2"/>
  <c r="EH101" i="2"/>
  <c r="CJ101" i="2"/>
  <c r="FB101" i="2"/>
  <c r="ER101" i="2"/>
  <c r="EX101" i="2" s="1"/>
  <c r="DV101" i="2"/>
  <c r="DM101" i="2"/>
  <c r="DA101" i="2"/>
  <c r="EU101" i="2"/>
  <c r="EG101" i="2"/>
  <c r="DW101" i="2"/>
  <c r="EB101" i="2" s="1"/>
  <c r="DB101" i="2"/>
  <c r="DF101" i="2" s="1"/>
  <c r="GH101" i="2"/>
  <c r="GL101" i="2" s="1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BR101" i="2" s="1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FR101" i="2" l="1"/>
  <c r="DG101" i="2"/>
  <c r="DG102" i="2" s="1"/>
  <c r="GN101" i="2"/>
  <c r="EV101" i="2"/>
  <c r="DH101" i="2"/>
  <c r="EW101" i="2"/>
  <c r="EC101" i="2"/>
  <c r="GM101" i="2"/>
  <c r="EA101" i="2"/>
  <c r="HG101" i="2"/>
  <c r="HG102" i="2" s="1"/>
  <c r="HH101" i="2"/>
  <c r="FQ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I102" i="2" s="1"/>
  <c r="HF102" i="2"/>
  <c r="HB102" i="2"/>
  <c r="GS102" i="2"/>
  <c r="GR102" i="2"/>
  <c r="GK102" i="2"/>
  <c r="GH102" i="2"/>
  <c r="GL102" i="2" s="1"/>
  <c r="FL102" i="2"/>
  <c r="FC102" i="2"/>
  <c r="FW102" i="2"/>
  <c r="FM102" i="2"/>
  <c r="FS102" i="2" s="1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EX102" i="2" s="1"/>
  <c r="DV102" i="2"/>
  <c r="DM102" i="2"/>
  <c r="DA102" i="2"/>
  <c r="EG102" i="2"/>
  <c r="EU102" i="2"/>
  <c r="DW102" i="2"/>
  <c r="EB102" i="2" s="1"/>
  <c r="CQ102" i="2"/>
  <c r="CF102" i="2"/>
  <c r="BB102" i="2"/>
  <c r="CG102" i="2"/>
  <c r="BV102" i="2"/>
  <c r="BO102" i="2"/>
  <c r="DB102" i="2"/>
  <c r="DF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A102" i="2" l="1"/>
  <c r="FR102" i="2"/>
  <c r="GM102" i="2"/>
  <c r="AU102" i="2"/>
  <c r="EC102" i="2"/>
  <c r="BR102" i="2"/>
  <c r="EW102" i="2"/>
  <c r="DH102" i="2"/>
  <c r="DH103" i="2" s="1"/>
  <c r="GF3" i="2"/>
  <c r="FK3" i="2"/>
  <c r="EP3" i="2"/>
  <c r="DU3" i="2"/>
  <c r="CZ3" i="2"/>
  <c r="HA3" i="2"/>
  <c r="FQ102" i="2"/>
  <c r="EV102" i="2"/>
  <c r="HH102" i="2"/>
  <c r="GN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GL103" i="2" s="1"/>
  <c r="FL103" i="2"/>
  <c r="FC103" i="2"/>
  <c r="FW103" i="2"/>
  <c r="FM103" i="2"/>
  <c r="FS103" i="2" s="1"/>
  <c r="EU103" i="2"/>
  <c r="EG103" i="2"/>
  <c r="DW103" i="2"/>
  <c r="EB103" i="2" s="1"/>
  <c r="DB103" i="2"/>
  <c r="DG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EX103" i="2" s="1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V103" i="2" l="1"/>
  <c r="FQ103" i="2"/>
  <c r="FQ104" i="2" s="1"/>
  <c r="EW103" i="2"/>
  <c r="EA103" i="2"/>
  <c r="FR103" i="2"/>
  <c r="AW103" i="2"/>
  <c r="HG103" i="2"/>
  <c r="EC103" i="2"/>
  <c r="DF103" i="2"/>
  <c r="DF104" i="2" s="1"/>
  <c r="BR103" i="2"/>
  <c r="GN103" i="2"/>
  <c r="HH103" i="2"/>
  <c r="GM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I104" i="2" s="1"/>
  <c r="HF104" i="2"/>
  <c r="GR104" i="2"/>
  <c r="GK104" i="2"/>
  <c r="HB104" i="2"/>
  <c r="GS104" i="2"/>
  <c r="FP104" i="2"/>
  <c r="GG104" i="2"/>
  <c r="FX104" i="2"/>
  <c r="GH104" i="2"/>
  <c r="GL104" i="2" s="1"/>
  <c r="FL104" i="2"/>
  <c r="FC104" i="2"/>
  <c r="FB104" i="2"/>
  <c r="ER104" i="2"/>
  <c r="EX104" i="2" s="1"/>
  <c r="DV104" i="2"/>
  <c r="DM104" i="2"/>
  <c r="DA104" i="2"/>
  <c r="FM104" i="2"/>
  <c r="FS104" i="2" s="1"/>
  <c r="EU104" i="2"/>
  <c r="EG104" i="2"/>
  <c r="DW104" i="2"/>
  <c r="EB104" i="2" s="1"/>
  <c r="DB104" i="2"/>
  <c r="DG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C104" i="2" l="1"/>
  <c r="EV104" i="2"/>
  <c r="DH104" i="2"/>
  <c r="HG104" i="2"/>
  <c r="GM104" i="2"/>
  <c r="HH104" i="2"/>
  <c r="FR104" i="2"/>
  <c r="GN104" i="2"/>
  <c r="GN105" i="2" s="1"/>
  <c r="EA104" i="2"/>
  <c r="AU104" i="2"/>
  <c r="EW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HI105" i="2" s="1"/>
  <c r="FW105" i="2"/>
  <c r="FM105" i="2"/>
  <c r="FS105" i="2" s="1"/>
  <c r="FP105" i="2"/>
  <c r="GG105" i="2"/>
  <c r="FX105" i="2"/>
  <c r="GH105" i="2"/>
  <c r="GL105" i="2" s="1"/>
  <c r="FL105" i="2"/>
  <c r="FC105" i="2"/>
  <c r="EQ105" i="2"/>
  <c r="EH105" i="2"/>
  <c r="CJ105" i="2"/>
  <c r="FB105" i="2"/>
  <c r="ER105" i="2"/>
  <c r="EX105" i="2" s="1"/>
  <c r="DV105" i="2"/>
  <c r="DM105" i="2"/>
  <c r="DA105" i="2"/>
  <c r="EU105" i="2"/>
  <c r="EG105" i="2"/>
  <c r="DW105" i="2"/>
  <c r="EB105" i="2" s="1"/>
  <c r="DB105" i="2"/>
  <c r="DF105" i="2" s="1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C105" i="2" l="1"/>
  <c r="FR105" i="2"/>
  <c r="FR106" i="2" s="1"/>
  <c r="FQ105" i="2"/>
  <c r="HH105" i="2"/>
  <c r="GM105" i="2"/>
  <c r="DG105" i="2"/>
  <c r="HG105" i="2"/>
  <c r="EW105" i="2"/>
  <c r="DH105" i="2"/>
  <c r="EA105" i="2"/>
  <c r="EV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I106" i="2" s="1"/>
  <c r="HF106" i="2"/>
  <c r="HB106" i="2"/>
  <c r="GS106" i="2"/>
  <c r="GR106" i="2"/>
  <c r="GH106" i="2"/>
  <c r="GL106" i="2" s="1"/>
  <c r="FL106" i="2"/>
  <c r="FC106" i="2"/>
  <c r="GK106" i="2"/>
  <c r="FW106" i="2"/>
  <c r="FM106" i="2"/>
  <c r="FS106" i="2" s="1"/>
  <c r="FP106" i="2"/>
  <c r="DZ106" i="2"/>
  <c r="DL106" i="2"/>
  <c r="DE106" i="2"/>
  <c r="EQ106" i="2"/>
  <c r="EH106" i="2"/>
  <c r="CJ106" i="2"/>
  <c r="CR106" i="2"/>
  <c r="FX106" i="2"/>
  <c r="FB106" i="2"/>
  <c r="ER106" i="2"/>
  <c r="EX106" i="2" s="1"/>
  <c r="DV106" i="2"/>
  <c r="DM106" i="2"/>
  <c r="DA106" i="2"/>
  <c r="GG106" i="2"/>
  <c r="DW106" i="2"/>
  <c r="EB106" i="2" s="1"/>
  <c r="EG106" i="2"/>
  <c r="DB106" i="2"/>
  <c r="DF106" i="2" s="1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AU106" i="2" l="1"/>
  <c r="EW106" i="2"/>
  <c r="EW107" i="2" s="1"/>
  <c r="EC106" i="2"/>
  <c r="DH106" i="2"/>
  <c r="HG106" i="2"/>
  <c r="GN106" i="2"/>
  <c r="DG106" i="2"/>
  <c r="GM106" i="2"/>
  <c r="EV106" i="2"/>
  <c r="EV107" i="2" s="1"/>
  <c r="HH106" i="2"/>
  <c r="BP106" i="2"/>
  <c r="EA106" i="2"/>
  <c r="FQ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I107" i="2" s="1"/>
  <c r="HF107" i="2"/>
  <c r="GK107" i="2"/>
  <c r="HB107" i="2"/>
  <c r="GS107" i="2"/>
  <c r="GG107" i="2"/>
  <c r="FX107" i="2"/>
  <c r="GH107" i="2"/>
  <c r="GL107" i="2" s="1"/>
  <c r="FL107" i="2"/>
  <c r="FC107" i="2"/>
  <c r="GR107" i="2"/>
  <c r="FW107" i="2"/>
  <c r="FM107" i="2"/>
  <c r="FS107" i="2" s="1"/>
  <c r="EU107" i="2"/>
  <c r="EG107" i="2"/>
  <c r="DW107" i="2"/>
  <c r="EB107" i="2" s="1"/>
  <c r="DB107" i="2"/>
  <c r="DF107" i="2" s="1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GM107" i="2" l="1"/>
  <c r="DG107" i="2"/>
  <c r="DG108" i="2" s="1"/>
  <c r="FR107" i="2"/>
  <c r="FQ107" i="2"/>
  <c r="GN107" i="2"/>
  <c r="EA107" i="2"/>
  <c r="HG107" i="2"/>
  <c r="DH107" i="2"/>
  <c r="HH107" i="2"/>
  <c r="EC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HI108" i="2" s="1"/>
  <c r="GR108" i="2"/>
  <c r="HF108" i="2"/>
  <c r="GK108" i="2"/>
  <c r="HB108" i="2"/>
  <c r="GS108" i="2"/>
  <c r="FP108" i="2"/>
  <c r="GG108" i="2"/>
  <c r="FX108" i="2"/>
  <c r="GH108" i="2"/>
  <c r="GL108" i="2" s="1"/>
  <c r="FL108" i="2"/>
  <c r="FC108" i="2"/>
  <c r="FW108" i="2"/>
  <c r="FB108" i="2"/>
  <c r="ER108" i="2"/>
  <c r="EX108" i="2" s="1"/>
  <c r="DV108" i="2"/>
  <c r="DM108" i="2"/>
  <c r="DA108" i="2"/>
  <c r="EU108" i="2"/>
  <c r="EG108" i="2"/>
  <c r="DW108" i="2"/>
  <c r="EB108" i="2" s="1"/>
  <c r="DB108" i="2"/>
  <c r="DF108" i="2" s="1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HG108" i="2" l="1"/>
  <c r="GM108" i="2"/>
  <c r="GM109" i="2" s="1"/>
  <c r="EA108" i="2"/>
  <c r="GN108" i="2"/>
  <c r="FQ108" i="2"/>
  <c r="EV108" i="2"/>
  <c r="DH108" i="2"/>
  <c r="EC108" i="2"/>
  <c r="FR108" i="2"/>
  <c r="FR109" i="2" s="1"/>
  <c r="HH108" i="2"/>
  <c r="EW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HI109" i="2" s="1"/>
  <c r="GR109" i="2"/>
  <c r="GK109" i="2"/>
  <c r="HB109" i="2"/>
  <c r="GS109" i="2"/>
  <c r="FW109" i="2"/>
  <c r="FM109" i="2"/>
  <c r="FS109" i="2" s="1"/>
  <c r="FP109" i="2"/>
  <c r="GG109" i="2"/>
  <c r="FX109" i="2"/>
  <c r="EQ109" i="2"/>
  <c r="EH109" i="2"/>
  <c r="CJ109" i="2"/>
  <c r="GH109" i="2"/>
  <c r="GL109" i="2" s="1"/>
  <c r="FL109" i="2"/>
  <c r="FC109" i="2"/>
  <c r="FB109" i="2"/>
  <c r="ER109" i="2"/>
  <c r="EX109" i="2" s="1"/>
  <c r="DV109" i="2"/>
  <c r="DM109" i="2"/>
  <c r="DA109" i="2"/>
  <c r="EU109" i="2"/>
  <c r="EG109" i="2"/>
  <c r="DW109" i="2"/>
  <c r="EB109" i="2" s="1"/>
  <c r="DB109" i="2"/>
  <c r="DG109" i="2" s="1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C109" i="2" l="1"/>
  <c r="HG109" i="2"/>
  <c r="HG110" i="2" s="1"/>
  <c r="DH109" i="2"/>
  <c r="EV109" i="2"/>
  <c r="FQ109" i="2"/>
  <c r="GN109" i="2"/>
  <c r="DF109" i="2"/>
  <c r="EW109" i="2"/>
  <c r="EW110" i="2" s="1"/>
  <c r="HH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I110" i="2" s="1"/>
  <c r="HF110" i="2"/>
  <c r="HB110" i="2"/>
  <c r="GS110" i="2"/>
  <c r="GR110" i="2"/>
  <c r="GH110" i="2"/>
  <c r="GL110" i="2" s="1"/>
  <c r="FL110" i="2"/>
  <c r="FC110" i="2"/>
  <c r="FW110" i="2"/>
  <c r="FM110" i="2"/>
  <c r="FS110" i="2" s="1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EX110" i="2" s="1"/>
  <c r="DV110" i="2"/>
  <c r="DM110" i="2"/>
  <c r="DA110" i="2"/>
  <c r="FX110" i="2"/>
  <c r="DW110" i="2"/>
  <c r="EB110" i="2" s="1"/>
  <c r="EG110" i="2"/>
  <c r="DB110" i="2"/>
  <c r="DG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AU110" i="2" l="1"/>
  <c r="DF110" i="2"/>
  <c r="EC110" i="2"/>
  <c r="GN110" i="2"/>
  <c r="FQ110" i="2"/>
  <c r="EV110" i="2"/>
  <c r="FR110" i="2"/>
  <c r="EA110" i="2"/>
  <c r="DH110" i="2"/>
  <c r="HH110" i="2"/>
  <c r="GM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I111" i="2" s="1"/>
  <c r="HF111" i="2"/>
  <c r="GK111" i="2"/>
  <c r="HB111" i="2"/>
  <c r="GS111" i="2"/>
  <c r="GG111" i="2"/>
  <c r="FX111" i="2"/>
  <c r="GH111" i="2"/>
  <c r="GL111" i="2" s="1"/>
  <c r="FL111" i="2"/>
  <c r="FC111" i="2"/>
  <c r="FW111" i="2"/>
  <c r="FM111" i="2"/>
  <c r="FS111" i="2" s="1"/>
  <c r="FP111" i="2"/>
  <c r="EU111" i="2"/>
  <c r="EG111" i="2"/>
  <c r="DW111" i="2"/>
  <c r="EB111" i="2" s="1"/>
  <c r="DB111" i="2"/>
  <c r="DG111" i="2" s="1"/>
  <c r="DZ111" i="2"/>
  <c r="DL111" i="2"/>
  <c r="DE111" i="2"/>
  <c r="GR111" i="2"/>
  <c r="EQ111" i="2"/>
  <c r="EH111" i="2"/>
  <c r="CJ111" i="2"/>
  <c r="CR111" i="2"/>
  <c r="FB111" i="2"/>
  <c r="ER111" i="2"/>
  <c r="EX111" i="2" s="1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A111" i="2" l="1"/>
  <c r="FR111" i="2"/>
  <c r="FR112" i="2" s="1"/>
  <c r="EW111" i="2"/>
  <c r="AW111" i="2"/>
  <c r="FQ111" i="2"/>
  <c r="EV111" i="2"/>
  <c r="GN111" i="2"/>
  <c r="GM111" i="2"/>
  <c r="HG111" i="2"/>
  <c r="HH111" i="2"/>
  <c r="HH112" i="2" s="1"/>
  <c r="EC111" i="2"/>
  <c r="DH111" i="2"/>
  <c r="DF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GL112" i="2" s="1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B112" i="2" s="1"/>
  <c r="DB112" i="2"/>
  <c r="DG112" i="2" s="1"/>
  <c r="DZ112" i="2"/>
  <c r="DL112" i="2"/>
  <c r="DE112" i="2"/>
  <c r="FM112" i="2"/>
  <c r="FS112" i="2" s="1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G112" i="2" l="1"/>
  <c r="EA112" i="2"/>
  <c r="EA113" i="2" s="1"/>
  <c r="GM112" i="2"/>
  <c r="GN112" i="2"/>
  <c r="EV112" i="2"/>
  <c r="DF112" i="2"/>
  <c r="FQ112" i="2"/>
  <c r="DH112" i="2"/>
  <c r="DH113" i="2" s="1"/>
  <c r="EC112" i="2"/>
  <c r="EW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GL113" i="2" s="1"/>
  <c r="FL113" i="2"/>
  <c r="FC113" i="2"/>
  <c r="EU113" i="2"/>
  <c r="EG113" i="2"/>
  <c r="DW113" i="2"/>
  <c r="EB113" i="2" s="1"/>
  <c r="DB113" i="2"/>
  <c r="DG113" i="2" s="1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Q113" i="2" l="1"/>
  <c r="HG113" i="2"/>
  <c r="HG114" i="2" s="1"/>
  <c r="AW113" i="2"/>
  <c r="DF113" i="2"/>
  <c r="EV113" i="2"/>
  <c r="GN113" i="2"/>
  <c r="HH113" i="2"/>
  <c r="EW113" i="2"/>
  <c r="EW114" i="2" s="1"/>
  <c r="GM113" i="2"/>
  <c r="EC113" i="2"/>
  <c r="FR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I114" i="2" s="1"/>
  <c r="HF114" i="2"/>
  <c r="HB114" i="2"/>
  <c r="GS114" i="2"/>
  <c r="GR114" i="2"/>
  <c r="GH114" i="2"/>
  <c r="GL114" i="2" s="1"/>
  <c r="FL114" i="2"/>
  <c r="FC114" i="2"/>
  <c r="FW114" i="2"/>
  <c r="FM114" i="2"/>
  <c r="FS114" i="2" s="1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EX114" i="2" s="1"/>
  <c r="DV114" i="2"/>
  <c r="DM114" i="2"/>
  <c r="DA114" i="2"/>
  <c r="EU114" i="2"/>
  <c r="DW114" i="2"/>
  <c r="EB114" i="2" s="1"/>
  <c r="EG114" i="2"/>
  <c r="DB114" i="2"/>
  <c r="DG114" i="2" s="1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FQ114" i="2"/>
  <c r="FQ115" i="2" s="1"/>
  <c r="AU114" i="2"/>
  <c r="EA114" i="2"/>
  <c r="GN114" i="2"/>
  <c r="DH114" i="2"/>
  <c r="FR114" i="2"/>
  <c r="EV114" i="2"/>
  <c r="EV115" i="2" s="1"/>
  <c r="EC114" i="2"/>
  <c r="DF114" i="2"/>
  <c r="GM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I115" i="2" s="1"/>
  <c r="HF115" i="2"/>
  <c r="GK115" i="2"/>
  <c r="HB115" i="2"/>
  <c r="GS115" i="2"/>
  <c r="GR115" i="2"/>
  <c r="GG115" i="2"/>
  <c r="FX115" i="2"/>
  <c r="GH115" i="2"/>
  <c r="GL115" i="2" s="1"/>
  <c r="FL115" i="2"/>
  <c r="FC115" i="2"/>
  <c r="FW115" i="2"/>
  <c r="FM115" i="2"/>
  <c r="FS115" i="2" s="1"/>
  <c r="EU115" i="2"/>
  <c r="EG115" i="2"/>
  <c r="DW115" i="2"/>
  <c r="EB115" i="2" s="1"/>
  <c r="DB115" i="2"/>
  <c r="DG115" i="2" s="1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AW115" i="2" l="1"/>
  <c r="FR115" i="2"/>
  <c r="HH115" i="2"/>
  <c r="DH115" i="2"/>
  <c r="HG115" i="2"/>
  <c r="GN115" i="2"/>
  <c r="GM115" i="2"/>
  <c r="EW115" i="2"/>
  <c r="EW116" i="2" s="1"/>
  <c r="DF115" i="2"/>
  <c r="EA115" i="2"/>
  <c r="EC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HI116" i="2" s="1"/>
  <c r="GR116" i="2"/>
  <c r="GK116" i="2"/>
  <c r="HB116" i="2"/>
  <c r="GS116" i="2"/>
  <c r="FP116" i="2"/>
  <c r="GG116" i="2"/>
  <c r="FX116" i="2"/>
  <c r="HF116" i="2"/>
  <c r="GH116" i="2"/>
  <c r="GL116" i="2" s="1"/>
  <c r="FL116" i="2"/>
  <c r="FC116" i="2"/>
  <c r="FM116" i="2"/>
  <c r="FQ116" i="2" s="1"/>
  <c r="FB116" i="2"/>
  <c r="ER116" i="2"/>
  <c r="EX116" i="2" s="1"/>
  <c r="DV116" i="2"/>
  <c r="DM116" i="2"/>
  <c r="DA116" i="2"/>
  <c r="EU116" i="2"/>
  <c r="EG116" i="2"/>
  <c r="DW116" i="2"/>
  <c r="EB116" i="2" s="1"/>
  <c r="DB116" i="2"/>
  <c r="DG116" i="2" s="1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GM116" i="2" l="1"/>
  <c r="EV116" i="2"/>
  <c r="EV117" i="2" s="1"/>
  <c r="GN116" i="2"/>
  <c r="HG116" i="2"/>
  <c r="DH116" i="2"/>
  <c r="FS116" i="2"/>
  <c r="EC116" i="2"/>
  <c r="EA116" i="2"/>
  <c r="HH116" i="2"/>
  <c r="HH117" i="2" s="1"/>
  <c r="DF116" i="2"/>
  <c r="FR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Q117" i="2" s="1"/>
  <c r="FP117" i="2"/>
  <c r="HB117" i="2"/>
  <c r="GS117" i="2"/>
  <c r="GG117" i="2"/>
  <c r="FX117" i="2"/>
  <c r="EQ117" i="2"/>
  <c r="EH117" i="2"/>
  <c r="CJ117" i="2"/>
  <c r="FB117" i="2"/>
  <c r="ER117" i="2"/>
  <c r="EW117" i="2" s="1"/>
  <c r="DV117" i="2"/>
  <c r="DM117" i="2"/>
  <c r="DA117" i="2"/>
  <c r="EU117" i="2"/>
  <c r="EG117" i="2"/>
  <c r="DW117" i="2"/>
  <c r="EB117" i="2" s="1"/>
  <c r="DB117" i="2"/>
  <c r="DG117" i="2" s="1"/>
  <c r="GH117" i="2"/>
  <c r="GL117" i="2" s="1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GM117" i="2"/>
  <c r="EC117" i="2"/>
  <c r="FS117" i="2"/>
  <c r="DH117" i="2"/>
  <c r="EX117" i="2"/>
  <c r="HG117" i="2"/>
  <c r="FR117" i="2"/>
  <c r="FR118" i="2" s="1"/>
  <c r="DF117" i="2"/>
  <c r="GN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I118" i="2" s="1"/>
  <c r="HF118" i="2"/>
  <c r="HB118" i="2"/>
  <c r="GS118" i="2"/>
  <c r="GR118" i="2"/>
  <c r="GK118" i="2"/>
  <c r="GH118" i="2"/>
  <c r="GL118" i="2" s="1"/>
  <c r="FL118" i="2"/>
  <c r="FC118" i="2"/>
  <c r="FW118" i="2"/>
  <c r="FM118" i="2"/>
  <c r="FQ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V118" i="2" s="1"/>
  <c r="DV118" i="2"/>
  <c r="DM118" i="2"/>
  <c r="DA118" i="2"/>
  <c r="EG118" i="2"/>
  <c r="EU118" i="2"/>
  <c r="DW118" i="2"/>
  <c r="EB118" i="2" s="1"/>
  <c r="CQ118" i="2"/>
  <c r="CF118" i="2"/>
  <c r="BB118" i="2"/>
  <c r="CG118" i="2"/>
  <c r="BV118" i="2"/>
  <c r="BO118" i="2"/>
  <c r="BK118" i="2"/>
  <c r="DB118" i="2"/>
  <c r="DG118" i="2" s="1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G118" i="2" l="1"/>
  <c r="HH118" i="2"/>
  <c r="EX118" i="2"/>
  <c r="EW118" i="2"/>
  <c r="EA118" i="2"/>
  <c r="DH118" i="2"/>
  <c r="FS118" i="2"/>
  <c r="GN118" i="2"/>
  <c r="EC118" i="2"/>
  <c r="EC119" i="2" s="1"/>
  <c r="DF118" i="2"/>
  <c r="GM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I119" i="2" s="1"/>
  <c r="HF119" i="2"/>
  <c r="GK119" i="2"/>
  <c r="HB119" i="2"/>
  <c r="GS119" i="2"/>
  <c r="GG119" i="2"/>
  <c r="FX119" i="2"/>
  <c r="GR119" i="2"/>
  <c r="GH119" i="2"/>
  <c r="GL119" i="2" s="1"/>
  <c r="FL119" i="2"/>
  <c r="FC119" i="2"/>
  <c r="FW119" i="2"/>
  <c r="FM119" i="2"/>
  <c r="FQ119" i="2" s="1"/>
  <c r="EU119" i="2"/>
  <c r="EG119" i="2"/>
  <c r="DW119" i="2"/>
  <c r="EB119" i="2" s="1"/>
  <c r="DB119" i="2"/>
  <c r="DG119" i="2" s="1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V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GN119" i="2" l="1"/>
  <c r="HG119" i="2"/>
  <c r="HG120" i="2" s="1"/>
  <c r="HH119" i="2"/>
  <c r="FS119" i="2"/>
  <c r="FR119" i="2"/>
  <c r="DH119" i="2"/>
  <c r="EA119" i="2"/>
  <c r="GM119" i="2"/>
  <c r="EW119" i="2"/>
  <c r="EW120" i="2" s="1"/>
  <c r="DF119" i="2"/>
  <c r="EX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GL120" i="2" s="1"/>
  <c r="FL120" i="2"/>
  <c r="FC120" i="2"/>
  <c r="FB120" i="2"/>
  <c r="ER120" i="2"/>
  <c r="EV120" i="2" s="1"/>
  <c r="DV120" i="2"/>
  <c r="DM120" i="2"/>
  <c r="DA120" i="2"/>
  <c r="FM120" i="2"/>
  <c r="FQ120" i="2" s="1"/>
  <c r="EU120" i="2"/>
  <c r="EG120" i="2"/>
  <c r="DW120" i="2"/>
  <c r="EC120" i="2" s="1"/>
  <c r="DB120" i="2"/>
  <c r="DG120" i="2" s="1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GM120" i="2" l="1"/>
  <c r="GN120" i="2"/>
  <c r="AU120" i="2"/>
  <c r="EA120" i="2"/>
  <c r="DH120" i="2"/>
  <c r="EB120" i="2"/>
  <c r="FR120" i="2"/>
  <c r="EX120" i="2"/>
  <c r="EX121" i="2" s="1"/>
  <c r="FS120" i="2"/>
  <c r="DF120" i="2"/>
  <c r="HH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FQ121" i="2" s="1"/>
  <c r="HC121" i="2"/>
  <c r="HI121" i="2" s="1"/>
  <c r="FP121" i="2"/>
  <c r="GG121" i="2"/>
  <c r="FX121" i="2"/>
  <c r="HB121" i="2"/>
  <c r="GS121" i="2"/>
  <c r="GH121" i="2"/>
  <c r="GL121" i="2" s="1"/>
  <c r="FL121" i="2"/>
  <c r="FC121" i="2"/>
  <c r="EQ121" i="2"/>
  <c r="EH121" i="2"/>
  <c r="CJ121" i="2"/>
  <c r="FB121" i="2"/>
  <c r="ER121" i="2"/>
  <c r="EV121" i="2" s="1"/>
  <c r="DV121" i="2"/>
  <c r="DM121" i="2"/>
  <c r="DA121" i="2"/>
  <c r="EU121" i="2"/>
  <c r="EG121" i="2"/>
  <c r="DW121" i="2"/>
  <c r="EC121" i="2" s="1"/>
  <c r="DB121" i="2"/>
  <c r="DG121" i="2" s="1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FR122" i="2" s="1"/>
  <c r="GM121" i="2"/>
  <c r="GN121" i="2"/>
  <c r="AW121" i="2"/>
  <c r="HG121" i="2"/>
  <c r="EB121" i="2"/>
  <c r="DH121" i="2"/>
  <c r="HH121" i="2"/>
  <c r="EW121" i="2"/>
  <c r="EW122" i="2" s="1"/>
  <c r="DF121" i="2"/>
  <c r="EA121" i="2"/>
  <c r="FS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GL122" i="2" s="1"/>
  <c r="FL122" i="2"/>
  <c r="FC122" i="2"/>
  <c r="GK122" i="2"/>
  <c r="FW122" i="2"/>
  <c r="FM122" i="2"/>
  <c r="FQ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EV122" i="2" s="1"/>
  <c r="DV122" i="2"/>
  <c r="DM122" i="2"/>
  <c r="DA122" i="2"/>
  <c r="GG122" i="2"/>
  <c r="DW122" i="2"/>
  <c r="EC122" i="2" s="1"/>
  <c r="EG122" i="2"/>
  <c r="DB122" i="2"/>
  <c r="DG122" i="2" s="1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X122" i="2"/>
  <c r="EX123" i="2" s="1"/>
  <c r="AU122" i="2"/>
  <c r="DH122" i="2"/>
  <c r="EB122" i="2"/>
  <c r="HG122" i="2"/>
  <c r="FS122" i="2"/>
  <c r="EA122" i="2"/>
  <c r="EA123" i="2" s="1"/>
  <c r="GN122" i="2"/>
  <c r="DF122" i="2"/>
  <c r="GM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I123" i="2" s="1"/>
  <c r="HF123" i="2"/>
  <c r="GK123" i="2"/>
  <c r="HB123" i="2"/>
  <c r="GS123" i="2"/>
  <c r="GG123" i="2"/>
  <c r="FX123" i="2"/>
  <c r="GH123" i="2"/>
  <c r="GL123" i="2" s="1"/>
  <c r="FL123" i="2"/>
  <c r="FC123" i="2"/>
  <c r="GR123" i="2"/>
  <c r="FW123" i="2"/>
  <c r="FM123" i="2"/>
  <c r="FQ123" i="2" s="1"/>
  <c r="EU123" i="2"/>
  <c r="EG123" i="2"/>
  <c r="DW123" i="2"/>
  <c r="EC123" i="2" s="1"/>
  <c r="DB123" i="2"/>
  <c r="DG123" i="2" s="1"/>
  <c r="DZ123" i="2"/>
  <c r="DL123" i="2"/>
  <c r="DE123" i="2"/>
  <c r="EQ123" i="2"/>
  <c r="EH123" i="2"/>
  <c r="CJ123" i="2"/>
  <c r="CR123" i="2"/>
  <c r="FP123" i="2"/>
  <c r="ER123" i="2"/>
  <c r="EW123" i="2" s="1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H123" i="2"/>
  <c r="HH124" i="2" s="1"/>
  <c r="HG123" i="2"/>
  <c r="FR123" i="2"/>
  <c r="EB123" i="2"/>
  <c r="GM123" i="2"/>
  <c r="DH123" i="2"/>
  <c r="DF123" i="2"/>
  <c r="EV123" i="2"/>
  <c r="GN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HI124" i="2" s="1"/>
  <c r="GR124" i="2"/>
  <c r="HF124" i="2"/>
  <c r="GK124" i="2"/>
  <c r="HB124" i="2"/>
  <c r="GS124" i="2"/>
  <c r="FP124" i="2"/>
  <c r="GG124" i="2"/>
  <c r="FX124" i="2"/>
  <c r="GH124" i="2"/>
  <c r="GL124" i="2" s="1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EC124" i="2" s="1"/>
  <c r="DB124" i="2"/>
  <c r="DG124" i="2" s="1"/>
  <c r="FM124" i="2"/>
  <c r="FQ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DF124" i="2" l="1"/>
  <c r="DH124" i="2"/>
  <c r="FS124" i="2"/>
  <c r="GM124" i="2"/>
  <c r="EW124" i="2"/>
  <c r="EB124" i="2"/>
  <c r="FR124" i="2"/>
  <c r="GN124" i="2"/>
  <c r="HG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Q125" i="2" s="1"/>
  <c r="FP125" i="2"/>
  <c r="GG125" i="2"/>
  <c r="FX125" i="2"/>
  <c r="EQ125" i="2"/>
  <c r="EH125" i="2"/>
  <c r="CJ125" i="2"/>
  <c r="GH125" i="2"/>
  <c r="GL125" i="2" s="1"/>
  <c r="FL125" i="2"/>
  <c r="FC125" i="2"/>
  <c r="FB125" i="2"/>
  <c r="ER125" i="2"/>
  <c r="EX125" i="2" s="1"/>
  <c r="DV125" i="2"/>
  <c r="DM125" i="2"/>
  <c r="DA125" i="2"/>
  <c r="EU125" i="2"/>
  <c r="EG125" i="2"/>
  <c r="DW125" i="2"/>
  <c r="EC125" i="2" s="1"/>
  <c r="DB125" i="2"/>
  <c r="DG125" i="2" s="1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GN125" i="2" l="1"/>
  <c r="DF125" i="2"/>
  <c r="DF126" i="2" s="1"/>
  <c r="HG125" i="2"/>
  <c r="FR125" i="2"/>
  <c r="HH125" i="2"/>
  <c r="DH125" i="2"/>
  <c r="EB125" i="2"/>
  <c r="EW125" i="2"/>
  <c r="EA125" i="2"/>
  <c r="GM125" i="2"/>
  <c r="GM126" i="2" s="1"/>
  <c r="EV125" i="2"/>
  <c r="FS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GL126" i="2" s="1"/>
  <c r="FL126" i="2"/>
  <c r="FC126" i="2"/>
  <c r="FW126" i="2"/>
  <c r="FM126" i="2"/>
  <c r="FQ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EX126" i="2" s="1"/>
  <c r="DV126" i="2"/>
  <c r="DM126" i="2"/>
  <c r="DA126" i="2"/>
  <c r="FX126" i="2"/>
  <c r="DW126" i="2"/>
  <c r="EC126" i="2" s="1"/>
  <c r="EG126" i="2"/>
  <c r="DB126" i="2"/>
  <c r="DG126" i="2" s="1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GN126" i="2"/>
  <c r="GN127" i="2" s="1"/>
  <c r="EW126" i="2"/>
  <c r="EB126" i="2"/>
  <c r="DH126" i="2"/>
  <c r="HH126" i="2"/>
  <c r="FS126" i="2"/>
  <c r="FR126" i="2"/>
  <c r="FR127" i="2" s="1"/>
  <c r="EV126" i="2"/>
  <c r="HG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GL127" i="2" s="1"/>
  <c r="FL127" i="2"/>
  <c r="FC127" i="2"/>
  <c r="FW127" i="2"/>
  <c r="FM127" i="2"/>
  <c r="FQ127" i="2" s="1"/>
  <c r="FP127" i="2"/>
  <c r="EU127" i="2"/>
  <c r="EG127" i="2"/>
  <c r="DW127" i="2"/>
  <c r="EC127" i="2" s="1"/>
  <c r="DB127" i="2"/>
  <c r="DF127" i="2" s="1"/>
  <c r="DZ127" i="2"/>
  <c r="DL127" i="2"/>
  <c r="DE127" i="2"/>
  <c r="EQ127" i="2"/>
  <c r="EH127" i="2"/>
  <c r="CJ127" i="2"/>
  <c r="CR127" i="2"/>
  <c r="GR127" i="2"/>
  <c r="FB127" i="2"/>
  <c r="ER127" i="2"/>
  <c r="EX127" i="2" s="1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A127" i="2"/>
  <c r="EA128" i="2" s="1"/>
  <c r="HH127" i="2"/>
  <c r="DH127" i="2"/>
  <c r="DG127" i="2"/>
  <c r="EB127" i="2"/>
  <c r="GM127" i="2"/>
  <c r="HG127" i="2"/>
  <c r="HG128" i="2" s="1"/>
  <c r="EW127" i="2"/>
  <c r="EV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HI128" i="2" s="1"/>
  <c r="GR128" i="2"/>
  <c r="GK128" i="2"/>
  <c r="HF128" i="2"/>
  <c r="HB128" i="2"/>
  <c r="GS128" i="2"/>
  <c r="FP128" i="2"/>
  <c r="GG128" i="2"/>
  <c r="FX128" i="2"/>
  <c r="GH128" i="2"/>
  <c r="GL128" i="2" s="1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EC128" i="2" s="1"/>
  <c r="DB128" i="2"/>
  <c r="DF128" i="2" s="1"/>
  <c r="DZ128" i="2"/>
  <c r="DL128" i="2"/>
  <c r="DE128" i="2"/>
  <c r="FM128" i="2"/>
  <c r="FR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GM128" i="2" l="1"/>
  <c r="FS128" i="2"/>
  <c r="FS129" i="2" s="1"/>
  <c r="EB128" i="2"/>
  <c r="GN128" i="2"/>
  <c r="FQ128" i="2"/>
  <c r="BR128" i="2"/>
  <c r="DG128" i="2"/>
  <c r="DH128" i="2"/>
  <c r="DH129" i="2" s="1"/>
  <c r="EV128" i="2"/>
  <c r="EW128" i="2"/>
  <c r="HH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FR129" i="2" s="1"/>
  <c r="HB129" i="2"/>
  <c r="GS129" i="2"/>
  <c r="FP129" i="2"/>
  <c r="GG129" i="2"/>
  <c r="FX129" i="2"/>
  <c r="EQ129" i="2"/>
  <c r="EH129" i="2"/>
  <c r="CJ129" i="2"/>
  <c r="FB129" i="2"/>
  <c r="ER129" i="2"/>
  <c r="EX129" i="2" s="1"/>
  <c r="DV129" i="2"/>
  <c r="DM129" i="2"/>
  <c r="DA129" i="2"/>
  <c r="GH129" i="2"/>
  <c r="GL129" i="2" s="1"/>
  <c r="FL129" i="2"/>
  <c r="FC129" i="2"/>
  <c r="EU129" i="2"/>
  <c r="EG129" i="2"/>
  <c r="DW129" i="2"/>
  <c r="EA129" i="2" s="1"/>
  <c r="DB129" i="2"/>
  <c r="DF129" i="2" s="1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G129" i="2" l="1"/>
  <c r="GM129" i="2"/>
  <c r="GM130" i="2" s="1"/>
  <c r="EC129" i="2"/>
  <c r="HG129" i="2"/>
  <c r="FQ129" i="2"/>
  <c r="HH129" i="2"/>
  <c r="GN129" i="2"/>
  <c r="EW129" i="2"/>
  <c r="EW130" i="2" s="1"/>
  <c r="EB129" i="2"/>
  <c r="EV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GL130" i="2" s="1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A130" i="2" s="1"/>
  <c r="EG130" i="2"/>
  <c r="DB130" i="2"/>
  <c r="DF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GN130" i="2" l="1"/>
  <c r="GN131" i="2" s="1"/>
  <c r="DG130" i="2"/>
  <c r="HH130" i="2"/>
  <c r="FQ130" i="2"/>
  <c r="FR130" i="2"/>
  <c r="DH130" i="2"/>
  <c r="HG130" i="2"/>
  <c r="EV130" i="2"/>
  <c r="EV131" i="2" s="1"/>
  <c r="EC130" i="2"/>
  <c r="EB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GM131" i="2" s="1"/>
  <c r="FL131" i="2"/>
  <c r="FC131" i="2"/>
  <c r="FW131" i="2"/>
  <c r="FM131" i="2"/>
  <c r="FS131" i="2" s="1"/>
  <c r="EU131" i="2"/>
  <c r="EG131" i="2"/>
  <c r="DW131" i="2"/>
  <c r="EA131" i="2" s="1"/>
  <c r="DB131" i="2"/>
  <c r="DF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EX131" i="2" s="1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G131" i="2" l="1"/>
  <c r="HG132" i="2" s="1"/>
  <c r="EW131" i="2"/>
  <c r="DH131" i="2"/>
  <c r="FR131" i="2"/>
  <c r="GL131" i="2"/>
  <c r="FQ131" i="2"/>
  <c r="HH131" i="2"/>
  <c r="EB131" i="2"/>
  <c r="EB132" i="2" s="1"/>
  <c r="EC131" i="2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HI132" i="2" s="1"/>
  <c r="GR132" i="2"/>
  <c r="GK132" i="2"/>
  <c r="HB132" i="2"/>
  <c r="GS132" i="2"/>
  <c r="FP132" i="2"/>
  <c r="GG132" i="2"/>
  <c r="FX132" i="2"/>
  <c r="GH132" i="2"/>
  <c r="GM132" i="2" s="1"/>
  <c r="FL132" i="2"/>
  <c r="FC132" i="2"/>
  <c r="FM132" i="2"/>
  <c r="FS132" i="2" s="1"/>
  <c r="FB132" i="2"/>
  <c r="ER132" i="2"/>
  <c r="EV132" i="2" s="1"/>
  <c r="DV132" i="2"/>
  <c r="DM132" i="2"/>
  <c r="DA132" i="2"/>
  <c r="HF132" i="2"/>
  <c r="EU132" i="2"/>
  <c r="EG132" i="2"/>
  <c r="DW132" i="2"/>
  <c r="EA132" i="2" s="1"/>
  <c r="DB132" i="2"/>
  <c r="DF132" i="2" s="1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H132" i="2" l="1"/>
  <c r="HH133" i="2" s="1"/>
  <c r="GN132" i="2"/>
  <c r="FQ132" i="2"/>
  <c r="GL132" i="2"/>
  <c r="FR132" i="2"/>
  <c r="EX132" i="2"/>
  <c r="DH132" i="2"/>
  <c r="DG132" i="2"/>
  <c r="DG133" i="2" s="1"/>
  <c r="EC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S133" i="2" s="1"/>
  <c r="FP133" i="2"/>
  <c r="HB133" i="2"/>
  <c r="GS133" i="2"/>
  <c r="GG133" i="2"/>
  <c r="FX133" i="2"/>
  <c r="EQ133" i="2"/>
  <c r="EH133" i="2"/>
  <c r="CJ133" i="2"/>
  <c r="FB133" i="2"/>
  <c r="ER133" i="2"/>
  <c r="EV133" i="2" s="1"/>
  <c r="DV133" i="2"/>
  <c r="DM133" i="2"/>
  <c r="DA133" i="2"/>
  <c r="EU133" i="2"/>
  <c r="EG133" i="2"/>
  <c r="DW133" i="2"/>
  <c r="EB133" i="2" s="1"/>
  <c r="DB133" i="2"/>
  <c r="DF133" i="2" s="1"/>
  <c r="GH133" i="2"/>
  <c r="GM133" i="2" s="1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DH133" i="2" l="1"/>
  <c r="HG133" i="2"/>
  <c r="HG134" i="2" s="1"/>
  <c r="EX133" i="2"/>
  <c r="FR133" i="2"/>
  <c r="GL133" i="2"/>
  <c r="FQ133" i="2"/>
  <c r="EA133" i="2"/>
  <c r="EW133" i="2"/>
  <c r="EW134" i="2" s="1"/>
  <c r="EC133" i="2"/>
  <c r="GN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H134" i="2" s="1"/>
  <c r="HF134" i="2"/>
  <c r="HB134" i="2"/>
  <c r="GS134" i="2"/>
  <c r="GR134" i="2"/>
  <c r="GK134" i="2"/>
  <c r="GH134" i="2"/>
  <c r="GM134" i="2" s="1"/>
  <c r="FL134" i="2"/>
  <c r="FC134" i="2"/>
  <c r="FW134" i="2"/>
  <c r="FM134" i="2"/>
  <c r="FS134" i="2" s="1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EV134" i="2" s="1"/>
  <c r="DV134" i="2"/>
  <c r="DM134" i="2"/>
  <c r="DA134" i="2"/>
  <c r="EG134" i="2"/>
  <c r="EU134" i="2"/>
  <c r="DW134" i="2"/>
  <c r="EB134" i="2" s="1"/>
  <c r="DB134" i="2"/>
  <c r="DG134" i="2" s="1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A134" i="2" l="1"/>
  <c r="EA135" i="2" s="1"/>
  <c r="DH134" i="2"/>
  <c r="FQ134" i="2"/>
  <c r="DF134" i="2"/>
  <c r="GL134" i="2"/>
  <c r="HI134" i="2"/>
  <c r="FR134" i="2"/>
  <c r="GN134" i="2"/>
  <c r="EC134" i="2"/>
  <c r="EX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G135" i="2" s="1"/>
  <c r="HF135" i="2"/>
  <c r="GK135" i="2"/>
  <c r="HB135" i="2"/>
  <c r="GS135" i="2"/>
  <c r="GG135" i="2"/>
  <c r="FX135" i="2"/>
  <c r="GR135" i="2"/>
  <c r="GH135" i="2"/>
  <c r="GM135" i="2" s="1"/>
  <c r="FL135" i="2"/>
  <c r="FC135" i="2"/>
  <c r="FW135" i="2"/>
  <c r="FM135" i="2"/>
  <c r="FS135" i="2" s="1"/>
  <c r="EU135" i="2"/>
  <c r="EG135" i="2"/>
  <c r="DW135" i="2"/>
  <c r="EB135" i="2" s="1"/>
  <c r="DB135" i="2"/>
  <c r="DG135" i="2" s="1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V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GN135" i="2" l="1"/>
  <c r="FR135" i="2"/>
  <c r="FR136" i="2" s="1"/>
  <c r="EW135" i="2"/>
  <c r="HI135" i="2"/>
  <c r="GL135" i="2"/>
  <c r="DF135" i="2"/>
  <c r="HH135" i="2"/>
  <c r="FQ135" i="2"/>
  <c r="EX135" i="2"/>
  <c r="EX136" i="2" s="1"/>
  <c r="EC135" i="2"/>
  <c r="DH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G136" i="2" s="1"/>
  <c r="HF136" i="2"/>
  <c r="GR136" i="2"/>
  <c r="GK136" i="2"/>
  <c r="HB136" i="2"/>
  <c r="GS136" i="2"/>
  <c r="FP136" i="2"/>
  <c r="GG136" i="2"/>
  <c r="FX136" i="2"/>
  <c r="GH136" i="2"/>
  <c r="GM136" i="2" s="1"/>
  <c r="FL136" i="2"/>
  <c r="FC136" i="2"/>
  <c r="FB136" i="2"/>
  <c r="ER136" i="2"/>
  <c r="EV136" i="2" s="1"/>
  <c r="DV136" i="2"/>
  <c r="DM136" i="2"/>
  <c r="DA136" i="2"/>
  <c r="FM136" i="2"/>
  <c r="FS136" i="2" s="1"/>
  <c r="EU136" i="2"/>
  <c r="EG136" i="2"/>
  <c r="DW136" i="2"/>
  <c r="EA136" i="2" s="1"/>
  <c r="DB136" i="2"/>
  <c r="DG136" i="2" s="1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AU136" i="2" l="1"/>
  <c r="FQ136" i="2"/>
  <c r="FQ137" i="2" s="1"/>
  <c r="GN136" i="2"/>
  <c r="HH136" i="2"/>
  <c r="DF136" i="2"/>
  <c r="GL136" i="2"/>
  <c r="EB136" i="2"/>
  <c r="HI136" i="2"/>
  <c r="HI137" i="2" s="1"/>
  <c r="DH136" i="2"/>
  <c r="EC136" i="2"/>
  <c r="EW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S137" i="2" s="1"/>
  <c r="FP137" i="2"/>
  <c r="HC137" i="2"/>
  <c r="HG137" i="2" s="1"/>
  <c r="GG137" i="2"/>
  <c r="FX137" i="2"/>
  <c r="GH137" i="2"/>
  <c r="GM137" i="2" s="1"/>
  <c r="FL137" i="2"/>
  <c r="FC137" i="2"/>
  <c r="EQ137" i="2"/>
  <c r="EH137" i="2"/>
  <c r="CJ137" i="2"/>
  <c r="HB137" i="2"/>
  <c r="GS137" i="2"/>
  <c r="FB137" i="2"/>
  <c r="ER137" i="2"/>
  <c r="EV137" i="2" s="1"/>
  <c r="DV137" i="2"/>
  <c r="DM137" i="2"/>
  <c r="DA137" i="2"/>
  <c r="EU137" i="2"/>
  <c r="EG137" i="2"/>
  <c r="DW137" i="2"/>
  <c r="EA137" i="2" s="1"/>
  <c r="DB137" i="2"/>
  <c r="DG137" i="2" s="1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B137" i="2" l="1"/>
  <c r="GL137" i="2"/>
  <c r="EX137" i="2"/>
  <c r="DF137" i="2"/>
  <c r="EW137" i="2"/>
  <c r="FR137" i="2"/>
  <c r="EC137" i="2"/>
  <c r="HH137" i="2"/>
  <c r="HH138" i="2" s="1"/>
  <c r="DH137" i="2"/>
  <c r="GN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G138" i="2" s="1"/>
  <c r="HF138" i="2"/>
  <c r="HI138" i="2" s="1"/>
  <c r="HB138" i="2"/>
  <c r="GS138" i="2"/>
  <c r="GR138" i="2"/>
  <c r="GH138" i="2"/>
  <c r="GM138" i="2" s="1"/>
  <c r="FL138" i="2"/>
  <c r="FC138" i="2"/>
  <c r="GK138" i="2"/>
  <c r="FW138" i="2"/>
  <c r="FM138" i="2"/>
  <c r="FQ138" i="2" s="1"/>
  <c r="FP138" i="2"/>
  <c r="DZ138" i="2"/>
  <c r="DL138" i="2"/>
  <c r="DE138" i="2"/>
  <c r="EQ138" i="2"/>
  <c r="EH138" i="2"/>
  <c r="CJ138" i="2"/>
  <c r="CR138" i="2"/>
  <c r="FX138" i="2"/>
  <c r="FB138" i="2"/>
  <c r="ER138" i="2"/>
  <c r="EV138" i="2" s="1"/>
  <c r="DV138" i="2"/>
  <c r="DM138" i="2"/>
  <c r="DA138" i="2"/>
  <c r="GG138" i="2"/>
  <c r="DW138" i="2"/>
  <c r="EA138" i="2" s="1"/>
  <c r="EG138" i="2"/>
  <c r="DB138" i="2"/>
  <c r="DG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C139" i="2" s="1"/>
  <c r="EB138" i="2"/>
  <c r="FR138" i="2"/>
  <c r="EW138" i="2"/>
  <c r="DF138" i="2"/>
  <c r="FS138" i="2"/>
  <c r="EX138" i="2"/>
  <c r="GN138" i="2"/>
  <c r="GN139" i="2" s="1"/>
  <c r="DH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G139" i="2" s="1"/>
  <c r="HF139" i="2"/>
  <c r="GK139" i="2"/>
  <c r="HB139" i="2"/>
  <c r="GS139" i="2"/>
  <c r="GG139" i="2"/>
  <c r="FX139" i="2"/>
  <c r="GH139" i="2"/>
  <c r="GM139" i="2" s="1"/>
  <c r="FL139" i="2"/>
  <c r="FC139" i="2"/>
  <c r="GR139" i="2"/>
  <c r="FW139" i="2"/>
  <c r="FM139" i="2"/>
  <c r="FQ139" i="2" s="1"/>
  <c r="EU139" i="2"/>
  <c r="EG139" i="2"/>
  <c r="DW139" i="2"/>
  <c r="EA139" i="2" s="1"/>
  <c r="DB139" i="2"/>
  <c r="DG139" i="2" s="1"/>
  <c r="DZ139" i="2"/>
  <c r="DL139" i="2"/>
  <c r="DE139" i="2"/>
  <c r="EQ139" i="2"/>
  <c r="EH139" i="2"/>
  <c r="CJ139" i="2"/>
  <c r="CR139" i="2"/>
  <c r="FP139" i="2"/>
  <c r="ER139" i="2"/>
  <c r="EV139" i="2" s="1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EX140" i="2" s="1"/>
  <c r="FS139" i="2"/>
  <c r="DF139" i="2"/>
  <c r="EW139" i="2"/>
  <c r="FR139" i="2"/>
  <c r="HI139" i="2"/>
  <c r="GL139" i="2"/>
  <c r="HH139" i="2"/>
  <c r="HH140" i="2" s="1"/>
  <c r="DH139" i="2"/>
  <c r="EB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HG140" i="2" s="1"/>
  <c r="GR140" i="2"/>
  <c r="HF140" i="2"/>
  <c r="GK140" i="2"/>
  <c r="HB140" i="2"/>
  <c r="GS140" i="2"/>
  <c r="FP140" i="2"/>
  <c r="GG140" i="2"/>
  <c r="FX140" i="2"/>
  <c r="GH140" i="2"/>
  <c r="GN140" i="2" s="1"/>
  <c r="FL140" i="2"/>
  <c r="FC140" i="2"/>
  <c r="FW140" i="2"/>
  <c r="FB140" i="2"/>
  <c r="ER140" i="2"/>
  <c r="EV140" i="2" s="1"/>
  <c r="DV140" i="2"/>
  <c r="DM140" i="2"/>
  <c r="DA140" i="2"/>
  <c r="EU140" i="2"/>
  <c r="EG140" i="2"/>
  <c r="DW140" i="2"/>
  <c r="EA140" i="2" s="1"/>
  <c r="DB140" i="2"/>
  <c r="DG140" i="2" s="1"/>
  <c r="FM140" i="2"/>
  <c r="FQ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GL140" i="2" l="1"/>
  <c r="GL141" i="2" s="1"/>
  <c r="EC140" i="2"/>
  <c r="HI140" i="2"/>
  <c r="GM140" i="2"/>
  <c r="FR140" i="2"/>
  <c r="EW140" i="2"/>
  <c r="EB140" i="2"/>
  <c r="DF140" i="2"/>
  <c r="DF141" i="2" s="1"/>
  <c r="DH140" i="2"/>
  <c r="FS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G141" i="2" s="1"/>
  <c r="GR141" i="2"/>
  <c r="GK141" i="2"/>
  <c r="HB141" i="2"/>
  <c r="GS141" i="2"/>
  <c r="FW141" i="2"/>
  <c r="FM141" i="2"/>
  <c r="FQ141" i="2" s="1"/>
  <c r="FP141" i="2"/>
  <c r="GG141" i="2"/>
  <c r="FX141" i="2"/>
  <c r="EQ141" i="2"/>
  <c r="EH141" i="2"/>
  <c r="CJ141" i="2"/>
  <c r="GH141" i="2"/>
  <c r="GN141" i="2" s="1"/>
  <c r="FL141" i="2"/>
  <c r="FC141" i="2"/>
  <c r="FB141" i="2"/>
  <c r="ER141" i="2"/>
  <c r="EV141" i="2" s="1"/>
  <c r="DV141" i="2"/>
  <c r="DM141" i="2"/>
  <c r="DA141" i="2"/>
  <c r="EU141" i="2"/>
  <c r="EG141" i="2"/>
  <c r="DW141" i="2"/>
  <c r="EA141" i="2" s="1"/>
  <c r="DB141" i="2"/>
  <c r="DG141" i="2" s="1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HH142" i="2" s="1"/>
  <c r="EW141" i="2"/>
  <c r="FR141" i="2"/>
  <c r="GM141" i="2"/>
  <c r="HI141" i="2"/>
  <c r="FS141" i="2"/>
  <c r="EX141" i="2"/>
  <c r="EX142" i="2" s="1"/>
  <c r="DH141" i="2"/>
  <c r="EC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G142" i="2" s="1"/>
  <c r="HF142" i="2"/>
  <c r="HB142" i="2"/>
  <c r="GS142" i="2"/>
  <c r="GR142" i="2"/>
  <c r="GH142" i="2"/>
  <c r="GL142" i="2" s="1"/>
  <c r="FL142" i="2"/>
  <c r="FC142" i="2"/>
  <c r="FW142" i="2"/>
  <c r="FM142" i="2"/>
  <c r="FQ142" i="2" s="1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EV142" i="2" s="1"/>
  <c r="DV142" i="2"/>
  <c r="DM142" i="2"/>
  <c r="DA142" i="2"/>
  <c r="FX142" i="2"/>
  <c r="DW142" i="2"/>
  <c r="EA142" i="2" s="1"/>
  <c r="EG142" i="2"/>
  <c r="DB142" i="2"/>
  <c r="DG142" i="2" s="1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FS143" i="2" s="1"/>
  <c r="EB142" i="2"/>
  <c r="HI142" i="2"/>
  <c r="GN142" i="2"/>
  <c r="GM142" i="2"/>
  <c r="FR142" i="2"/>
  <c r="DF142" i="2"/>
  <c r="EC142" i="2"/>
  <c r="EW142" i="2"/>
  <c r="DH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G143" i="2" s="1"/>
  <c r="HF143" i="2"/>
  <c r="GK143" i="2"/>
  <c r="HB143" i="2"/>
  <c r="GS143" i="2"/>
  <c r="GG143" i="2"/>
  <c r="FX143" i="2"/>
  <c r="GH143" i="2"/>
  <c r="GL143" i="2" s="1"/>
  <c r="FL143" i="2"/>
  <c r="FC143" i="2"/>
  <c r="FW143" i="2"/>
  <c r="FM143" i="2"/>
  <c r="FQ143" i="2" s="1"/>
  <c r="GR143" i="2"/>
  <c r="FP143" i="2"/>
  <c r="EU143" i="2"/>
  <c r="EG143" i="2"/>
  <c r="DW143" i="2"/>
  <c r="EA143" i="2" s="1"/>
  <c r="DB143" i="2"/>
  <c r="DG143" i="2" s="1"/>
  <c r="DZ143" i="2"/>
  <c r="DL143" i="2"/>
  <c r="DE143" i="2"/>
  <c r="EQ143" i="2"/>
  <c r="EH143" i="2"/>
  <c r="CJ143" i="2"/>
  <c r="CR143" i="2"/>
  <c r="FB143" i="2"/>
  <c r="ER143" i="2"/>
  <c r="EV143" i="2" s="1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DF143" i="2" l="1"/>
  <c r="HH143" i="2"/>
  <c r="HH144" i="2" s="1"/>
  <c r="FR143" i="2"/>
  <c r="EX143" i="2"/>
  <c r="EC143" i="2"/>
  <c r="GM143" i="2"/>
  <c r="GN143" i="2"/>
  <c r="DH143" i="2"/>
  <c r="HI143" i="2"/>
  <c r="HI144" i="2" s="1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G144" i="2" s="1"/>
  <c r="GR144" i="2"/>
  <c r="GK144" i="2"/>
  <c r="HF144" i="2"/>
  <c r="HB144" i="2"/>
  <c r="GS144" i="2"/>
  <c r="FP144" i="2"/>
  <c r="GG144" i="2"/>
  <c r="FX144" i="2"/>
  <c r="GH144" i="2"/>
  <c r="GL144" i="2" s="1"/>
  <c r="FL144" i="2"/>
  <c r="FC144" i="2"/>
  <c r="FB144" i="2"/>
  <c r="ER144" i="2"/>
  <c r="EV144" i="2" s="1"/>
  <c r="DV144" i="2"/>
  <c r="DM144" i="2"/>
  <c r="DA144" i="2"/>
  <c r="FW144" i="2"/>
  <c r="EU144" i="2"/>
  <c r="EG144" i="2"/>
  <c r="DW144" i="2"/>
  <c r="EA144" i="2" s="1"/>
  <c r="DB144" i="2"/>
  <c r="DG144" i="2" s="1"/>
  <c r="DZ144" i="2"/>
  <c r="DL144" i="2"/>
  <c r="DE144" i="2"/>
  <c r="FM144" i="2"/>
  <c r="FS144" i="2" s="1"/>
  <c r="EQ144" i="2"/>
  <c r="EH144" i="2"/>
  <c r="CJ144" i="2"/>
  <c r="CR144" i="2"/>
  <c r="BK144" i="2"/>
  <c r="BW144" i="2"/>
  <c r="BL144" i="2"/>
  <c r="BR144" i="2" s="1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DH144" i="2" l="1"/>
  <c r="DF144" i="2"/>
  <c r="DF145" i="2" s="1"/>
  <c r="GN144" i="2"/>
  <c r="GM144" i="2"/>
  <c r="EC144" i="2"/>
  <c r="FQ144" i="2"/>
  <c r="EX144" i="2"/>
  <c r="EB144" i="2"/>
  <c r="EB145" i="2" s="1"/>
  <c r="FR144" i="2"/>
  <c r="EW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HI145" i="2" s="1"/>
  <c r="GR145" i="2"/>
  <c r="GK145" i="2"/>
  <c r="FW145" i="2"/>
  <c r="FM145" i="2"/>
  <c r="FS145" i="2" s="1"/>
  <c r="HB145" i="2"/>
  <c r="GS145" i="2"/>
  <c r="FP145" i="2"/>
  <c r="GG145" i="2"/>
  <c r="FX145" i="2"/>
  <c r="EQ145" i="2"/>
  <c r="EH145" i="2"/>
  <c r="CJ145" i="2"/>
  <c r="FB145" i="2"/>
  <c r="ER145" i="2"/>
  <c r="EV145" i="2" s="1"/>
  <c r="DV145" i="2"/>
  <c r="DM145" i="2"/>
  <c r="DA145" i="2"/>
  <c r="GH145" i="2"/>
  <c r="GL145" i="2" s="1"/>
  <c r="FL145" i="2"/>
  <c r="FC145" i="2"/>
  <c r="EU145" i="2"/>
  <c r="EG145" i="2"/>
  <c r="DW145" i="2"/>
  <c r="EA145" i="2" s="1"/>
  <c r="DB145" i="2"/>
  <c r="DG145" i="2" s="1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DH145" i="2"/>
  <c r="DH146" i="2" s="1"/>
  <c r="FQ145" i="2"/>
  <c r="HG145" i="2"/>
  <c r="EC145" i="2"/>
  <c r="GM145" i="2"/>
  <c r="HH145" i="2"/>
  <c r="EW145" i="2"/>
  <c r="EW146" i="2" s="1"/>
  <c r="GN145" i="2"/>
  <c r="F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GL146" i="2" s="1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EV146" i="2" s="1"/>
  <c r="DV146" i="2"/>
  <c r="DM146" i="2"/>
  <c r="DA146" i="2"/>
  <c r="EU146" i="2"/>
  <c r="DW146" i="2"/>
  <c r="EB146" i="2" s="1"/>
  <c r="EG146" i="2"/>
  <c r="DB146" i="2"/>
  <c r="DG146" i="2" s="1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DF146" i="2" l="1"/>
  <c r="EX146" i="2"/>
  <c r="EX147" i="2" s="1"/>
  <c r="HH146" i="2"/>
  <c r="GM146" i="2"/>
  <c r="EC146" i="2"/>
  <c r="EA146" i="2"/>
  <c r="HG146" i="2"/>
  <c r="FR146" i="2"/>
  <c r="FR147" i="2" s="1"/>
  <c r="FQ146" i="2"/>
  <c r="GN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GL147" i="2" s="1"/>
  <c r="FL147" i="2"/>
  <c r="FC147" i="2"/>
  <c r="FW147" i="2"/>
  <c r="FM147" i="2"/>
  <c r="FS147" i="2" s="1"/>
  <c r="EU147" i="2"/>
  <c r="EG147" i="2"/>
  <c r="DW147" i="2"/>
  <c r="EB147" i="2" s="1"/>
  <c r="DB147" i="2"/>
  <c r="DG147" i="2" s="1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W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GL148" i="2" l="1"/>
  <c r="DH147" i="2"/>
  <c r="DF147" i="2"/>
  <c r="DF148" i="2" s="1"/>
  <c r="EX148" i="2"/>
  <c r="HG147" i="2"/>
  <c r="EA147" i="2"/>
  <c r="EC147" i="2"/>
  <c r="GM147" i="2"/>
  <c r="GN147" i="2"/>
  <c r="HH147" i="2"/>
  <c r="EV147" i="2"/>
  <c r="EV148" i="2" s="1"/>
  <c r="FR148" i="2"/>
  <c r="FQ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S148" i="2" s="1"/>
  <c r="FB148" i="2"/>
  <c r="ER148" i="2"/>
  <c r="EW148" i="2" s="1"/>
  <c r="DV148" i="2"/>
  <c r="DM148" i="2"/>
  <c r="DA148" i="2"/>
  <c r="EU148" i="2"/>
  <c r="EG148" i="2"/>
  <c r="DW148" i="2"/>
  <c r="EB148" i="2" s="1"/>
  <c r="DB148" i="2"/>
  <c r="DG148" i="2" s="1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H148" i="2" l="1"/>
  <c r="DH148" i="2"/>
  <c r="GN148" i="2"/>
  <c r="GM148" i="2"/>
  <c r="EC148" i="2"/>
  <c r="EA148" i="2"/>
  <c r="FR149" i="2"/>
  <c r="FQ148" i="2"/>
  <c r="HG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HI149" i="2" s="1"/>
  <c r="GK149" i="2"/>
  <c r="FW149" i="2"/>
  <c r="FM149" i="2"/>
  <c r="FS149" i="2" s="1"/>
  <c r="FP149" i="2"/>
  <c r="HB149" i="2"/>
  <c r="GS149" i="2"/>
  <c r="GG149" i="2"/>
  <c r="FX149" i="2"/>
  <c r="EQ149" i="2"/>
  <c r="EH149" i="2"/>
  <c r="CJ149" i="2"/>
  <c r="FB149" i="2"/>
  <c r="ER149" i="2"/>
  <c r="EW149" i="2" s="1"/>
  <c r="DV149" i="2"/>
  <c r="DM149" i="2"/>
  <c r="DA149" i="2"/>
  <c r="EU149" i="2"/>
  <c r="EG149" i="2"/>
  <c r="DW149" i="2"/>
  <c r="EB149" i="2" s="1"/>
  <c r="DB149" i="2"/>
  <c r="DG149" i="2" s="1"/>
  <c r="GH149" i="2"/>
  <c r="GL149" i="2" s="1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DH149" i="2" l="1"/>
  <c r="EA149" i="2"/>
  <c r="EA150" i="2" s="1"/>
  <c r="HH149" i="2"/>
  <c r="EC149" i="2"/>
  <c r="EX149" i="2"/>
  <c r="GM149" i="2"/>
  <c r="EV149" i="2"/>
  <c r="HG149" i="2"/>
  <c r="GN149" i="2"/>
  <c r="FQ149" i="2"/>
  <c r="DF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GL150" i="2" s="1"/>
  <c r="FL150" i="2"/>
  <c r="FC150" i="2"/>
  <c r="FW150" i="2"/>
  <c r="FM150" i="2"/>
  <c r="FR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EW150" i="2" s="1"/>
  <c r="DV150" i="2"/>
  <c r="DM150" i="2"/>
  <c r="DA150" i="2"/>
  <c r="EG150" i="2"/>
  <c r="EU150" i="2"/>
  <c r="DW150" i="2"/>
  <c r="EB150" i="2" s="1"/>
  <c r="CQ150" i="2"/>
  <c r="CF150" i="2"/>
  <c r="DB150" i="2"/>
  <c r="DG150" i="2" s="1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GN150" i="2" l="1"/>
  <c r="HG150" i="2"/>
  <c r="HG151" i="2" s="1"/>
  <c r="DH150" i="2"/>
  <c r="EV150" i="2"/>
  <c r="FS150" i="2"/>
  <c r="GM150" i="2"/>
  <c r="EX150" i="2"/>
  <c r="DF150" i="2"/>
  <c r="EC150" i="2"/>
  <c r="EC151" i="2" s="1"/>
  <c r="FQ150" i="2"/>
  <c r="HH150" i="2"/>
  <c r="CM150" i="2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I151" i="2" s="1"/>
  <c r="HF151" i="2"/>
  <c r="GK151" i="2"/>
  <c r="HB151" i="2"/>
  <c r="GS151" i="2"/>
  <c r="GG151" i="2"/>
  <c r="FX151" i="2"/>
  <c r="GR151" i="2"/>
  <c r="GH151" i="2"/>
  <c r="GL151" i="2" s="1"/>
  <c r="FL151" i="2"/>
  <c r="FC151" i="2"/>
  <c r="FW151" i="2"/>
  <c r="FM151" i="2"/>
  <c r="FR151" i="2" s="1"/>
  <c r="EU151" i="2"/>
  <c r="EG151" i="2"/>
  <c r="DW151" i="2"/>
  <c r="EB151" i="2" s="1"/>
  <c r="DB151" i="2"/>
  <c r="DG151" i="2" s="1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W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DF151" i="2" l="1"/>
  <c r="GN151" i="2"/>
  <c r="EX151" i="2"/>
  <c r="BQ151" i="2"/>
  <c r="GM151" i="2"/>
  <c r="BR151" i="2"/>
  <c r="EA151" i="2"/>
  <c r="FS151" i="2"/>
  <c r="FS152" i="2" s="1"/>
  <c r="HH151" i="2"/>
  <c r="EV151" i="2"/>
  <c r="FQ151" i="2"/>
  <c r="DH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GL152" i="2" s="1"/>
  <c r="FL152" i="2"/>
  <c r="FC152" i="2"/>
  <c r="FB152" i="2"/>
  <c r="ER152" i="2"/>
  <c r="EW152" i="2" s="1"/>
  <c r="DV152" i="2"/>
  <c r="DM152" i="2"/>
  <c r="DA152" i="2"/>
  <c r="FM152" i="2"/>
  <c r="FR152" i="2" s="1"/>
  <c r="EU152" i="2"/>
  <c r="EG152" i="2"/>
  <c r="DW152" i="2"/>
  <c r="EB152" i="2" s="1"/>
  <c r="DB152" i="2"/>
  <c r="DG152" i="2" s="1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DF152" i="2" l="1"/>
  <c r="EA152" i="2"/>
  <c r="EA153" i="2" s="1"/>
  <c r="EC152" i="2"/>
  <c r="GM152" i="2"/>
  <c r="DH152" i="2"/>
  <c r="FQ152" i="2"/>
  <c r="HG152" i="2"/>
  <c r="EV152" i="2"/>
  <c r="EX152" i="2"/>
  <c r="HH152" i="2"/>
  <c r="GN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S153" i="2" s="1"/>
  <c r="FP153" i="2"/>
  <c r="GG153" i="2"/>
  <c r="FX153" i="2"/>
  <c r="GH153" i="2"/>
  <c r="GL153" i="2" s="1"/>
  <c r="FL153" i="2"/>
  <c r="FC153" i="2"/>
  <c r="EQ153" i="2"/>
  <c r="EH153" i="2"/>
  <c r="CJ153" i="2"/>
  <c r="HC153" i="2"/>
  <c r="HI153" i="2" s="1"/>
  <c r="FB153" i="2"/>
  <c r="ER153" i="2"/>
  <c r="EW153" i="2" s="1"/>
  <c r="DV153" i="2"/>
  <c r="DM153" i="2"/>
  <c r="DA153" i="2"/>
  <c r="HB153" i="2"/>
  <c r="GS153" i="2"/>
  <c r="EU153" i="2"/>
  <c r="EG153" i="2"/>
  <c r="DW153" i="2"/>
  <c r="EB153" i="2" s="1"/>
  <c r="DB153" i="2"/>
  <c r="DG153" i="2" s="1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V153" i="2" l="1"/>
  <c r="DF153" i="2"/>
  <c r="DF154" i="2" s="1"/>
  <c r="HG153" i="2"/>
  <c r="FQ153" i="2"/>
  <c r="DH153" i="2"/>
  <c r="FR153" i="2"/>
  <c r="EX153" i="2"/>
  <c r="GN153" i="2"/>
  <c r="GM153" i="2"/>
  <c r="GM154" i="2" s="1"/>
  <c r="HH153" i="2"/>
  <c r="EC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FS154" i="2" s="1"/>
  <c r="GS154" i="2"/>
  <c r="GG154" i="2"/>
  <c r="FN154" i="2"/>
  <c r="HB154" i="2"/>
  <c r="HC154" i="2"/>
  <c r="HI154" i="2" s="1"/>
  <c r="GI154" i="2"/>
  <c r="FP154" i="2"/>
  <c r="HD154" i="2"/>
  <c r="GJ154" i="2"/>
  <c r="HE154" i="2"/>
  <c r="GK154" i="2"/>
  <c r="FB154" i="2"/>
  <c r="HF154" i="2"/>
  <c r="FC154" i="2"/>
  <c r="ER154" i="2"/>
  <c r="EW154" i="2" s="1"/>
  <c r="EH154" i="2"/>
  <c r="DV154" i="2"/>
  <c r="GH154" i="2"/>
  <c r="GL154" i="2" s="1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EB154" i="2" s="1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DG154" i="2" s="1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A154" i="2" l="1"/>
  <c r="AB154" i="2"/>
  <c r="GN154" i="2"/>
  <c r="EV154" i="2"/>
  <c r="EV155" i="2" s="1"/>
  <c r="EX154" i="2"/>
  <c r="FR154" i="2"/>
  <c r="DH154" i="2"/>
  <c r="Z154" i="2"/>
  <c r="EA154" i="2"/>
  <c r="EC154" i="2"/>
  <c r="EC155" i="2" s="1"/>
  <c r="FQ154" i="2"/>
  <c r="HH154" i="2"/>
  <c r="HG154" i="2"/>
  <c r="CM154" i="2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FS155" i="2" s="1"/>
  <c r="GS155" i="2"/>
  <c r="GG155" i="2"/>
  <c r="FN155" i="2"/>
  <c r="HB155" i="2"/>
  <c r="GH155" i="2"/>
  <c r="GM155" i="2" s="1"/>
  <c r="FO155" i="2"/>
  <c r="HC155" i="2"/>
  <c r="HI155" i="2" s="1"/>
  <c r="HD155" i="2"/>
  <c r="GJ155" i="2"/>
  <c r="HE155" i="2"/>
  <c r="GK155" i="2"/>
  <c r="FB155" i="2"/>
  <c r="HF155" i="2"/>
  <c r="FC155" i="2"/>
  <c r="FW155" i="2"/>
  <c r="FL155" i="2"/>
  <c r="ES155" i="2"/>
  <c r="ER155" i="2"/>
  <c r="EW155" i="2" s="1"/>
  <c r="DW155" i="2"/>
  <c r="EB155" i="2" s="1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DF155" i="2" s="1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Z155" i="2"/>
  <c r="EA155" i="2"/>
  <c r="EA156" i="2" s="1"/>
  <c r="GN155" i="2"/>
  <c r="GL155" i="2"/>
  <c r="DH155" i="2"/>
  <c r="FR155" i="2"/>
  <c r="DG155" i="2"/>
  <c r="EY154" i="2"/>
  <c r="HG155" i="2"/>
  <c r="HG156" i="2" s="1"/>
  <c r="HH155" i="2"/>
  <c r="EX155" i="2"/>
  <c r="FQ155" i="2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GM156" i="2" s="1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W156" i="2" s="1"/>
  <c r="DV156" i="2"/>
  <c r="BV156" i="2"/>
  <c r="ES156" i="2"/>
  <c r="DW156" i="2"/>
  <c r="EB156" i="2" s="1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F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DI155" i="2"/>
  <c r="AX152" i="2"/>
  <c r="EC156" i="2" l="1"/>
  <c r="EC157" i="2" s="1"/>
  <c r="DG156" i="2"/>
  <c r="FR156" i="2"/>
  <c r="ED155" i="2"/>
  <c r="EV156" i="2"/>
  <c r="FQ156" i="2"/>
  <c r="DH156" i="2"/>
  <c r="EX156" i="2"/>
  <c r="EX157" i="2" s="1"/>
  <c r="GL156" i="2"/>
  <c r="HH156" i="2"/>
  <c r="GN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GM157" i="2" s="1"/>
  <c r="FO157" i="2"/>
  <c r="HC157" i="2"/>
  <c r="HG157" i="2" s="1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FS157" i="2" s="1"/>
  <c r="GS157" i="2"/>
  <c r="GG157" i="2"/>
  <c r="FN157" i="2"/>
  <c r="EU157" i="2"/>
  <c r="DY157" i="2"/>
  <c r="EG157" i="2"/>
  <c r="EH157" i="2"/>
  <c r="GK157" i="2"/>
  <c r="ER157" i="2"/>
  <c r="EW157" i="2" s="1"/>
  <c r="DM157" i="2"/>
  <c r="ES157" i="2"/>
  <c r="ET157" i="2"/>
  <c r="DW157" i="2"/>
  <c r="EB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F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DH157" i="2" l="1"/>
  <c r="EA157" i="2"/>
  <c r="FQ157" i="2"/>
  <c r="HI157" i="2"/>
  <c r="EV157" i="2"/>
  <c r="GN157" i="2"/>
  <c r="FR157" i="2"/>
  <c r="HH157" i="2"/>
  <c r="DG157" i="2"/>
  <c r="GL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HG158" i="2" s="1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FS158" i="2" s="1"/>
  <c r="GS158" i="2"/>
  <c r="GG158" i="2"/>
  <c r="FN158" i="2"/>
  <c r="HB158" i="2"/>
  <c r="GH158" i="2"/>
  <c r="GM158" i="2" s="1"/>
  <c r="FO158" i="2"/>
  <c r="FC158" i="2"/>
  <c r="EH158" i="2"/>
  <c r="DZ158" i="2"/>
  <c r="EQ158" i="2"/>
  <c r="ER158" i="2"/>
  <c r="EX158" i="2" s="1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B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DF158" i="2" s="1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I157" i="2"/>
  <c r="GM159" i="2" l="1"/>
  <c r="FS159" i="2"/>
  <c r="DG158" i="2"/>
  <c r="EA158" i="2"/>
  <c r="AU158" i="2"/>
  <c r="HH158" i="2"/>
  <c r="HH159" i="2" s="1"/>
  <c r="DH158" i="2"/>
  <c r="FR158" i="2"/>
  <c r="GN158" i="2"/>
  <c r="EC158" i="2"/>
  <c r="EV158" i="2"/>
  <c r="GL158" i="2"/>
  <c r="HI158" i="2"/>
  <c r="EW158" i="2"/>
  <c r="FQ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G159" i="2" s="1"/>
  <c r="GI159" i="2"/>
  <c r="FP159" i="2"/>
  <c r="EG159" i="2"/>
  <c r="ER159" i="2"/>
  <c r="EX159" i="2" s="1"/>
  <c r="FL159" i="2"/>
  <c r="ES159" i="2"/>
  <c r="ET159" i="2"/>
  <c r="DW159" i="2"/>
  <c r="EB159" i="2" s="1"/>
  <c r="FW159" i="2"/>
  <c r="EH159" i="2"/>
  <c r="DY159" i="2"/>
  <c r="DA159" i="2"/>
  <c r="CG159" i="2"/>
  <c r="EQ159" i="2"/>
  <c r="DZ159" i="2"/>
  <c r="DB159" i="2"/>
  <c r="DF159" i="2" s="1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I158" i="2"/>
  <c r="DF160" i="2" l="1"/>
  <c r="GL159" i="2"/>
  <c r="EA159" i="2"/>
  <c r="EA160" i="2" s="1"/>
  <c r="EW159" i="2"/>
  <c r="EV159" i="2"/>
  <c r="DG159" i="2"/>
  <c r="GN159" i="2"/>
  <c r="EC159" i="2"/>
  <c r="FR159" i="2"/>
  <c r="FQ159" i="2"/>
  <c r="DH159" i="2"/>
  <c r="HI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GM160" i="2" s="1"/>
  <c r="FO160" i="2"/>
  <c r="HC160" i="2"/>
  <c r="HG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EX160" i="2" s="1"/>
  <c r="DZ160" i="2"/>
  <c r="DB160" i="2"/>
  <c r="CH160" i="2"/>
  <c r="ES160" i="2"/>
  <c r="DC160" i="2"/>
  <c r="CI160" i="2"/>
  <c r="DV160" i="2"/>
  <c r="DW160" i="2"/>
  <c r="EB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HI160" i="2" l="1"/>
  <c r="HH160" i="2"/>
  <c r="EV160" i="2"/>
  <c r="AU160" i="2"/>
  <c r="DH160" i="2"/>
  <c r="EW160" i="2"/>
  <c r="FQ160" i="2"/>
  <c r="FR160" i="2"/>
  <c r="GL160" i="2"/>
  <c r="EC160" i="2"/>
  <c r="GN160" i="2"/>
  <c r="ED159" i="2"/>
  <c r="DG160" i="2"/>
  <c r="CM160" i="2"/>
  <c r="BR160" i="2"/>
  <c r="AV160" i="2"/>
  <c r="AW160" i="2"/>
  <c r="BQ160" i="2"/>
  <c r="BP160" i="2"/>
  <c r="CL160" i="2"/>
  <c r="CK160" i="2"/>
  <c r="CN160" i="2" s="1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GM161" i="2" s="1"/>
  <c r="FO161" i="2"/>
  <c r="HC161" i="2"/>
  <c r="HG161" i="2" s="1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DF161" i="2" s="1"/>
  <c r="CH161" i="2"/>
  <c r="BB161" i="2"/>
  <c r="AP161" i="2"/>
  <c r="DV161" i="2"/>
  <c r="DE161" i="2"/>
  <c r="AQ161" i="2"/>
  <c r="FN161" i="2"/>
  <c r="DW161" i="2"/>
  <c r="EB161" i="2" s="1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V161" i="2"/>
  <c r="EA161" i="2"/>
  <c r="ED161" i="2" s="1"/>
  <c r="HH161" i="2"/>
  <c r="GL161" i="2"/>
  <c r="HI161" i="2"/>
  <c r="FR161" i="2"/>
  <c r="DG161" i="2"/>
  <c r="FQ161" i="2"/>
  <c r="EW161" i="2"/>
  <c r="DH161" i="2"/>
  <c r="DH162" i="2" s="1"/>
  <c r="GN161" i="2"/>
  <c r="CM161" i="2"/>
  <c r="AV161" i="2"/>
  <c r="AU161" i="2"/>
  <c r="AU162" i="2" s="1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FS162" i="2" s="1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EX162" i="2" s="1"/>
  <c r="GH162" i="2"/>
  <c r="GM162" i="2" s="1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B162" i="2" s="1"/>
  <c r="CH162" i="2"/>
  <c r="BB162" i="2"/>
  <c r="BK162" i="2"/>
  <c r="AF162" i="2"/>
  <c r="U162" i="2"/>
  <c r="CR162" i="2"/>
  <c r="BN162" i="2"/>
  <c r="AG162" i="2"/>
  <c r="V162" i="2"/>
  <c r="L162" i="2"/>
  <c r="DB162" i="2"/>
  <c r="DF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DI161" i="2"/>
  <c r="GM163" i="2" l="1"/>
  <c r="DF163" i="2"/>
  <c r="FQ162" i="2"/>
  <c r="EC162" i="2"/>
  <c r="DG162" i="2"/>
  <c r="DG163" i="2" s="1"/>
  <c r="HI162" i="2"/>
  <c r="FR162" i="2"/>
  <c r="GL162" i="2"/>
  <c r="GN162" i="2"/>
  <c r="GN163" i="2" s="1"/>
  <c r="HH162" i="2"/>
  <c r="EA162" i="2"/>
  <c r="EW162" i="2"/>
  <c r="EV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FS163" i="2" s="1"/>
  <c r="GS163" i="2"/>
  <c r="GG163" i="2"/>
  <c r="FN163" i="2"/>
  <c r="HB163" i="2"/>
  <c r="GH163" i="2"/>
  <c r="FO163" i="2"/>
  <c r="HC163" i="2"/>
  <c r="HG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EB163" i="2" s="1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H163" i="2" s="1"/>
  <c r="ER163" i="2"/>
  <c r="EX163" i="2" s="1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X164" i="2" l="1"/>
  <c r="EV163" i="2"/>
  <c r="EV164" i="2" s="1"/>
  <c r="EA163" i="2"/>
  <c r="EC163" i="2"/>
  <c r="HH163" i="2"/>
  <c r="FQ163" i="2"/>
  <c r="GL163" i="2"/>
  <c r="GN164" i="2"/>
  <c r="FR163" i="2"/>
  <c r="HI163" i="2"/>
  <c r="EY162" i="2"/>
  <c r="EW163" i="2"/>
  <c r="CM163" i="2"/>
  <c r="AV163" i="2"/>
  <c r="AW163" i="2"/>
  <c r="AU163" i="2"/>
  <c r="BR163" i="2"/>
  <c r="BQ163" i="2"/>
  <c r="BP163" i="2"/>
  <c r="CK163" i="2"/>
  <c r="CL163" i="2"/>
  <c r="DI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GM164" i="2" s="1"/>
  <c r="FO164" i="2"/>
  <c r="HC164" i="2"/>
  <c r="HG164" i="2" s="1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EB164" i="2" s="1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G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I164" i="2" l="1"/>
  <c r="EC164" i="2"/>
  <c r="HH164" i="2"/>
  <c r="FR164" i="2"/>
  <c r="EA164" i="2"/>
  <c r="GL164" i="2"/>
  <c r="DF164" i="2"/>
  <c r="DH164" i="2"/>
  <c r="EW164" i="2"/>
  <c r="FQ164" i="2"/>
  <c r="CN163" i="2"/>
  <c r="CM164" i="2"/>
  <c r="BQ164" i="2"/>
  <c r="AV164" i="2"/>
  <c r="AU164" i="2"/>
  <c r="AW164" i="2"/>
  <c r="BP164" i="2"/>
  <c r="BR164" i="2"/>
  <c r="CK164" i="2"/>
  <c r="CL164" i="2"/>
  <c r="HJ163" i="2"/>
  <c r="DI164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GN165" i="2" s="1"/>
  <c r="FO165" i="2"/>
  <c r="HC165" i="2"/>
  <c r="HG165" i="2" s="1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FS165" i="2" s="1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EB165" i="2" s="1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DG165" i="2" s="1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W165" i="2" l="1"/>
  <c r="HH165" i="2"/>
  <c r="DH165" i="2"/>
  <c r="EC165" i="2"/>
  <c r="DF165" i="2"/>
  <c r="HI165" i="2"/>
  <c r="EV165" i="2"/>
  <c r="GM165" i="2"/>
  <c r="GL165" i="2"/>
  <c r="EA165" i="2"/>
  <c r="FQ165" i="2"/>
  <c r="FR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HG166" i="2" s="1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GN166" i="2" s="1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DG166" i="2" s="1"/>
  <c r="CH166" i="2"/>
  <c r="BA166" i="2"/>
  <c r="AP166" i="2"/>
  <c r="EQ166" i="2"/>
  <c r="DL166" i="2"/>
  <c r="DC166" i="2"/>
  <c r="ER166" i="2"/>
  <c r="EX166" i="2" s="1"/>
  <c r="DM166" i="2"/>
  <c r="ET166" i="2"/>
  <c r="DW166" i="2"/>
  <c r="EB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EA166" i="2" l="1"/>
  <c r="HH166" i="2"/>
  <c r="GL166" i="2"/>
  <c r="EW166" i="2"/>
  <c r="GM166" i="2"/>
  <c r="EV166" i="2"/>
  <c r="HI166" i="2"/>
  <c r="DF166" i="2"/>
  <c r="FR166" i="2"/>
  <c r="EC166" i="2"/>
  <c r="FQ166" i="2"/>
  <c r="DH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FS167" i="2" s="1"/>
  <c r="GS167" i="2"/>
  <c r="GG167" i="2"/>
  <c r="FN167" i="2"/>
  <c r="HB167" i="2"/>
  <c r="GH167" i="2"/>
  <c r="GN167" i="2" s="1"/>
  <c r="FO167" i="2"/>
  <c r="HC167" i="2"/>
  <c r="HG167" i="2" s="1"/>
  <c r="GI167" i="2"/>
  <c r="FP167" i="2"/>
  <c r="EG167" i="2"/>
  <c r="FL167" i="2"/>
  <c r="EQ167" i="2"/>
  <c r="FW167" i="2"/>
  <c r="EU167" i="2"/>
  <c r="DW167" i="2"/>
  <c r="EB167" i="2" s="1"/>
  <c r="DY167" i="2"/>
  <c r="DA167" i="2"/>
  <c r="CG167" i="2"/>
  <c r="EH167" i="2"/>
  <c r="DZ167" i="2"/>
  <c r="DB167" i="2"/>
  <c r="DG167" i="2" s="1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I166" i="2"/>
  <c r="EC167" i="2" l="1"/>
  <c r="HH167" i="2"/>
  <c r="FR167" i="2"/>
  <c r="EA167" i="2"/>
  <c r="DF167" i="2"/>
  <c r="HI167" i="2"/>
  <c r="EV167" i="2"/>
  <c r="GM167" i="2"/>
  <c r="DH167" i="2"/>
  <c r="EW167" i="2"/>
  <c r="FQ167" i="2"/>
  <c r="GL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GN168" i="2" s="1"/>
  <c r="FO168" i="2"/>
  <c r="HC168" i="2"/>
  <c r="HG168" i="2" s="1"/>
  <c r="GI168" i="2"/>
  <c r="FP168" i="2"/>
  <c r="HD168" i="2"/>
  <c r="GJ168" i="2"/>
  <c r="EH168" i="2"/>
  <c r="ES168" i="2"/>
  <c r="DL168" i="2"/>
  <c r="FM168" i="2"/>
  <c r="FS168" i="2" s="1"/>
  <c r="DX168" i="2"/>
  <c r="FX168" i="2"/>
  <c r="EQ168" i="2"/>
  <c r="DZ168" i="2"/>
  <c r="DB168" i="2"/>
  <c r="DG168" i="2" s="1"/>
  <c r="CH168" i="2"/>
  <c r="ER168" i="2"/>
  <c r="EX168" i="2" s="1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B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EW168" i="2" l="1"/>
  <c r="HH168" i="2"/>
  <c r="DH168" i="2"/>
  <c r="EC168" i="2"/>
  <c r="GM168" i="2"/>
  <c r="EV168" i="2"/>
  <c r="HI168" i="2"/>
  <c r="DF168" i="2"/>
  <c r="GL168" i="2"/>
  <c r="EA168" i="2"/>
  <c r="FQ168" i="2"/>
  <c r="FR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GN169" i="2" s="1"/>
  <c r="FO169" i="2"/>
  <c r="HC169" i="2"/>
  <c r="HG169" i="2" s="1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EB169" i="2" s="1"/>
  <c r="DX169" i="2"/>
  <c r="DZ169" i="2"/>
  <c r="CR169" i="2"/>
  <c r="CF169" i="2"/>
  <c r="BB169" i="2"/>
  <c r="DA169" i="2"/>
  <c r="CG169" i="2"/>
  <c r="DB169" i="2"/>
  <c r="DG169" i="2" s="1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EA169" i="2" l="1"/>
  <c r="HH169" i="2"/>
  <c r="HH170" i="2" s="1"/>
  <c r="GL169" i="2"/>
  <c r="EW169" i="2"/>
  <c r="DF169" i="2"/>
  <c r="HI169" i="2"/>
  <c r="EV169" i="2"/>
  <c r="GM169" i="2"/>
  <c r="FR169" i="2"/>
  <c r="EC169" i="2"/>
  <c r="EC170" i="2" s="1"/>
  <c r="FQ169" i="2"/>
  <c r="DH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FS170" i="2" s="1"/>
  <c r="GS170" i="2"/>
  <c r="GG170" i="2"/>
  <c r="FN170" i="2"/>
  <c r="HB170" i="2"/>
  <c r="HC170" i="2"/>
  <c r="HG170" i="2" s="1"/>
  <c r="GI170" i="2"/>
  <c r="FP170" i="2"/>
  <c r="HD170" i="2"/>
  <c r="GJ170" i="2"/>
  <c r="HE170" i="2"/>
  <c r="GK170" i="2"/>
  <c r="FB170" i="2"/>
  <c r="HF170" i="2"/>
  <c r="FC170" i="2"/>
  <c r="ER170" i="2"/>
  <c r="EX170" i="2" s="1"/>
  <c r="DV170" i="2"/>
  <c r="ES170" i="2"/>
  <c r="DZ170" i="2"/>
  <c r="EU170" i="2"/>
  <c r="DL170" i="2"/>
  <c r="DD170" i="2"/>
  <c r="CJ170" i="2"/>
  <c r="GH170" i="2"/>
  <c r="GN170" i="2" s="1"/>
  <c r="DM170" i="2"/>
  <c r="DE170" i="2"/>
  <c r="EH170" i="2"/>
  <c r="DA170" i="2"/>
  <c r="EQ170" i="2"/>
  <c r="ET170" i="2"/>
  <c r="DC170" i="2"/>
  <c r="CI170" i="2"/>
  <c r="BL170" i="2"/>
  <c r="DW170" i="2"/>
  <c r="EB170" i="2" s="1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G170" i="2" s="1"/>
  <c r="BN170" i="2"/>
  <c r="BO170" i="2"/>
  <c r="X170" i="2"/>
  <c r="CF170" i="2"/>
  <c r="Y170" i="2"/>
  <c r="AQ170" i="2"/>
  <c r="AX167" i="2"/>
  <c r="HG171" i="2" l="1"/>
  <c r="FR170" i="2"/>
  <c r="FR171" i="2" s="1"/>
  <c r="EA170" i="2"/>
  <c r="GM170" i="2"/>
  <c r="EV170" i="2"/>
  <c r="HI170" i="2"/>
  <c r="DF170" i="2"/>
  <c r="DH170" i="2"/>
  <c r="EW170" i="2"/>
  <c r="FQ170" i="2"/>
  <c r="GL170" i="2"/>
  <c r="GL171" i="2" s="1"/>
  <c r="CM170" i="2"/>
  <c r="BR170" i="2"/>
  <c r="AV170" i="2"/>
  <c r="AU170" i="2"/>
  <c r="AW170" i="2"/>
  <c r="BQ170" i="2"/>
  <c r="BP170" i="2"/>
  <c r="CL170" i="2"/>
  <c r="CK170" i="2"/>
  <c r="DI169" i="2"/>
  <c r="DI170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FS171" i="2" s="1"/>
  <c r="GS171" i="2"/>
  <c r="GG171" i="2"/>
  <c r="FN171" i="2"/>
  <c r="HB171" i="2"/>
  <c r="GH171" i="2"/>
  <c r="GN171" i="2" s="1"/>
  <c r="FO171" i="2"/>
  <c r="HC171" i="2"/>
  <c r="HH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EC171" i="2" s="1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EX171" i="2" s="1"/>
  <c r="CR171" i="2"/>
  <c r="ET171" i="2"/>
  <c r="DL171" i="2"/>
  <c r="DB171" i="2"/>
  <c r="DG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W171" i="2" l="1"/>
  <c r="EW172" i="2" s="1"/>
  <c r="DH171" i="2"/>
  <c r="EA171" i="2"/>
  <c r="DF171" i="2"/>
  <c r="HI171" i="2"/>
  <c r="EB171" i="2"/>
  <c r="FQ171" i="2"/>
  <c r="EV171" i="2"/>
  <c r="FR172" i="2"/>
  <c r="GM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GL172" i="2" s="1"/>
  <c r="FO172" i="2"/>
  <c r="HC172" i="2"/>
  <c r="HH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FS172" i="2" s="1"/>
  <c r="ET172" i="2"/>
  <c r="ER172" i="2"/>
  <c r="EX172" i="2" s="1"/>
  <c r="DX172" i="2"/>
  <c r="GJ172" i="2"/>
  <c r="DL172" i="2"/>
  <c r="EH172" i="2"/>
  <c r="DV172" i="2"/>
  <c r="BV172" i="2"/>
  <c r="EQ172" i="2"/>
  <c r="DW172" i="2"/>
  <c r="EC172" i="2" s="1"/>
  <c r="CQ172" i="2"/>
  <c r="BW172" i="2"/>
  <c r="EU172" i="2"/>
  <c r="DM172" i="2"/>
  <c r="DA172" i="2"/>
  <c r="CG172" i="2"/>
  <c r="DY172" i="2"/>
  <c r="DB172" i="2"/>
  <c r="DG172" i="2" s="1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GM172" i="2" l="1"/>
  <c r="DH172" i="2"/>
  <c r="DH173" i="2" s="1"/>
  <c r="EV172" i="2"/>
  <c r="FQ172" i="2"/>
  <c r="EB172" i="2"/>
  <c r="GN172" i="2"/>
  <c r="HI172" i="2"/>
  <c r="HG172" i="2"/>
  <c r="HG173" i="2" s="1"/>
  <c r="DF172" i="2"/>
  <c r="EA172" i="2"/>
  <c r="ED172" i="2" s="1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GL173" i="2" s="1"/>
  <c r="FO173" i="2"/>
  <c r="HC173" i="2"/>
  <c r="HH173" i="2" s="1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FR173" i="2" s="1"/>
  <c r="GS173" i="2"/>
  <c r="GG173" i="2"/>
  <c r="FN173" i="2"/>
  <c r="EU173" i="2"/>
  <c r="ET173" i="2"/>
  <c r="DY173" i="2"/>
  <c r="GK173" i="2"/>
  <c r="EH173" i="2"/>
  <c r="DM173" i="2"/>
  <c r="FB173" i="2"/>
  <c r="ER173" i="2"/>
  <c r="EW173" i="2" s="1"/>
  <c r="DW173" i="2"/>
  <c r="EC173" i="2" s="1"/>
  <c r="CQ173" i="2"/>
  <c r="BW173" i="2"/>
  <c r="ES173" i="2"/>
  <c r="DX173" i="2"/>
  <c r="CR173" i="2"/>
  <c r="CF173" i="2"/>
  <c r="DB173" i="2"/>
  <c r="DG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I173" i="2" l="1"/>
  <c r="HI174" i="2" s="1"/>
  <c r="GM173" i="2"/>
  <c r="GN173" i="2"/>
  <c r="FS173" i="2"/>
  <c r="BQ173" i="2"/>
  <c r="EB173" i="2"/>
  <c r="CL173" i="2"/>
  <c r="EX173" i="2"/>
  <c r="FQ173" i="2"/>
  <c r="EA173" i="2"/>
  <c r="EV173" i="2"/>
  <c r="HJ172" i="2"/>
  <c r="DF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HH174" i="2" s="1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FR174" i="2" s="1"/>
  <c r="GS174" i="2"/>
  <c r="GG174" i="2"/>
  <c r="FN174" i="2"/>
  <c r="HB174" i="2"/>
  <c r="GH174" i="2"/>
  <c r="GL174" i="2" s="1"/>
  <c r="FO174" i="2"/>
  <c r="DZ174" i="2"/>
  <c r="ER174" i="2"/>
  <c r="EW174" i="2" s="1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CL174" i="2" s="1"/>
  <c r="BL174" i="2"/>
  <c r="AS174" i="2"/>
  <c r="CJ174" i="2"/>
  <c r="BK174" i="2"/>
  <c r="L174" i="2"/>
  <c r="BN174" i="2"/>
  <c r="AP174" i="2"/>
  <c r="BO174" i="2"/>
  <c r="AQ174" i="2"/>
  <c r="Y174" i="2"/>
  <c r="DB174" i="2"/>
  <c r="DH174" i="2" s="1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EC175" i="2" l="1"/>
  <c r="HG174" i="2"/>
  <c r="EB174" i="2"/>
  <c r="EB175" i="2" s="1"/>
  <c r="DF174" i="2"/>
  <c r="DG174" i="2"/>
  <c r="EX174" i="2"/>
  <c r="EV174" i="2"/>
  <c r="FS174" i="2"/>
  <c r="EA174" i="2"/>
  <c r="GN174" i="2"/>
  <c r="GN175" i="2" s="1"/>
  <c r="FQ174" i="2"/>
  <c r="FQ175" i="2" s="1"/>
  <c r="GM174" i="2"/>
  <c r="CM174" i="2"/>
  <c r="BR174" i="2"/>
  <c r="AV174" i="2"/>
  <c r="AU174" i="2"/>
  <c r="AW174" i="2"/>
  <c r="BQ174" i="2"/>
  <c r="BP174" i="2"/>
  <c r="CK174" i="2"/>
  <c r="CN174" i="2" s="1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R175" i="2" s="1"/>
  <c r="GS175" i="2"/>
  <c r="GG175" i="2"/>
  <c r="FN175" i="2"/>
  <c r="HB175" i="2"/>
  <c r="GH175" i="2"/>
  <c r="GL175" i="2" s="1"/>
  <c r="FO175" i="2"/>
  <c r="HC175" i="2"/>
  <c r="HH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DH175" i="2" s="1"/>
  <c r="CH175" i="2"/>
  <c r="FW175" i="2"/>
  <c r="ER175" i="2"/>
  <c r="EW175" i="2" s="1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HI175" i="2"/>
  <c r="HI176" i="2" s="1"/>
  <c r="HG175" i="2"/>
  <c r="FS175" i="2"/>
  <c r="EV175" i="2"/>
  <c r="EX175" i="2"/>
  <c r="DG175" i="2"/>
  <c r="GM175" i="2"/>
  <c r="GM176" i="2" s="1"/>
  <c r="DF175" i="2"/>
  <c r="DI175" i="2" s="1"/>
  <c r="CL175" i="2"/>
  <c r="CM175" i="2"/>
  <c r="AV175" i="2"/>
  <c r="AW175" i="2"/>
  <c r="AU175" i="2"/>
  <c r="BP175" i="2"/>
  <c r="BQ175" i="2"/>
  <c r="CK175" i="2"/>
  <c r="CN175" i="2" s="1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GL176" i="2" s="1"/>
  <c r="FO176" i="2"/>
  <c r="HC176" i="2"/>
  <c r="HH176" i="2" s="1"/>
  <c r="GI176" i="2"/>
  <c r="FP176" i="2"/>
  <c r="HD176" i="2"/>
  <c r="GJ176" i="2"/>
  <c r="EH176" i="2"/>
  <c r="FM176" i="2"/>
  <c r="FR176" i="2" s="1"/>
  <c r="ER176" i="2"/>
  <c r="EW176" i="2" s="1"/>
  <c r="DL176" i="2"/>
  <c r="FX176" i="2"/>
  <c r="DX176" i="2"/>
  <c r="EG176" i="2"/>
  <c r="DZ176" i="2"/>
  <c r="DB176" i="2"/>
  <c r="DH176" i="2" s="1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FQ176" i="2"/>
  <c r="EA176" i="2"/>
  <c r="DG176" i="2"/>
  <c r="GN176" i="2"/>
  <c r="EB176" i="2"/>
  <c r="EX176" i="2"/>
  <c r="EV176" i="2"/>
  <c r="EV177" i="2" s="1"/>
  <c r="FS176" i="2"/>
  <c r="DF176" i="2"/>
  <c r="HG176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R177" i="2" s="1"/>
  <c r="GS177" i="2"/>
  <c r="HB177" i="2"/>
  <c r="GH177" i="2"/>
  <c r="GL177" i="2" s="1"/>
  <c r="FO177" i="2"/>
  <c r="HC177" i="2"/>
  <c r="HH177" i="2" s="1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EW177" i="2" s="1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DH177" i="2" s="1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GM177" i="2"/>
  <c r="GM178" i="2" s="1"/>
  <c r="EX177" i="2"/>
  <c r="EB177" i="2"/>
  <c r="HI177" i="2"/>
  <c r="HG177" i="2"/>
  <c r="GN177" i="2"/>
  <c r="DF177" i="2"/>
  <c r="DG177" i="2"/>
  <c r="DG178" i="2" s="1"/>
  <c r="FS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R178" i="2" s="1"/>
  <c r="GS178" i="2"/>
  <c r="GG178" i="2"/>
  <c r="FN178" i="2"/>
  <c r="HB178" i="2"/>
  <c r="HC178" i="2"/>
  <c r="HH178" i="2" s="1"/>
  <c r="GI178" i="2"/>
  <c r="FP178" i="2"/>
  <c r="HD178" i="2"/>
  <c r="GJ178" i="2"/>
  <c r="HE178" i="2"/>
  <c r="GK178" i="2"/>
  <c r="FB178" i="2"/>
  <c r="HF178" i="2"/>
  <c r="FC178" i="2"/>
  <c r="ER178" i="2"/>
  <c r="EV178" i="2" s="1"/>
  <c r="DV178" i="2"/>
  <c r="FO178" i="2"/>
  <c r="EQ178" i="2"/>
  <c r="DZ178" i="2"/>
  <c r="GH178" i="2"/>
  <c r="GL178" i="2" s="1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H178" i="2" s="1"/>
  <c r="CH178" i="2"/>
  <c r="BM178" i="2"/>
  <c r="BA178" i="2"/>
  <c r="DC178" i="2"/>
  <c r="DW178" i="2"/>
  <c r="EC178" i="2" s="1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DF178" i="2" l="1"/>
  <c r="FQ178" i="2"/>
  <c r="FQ179" i="2" s="1"/>
  <c r="GN178" i="2"/>
  <c r="EW178" i="2"/>
  <c r="HG178" i="2"/>
  <c r="HI178" i="2"/>
  <c r="EA178" i="2"/>
  <c r="EB178" i="2"/>
  <c r="FS178" i="2"/>
  <c r="EX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FR179" i="2" s="1"/>
  <c r="GS179" i="2"/>
  <c r="GG179" i="2"/>
  <c r="FN179" i="2"/>
  <c r="HB179" i="2"/>
  <c r="GH179" i="2"/>
  <c r="GM179" i="2" s="1"/>
  <c r="FO179" i="2"/>
  <c r="HC179" i="2"/>
  <c r="HH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C179" i="2" s="1"/>
  <c r="ET179" i="2"/>
  <c r="DM179" i="2"/>
  <c r="DE179" i="2"/>
  <c r="GI179" i="2"/>
  <c r="DV179" i="2"/>
  <c r="BV179" i="2"/>
  <c r="DB179" i="2"/>
  <c r="DH179" i="2" s="1"/>
  <c r="DL179" i="2"/>
  <c r="DD179" i="2"/>
  <c r="CJ179" i="2"/>
  <c r="BO179" i="2"/>
  <c r="EH179" i="2"/>
  <c r="DX179" i="2"/>
  <c r="EQ179" i="2"/>
  <c r="DY179" i="2"/>
  <c r="ER179" i="2"/>
  <c r="EV179" i="2" s="1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AW179" i="2" l="1"/>
  <c r="EA179" i="2"/>
  <c r="EA180" i="2" s="1"/>
  <c r="DF179" i="2"/>
  <c r="HI179" i="2"/>
  <c r="EB179" i="2"/>
  <c r="DG179" i="2"/>
  <c r="HG179" i="2"/>
  <c r="EW179" i="2"/>
  <c r="GL179" i="2"/>
  <c r="GL180" i="2" s="1"/>
  <c r="EX179" i="2"/>
  <c r="GN179" i="2"/>
  <c r="FS179" i="2"/>
  <c r="CL179" i="2"/>
  <c r="CM179" i="2"/>
  <c r="BP179" i="2"/>
  <c r="AV179" i="2"/>
  <c r="AU179" i="2"/>
  <c r="BR179" i="2"/>
  <c r="BQ179" i="2"/>
  <c r="CK179" i="2"/>
  <c r="CN179" i="2" s="1"/>
  <c r="DI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GM180" i="2" s="1"/>
  <c r="FO180" i="2"/>
  <c r="HC180" i="2"/>
  <c r="HH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FR180" i="2" s="1"/>
  <c r="ET180" i="2"/>
  <c r="GJ180" i="2"/>
  <c r="EQ180" i="2"/>
  <c r="DX180" i="2"/>
  <c r="DL180" i="2"/>
  <c r="EG180" i="2"/>
  <c r="DV180" i="2"/>
  <c r="BV180" i="2"/>
  <c r="EH180" i="2"/>
  <c r="DW180" i="2"/>
  <c r="EC180" i="2" s="1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V180" i="2" s="1"/>
  <c r="DY180" i="2"/>
  <c r="DB180" i="2"/>
  <c r="DH180" i="2" s="1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W180" i="2" l="1"/>
  <c r="HG180" i="2"/>
  <c r="FQ180" i="2"/>
  <c r="ED179" i="2"/>
  <c r="DG180" i="2"/>
  <c r="FS180" i="2"/>
  <c r="EB180" i="2"/>
  <c r="GN180" i="2"/>
  <c r="GN181" i="2" s="1"/>
  <c r="HI180" i="2"/>
  <c r="EX180" i="2"/>
  <c r="DF180" i="2"/>
  <c r="CM180" i="2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GL181" i="2" s="1"/>
  <c r="FO181" i="2"/>
  <c r="HC181" i="2"/>
  <c r="HH181" i="2" s="1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R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EC181" i="2" s="1"/>
  <c r="CQ181" i="2"/>
  <c r="ER181" i="2"/>
  <c r="EV181" i="2" s="1"/>
  <c r="DX181" i="2"/>
  <c r="EA181" i="2" s="1"/>
  <c r="CR181" i="2"/>
  <c r="DL181" i="2"/>
  <c r="EH181" i="2"/>
  <c r="DV181" i="2"/>
  <c r="DB181" i="2"/>
  <c r="DH181" i="2" s="1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I180" i="2"/>
  <c r="EB181" i="2" l="1"/>
  <c r="EW181" i="2"/>
  <c r="FS181" i="2"/>
  <c r="GM181" i="2"/>
  <c r="DG181" i="2"/>
  <c r="DF181" i="2"/>
  <c r="FQ181" i="2"/>
  <c r="EX181" i="2"/>
  <c r="EX182" i="2" s="1"/>
  <c r="HI181" i="2"/>
  <c r="HG181" i="2"/>
  <c r="CM181" i="2"/>
  <c r="BP181" i="2"/>
  <c r="AV181" i="2"/>
  <c r="AW181" i="2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HH182" i="2" s="1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R182" i="2" s="1"/>
  <c r="GS182" i="2"/>
  <c r="GG182" i="2"/>
  <c r="FN182" i="2"/>
  <c r="HB182" i="2"/>
  <c r="GH182" i="2"/>
  <c r="GN182" i="2" s="1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V182" i="2" s="1"/>
  <c r="DW182" i="2"/>
  <c r="EA182" i="2" s="1"/>
  <c r="CQ182" i="2"/>
  <c r="BL182" i="2"/>
  <c r="AS182" i="2"/>
  <c r="DZ182" i="2"/>
  <c r="AT182" i="2"/>
  <c r="BW182" i="2"/>
  <c r="BM182" i="2"/>
  <c r="CF182" i="2"/>
  <c r="BN182" i="2"/>
  <c r="Y182" i="2"/>
  <c r="DB182" i="2"/>
  <c r="DH182" i="2" s="1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EB182" i="2" l="1"/>
  <c r="FQ182" i="2"/>
  <c r="FQ183" i="2" s="1"/>
  <c r="AW182" i="2"/>
  <c r="DF182" i="2"/>
  <c r="EC182" i="2"/>
  <c r="DG182" i="2"/>
  <c r="GL182" i="2"/>
  <c r="GM182" i="2"/>
  <c r="HG182" i="2"/>
  <c r="HG183" i="2" s="1"/>
  <c r="FS182" i="2"/>
  <c r="HI182" i="2"/>
  <c r="EW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R183" i="2" s="1"/>
  <c r="GS183" i="2"/>
  <c r="GG183" i="2"/>
  <c r="FN183" i="2"/>
  <c r="HB183" i="2"/>
  <c r="GH183" i="2"/>
  <c r="GN183" i="2" s="1"/>
  <c r="FO183" i="2"/>
  <c r="HC183" i="2"/>
  <c r="HH183" i="2" s="1"/>
  <c r="GI183" i="2"/>
  <c r="FP183" i="2"/>
  <c r="EG183" i="2"/>
  <c r="FW183" i="2"/>
  <c r="ES183" i="2"/>
  <c r="FL183" i="2"/>
  <c r="EU183" i="2"/>
  <c r="DY183" i="2"/>
  <c r="DA183" i="2"/>
  <c r="DZ183" i="2"/>
  <c r="DB183" i="2"/>
  <c r="DH183" i="2" s="1"/>
  <c r="EQ183" i="2"/>
  <c r="DL183" i="2"/>
  <c r="ER183" i="2"/>
  <c r="EV183" i="2" s="1"/>
  <c r="DM183" i="2"/>
  <c r="ET183" i="2"/>
  <c r="DV183" i="2"/>
  <c r="CH183" i="2"/>
  <c r="BK183" i="2"/>
  <c r="DW183" i="2"/>
  <c r="EA183" i="2" s="1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GM183" i="2" l="1"/>
  <c r="GM184" i="2" s="1"/>
  <c r="EB183" i="2"/>
  <c r="EX183" i="2"/>
  <c r="GL183" i="2"/>
  <c r="DG183" i="2"/>
  <c r="EW183" i="2"/>
  <c r="EC183" i="2"/>
  <c r="HI183" i="2"/>
  <c r="HI184" i="2" s="1"/>
  <c r="DF183" i="2"/>
  <c r="FS183" i="2"/>
  <c r="CM183" i="2"/>
  <c r="AV183" i="2"/>
  <c r="AU183" i="2"/>
  <c r="AW183" i="2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GN184" i="2" s="1"/>
  <c r="FO184" i="2"/>
  <c r="HC184" i="2"/>
  <c r="HG184" i="2" s="1"/>
  <c r="GI184" i="2"/>
  <c r="FP184" i="2"/>
  <c r="HD184" i="2"/>
  <c r="GJ184" i="2"/>
  <c r="EH184" i="2"/>
  <c r="EQ184" i="2"/>
  <c r="EU184" i="2"/>
  <c r="DZ184" i="2"/>
  <c r="DB184" i="2"/>
  <c r="DH184" i="2" s="1"/>
  <c r="FM184" i="2"/>
  <c r="FR184" i="2" s="1"/>
  <c r="EG184" i="2"/>
  <c r="DC184" i="2"/>
  <c r="DW184" i="2"/>
  <c r="EA184" i="2" s="1"/>
  <c r="CQ184" i="2"/>
  <c r="FX184" i="2"/>
  <c r="DX184" i="2"/>
  <c r="DY184" i="2"/>
  <c r="DA184" i="2"/>
  <c r="CI184" i="2"/>
  <c r="BN184" i="2"/>
  <c r="ER184" i="2"/>
  <c r="EV184" i="2" s="1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EC184" i="2" l="1"/>
  <c r="EC185" i="2" s="1"/>
  <c r="FQ184" i="2"/>
  <c r="AW184" i="2"/>
  <c r="EW184" i="2"/>
  <c r="DG184" i="2"/>
  <c r="GL184" i="2"/>
  <c r="HH184" i="2"/>
  <c r="EX184" i="2"/>
  <c r="EX185" i="2" s="1"/>
  <c r="FS184" i="2"/>
  <c r="DF184" i="2"/>
  <c r="EB184" i="2"/>
  <c r="CN183" i="2"/>
  <c r="CM184" i="2"/>
  <c r="BP184" i="2"/>
  <c r="AV184" i="2"/>
  <c r="AU184" i="2"/>
  <c r="AU185" i="2" s="1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FR185" i="2" s="1"/>
  <c r="GS185" i="2"/>
  <c r="HB185" i="2"/>
  <c r="GH185" i="2"/>
  <c r="GN185" i="2" s="1"/>
  <c r="FO185" i="2"/>
  <c r="HC185" i="2"/>
  <c r="HG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EV185" i="2" s="1"/>
  <c r="DL185" i="2"/>
  <c r="DD185" i="2"/>
  <c r="EU185" i="2"/>
  <c r="DZ185" i="2"/>
  <c r="DB185" i="2"/>
  <c r="DH185" i="2" s="1"/>
  <c r="CJ185" i="2"/>
  <c r="BB185" i="2"/>
  <c r="DM185" i="2"/>
  <c r="DV185" i="2"/>
  <c r="DW185" i="2"/>
  <c r="EA185" i="2" s="1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HH185" i="2" l="1"/>
  <c r="HI185" i="2"/>
  <c r="GL185" i="2"/>
  <c r="DG185" i="2"/>
  <c r="EW185" i="2"/>
  <c r="EB185" i="2"/>
  <c r="DF185" i="2"/>
  <c r="GM185" i="2"/>
  <c r="FS185" i="2"/>
  <c r="FQ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R186" i="2" s="1"/>
  <c r="GS186" i="2"/>
  <c r="GG186" i="2"/>
  <c r="FN186" i="2"/>
  <c r="HB186" i="2"/>
  <c r="HC186" i="2"/>
  <c r="HG186" i="2" s="1"/>
  <c r="GI186" i="2"/>
  <c r="FP186" i="2"/>
  <c r="HD186" i="2"/>
  <c r="GJ186" i="2"/>
  <c r="HE186" i="2"/>
  <c r="GK186" i="2"/>
  <c r="FB186" i="2"/>
  <c r="HF186" i="2"/>
  <c r="FC186" i="2"/>
  <c r="ER186" i="2"/>
  <c r="EX186" i="2" s="1"/>
  <c r="EU186" i="2"/>
  <c r="FO186" i="2"/>
  <c r="EH186" i="2"/>
  <c r="GH186" i="2"/>
  <c r="GN186" i="2" s="1"/>
  <c r="ES186" i="2"/>
  <c r="DL186" i="2"/>
  <c r="DD186" i="2"/>
  <c r="ET186" i="2"/>
  <c r="DM186" i="2"/>
  <c r="DE186" i="2"/>
  <c r="EG186" i="2"/>
  <c r="DV186" i="2"/>
  <c r="EQ186" i="2"/>
  <c r="DW186" i="2"/>
  <c r="EA186" i="2" s="1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DH186" i="2" s="1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I185" i="2"/>
  <c r="GM186" i="2" l="1"/>
  <c r="HH186" i="2"/>
  <c r="DF186" i="2"/>
  <c r="EC186" i="2"/>
  <c r="EB186" i="2"/>
  <c r="EW186" i="2"/>
  <c r="DG186" i="2"/>
  <c r="EV186" i="2"/>
  <c r="FQ186" i="2"/>
  <c r="GL186" i="2"/>
  <c r="FS186" i="2"/>
  <c r="HI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FR187" i="2" s="1"/>
  <c r="GS187" i="2"/>
  <c r="GG187" i="2"/>
  <c r="FN187" i="2"/>
  <c r="HB187" i="2"/>
  <c r="GH187" i="2"/>
  <c r="GN187" i="2" s="1"/>
  <c r="FO187" i="2"/>
  <c r="HC187" i="2"/>
  <c r="HG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EX187" i="2" s="1"/>
  <c r="GI187" i="2"/>
  <c r="EU187" i="2"/>
  <c r="DM187" i="2"/>
  <c r="DE187" i="2"/>
  <c r="DV187" i="2"/>
  <c r="DX187" i="2"/>
  <c r="CR187" i="2"/>
  <c r="DY187" i="2"/>
  <c r="DZ187" i="2"/>
  <c r="DB187" i="2"/>
  <c r="DH187" i="2" s="1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A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AB187" i="2" l="1"/>
  <c r="GL187" i="2"/>
  <c r="HH187" i="2"/>
  <c r="FQ187" i="2"/>
  <c r="GM187" i="2"/>
  <c r="EV187" i="2"/>
  <c r="DG187" i="2"/>
  <c r="EW187" i="2"/>
  <c r="EB187" i="2"/>
  <c r="HI187" i="2"/>
  <c r="EC187" i="2"/>
  <c r="FS187" i="2"/>
  <c r="DF187" i="2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GN188" i="2" s="1"/>
  <c r="FO188" i="2"/>
  <c r="HC188" i="2"/>
  <c r="HG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FR188" i="2" s="1"/>
  <c r="ET188" i="2"/>
  <c r="EH188" i="2"/>
  <c r="EU188" i="2"/>
  <c r="DV188" i="2"/>
  <c r="GJ188" i="2"/>
  <c r="EG188" i="2"/>
  <c r="DW188" i="2"/>
  <c r="EA188" i="2" s="1"/>
  <c r="CQ188" i="2"/>
  <c r="ER188" i="2"/>
  <c r="EX188" i="2" s="1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BQ188" i="2" s="1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C188" i="2" l="1"/>
  <c r="HH188" i="2"/>
  <c r="HI188" i="2"/>
  <c r="GL188" i="2"/>
  <c r="EB188" i="2"/>
  <c r="EW188" i="2"/>
  <c r="DG188" i="2"/>
  <c r="EV188" i="2"/>
  <c r="DF188" i="2"/>
  <c r="GM188" i="2"/>
  <c r="FS188" i="2"/>
  <c r="F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GN189" i="2" s="1"/>
  <c r="FO189" i="2"/>
  <c r="HC189" i="2"/>
  <c r="HG189" i="2" s="1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FR189" i="2" s="1"/>
  <c r="GS189" i="2"/>
  <c r="GG189" i="2"/>
  <c r="FN189" i="2"/>
  <c r="EU189" i="2"/>
  <c r="GK189" i="2"/>
  <c r="ER189" i="2"/>
  <c r="EX189" i="2" s="1"/>
  <c r="EH189" i="2"/>
  <c r="DW189" i="2"/>
  <c r="EA189" i="2" s="1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H189" i="2" s="1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GM189" i="2" l="1"/>
  <c r="HH189" i="2"/>
  <c r="DF189" i="2"/>
  <c r="EC189" i="2"/>
  <c r="EV189" i="2"/>
  <c r="DG189" i="2"/>
  <c r="EW189" i="2"/>
  <c r="EB189" i="2"/>
  <c r="FQ189" i="2"/>
  <c r="GL189" i="2"/>
  <c r="FS189" i="2"/>
  <c r="HI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HG190" i="2" s="1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FR190" i="2" s="1"/>
  <c r="GS190" i="2"/>
  <c r="GG190" i="2"/>
  <c r="HB190" i="2"/>
  <c r="GH190" i="2"/>
  <c r="GN190" i="2" s="1"/>
  <c r="FO190" i="2"/>
  <c r="ET190" i="2"/>
  <c r="FC190" i="2"/>
  <c r="EH190" i="2"/>
  <c r="FN190" i="2"/>
  <c r="FP190" i="2"/>
  <c r="ER190" i="2"/>
  <c r="EX190" i="2" s="1"/>
  <c r="DX190" i="2"/>
  <c r="CR190" i="2"/>
  <c r="ES190" i="2"/>
  <c r="DY190" i="2"/>
  <c r="DA190" i="2"/>
  <c r="DW190" i="2"/>
  <c r="EA190" i="2" s="1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DH190" i="2" s="1"/>
  <c r="CI190" i="2"/>
  <c r="AG190" i="2"/>
  <c r="U190" i="2"/>
  <c r="AQ190" i="2"/>
  <c r="L190" i="2"/>
  <c r="ED189" i="2"/>
  <c r="EY189" i="2"/>
  <c r="AX187" i="2"/>
  <c r="AC189" i="2" l="1"/>
  <c r="GL190" i="2"/>
  <c r="HH190" i="2"/>
  <c r="FQ190" i="2"/>
  <c r="GM190" i="2"/>
  <c r="EB190" i="2"/>
  <c r="EW190" i="2"/>
  <c r="DG190" i="2"/>
  <c r="EV190" i="2"/>
  <c r="HI190" i="2"/>
  <c r="EC190" i="2"/>
  <c r="FS190" i="2"/>
  <c r="DF190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GN191" i="2" s="1"/>
  <c r="HC191" i="2"/>
  <c r="HG191" i="2" s="1"/>
  <c r="GI191" i="2"/>
  <c r="FP191" i="2"/>
  <c r="EG191" i="2"/>
  <c r="FC191" i="2"/>
  <c r="FW191" i="2"/>
  <c r="FL191" i="2"/>
  <c r="FM191" i="2"/>
  <c r="FR191" i="2" s="1"/>
  <c r="FO191" i="2"/>
  <c r="ER191" i="2"/>
  <c r="EX191" i="2" s="1"/>
  <c r="ET191" i="2"/>
  <c r="DY191" i="2"/>
  <c r="DA191" i="2"/>
  <c r="FB191" i="2"/>
  <c r="EU191" i="2"/>
  <c r="DZ191" i="2"/>
  <c r="DB191" i="2"/>
  <c r="DH191" i="2" s="1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EA191" i="2" s="1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HH191" i="2"/>
  <c r="HI191" i="2"/>
  <c r="GL191" i="2"/>
  <c r="EV191" i="2"/>
  <c r="DG191" i="2"/>
  <c r="EW191" i="2"/>
  <c r="EB191" i="2"/>
  <c r="DF191" i="2"/>
  <c r="GM191" i="2"/>
  <c r="FS191" i="2"/>
  <c r="FQ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DI191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GN192" i="2" s="1"/>
  <c r="HC192" i="2"/>
  <c r="HG192" i="2" s="1"/>
  <c r="GI192" i="2"/>
  <c r="HD192" i="2"/>
  <c r="GJ192" i="2"/>
  <c r="EH192" i="2"/>
  <c r="FM192" i="2"/>
  <c r="FR192" i="2" s="1"/>
  <c r="EG192" i="2"/>
  <c r="FN192" i="2"/>
  <c r="FX192" i="2"/>
  <c r="FO192" i="2"/>
  <c r="ET192" i="2"/>
  <c r="FB192" i="2"/>
  <c r="FC192" i="2"/>
  <c r="DZ192" i="2"/>
  <c r="DB192" i="2"/>
  <c r="DH192" i="2" s="1"/>
  <c r="FL192" i="2"/>
  <c r="DC192" i="2"/>
  <c r="DM192" i="2"/>
  <c r="FP192" i="2"/>
  <c r="DV192" i="2"/>
  <c r="DW192" i="2"/>
  <c r="EA192" i="2" s="1"/>
  <c r="CQ192" i="2"/>
  <c r="CI192" i="2"/>
  <c r="BN192" i="2"/>
  <c r="EQ192" i="2"/>
  <c r="DX192" i="2"/>
  <c r="CR192" i="2"/>
  <c r="CJ192" i="2"/>
  <c r="BO192" i="2"/>
  <c r="ER192" i="2"/>
  <c r="EX192" i="2" s="1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AW192" i="2" l="1"/>
  <c r="GM192" i="2"/>
  <c r="HH192" i="2"/>
  <c r="DF192" i="2"/>
  <c r="EC192" i="2"/>
  <c r="EB192" i="2"/>
  <c r="EW192" i="2"/>
  <c r="DG192" i="2"/>
  <c r="EV192" i="2"/>
  <c r="FQ192" i="2"/>
  <c r="GL192" i="2"/>
  <c r="FS192" i="2"/>
  <c r="HI192" i="2"/>
  <c r="CM192" i="2"/>
  <c r="AV192" i="2"/>
  <c r="AU192" i="2"/>
  <c r="BQ192" i="2"/>
  <c r="BP192" i="2"/>
  <c r="CL192" i="2"/>
  <c r="CK192" i="2"/>
  <c r="CN192" i="2" s="1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GN193" i="2" s="1"/>
  <c r="HC193" i="2"/>
  <c r="HG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FR193" i="2" s="1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DH193" i="2" s="1"/>
  <c r="CJ193" i="2"/>
  <c r="BB193" i="2"/>
  <c r="DE193" i="2"/>
  <c r="DM193" i="2"/>
  <c r="DV193" i="2"/>
  <c r="CF193" i="2"/>
  <c r="BM193" i="2"/>
  <c r="AT193" i="2"/>
  <c r="ES193" i="2"/>
  <c r="DW193" i="2"/>
  <c r="EA193" i="2" s="1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GM193" i="2"/>
  <c r="EV193" i="2"/>
  <c r="DG193" i="2"/>
  <c r="EW193" i="2"/>
  <c r="EB193" i="2"/>
  <c r="HI193" i="2"/>
  <c r="EC193" i="2"/>
  <c r="FS193" i="2"/>
  <c r="DF193" i="2"/>
  <c r="GL193" i="2"/>
  <c r="HH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G194" i="2" s="1"/>
  <c r="GI194" i="2"/>
  <c r="HD194" i="2"/>
  <c r="GJ194" i="2"/>
  <c r="HE194" i="2"/>
  <c r="GK194" i="2"/>
  <c r="HF194" i="2"/>
  <c r="FC194" i="2"/>
  <c r="ER194" i="2"/>
  <c r="EX194" i="2" s="1"/>
  <c r="ET194" i="2"/>
  <c r="FB194" i="2"/>
  <c r="GH194" i="2"/>
  <c r="GN194" i="2" s="1"/>
  <c r="FM194" i="2"/>
  <c r="FR194" i="2" s="1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EA194" i="2" s="1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AW194" i="2" l="1"/>
  <c r="DF194" i="2"/>
  <c r="GM194" i="2"/>
  <c r="FS194" i="2"/>
  <c r="FQ194" i="2"/>
  <c r="EC194" i="2"/>
  <c r="HI194" i="2"/>
  <c r="EB194" i="2"/>
  <c r="EW194" i="2"/>
  <c r="HH194" i="2"/>
  <c r="HH195" i="2" s="1"/>
  <c r="DG194" i="2"/>
  <c r="GL194" i="2"/>
  <c r="EV194" i="2"/>
  <c r="CM194" i="2"/>
  <c r="AV194" i="2"/>
  <c r="AU194" i="2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GN195" i="2" s="1"/>
  <c r="HC195" i="2"/>
  <c r="HG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R195" i="2" s="1"/>
  <c r="FO195" i="2"/>
  <c r="EQ195" i="2"/>
  <c r="GI195" i="2"/>
  <c r="FP195" i="2"/>
  <c r="ET195" i="2"/>
  <c r="DM195" i="2"/>
  <c r="DE195" i="2"/>
  <c r="EU195" i="2"/>
  <c r="DV195" i="2"/>
  <c r="DL195" i="2"/>
  <c r="DW195" i="2"/>
  <c r="EA195" i="2" s="1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W195" i="2"/>
  <c r="AU195" i="2"/>
  <c r="EB195" i="2"/>
  <c r="HI195" i="2"/>
  <c r="DF195" i="2"/>
  <c r="EC195" i="2"/>
  <c r="EV195" i="2"/>
  <c r="FQ195" i="2"/>
  <c r="GL195" i="2"/>
  <c r="GL196" i="2" s="1"/>
  <c r="FS195" i="2"/>
  <c r="DG195" i="2"/>
  <c r="GM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GN196" i="2" s="1"/>
  <c r="HC196" i="2"/>
  <c r="HH196" i="2" s="1"/>
  <c r="GI196" i="2"/>
  <c r="HD196" i="2"/>
  <c r="HE196" i="2"/>
  <c r="GK196" i="2"/>
  <c r="HF196" i="2"/>
  <c r="FW196" i="2"/>
  <c r="GR196" i="2"/>
  <c r="FX196" i="2"/>
  <c r="FM196" i="2"/>
  <c r="FR196" i="2" s="1"/>
  <c r="ET196" i="2"/>
  <c r="FL196" i="2"/>
  <c r="EG196" i="2"/>
  <c r="FN196" i="2"/>
  <c r="FO196" i="2"/>
  <c r="ES196" i="2"/>
  <c r="GJ196" i="2"/>
  <c r="FB196" i="2"/>
  <c r="DV196" i="2"/>
  <c r="FC196" i="2"/>
  <c r="DW196" i="2"/>
  <c r="EA196" i="2" s="1"/>
  <c r="CQ196" i="2"/>
  <c r="EQ196" i="2"/>
  <c r="DY196" i="2"/>
  <c r="ER196" i="2"/>
  <c r="EX196" i="2" s="1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DH196" i="2" s="1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AW196" i="2" l="1"/>
  <c r="FQ196" i="2"/>
  <c r="EW196" i="2"/>
  <c r="EV196" i="2"/>
  <c r="EC196" i="2"/>
  <c r="DF196" i="2"/>
  <c r="HG196" i="2"/>
  <c r="GM196" i="2"/>
  <c r="HI196" i="2"/>
  <c r="DG196" i="2"/>
  <c r="FS196" i="2"/>
  <c r="EB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GN197" i="2" s="1"/>
  <c r="HC197" i="2"/>
  <c r="HH197" i="2" s="1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A197" i="2" s="1"/>
  <c r="CQ197" i="2"/>
  <c r="GK197" i="2"/>
  <c r="FM197" i="2"/>
  <c r="FR197" i="2" s="1"/>
  <c r="EH197" i="2"/>
  <c r="DX197" i="2"/>
  <c r="CR197" i="2"/>
  <c r="DL197" i="2"/>
  <c r="CF197" i="2"/>
  <c r="BM197" i="2"/>
  <c r="BB197" i="2"/>
  <c r="ER197" i="2"/>
  <c r="EX197" i="2" s="1"/>
  <c r="DM197" i="2"/>
  <c r="CG197" i="2"/>
  <c r="BN197" i="2"/>
  <c r="ES197" i="2"/>
  <c r="DV197" i="2"/>
  <c r="ET197" i="2"/>
  <c r="DY197" i="2"/>
  <c r="DZ197" i="2"/>
  <c r="DB197" i="2"/>
  <c r="DH197" i="2" s="1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D196" i="2"/>
  <c r="AA197" i="2" l="1"/>
  <c r="Z197" i="2"/>
  <c r="HI197" i="2"/>
  <c r="GM197" i="2"/>
  <c r="GL197" i="2"/>
  <c r="HG197" i="2"/>
  <c r="DF197" i="2"/>
  <c r="EC197" i="2"/>
  <c r="EB197" i="2"/>
  <c r="EV197" i="2"/>
  <c r="FS197" i="2"/>
  <c r="EW197" i="2"/>
  <c r="DG197" i="2"/>
  <c r="FQ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H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GN198" i="2" s="1"/>
  <c r="FO198" i="2"/>
  <c r="ES198" i="2"/>
  <c r="FB198" i="2"/>
  <c r="FL198" i="2"/>
  <c r="EG198" i="2"/>
  <c r="FM198" i="2"/>
  <c r="FR198" i="2" s="1"/>
  <c r="FN198" i="2"/>
  <c r="EQ198" i="2"/>
  <c r="DW198" i="2"/>
  <c r="EA198" i="2" s="1"/>
  <c r="CR198" i="2"/>
  <c r="FP198" i="2"/>
  <c r="ER198" i="2"/>
  <c r="EX198" i="2" s="1"/>
  <c r="DX198" i="2"/>
  <c r="DA198" i="2"/>
  <c r="EU198" i="2"/>
  <c r="DM198" i="2"/>
  <c r="DV198" i="2"/>
  <c r="CQ198" i="2"/>
  <c r="CG198" i="2"/>
  <c r="DY198" i="2"/>
  <c r="DB198" i="2"/>
  <c r="DH198" i="2" s="1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AC197" i="2" l="1"/>
  <c r="Z198" i="2"/>
  <c r="EW198" i="2"/>
  <c r="GM198" i="2"/>
  <c r="FS198" i="2"/>
  <c r="HI198" i="2"/>
  <c r="AW198" i="2"/>
  <c r="EV198" i="2"/>
  <c r="EB198" i="2"/>
  <c r="EC198" i="2"/>
  <c r="DF198" i="2"/>
  <c r="FQ198" i="2"/>
  <c r="HG198" i="2"/>
  <c r="DG198" i="2"/>
  <c r="GL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GN199" i="2" s="1"/>
  <c r="HC199" i="2"/>
  <c r="HH199" i="2" s="1"/>
  <c r="GI199" i="2"/>
  <c r="FP199" i="2"/>
  <c r="FW199" i="2"/>
  <c r="FB199" i="2"/>
  <c r="ET199" i="2"/>
  <c r="FC199" i="2"/>
  <c r="FL199" i="2"/>
  <c r="FN199" i="2"/>
  <c r="EH199" i="2"/>
  <c r="FO199" i="2"/>
  <c r="ER199" i="2"/>
  <c r="EX199" i="2" s="1"/>
  <c r="DW199" i="2"/>
  <c r="EA199" i="2" s="1"/>
  <c r="DA199" i="2"/>
  <c r="ES199" i="2"/>
  <c r="DX199" i="2"/>
  <c r="DB199" i="2"/>
  <c r="DH199" i="2" s="1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R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AU199" i="2" l="1"/>
  <c r="FQ199" i="2"/>
  <c r="GM199" i="2"/>
  <c r="DF199" i="2"/>
  <c r="EW199" i="2"/>
  <c r="EC199" i="2"/>
  <c r="EB199" i="2"/>
  <c r="EV199" i="2"/>
  <c r="GL199" i="2"/>
  <c r="DG199" i="2"/>
  <c r="HI199" i="2"/>
  <c r="HG199" i="2"/>
  <c r="FS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GN200" i="2" s="1"/>
  <c r="HC200" i="2"/>
  <c r="HH200" i="2" s="1"/>
  <c r="GI200" i="2"/>
  <c r="HD200" i="2"/>
  <c r="GJ200" i="2"/>
  <c r="FL200" i="2"/>
  <c r="EU200" i="2"/>
  <c r="FX200" i="2"/>
  <c r="FM200" i="2"/>
  <c r="FR200" i="2" s="1"/>
  <c r="FN200" i="2"/>
  <c r="FP200" i="2"/>
  <c r="EQ200" i="2"/>
  <c r="FB200" i="2"/>
  <c r="ES200" i="2"/>
  <c r="DX200" i="2"/>
  <c r="DB200" i="2"/>
  <c r="DH200" i="2" s="1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EA200" i="2" s="1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FQ200" i="2"/>
  <c r="GL200" i="2"/>
  <c r="EV200" i="2"/>
  <c r="EB200" i="2"/>
  <c r="EC200" i="2"/>
  <c r="FS200" i="2"/>
  <c r="EW200" i="2"/>
  <c r="HG200" i="2"/>
  <c r="DF200" i="2"/>
  <c r="HI200" i="2"/>
  <c r="GM200" i="2"/>
  <c r="CM200" i="2"/>
  <c r="AV200" i="2"/>
  <c r="AW200" i="2"/>
  <c r="AU200" i="2"/>
  <c r="BQ200" i="2"/>
  <c r="BR200" i="2"/>
  <c r="CL200" i="2"/>
  <c r="CK200" i="2"/>
  <c r="CN200" i="2" s="1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GN201" i="2" s="1"/>
  <c r="HC201" i="2"/>
  <c r="HH201" i="2" s="1"/>
  <c r="GI201" i="2"/>
  <c r="HD201" i="2"/>
  <c r="GJ201" i="2"/>
  <c r="HE201" i="2"/>
  <c r="GK201" i="2"/>
  <c r="FB201" i="2"/>
  <c r="FN201" i="2"/>
  <c r="FO201" i="2"/>
  <c r="GG201" i="2"/>
  <c r="FP201" i="2"/>
  <c r="ER201" i="2"/>
  <c r="EX201" i="2" s="1"/>
  <c r="FC201" i="2"/>
  <c r="FL201" i="2"/>
  <c r="ET201" i="2"/>
  <c r="DY201" i="2"/>
  <c r="DC201" i="2"/>
  <c r="FM201" i="2"/>
  <c r="FR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EA201" i="2" s="1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DH201" i="2" s="1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AC200" i="2" l="1"/>
  <c r="DF201" i="2"/>
  <c r="FQ201" i="2"/>
  <c r="HG201" i="2"/>
  <c r="DG201" i="2"/>
  <c r="EW201" i="2"/>
  <c r="FS201" i="2"/>
  <c r="EC201" i="2"/>
  <c r="EB201" i="2"/>
  <c r="GM201" i="2"/>
  <c r="EV201" i="2"/>
  <c r="HI201" i="2"/>
  <c r="GL201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H202" i="2" s="1"/>
  <c r="GJ202" i="2"/>
  <c r="HD202" i="2"/>
  <c r="GK202" i="2"/>
  <c r="HE202" i="2"/>
  <c r="FC202" i="2"/>
  <c r="FP202" i="2"/>
  <c r="EG202" i="2"/>
  <c r="FL202" i="2"/>
  <c r="ES202" i="2"/>
  <c r="FM202" i="2"/>
  <c r="FR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GN202" i="2" s="1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CM202" i="2" s="1"/>
  <c r="BK202" i="2"/>
  <c r="AT202" i="2"/>
  <c r="DW202" i="2"/>
  <c r="EA202" i="2" s="1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BQ202" i="2" s="1"/>
  <c r="DB202" i="2"/>
  <c r="DH202" i="2" s="1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FQ202" i="2"/>
  <c r="GM202" i="2"/>
  <c r="DF202" i="2"/>
  <c r="FZ6" i="2"/>
  <c r="EB202" i="2"/>
  <c r="EC202" i="2"/>
  <c r="FS202" i="2"/>
  <c r="EW202" i="2"/>
  <c r="GL202" i="2"/>
  <c r="DG202" i="2"/>
  <c r="HI202" i="2"/>
  <c r="HG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GN203" i="2" s="1"/>
  <c r="HC203" i="2"/>
  <c r="HH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EX203" i="2" s="1"/>
  <c r="DW203" i="2"/>
  <c r="EA203" i="2" s="1"/>
  <c r="FM203" i="2"/>
  <c r="FR203" i="2" s="1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DH203" i="2" s="1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HJ202" i="2"/>
  <c r="EY202" i="2"/>
  <c r="AX200" i="2"/>
  <c r="AC202" i="2" l="1"/>
  <c r="GL203" i="2"/>
  <c r="FQ203" i="2"/>
  <c r="EW203" i="2"/>
  <c r="EV203" i="2"/>
  <c r="FS203" i="2"/>
  <c r="EC203" i="2"/>
  <c r="EB203" i="2"/>
  <c r="HG203" i="2"/>
  <c r="HI203" i="2"/>
  <c r="DF203" i="2"/>
  <c r="DG203" i="2"/>
  <c r="GM203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0" i="4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CE3" i="2" s="1"/>
  <c r="D9" i="4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BY34" i="2"/>
  <c r="BZ33" i="2"/>
  <c r="CA33" i="2" s="1"/>
  <c r="CB33" i="2" s="1"/>
  <c r="CC33" i="2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CY172" i="2"/>
  <c r="CY21" i="2"/>
  <c r="CY130" i="2"/>
  <c r="CY74" i="2"/>
  <c r="CY93" i="2"/>
  <c r="CY26" i="2"/>
  <c r="CY80" i="2"/>
  <c r="CY47" i="2"/>
  <c r="CY85" i="2"/>
  <c r="CY201" i="2"/>
  <c r="CY175" i="2"/>
  <c r="CY176" i="2"/>
  <c r="CY70" i="2"/>
  <c r="CY62" i="2"/>
  <c r="CY4" i="2"/>
  <c r="CY164" i="2"/>
  <c r="CY7" i="2"/>
  <c r="CY168" i="2"/>
  <c r="CY51" i="2"/>
  <c r="CY66" i="2"/>
  <c r="CY69" i="2"/>
  <c r="CY10" i="2"/>
  <c r="CY39" i="2"/>
  <c r="CY68" i="2"/>
  <c r="CY73" i="2"/>
  <c r="CY60" i="2"/>
  <c r="CY107" i="2"/>
  <c r="CY6" i="2"/>
  <c r="CY117" i="2"/>
  <c r="CY13" i="2"/>
  <c r="CY109" i="2"/>
  <c r="CY24" i="2"/>
  <c r="CY152" i="2"/>
  <c r="CY44" i="2"/>
  <c r="CY137" i="2"/>
  <c r="CY91" i="2"/>
  <c r="CY174" i="2"/>
  <c r="CY18" i="2"/>
  <c r="CY81" i="2"/>
  <c r="CY187" i="2"/>
  <c r="CY75" i="2"/>
  <c r="CY194" i="2"/>
  <c r="CY9" i="2"/>
  <c r="CY193" i="2"/>
  <c r="CY22" i="2"/>
  <c r="CY101" i="2"/>
  <c r="CY147" i="2"/>
  <c r="CY203" i="2"/>
  <c r="CY40" i="2"/>
  <c r="CY195" i="2"/>
  <c r="CY83" i="2"/>
  <c r="CY77" i="2"/>
  <c r="CY45" i="2"/>
  <c r="CY36" i="2"/>
  <c r="CY127" i="2"/>
  <c r="CY88" i="2"/>
  <c r="CY119" i="2"/>
  <c r="CY25" i="2"/>
  <c r="CY183" i="2"/>
  <c r="CY196" i="2"/>
  <c r="CY184" i="2"/>
  <c r="CY54" i="2"/>
  <c r="CY160" i="2"/>
  <c r="CY78" i="2"/>
  <c r="CY67" i="2"/>
  <c r="CY171" i="2"/>
  <c r="CY169" i="2"/>
  <c r="CY163" i="2"/>
  <c r="CY14" i="2"/>
  <c r="CY65" i="2"/>
  <c r="CY82" i="2"/>
  <c r="CY84" i="2"/>
  <c r="CY113" i="2"/>
  <c r="CY8" i="2"/>
  <c r="CY118" i="2"/>
  <c r="CY5" i="2"/>
  <c r="CY42" i="2"/>
  <c r="CY157" i="2"/>
  <c r="CY178" i="2"/>
  <c r="CY140" i="2"/>
  <c r="CY202" i="2"/>
  <c r="CY182" i="2"/>
  <c r="CY29" i="2"/>
  <c r="CY129" i="2"/>
  <c r="CY71" i="2"/>
  <c r="CY188" i="2"/>
  <c r="CY49" i="2"/>
  <c r="CY27" i="2"/>
  <c r="CY106" i="2"/>
  <c r="CY53" i="2"/>
  <c r="CY35" i="2"/>
  <c r="CY34" i="2"/>
  <c r="CY23" i="2"/>
  <c r="CY185" i="2"/>
  <c r="CY167" i="2"/>
  <c r="CY165" i="2"/>
  <c r="CY30" i="2"/>
  <c r="CY156" i="2"/>
  <c r="CY112" i="2"/>
  <c r="CY64" i="2"/>
  <c r="CY161" i="2"/>
  <c r="CY132" i="2"/>
  <c r="CY20" i="2"/>
  <c r="CY170" i="2"/>
  <c r="CY55" i="2"/>
  <c r="CY57" i="2"/>
  <c r="CY148" i="2"/>
  <c r="CY136" i="2"/>
  <c r="CY124" i="2"/>
  <c r="CY145" i="2"/>
  <c r="CY151" i="2"/>
  <c r="CY58" i="2"/>
  <c r="CY121" i="2"/>
  <c r="CY159" i="2"/>
  <c r="CY126" i="2"/>
  <c r="CY115" i="2"/>
  <c r="CY33" i="2"/>
  <c r="CY97" i="2"/>
  <c r="CY192" i="2"/>
  <c r="CY153" i="2"/>
  <c r="CY134" i="2"/>
  <c r="CY197" i="2"/>
  <c r="CY38" i="2"/>
  <c r="CY138" i="2"/>
  <c r="CY86" i="2"/>
  <c r="CY162" i="2"/>
  <c r="CY122" i="2"/>
  <c r="CY15" i="2"/>
  <c r="CY41" i="2"/>
  <c r="CY158" i="2"/>
  <c r="CY48" i="2"/>
  <c r="CY180" i="2"/>
  <c r="CY11" i="2"/>
  <c r="CY16" i="2"/>
  <c r="CY63" i="2"/>
  <c r="CY87" i="2"/>
  <c r="CY155" i="2"/>
  <c r="CY149" i="2"/>
  <c r="CY79" i="2"/>
  <c r="CY125" i="2"/>
  <c r="CY111" i="2"/>
  <c r="CY173" i="2"/>
  <c r="CY56" i="2"/>
  <c r="CY141" i="2"/>
  <c r="CY181" i="2"/>
  <c r="CY144" i="2"/>
  <c r="CY99" i="2"/>
  <c r="CY96" i="2"/>
  <c r="CY95" i="2"/>
  <c r="CY94" i="2"/>
  <c r="CY72" i="2"/>
  <c r="CY116" i="2"/>
  <c r="CY19" i="2"/>
  <c r="CY59" i="2"/>
  <c r="CY100" i="2"/>
  <c r="CY108" i="2"/>
  <c r="CY139" i="2"/>
  <c r="CY32" i="2"/>
  <c r="CY166" i="2"/>
  <c r="CY103" i="2"/>
  <c r="CY190" i="2"/>
  <c r="CY186" i="2"/>
  <c r="CY135" i="2"/>
  <c r="CY150" i="2"/>
  <c r="CY179" i="2"/>
  <c r="CY52" i="2"/>
  <c r="CY37" i="2"/>
  <c r="CY102" i="2"/>
  <c r="CY131" i="2"/>
  <c r="CY46" i="2"/>
  <c r="CY114" i="2"/>
  <c r="CY50" i="2"/>
  <c r="CY123" i="2"/>
  <c r="CY142" i="2"/>
  <c r="CY200" i="2"/>
  <c r="CY31" i="2"/>
  <c r="CY105" i="2"/>
  <c r="CY12" i="2"/>
  <c r="CY143" i="2"/>
  <c r="CY98" i="2"/>
  <c r="CY177" i="2"/>
  <c r="CY198" i="2"/>
  <c r="CY133" i="2"/>
  <c r="CY110" i="2"/>
  <c r="CY92" i="2"/>
  <c r="CY154" i="2"/>
  <c r="CY28" i="2"/>
  <c r="CY191" i="2"/>
  <c r="CY146" i="2"/>
  <c r="CY104" i="2"/>
  <c r="CY76" i="2"/>
  <c r="CY90" i="2"/>
  <c r="CY189" i="2"/>
  <c r="CY61" i="2"/>
  <c r="CY120" i="2"/>
  <c r="CY17" i="2"/>
  <c r="CY199" i="2"/>
  <c r="CY43" i="2"/>
  <c r="CY89" i="2"/>
  <c r="CY128" i="2"/>
  <c r="CY3" i="2"/>
  <c r="C10" i="4" s="1"/>
  <c r="E10" i="4" s="1"/>
  <c r="F10" i="4" s="1"/>
  <c r="G10" i="4" s="1"/>
  <c r="L10" i="4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61" i="2"/>
  <c r="CD158" i="2"/>
  <c r="CD152" i="2"/>
  <c r="CD101" i="2"/>
  <c r="CD10" i="2"/>
  <c r="CD97" i="2"/>
  <c r="CD65" i="2"/>
  <c r="CD176" i="2"/>
  <c r="CD60" i="2"/>
  <c r="CD133" i="2"/>
  <c r="CD174" i="2"/>
  <c r="CD43" i="2"/>
  <c r="CD119" i="2"/>
  <c r="CD29" i="2"/>
  <c r="CD52" i="2"/>
  <c r="CD168" i="2"/>
  <c r="CD177" i="2"/>
  <c r="CD150" i="2"/>
  <c r="CD167" i="2"/>
  <c r="CD163" i="2"/>
  <c r="CD106" i="2"/>
  <c r="CD22" i="2"/>
  <c r="CD169" i="2"/>
  <c r="CD120" i="2"/>
  <c r="CD99" i="2"/>
  <c r="CD121" i="2"/>
  <c r="CD21" i="2"/>
  <c r="CD151" i="2"/>
  <c r="CD187" i="2"/>
  <c r="CD18" i="2"/>
  <c r="CD193" i="2"/>
  <c r="CD74" i="2"/>
  <c r="CD143" i="2"/>
  <c r="CD57" i="2"/>
  <c r="CD147" i="2"/>
  <c r="CD14" i="2"/>
  <c r="CD34" i="2"/>
  <c r="CD42" i="2"/>
  <c r="CD123" i="2"/>
  <c r="CD198" i="2"/>
  <c r="CD53" i="2"/>
  <c r="CD98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<sst xmlns="http://schemas.openxmlformats.org/spreadsheetml/2006/main" count="1000" uniqueCount="314">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</sst>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2.7215305644991119</c:v>
                </c:pt>
                <c:pt idx="2">
                  <c:v>3.2058292136632871</c:v>
                </c:pt>
                <c:pt idx="3">
                  <c:v>3.7766249877618967</c:v>
                </c:pt>
                <c:pt idx="4">
                  <c:v>4.4494197759318128</c:v>
                </c:pt>
                <c:pt idx="5">
                  <c:v>5.2425026420165475</c:v>
                </c:pt>
                <c:pt idx="6">
                  <c:v>6.1774524454073623</c:v>
                </c:pt>
                <c:pt idx="7">
                  <c:v>7.279731351365875</c:v>
                </c:pt>
                <c:pt idx="8">
                  <c:v>8.5793857081002205</c:v>
                </c:pt>
                <c:pt idx="9">
                  <c:v>10.111873761925157</c:v>
                </c:pt>
                <c:pt idx="10">
                  <c:v>11.919043221083896</c:v>
                </c:pt>
                <c:pt idx="11">
                  <c:v>14.050285862708584</c:v>
                </c:pt>
                <c:pt idx="12">
                  <c:v>16.563901323586503</c:v>
                </c:pt>
                <c:pt idx="13">
                  <c:v>19.528708063023274</c:v>
                </c:pt>
                <c:pt idx="14">
                  <c:v>23.025946399735997</c:v>
                </c:pt>
                <c:pt idx="15">
                  <c:v>27.151526699050493</c:v>
                </c:pt>
                <c:pt idx="16">
                  <c:v>32.018685452011319</c:v>
                </c:pt>
                <c:pt idx="17">
                  <c:v>37.761123416768235</c:v>
                </c:pt>
                <c:pt idx="18">
                  <c:v>44.536713507062494</c:v>
                </c:pt>
                <c:pt idx="19">
                  <c:v>52.531882094072188</c:v>
                </c:pt>
                <c:pt idx="20">
                  <c:v>61.966786287367512</c:v>
                </c:pt>
                <c:pt idx="21">
                  <c:v>73.101432111948</c:v>
                </c:pt>
                <c:pt idx="22">
                  <c:v>86.242904932711554</c:v>
                </c:pt>
                <c:pt idx="23">
                  <c:v>101.75391474233156</c:v>
                </c:pt>
                <c:pt idx="24">
                  <c:v>120.06289590738133</c:v>
                </c:pt>
                <c:pt idx="25">
                  <c:v>141.67594470663133</c:v>
                </c:pt>
                <c:pt idx="26">
                  <c:v>117.30355927040381</c:v>
                </c:pt>
                <c:pt idx="27">
                  <c:v>122.58288569009208</c:v>
                </c:pt>
                <c:pt idx="28">
                  <c:v>127.85668337074144</c:v>
                </c:pt>
                <c:pt idx="29">
                  <c:v>133.12521308937724</c:v>
                </c:pt>
                <c:pt idx="30">
                  <c:v>138.38871324453629</c:v>
                </c:pt>
                <c:pt idx="31">
                  <c:v>143.6474025745157</c:v>
                </c:pt>
                <c:pt idx="32">
                  <c:v>148.90148245576381</c:v>
                </c:pt>
                <c:pt idx="33">
                  <c:v>154.1511388591197</c:v>
                </c:pt>
                <c:pt idx="34">
                  <c:v>159.39654402501083</c:v>
                </c:pt>
                <c:pt idx="35">
                  <c:v>164.63785790610953</c:v>
                </c:pt>
                <c:pt idx="36">
                  <c:v>169.87522941626852</c:v>
                </c:pt>
                <c:pt idx="37">
                  <c:v>175.10879751704928</c:v>
                </c:pt>
                <c:pt idx="38">
                  <c:v>180.33869216729533</c:v>
                </c:pt>
                <c:pt idx="39">
                  <c:v>185.56503515656973</c:v>
                </c:pt>
                <c:pt idx="40">
                  <c:v>190.78794083960562</c:v>
                </c:pt>
                <c:pt idx="41">
                  <c:v>156.38094595307197</c:v>
                </c:pt>
                <c:pt idx="42">
                  <c:v>161.23146142286598</c:v>
                </c:pt>
                <c:pt idx="43">
                  <c:v>166.07852201562997</c:v>
                </c:pt>
                <c:pt idx="44">
                  <c:v>170.92224302645158</c:v>
                </c:pt>
                <c:pt idx="45">
                  <c:v>175.76273266716802</c:v>
                </c:pt>
                <c:pt idx="46">
                  <c:v>180.60009268914905</c:v>
                </c:pt>
                <c:pt idx="47">
                  <c:v>185.43441893572867</c:v>
                </c:pt>
                <c:pt idx="48">
                  <c:v>190.26580183389967</c:v>
                </c:pt>
                <c:pt idx="49">
                  <c:v>195.09432683335669</c:v>
                </c:pt>
                <c:pt idx="50">
                  <c:v>199.92007479971883</c:v>
                </c:pt>
                <c:pt idx="51">
                  <c:v>204.74312236772752</c:v>
                </c:pt>
                <c:pt idx="52">
                  <c:v>209.56354225936354</c:v>
                </c:pt>
                <c:pt idx="53">
                  <c:v>214.38140357111118</c:v>
                </c:pt>
                <c:pt idx="54">
                  <c:v>219.19677203400343</c:v>
                </c:pt>
                <c:pt idx="55">
                  <c:v>224.00971024958235</c:v>
                </c:pt>
                <c:pt idx="56">
                  <c:v>170.00611441391212</c:v>
                </c:pt>
                <c:pt idx="57">
                  <c:v>174.71640889684625</c:v>
                </c:pt>
                <c:pt idx="58">
                  <c:v>179.42372033264908</c:v>
                </c:pt>
                <c:pt idx="59">
                  <c:v>184.12813820679651</c:v>
                </c:pt>
                <c:pt idx="60">
                  <c:v>188.8297470485052</c:v>
                </c:pt>
                <c:pt idx="61">
                  <c:v>193.5286268246783</c:v>
                </c:pt>
                <c:pt idx="62">
                  <c:v>198.22485329351483</c:v>
                </c:pt>
                <c:pt idx="63">
                  <c:v>202.91849832279365</c:v>
                </c:pt>
                <c:pt idx="64">
                  <c:v>207.60963017711313</c:v>
                </c:pt>
                <c:pt idx="65">
                  <c:v>212.29831377776463</c:v>
                </c:pt>
                <c:pt idx="66">
                  <c:v>216.98461093840638</c:v>
                </c:pt>
                <c:pt idx="67">
                  <c:v>221.66858057927766</c:v>
                </c:pt>
                <c:pt idx="68">
                  <c:v>226.35027892232915</c:v>
                </c:pt>
                <c:pt idx="69">
                  <c:v>231.02975966933809</c:v>
                </c:pt>
                <c:pt idx="70">
                  <c:v>235.70707416481446</c:v>
                </c:pt>
                <c:pt idx="71">
                  <c:v>182.95230030612572</c:v>
                </c:pt>
                <c:pt idx="72">
                  <c:v>186.87107951156986</c:v>
                </c:pt>
                <c:pt idx="73">
                  <c:v>190.7879408396058</c:v>
                </c:pt>
                <c:pt idx="74">
                  <c:v>194.70292931794052</c:v>
                </c:pt>
                <c:pt idx="75">
                  <c:v>198.61608801133994</c:v>
                </c:pt>
                <c:pt idx="76">
                  <c:v>202.52745814510013</c:v>
                </c:pt>
                <c:pt idx="77">
                  <c:v>206.43707921846104</c:v>
                </c:pt>
                <c:pt idx="78">
                  <c:v>210.34498910896332</c:v>
                </c:pt>
                <c:pt idx="79">
                  <c:v>214.2512241686286</c:v>
                </c:pt>
                <c:pt idx="80">
                  <c:v>218.15581931274605</c:v>
                </c:pt>
                <c:pt idx="81">
                  <c:v>222.05880810195768</c:v>
                </c:pt>
                <c:pt idx="82">
                  <c:v>225.96022281826049</c:v>
                </c:pt>
                <c:pt idx="83">
                  <c:v>229.86009453547501</c:v>
                </c:pt>
                <c:pt idx="84">
                  <c:v>233.75845318467381</c:v>
                </c:pt>
                <c:pt idx="85">
                  <c:v>237.65532761500867</c:v>
                </c:pt>
                <c:pt idx="86">
                  <c:v>241.55074565033286</c:v>
                </c:pt>
                <c:pt idx="87">
                  <c:v>245.44473414197455</c:v>
                </c:pt>
                <c:pt idx="88">
                  <c:v>204.5974729708139</c:v>
                </c:pt>
                <c:pt idx="89">
                  <c:v>208.62111979088527</c:v>
                </c:pt>
                <c:pt idx="90">
                  <c:v>212.6429750022271</c:v>
                </c:pt>
                <c:pt idx="91">
                  <c:v>216.66307735011273</c:v>
                </c:pt>
                <c:pt idx="92">
                  <c:v>220.68146402146715</c:v>
                </c:pt>
                <c:pt idx="93">
                  <c:v>224.69817073544343</c:v>
                </c:pt>
                <c:pt idx="94">
                  <c:v>228.71323182717177</c:v>
                </c:pt>
                <c:pt idx="95">
                  <c:v>232.72668032530964</c:v>
                </c:pt>
                <c:pt idx="96">
                  <c:v>236.73854802395383</c:v>
                </c:pt>
                <c:pt idx="97">
                  <c:v>240.74886554941398</c:v>
                </c:pt>
                <c:pt idx="98">
                  <c:v>244.75766242229761</c:v>
                </c:pt>
                <c:pt idx="99">
                  <c:v>248.76496711530748</c:v>
                </c:pt>
                <c:pt idx="100">
                  <c:v>252.77080710711402</c:v>
                </c:pt>
                <c:pt idx="101">
                  <c:v>256.77520893262971</c:v>
                </c:pt>
                <c:pt idx="102">
                  <c:v>260.77819822997674</c:v>
                </c:pt>
                <c:pt idx="103">
                  <c:v>264.77979978441721</c:v>
                </c:pt>
                <c:pt idx="104">
                  <c:v>268.78003756948345</c:v>
                </c:pt>
                <c:pt idx="105">
                  <c:v>231.23615708792465</c:v>
                </c:pt>
                <c:pt idx="106">
                  <c:v>236.50934048645664</c:v>
                </c:pt>
                <c:pt idx="107">
                  <c:v>241.77984311144192</c:v>
                </c:pt>
                <c:pt idx="108">
                  <c:v>247.04773174956406</c:v>
                </c:pt>
                <c:pt idx="109">
                  <c:v>252.31307010186811</c:v>
                </c:pt>
                <c:pt idx="110">
                  <c:v>257.57591898921163</c:v>
                </c:pt>
                <c:pt idx="111">
                  <c:v>262.83633654002341</c:v>
                </c:pt>
                <c:pt idx="112">
                  <c:v>268.09437836222463</c:v>
                </c:pt>
                <c:pt idx="113">
                  <c:v>273.35009770093995</c:v>
                </c:pt>
                <c:pt idx="114">
                  <c:v>278.60354558343045</c:v>
                </c:pt>
                <c:pt idx="115">
                  <c:v>283.85477095250786</c:v>
                </c:pt>
                <c:pt idx="116">
                  <c:v>289.10382078955018</c:v>
                </c:pt>
                <c:pt idx="117">
                  <c:v>294.35074022810522</c:v>
                </c:pt>
                <c:pt idx="118">
                  <c:v>299.5955726589599</c:v>
                </c:pt>
                <c:pt idx="119">
                  <c:v>304.83835982746058</c:v>
                </c:pt>
                <c:pt idx="120">
                  <c:v>310.0791419237807</c:v>
                </c:pt>
                <c:pt idx="121">
                  <c:v>315.31795766675918</c:v>
                </c:pt>
                <c:pt idx="122">
                  <c:v>271.26204919807918</c:v>
                </c:pt>
                <c:pt idx="123">
                  <c:v>275.68524089717249</c:v>
                </c:pt>
                <c:pt idx="124">
                  <c:v>280.10683865429411</c:v>
                </c:pt>
                <c:pt idx="125">
                  <c:v>284.52687122538873</c:v>
                </c:pt>
                <c:pt idx="126">
                  <c:v>288.94536639853328</c:v>
                </c:pt>
                <c:pt idx="127">
                  <c:v>293.36235104115684</c:v>
                </c:pt>
                <c:pt idx="128">
                  <c:v>297.7778511442645</c:v>
                </c:pt>
                <c:pt idx="129">
                  <c:v>302.19189186389713</c:v>
                </c:pt>
                <c:pt idx="130">
                  <c:v>306.60449756003987</c:v>
                </c:pt>
                <c:pt idx="131">
                  <c:v>311.01569183317065</c:v>
                </c:pt>
                <c:pt idx="132">
                  <c:v>315.42549755862365</c:v>
                </c:pt>
                <c:pt idx="133">
                  <c:v>319.83393691893019</c:v>
                </c:pt>
                <c:pt idx="134">
                  <c:v>324.24103143427902</c:v>
                </c:pt>
                <c:pt idx="135">
                  <c:v>328.6468019912341</c:v>
                </c:pt>
                <c:pt idx="136">
                  <c:v>333.05126886982896</c:v>
                </c:pt>
                <c:pt idx="137">
                  <c:v>337.45445176915212</c:v>
                </c:pt>
                <c:pt idx="138">
                  <c:v>341.85636983152534</c:v>
                </c:pt>
                <c:pt idx="139">
                  <c:v>346.25704166537076</c:v>
                </c:pt>
                <c:pt idx="140">
                  <c:v>303.33553927719237</c:v>
                </c:pt>
                <c:pt idx="141">
                  <c:v>308.78337213189747</c:v>
                </c:pt>
                <c:pt idx="142">
                  <c:v>314.22907041241245</c:v>
                </c:pt>
                <c:pt idx="143">
                  <c:v>319.67267638199911</c:v>
                </c:pt>
                <c:pt idx="144">
                  <c:v>325.11423074516136</c:v>
                </c:pt>
                <c:pt idx="145">
                  <c:v>330.55377273085338</c:v>
                </c:pt>
                <c:pt idx="146">
                  <c:v>335.99134016991962</c:v>
                </c:pt>
                <c:pt idx="147">
                  <c:v>341.42696956725462</c:v>
                </c:pt>
                <c:pt idx="148">
                  <c:v>346.8606961691242</c:v>
                </c:pt>
                <c:pt idx="149">
                  <c:v>352.29255402604321</c:v>
                </c:pt>
                <c:pt idx="150">
                  <c:v>357.72257605156909</c:v>
                </c:pt>
                <c:pt idx="151">
                  <c:v>363.15079407733839</c:v>
                </c:pt>
                <c:pt idx="152">
                  <c:v>368.57723890463461</c:v>
                </c:pt>
                <c:pt idx="153">
                  <c:v>374.00194035276104</c:v>
                </c:pt>
                <c:pt idx="154">
                  <c:v>379.42492730445701</c:v>
                </c:pt>
                <c:pt idx="155">
                  <c:v>384.84622774858025</c:v>
                </c:pt>
                <c:pt idx="156">
                  <c:v>384.84622774858025</c:v>
                </c:pt>
                <c:pt idx="157">
                  <c:v>384.84622774858025</c:v>
                </c:pt>
                <c:pt idx="158">
                  <c:v>384.84622774858025</c:v>
                </c:pt>
                <c:pt idx="159">
                  <c:v>384.84622774858025</c:v>
                </c:pt>
                <c:pt idx="160">
                  <c:v>384.84622774858025</c:v>
                </c:pt>
                <c:pt idx="161">
                  <c:v>384.84622774858025</c:v>
                </c:pt>
                <c:pt idx="162">
                  <c:v>384.84622774858025</c:v>
                </c:pt>
                <c:pt idx="163">
                  <c:v>384.84622774858025</c:v>
                </c:pt>
                <c:pt idx="164">
                  <c:v>384.84622774858025</c:v>
                </c:pt>
                <c:pt idx="165">
                  <c:v>384.84622774858025</c:v>
                </c:pt>
                <c:pt idx="166">
                  <c:v>384.84622774858025</c:v>
                </c:pt>
                <c:pt idx="167">
                  <c:v>384.84622774858025</c:v>
                </c:pt>
                <c:pt idx="168">
                  <c:v>384.84622774858025</c:v>
                </c:pt>
                <c:pt idx="169">
                  <c:v>384.84622774858025</c:v>
                </c:pt>
                <c:pt idx="170">
                  <c:v>384.84622774858025</c:v>
                </c:pt>
                <c:pt idx="171">
                  <c:v>384.84622774858025</c:v>
                </c:pt>
                <c:pt idx="172">
                  <c:v>384.84622774858025</c:v>
                </c:pt>
                <c:pt idx="173">
                  <c:v>384.84622774858025</c:v>
                </c:pt>
                <c:pt idx="174">
                  <c:v>384.84622774858025</c:v>
                </c:pt>
                <c:pt idx="175">
                  <c:v>384.84622774858025</c:v>
                </c:pt>
                <c:pt idx="176">
                  <c:v>384.84622774858025</c:v>
                </c:pt>
                <c:pt idx="177">
                  <c:v>384.84622774858025</c:v>
                </c:pt>
                <c:pt idx="178">
                  <c:v>384.84622774858025</c:v>
                </c:pt>
                <c:pt idx="179">
                  <c:v>384.84622774858025</c:v>
                </c:pt>
                <c:pt idx="180">
                  <c:v>384.84622774858025</c:v>
                </c:pt>
                <c:pt idx="181">
                  <c:v>384.84622774858025</c:v>
                </c:pt>
                <c:pt idx="182">
                  <c:v>384.84622774858025</c:v>
                </c:pt>
                <c:pt idx="183">
                  <c:v>384.84622774858025</c:v>
                </c:pt>
                <c:pt idx="184">
                  <c:v>384.84622774858025</c:v>
                </c:pt>
                <c:pt idx="185">
                  <c:v>384.84622774858025</c:v>
                </c:pt>
                <c:pt idx="186">
                  <c:v>384.84622774858025</c:v>
                </c:pt>
                <c:pt idx="187">
                  <c:v>384.84622774858025</c:v>
                </c:pt>
                <c:pt idx="188">
                  <c:v>384.84622774858025</c:v>
                </c:pt>
                <c:pt idx="189">
                  <c:v>384.84622774858025</c:v>
                </c:pt>
                <c:pt idx="190">
                  <c:v>384.84622774858025</c:v>
                </c:pt>
                <c:pt idx="191">
                  <c:v>384.84622774858025</c:v>
                </c:pt>
                <c:pt idx="192">
                  <c:v>384.84622774858025</c:v>
                </c:pt>
                <c:pt idx="193">
                  <c:v>384.84622774858025</c:v>
                </c:pt>
                <c:pt idx="194">
                  <c:v>384.84622774858025</c:v>
                </c:pt>
                <c:pt idx="195">
                  <c:v>384.84622774858025</c:v>
                </c:pt>
                <c:pt idx="196">
                  <c:v>384.84622774858025</c:v>
                </c:pt>
                <c:pt idx="197">
                  <c:v>384.84622774858025</c:v>
                </c:pt>
                <c:pt idx="198">
                  <c:v>384.84622774858025</c:v>
                </c:pt>
                <c:pt idx="199">
                  <c:v>384.84622774858025</c:v>
                </c:pt>
                <c:pt idx="200">
                  <c:v>384.84622774858025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5" zoomScaleNormal="100" workbookViewId="0">
      <selection activeCell="D44" sqref="D4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1.25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1</v>
      </c>
      <c r="D9" s="36">
        <f t="shared" ref="D9:D18" si="0">C9*$C$5</f>
        <v>1.25</v>
      </c>
      <c r="E9" s="37">
        <v>150</v>
      </c>
      <c r="F9" s="38" t="str">
        <f t="array" ref="F9">IF(E10="","",IF(INDEX(A:A,MAX(IF(ISNUMBER($A$36:$A$55),ROW($A$36:$A$55),"")))&lt;&gt;E9,"Corrigez : révolution incorrecte","OK"))</f>
        <v/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1</v>
      </c>
      <c r="D19" s="41">
        <f>SUM(D9:D18)</f>
        <v>1.25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70</v>
      </c>
      <c r="C36" s="63">
        <v>1</v>
      </c>
      <c r="D36" s="63">
        <v>15</v>
      </c>
      <c r="E36" s="54"/>
      <c r="F36" s="54"/>
      <c r="G36" s="54"/>
      <c r="H36" s="54">
        <v>1</v>
      </c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40</v>
      </c>
      <c r="B37" s="63">
        <v>95</v>
      </c>
      <c r="C37" s="63">
        <v>2</v>
      </c>
      <c r="D37" s="63">
        <v>20</v>
      </c>
      <c r="E37" s="54"/>
      <c r="F37" s="54"/>
      <c r="G37" s="54"/>
      <c r="H37" s="54">
        <v>1</v>
      </c>
      <c r="I37" s="56">
        <f t="shared" ref="I37:I55" si="1">IF(A37&lt;&gt;0,(B37-(B36-D36))/(A37-A36),"")</f>
        <v>2.6666666666666665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55</v>
      </c>
      <c r="B38" s="63">
        <v>112</v>
      </c>
      <c r="C38" s="63">
        <v>3</v>
      </c>
      <c r="D38" s="63">
        <v>30</v>
      </c>
      <c r="E38" s="54"/>
      <c r="F38" s="54">
        <v>0.5</v>
      </c>
      <c r="G38" s="54"/>
      <c r="H38" s="54">
        <v>0.5</v>
      </c>
      <c r="I38" s="56">
        <f t="shared" si="1"/>
        <v>2.4666666666666668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70</v>
      </c>
      <c r="B39" s="63">
        <v>118</v>
      </c>
      <c r="C39" s="63">
        <v>4</v>
      </c>
      <c r="D39" s="63">
        <v>29</v>
      </c>
      <c r="E39" s="54"/>
      <c r="F39" s="54">
        <v>0.5</v>
      </c>
      <c r="G39" s="54"/>
      <c r="H39" s="54">
        <v>0.5</v>
      </c>
      <c r="I39" s="52">
        <f t="shared" si="1"/>
        <v>2.4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87</v>
      </c>
      <c r="B40" s="63">
        <v>123</v>
      </c>
      <c r="C40" s="63">
        <v>5</v>
      </c>
      <c r="D40" s="63">
        <v>23</v>
      </c>
      <c r="E40" s="54">
        <v>0.2</v>
      </c>
      <c r="F40" s="54">
        <v>0.3</v>
      </c>
      <c r="G40" s="54"/>
      <c r="H40" s="54">
        <v>0.5</v>
      </c>
      <c r="I40" s="52">
        <f t="shared" si="1"/>
        <v>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104</v>
      </c>
      <c r="B41" s="63">
        <v>135</v>
      </c>
      <c r="C41" s="63">
        <v>6</v>
      </c>
      <c r="D41" s="63">
        <v>22</v>
      </c>
      <c r="E41" s="54">
        <v>0.3</v>
      </c>
      <c r="F41" s="54">
        <v>0.3</v>
      </c>
      <c r="G41" s="54"/>
      <c r="H41" s="54">
        <v>0.4</v>
      </c>
      <c r="I41" s="56">
        <f t="shared" si="1"/>
        <v>2.0588235294117645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121</v>
      </c>
      <c r="B42" s="63">
        <v>159</v>
      </c>
      <c r="C42" s="63">
        <v>7</v>
      </c>
      <c r="D42" s="63">
        <v>25</v>
      </c>
      <c r="E42" s="54">
        <v>0.4</v>
      </c>
      <c r="F42" s="54">
        <v>0.3</v>
      </c>
      <c r="G42" s="54"/>
      <c r="H42" s="54">
        <v>0.3</v>
      </c>
      <c r="I42" s="56">
        <f t="shared" si="1"/>
        <v>2.7058823529411766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139</v>
      </c>
      <c r="B43" s="63">
        <v>175</v>
      </c>
      <c r="C43" s="63">
        <v>8</v>
      </c>
      <c r="D43" s="63">
        <v>25</v>
      </c>
      <c r="E43" s="54">
        <v>0.6</v>
      </c>
      <c r="F43" s="54">
        <v>0.2</v>
      </c>
      <c r="G43" s="54"/>
      <c r="H43" s="54">
        <v>0.2</v>
      </c>
      <c r="I43" s="52">
        <f t="shared" si="1"/>
        <v>2.2777777777777777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155</v>
      </c>
      <c r="B44" s="63">
        <v>195</v>
      </c>
      <c r="C44" s="63"/>
      <c r="D44" s="63"/>
      <c r="E44" s="54"/>
      <c r="F44" s="54"/>
      <c r="G44" s="54"/>
      <c r="H44" s="54"/>
      <c r="I44" s="52">
        <f t="shared" si="1"/>
        <v>2.8125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6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6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6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6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6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63"/>
      <c r="B67" s="53"/>
      <c r="C67" s="63"/>
      <c r="D67" s="5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63"/>
      <c r="B68" s="53"/>
      <c r="C68" s="63"/>
      <c r="D68" s="5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/>
      <c r="B88" s="63"/>
      <c r="C88" s="63"/>
      <c r="D88" s="63"/>
      <c r="E88" s="54"/>
      <c r="F88" s="54"/>
      <c r="G88" s="54"/>
      <c r="H88" s="9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/>
      <c r="B89" s="63"/>
      <c r="C89" s="63"/>
      <c r="D89" s="63"/>
      <c r="E89" s="54"/>
      <c r="F89" s="54"/>
      <c r="G89" s="54"/>
      <c r="H89" s="9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/>
      <c r="B90" s="63"/>
      <c r="C90" s="63"/>
      <c r="D90" s="63"/>
      <c r="E90" s="94"/>
      <c r="F90" s="94"/>
      <c r="G90" s="94"/>
      <c r="H90" s="94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/>
      <c r="B91" s="63"/>
      <c r="C91" s="63"/>
      <c r="D91" s="63"/>
      <c r="E91" s="94"/>
      <c r="F91" s="94"/>
      <c r="G91" s="94"/>
      <c r="H91" s="94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/>
      <c r="B92" s="63"/>
      <c r="C92" s="63"/>
      <c r="D92" s="63"/>
      <c r="E92" s="94"/>
      <c r="F92" s="94"/>
      <c r="G92" s="94"/>
      <c r="H92" s="94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/>
      <c r="B93" s="63"/>
      <c r="C93" s="63"/>
      <c r="D93" s="63"/>
      <c r="E93" s="94"/>
      <c r="F93" s="94"/>
      <c r="G93" s="94"/>
      <c r="H93" s="94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/>
      <c r="B94" s="63"/>
      <c r="C94" s="63"/>
      <c r="D94" s="63"/>
      <c r="E94" s="94"/>
      <c r="F94" s="94"/>
      <c r="G94" s="94"/>
      <c r="H94" s="94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4"/>
      <c r="F95" s="94"/>
      <c r="G95" s="94"/>
      <c r="H95" s="9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4"/>
      <c r="F96" s="94"/>
      <c r="G96" s="94"/>
      <c r="H96" s="9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1" sqref="C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1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0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1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sessile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/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/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/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/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276.58769039042727</v>
      </c>
      <c r="T3" s="62">
        <f>IF('Données projet'!E9&gt;30,$R$33-$H$33,LOOKUP('Données projet'!$E$9,$A$3:$A$203,R3:R203)-LOOKUP('Données projet'!$E$9,$A$3:$A$203,$H$3:$H$203))</f>
        <v>194.1628048442449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1.1852335095914694</v>
      </c>
      <c r="O4" s="14">
        <f>N4*VLOOKUP('Données projet'!$B$9,Paramètres!$A$1:$I$88,3,0)*VLOOKUP('Données projet'!$B$9,Paramètres!$A$1:$I$88,5,0)</f>
        <v>1.0723992794783614</v>
      </c>
      <c r="P4" s="14">
        <f>EXP(-1.0587+0.8836*LN(O4)+0.284)</f>
        <v>0.49020200157376026</v>
      </c>
      <c r="Q4" s="22">
        <f t="shared" ref="Q4:Q34" si="2">(O4+P4)*0.475*44/12</f>
        <v>2.7215305644991119</v>
      </c>
      <c r="R4" s="62">
        <f t="shared" si="0"/>
        <v>170.53396451742296</v>
      </c>
      <c r="S4" s="62">
        <f ca="1">AVERAGE(OFFSET($R$3,0,0,'Données projet'!$E$9+1,1))-AVERAGE(OFFSET($H$3,0,0,'Données projet'!$E$9+1,1))</f>
        <v>276.58769039042727</v>
      </c>
      <c r="T4" s="62">
        <f>$T$3</f>
        <v>194.1628048442449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projet'!$B$10,Paramètres!$A$1:$I$88,3,0)*0.475*44/12</f>
        <v>#N/A</v>
      </c>
      <c r="AV4" s="23" t="e">
        <f>EXP(-LN(2)/25)*AV3+(1-EXP(-LN(2)/25))/(LN(2)/25)*Calculateur!AQ4*Calculateur!AS4*VLOOKUP('Données projet'!$B$10,Paramètres!$A$1:$I$88,3,0)*0.475*44/12</f>
        <v>#N/A</v>
      </c>
      <c r="AW4" s="23" t="e">
        <f>EXP(-LN(2)/2)*AW3+(1-EXP(-LN(2)/2))/(LN(2)/2)*AQ4*AT4*VLOOKUP('Données projet'!$B$10,Paramètres!$A$1:$I$88,3,0)*0.475*44/12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projet'!$B$11,Paramètres!$A$1:$I$88,3,0)*0.475*44/12</f>
        <v>#N/A</v>
      </c>
      <c r="BQ4" s="23" t="e">
        <f>EXP(-LN(2)/25)*BQ3+(1-EXP(-LN(2)/25))/(LN(2)/25)*Calculateur!BL4*Calculateur!BN4*VLOOKUP('Données projet'!$B$11,Paramètres!$A$1:$I$88,3,0)*0.475*44/12</f>
        <v>#N/A</v>
      </c>
      <c r="BR4" s="23" t="e">
        <f>EXP(-LN(2)/2)*BR3+(1-EXP(-LN(2)/2))/(LN(2)/2)*BL4*BO4*VLOOKUP('Données projet'!$B$11,Paramètres!$A$1:$I$88,3,0)*0.475*44/12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projet'!$B$12,Paramètres!$A$1:$I$88,3,0)*0.475*44/12</f>
        <v>#N/A</v>
      </c>
      <c r="CL4" s="23" t="e">
        <f>EXP(-LN(2)/25)*CL3+(1-EXP(-LN(2)/25))/(LN(2)/25)*Calculateur!CG4*Calculateur!CI4*VLOOKUP('Données projet'!$B$12,Paramètres!$A$1:$I$88,3,0)*0.475*44/12</f>
        <v>#N/A</v>
      </c>
      <c r="CM4" s="23" t="e">
        <f>EXP(-LN(2)/2)*CM3+(1-EXP(-LN(2)/2))/(LN(2)/2)*CG4*CJ4*VLOOKUP('Données projet'!$B$12,Paramètres!$A$1:$I$88,3,0)*0.475*44/12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1.4047784722585119</v>
      </c>
      <c r="O5" s="14">
        <f>N5*VLOOKUP('Données projet'!$B$9,Paramètres!$A$1:$I$88,3,0)*VLOOKUP('Données projet'!$B$9,Paramètres!$A$1:$I$88,5,0)</f>
        <v>1.2710435616995015</v>
      </c>
      <c r="P5" s="14">
        <f t="shared" ref="P5:P68" si="33">EXP(-1.0587+0.8836*LN(O5)+0.284)</f>
        <v>0.56962392939903683</v>
      </c>
      <c r="Q5" s="22">
        <f t="shared" si="2"/>
        <v>3.2058292136632871</v>
      </c>
      <c r="R5" s="62">
        <f t="shared" si="0"/>
        <v>173.80311050116413</v>
      </c>
      <c r="S5" s="62">
        <f ca="1">AVERAGE(OFFSET($R$3,0,0,'Données projet'!$E$9+1,1))-AVERAGE(OFFSET($H$3,0,0,'Données projet'!$E$9+1,1))</f>
        <v>276.58769039042727</v>
      </c>
      <c r="T5" s="62">
        <f t="shared" ref="T5:T68" si="34">$T$3</f>
        <v>194.1628048442449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projet'!$B$10,Paramètres!$A$1:$I$88,3,0)*0.475*44/12</f>
        <v>#N/A</v>
      </c>
      <c r="AV5" s="23" t="e">
        <f>EXP(-LN(2)/25)*AV4+(1-EXP(-LN(2)/25))/(LN(2)/25)*Calculateur!AQ5*Calculateur!AS5*VLOOKUP('Données projet'!$B$10,Paramètres!$A$1:$I$88,3,0)*0.475*44/12</f>
        <v>#N/A</v>
      </c>
      <c r="AW5" s="23" t="e">
        <f>EXP(-LN(2)/2)*AW4+(1-EXP(-LN(2)/2))/(LN(2)/2)*AQ5*AT5*VLOOKUP('Données projet'!$B$10,Paramètres!$A$1:$I$88,3,0)*0.475*44/12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projet'!$B$11,Paramètres!$A$1:$I$88,3,0)*0.475*44/12</f>
        <v>#N/A</v>
      </c>
      <c r="BQ5" s="23" t="e">
        <f>EXP(-LN(2)/25)*BQ4+(1-EXP(-LN(2)/25))/(LN(2)/25)*Calculateur!BL5*Calculateur!BN5*VLOOKUP('Données projet'!$B$11,Paramètres!$A$1:$I$88,3,0)*0.475*44/12</f>
        <v>#N/A</v>
      </c>
      <c r="BR5" s="23" t="e">
        <f>EXP(-LN(2)/2)*BR4+(1-EXP(-LN(2)/2))/(LN(2)/2)*BL5*BO5*VLOOKUP('Données projet'!$B$11,Paramètres!$A$1:$I$88,3,0)*0.475*44/12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projet'!$B$12,Paramètres!$A$1:$I$88,3,0)*0.475*44/12</f>
        <v>#N/A</v>
      </c>
      <c r="CL5" s="23" t="e">
        <f>EXP(-LN(2)/25)*CL4+(1-EXP(-LN(2)/25))/(LN(2)/25)*Calculateur!CG5*Calculateur!CI5*VLOOKUP('Données projet'!$B$12,Paramètres!$A$1:$I$88,3,0)*0.475*44/12</f>
        <v>#N/A</v>
      </c>
      <c r="CM5" s="23" t="e">
        <f>EXP(-LN(2)/2)*CM4+(1-EXP(-LN(2)/2))/(LN(2)/2)*CG5*CJ5*VLOOKUP('Données projet'!$B$12,Paramètres!$A$1:$I$88,3,0)*0.475*44/12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1.6649905188734988</v>
      </c>
      <c r="O6" s="14">
        <f>N6*VLOOKUP('Données projet'!$B$9,Paramètres!$A$1:$I$88,3,0)*VLOOKUP('Données projet'!$B$9,Paramètres!$A$1:$I$88,5,0)</f>
        <v>1.5064834214767417</v>
      </c>
      <c r="P6" s="14">
        <f t="shared" si="33"/>
        <v>0.66191370068319888</v>
      </c>
      <c r="Q6" s="22">
        <f t="shared" si="2"/>
        <v>3.7766249877618967</v>
      </c>
      <c r="R6" s="62">
        <f t="shared" si="0"/>
        <v>177.13164555764678</v>
      </c>
      <c r="S6" s="62">
        <f ca="1">AVERAGE(OFFSET($R$3,0,0,'Données projet'!$E$9+1,1))-AVERAGE(OFFSET($H$3,0,0,'Données projet'!$E$9+1,1))</f>
        <v>276.58769039042727</v>
      </c>
      <c r="T6" s="62">
        <f t="shared" si="34"/>
        <v>194.1628048442449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projet'!$B$10,Paramètres!$A$1:$I$88,3,0)*0.475*44/12</f>
        <v>#N/A</v>
      </c>
      <c r="AV6" s="23" t="e">
        <f>EXP(-LN(2)/25)*AV5+(1-EXP(-LN(2)/25))/(LN(2)/25)*Calculateur!AQ6*Calculateur!AS6*VLOOKUP('Données projet'!$B$10,Paramètres!$A$1:$I$88,3,0)*0.475*44/12</f>
        <v>#N/A</v>
      </c>
      <c r="AW6" s="23" t="e">
        <f>EXP(-LN(2)/2)*AW5+(1-EXP(-LN(2)/2))/(LN(2)/2)*AQ6*AT6*VLOOKUP('Données projet'!$B$10,Paramètres!$A$1:$I$88,3,0)*0.475*44/12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projet'!$B$11,Paramètres!$A$1:$I$88,3,0)*0.475*44/12</f>
        <v>#N/A</v>
      </c>
      <c r="BQ6" s="23" t="e">
        <f>EXP(-LN(2)/25)*BQ5+(1-EXP(-LN(2)/25))/(LN(2)/25)*Calculateur!BL6*Calculateur!BN6*VLOOKUP('Données projet'!$B$11,Paramètres!$A$1:$I$88,3,0)*0.475*44/12</f>
        <v>#N/A</v>
      </c>
      <c r="BR6" s="23" t="e">
        <f>EXP(-LN(2)/2)*BR5+(1-EXP(-LN(2)/2))/(LN(2)/2)*BL6*BO6*VLOOKUP('Données projet'!$B$11,Paramètres!$A$1:$I$88,3,0)*0.475*44/12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projet'!$B$12,Paramètres!$A$1:$I$88,3,0)*0.475*44/12</f>
        <v>#N/A</v>
      </c>
      <c r="CL6" s="23" t="e">
        <f>EXP(-LN(2)/25)*CL5+(1-EXP(-LN(2)/25))/(LN(2)/25)*Calculateur!CG6*Calculateur!CI6*VLOOKUP('Données projet'!$B$12,Paramètres!$A$1:$I$88,3,0)*0.475*44/12</f>
        <v>#N/A</v>
      </c>
      <c r="CM6" s="23" t="e">
        <f>EXP(-LN(2)/2)*CM5+(1-EXP(-LN(2)/2))/(LN(2)/2)*CG6*CJ6*VLOOKUP('Données projet'!$B$12,Paramètres!$A$1:$I$88,3,0)*0.475*44/12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1.9734025561209587</v>
      </c>
      <c r="O7" s="14">
        <f>N7*VLOOKUP('Données projet'!$B$9,Paramètres!$A$1:$I$88,3,0)*VLOOKUP('Données projet'!$B$9,Paramètres!$A$1:$I$88,5,0)</f>
        <v>1.7855346327782433</v>
      </c>
      <c r="P7" s="14">
        <f t="shared" si="33"/>
        <v>0.7691561476610751</v>
      </c>
      <c r="Q7" s="22">
        <f t="shared" si="2"/>
        <v>4.4494197759318128</v>
      </c>
      <c r="R7" s="62">
        <f t="shared" si="0"/>
        <v>180.53554184010875</v>
      </c>
      <c r="S7" s="62">
        <f ca="1">AVERAGE(OFFSET($R$3,0,0,'Données projet'!$E$9+1,1))-AVERAGE(OFFSET($H$3,0,0,'Données projet'!$E$9+1,1))</f>
        <v>276.58769039042727</v>
      </c>
      <c r="T7" s="62">
        <f t="shared" si="34"/>
        <v>194.1628048442449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projet'!$B$10,Paramètres!$A$1:$I$88,3,0)*0.475*44/12</f>
        <v>#N/A</v>
      </c>
      <c r="AV7" s="23" t="e">
        <f>EXP(-LN(2)/25)*AV6+(1-EXP(-LN(2)/25))/(LN(2)/25)*Calculateur!AQ7*Calculateur!AS7*VLOOKUP('Données projet'!$B$10,Paramètres!$A$1:$I$88,3,0)*0.475*44/12</f>
        <v>#N/A</v>
      </c>
      <c r="AW7" s="23" t="e">
        <f>EXP(-LN(2)/2)*AW6+(1-EXP(-LN(2)/2))/(LN(2)/2)*AQ7*AT7*VLOOKUP('Données projet'!$B$10,Paramètres!$A$1:$I$88,3,0)*0.475*44/12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projet'!$B$11,Paramètres!$A$1:$I$88,3,0)*0.475*44/12</f>
        <v>#N/A</v>
      </c>
      <c r="BQ7" s="23" t="e">
        <f>EXP(-LN(2)/25)*BQ6+(1-EXP(-LN(2)/25))/(LN(2)/25)*Calculateur!BL7*Calculateur!BN7*VLOOKUP('Données projet'!$B$11,Paramètres!$A$1:$I$88,3,0)*0.475*44/12</f>
        <v>#N/A</v>
      </c>
      <c r="BR7" s="23" t="e">
        <f>EXP(-LN(2)/2)*BR6+(1-EXP(-LN(2)/2))/(LN(2)/2)*BL7*BO7*VLOOKUP('Données projet'!$B$11,Paramètres!$A$1:$I$88,3,0)*0.475*44/12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projet'!$B$12,Paramètres!$A$1:$I$88,3,0)*0.475*44/12</f>
        <v>#N/A</v>
      </c>
      <c r="CL7" s="23" t="e">
        <f>EXP(-LN(2)/25)*CL6+(1-EXP(-LN(2)/25))/(LN(2)/25)*Calculateur!CG7*Calculateur!CI7*VLOOKUP('Données projet'!$B$12,Paramètres!$A$1:$I$88,3,0)*0.475*44/12</f>
        <v>#N/A</v>
      </c>
      <c r="CM7" s="23" t="e">
        <f>EXP(-LN(2)/2)*CM6+(1-EXP(-LN(2)/2))/(LN(2)/2)*CG7*CJ7*VLOOKUP('Données projet'!$B$12,Paramètres!$A$1:$I$88,3,0)*0.475*44/12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2.3389428374280206</v>
      </c>
      <c r="O8" s="14">
        <f>N8*VLOOKUP('Données projet'!$B$9,Paramètres!$A$1:$I$88,3,0)*VLOOKUP('Données projet'!$B$9,Paramètres!$A$1:$I$88,5,0)</f>
        <v>2.1162754793048726</v>
      </c>
      <c r="P8" s="14">
        <f t="shared" si="33"/>
        <v>0.89377388453237949</v>
      </c>
      <c r="Q8" s="22">
        <f t="shared" si="2"/>
        <v>5.2425026420165475</v>
      </c>
      <c r="R8" s="62">
        <f t="shared" si="0"/>
        <v>184.0335505184639</v>
      </c>
      <c r="S8" s="62">
        <f ca="1">AVERAGE(OFFSET($R$3,0,0,'Données projet'!$E$9+1,1))-AVERAGE(OFFSET($H$3,0,0,'Données projet'!$E$9+1,1))</f>
        <v>276.58769039042727</v>
      </c>
      <c r="T8" s="62">
        <f t="shared" si="34"/>
        <v>194.1628048442449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projet'!$B$10,Paramètres!$A$1:$I$88,3,0)*0.475*44/12</f>
        <v>#N/A</v>
      </c>
      <c r="AV8" s="23" t="e">
        <f>EXP(-LN(2)/25)*AV7+(1-EXP(-LN(2)/25))/(LN(2)/25)*Calculateur!AQ8*Calculateur!AS8*VLOOKUP('Données projet'!$B$10,Paramètres!$A$1:$I$88,3,0)*0.475*44/12</f>
        <v>#N/A</v>
      </c>
      <c r="AW8" s="23" t="e">
        <f>EXP(-LN(2)/2)*AW7+(1-EXP(-LN(2)/2))/(LN(2)/2)*AQ8*AT8*VLOOKUP('Données projet'!$B$10,Paramètres!$A$1:$I$88,3,0)*0.475*44/12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projet'!$B$11,Paramètres!$A$1:$I$88,3,0)*0.475*44/12</f>
        <v>#N/A</v>
      </c>
      <c r="BQ8" s="23" t="e">
        <f>EXP(-LN(2)/25)*BQ7+(1-EXP(-LN(2)/25))/(LN(2)/25)*Calculateur!BL8*Calculateur!BN8*VLOOKUP('Données projet'!$B$11,Paramètres!$A$1:$I$88,3,0)*0.475*44/12</f>
        <v>#N/A</v>
      </c>
      <c r="BR8" s="23" t="e">
        <f>EXP(-LN(2)/2)*BR7+(1-EXP(-LN(2)/2))/(LN(2)/2)*BL8*BO8*VLOOKUP('Données projet'!$B$11,Paramètres!$A$1:$I$88,3,0)*0.475*44/12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projet'!$B$12,Paramètres!$A$1:$I$88,3,0)*0.475*44/12</f>
        <v>#N/A</v>
      </c>
      <c r="CL8" s="23" t="e">
        <f>EXP(-LN(2)/25)*CL7+(1-EXP(-LN(2)/25))/(LN(2)/25)*Calculateur!CG8*Calculateur!CI8*VLOOKUP('Données projet'!$B$12,Paramètres!$A$1:$I$88,3,0)*0.475*44/12</f>
        <v>#N/A</v>
      </c>
      <c r="CM8" s="23" t="e">
        <f>EXP(-LN(2)/2)*CM7+(1-EXP(-LN(2)/2))/(LN(2)/2)*CG8*CJ8*VLOOKUP('Données projet'!$B$12,Paramètres!$A$1:$I$88,3,0)*0.475*44/12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2.7721934279386429</v>
      </c>
      <c r="O9" s="14">
        <f>N9*VLOOKUP('Données projet'!$B$9,Paramètres!$A$1:$I$88,3,0)*VLOOKUP('Données projet'!$B$9,Paramètres!$A$1:$I$88,5,0)</f>
        <v>2.5082806135988838</v>
      </c>
      <c r="P9" s="14">
        <f t="shared" si="33"/>
        <v>1.0385820344818992</v>
      </c>
      <c r="Q9" s="22">
        <f t="shared" si="2"/>
        <v>6.1774524454073623</v>
      </c>
      <c r="R9" s="62">
        <f t="shared" si="0"/>
        <v>187.64770454166634</v>
      </c>
      <c r="S9" s="62">
        <f ca="1">AVERAGE(OFFSET($R$3,0,0,'Données projet'!$E$9+1,1))-AVERAGE(OFFSET($H$3,0,0,'Données projet'!$E$9+1,1))</f>
        <v>276.58769039042727</v>
      </c>
      <c r="T9" s="62">
        <f t="shared" si="34"/>
        <v>194.1628048442449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projet'!$B$10,Paramètres!$A$1:$I$88,3,0)*0.475*44/12</f>
        <v>#N/A</v>
      </c>
      <c r="AV9" s="23" t="e">
        <f>EXP(-LN(2)/25)*AV8+(1-EXP(-LN(2)/25))/(LN(2)/25)*Calculateur!AQ9*Calculateur!AS9*VLOOKUP('Données projet'!$B$10,Paramètres!$A$1:$I$88,3,0)*0.475*44/12</f>
        <v>#N/A</v>
      </c>
      <c r="AW9" s="23" t="e">
        <f>EXP(-LN(2)/2)*AW8+(1-EXP(-LN(2)/2))/(LN(2)/2)*AQ9*AT9*VLOOKUP('Données projet'!$B$10,Paramètres!$A$1:$I$88,3,0)*0.475*44/12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projet'!$B$11,Paramètres!$A$1:$I$88,3,0)*0.475*44/12</f>
        <v>#N/A</v>
      </c>
      <c r="BQ9" s="23" t="e">
        <f>EXP(-LN(2)/25)*BQ8+(1-EXP(-LN(2)/25))/(LN(2)/25)*Calculateur!BL9*Calculateur!BN9*VLOOKUP('Données projet'!$B$11,Paramètres!$A$1:$I$88,3,0)*0.475*44/12</f>
        <v>#N/A</v>
      </c>
      <c r="BR9" s="23" t="e">
        <f>EXP(-LN(2)/2)*BR8+(1-EXP(-LN(2)/2))/(LN(2)/2)*BL9*BO9*VLOOKUP('Données projet'!$B$11,Paramètres!$A$1:$I$88,3,0)*0.475*44/12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projet'!$B$12,Paramètres!$A$1:$I$88,3,0)*0.475*44/12</f>
        <v>#N/A</v>
      </c>
      <c r="CL9" s="23" t="e">
        <f>EXP(-LN(2)/25)*CL8+(1-EXP(-LN(2)/25))/(LN(2)/25)*Calculateur!CG9*Calculateur!CI9*VLOOKUP('Données projet'!$B$12,Paramètres!$A$1:$I$88,3,0)*0.475*44/12</f>
        <v>#N/A</v>
      </c>
      <c r="CM9" s="23" t="e">
        <f>EXP(-LN(2)/2)*CM8+(1-EXP(-LN(2)/2))/(LN(2)/2)*CG9*CJ9*VLOOKUP('Données projet'!$B$12,Paramètres!$A$1:$I$88,3,0)*0.475*44/12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3.2856965458621241</v>
      </c>
      <c r="O10" s="14">
        <f>N10*VLOOKUP('Données projet'!$B$9,Paramètres!$A$1:$I$88,3,0)*VLOOKUP('Données projet'!$B$9,Paramètres!$A$1:$I$88,5,0)</f>
        <v>2.9728982346960495</v>
      </c>
      <c r="P10" s="14">
        <f t="shared" si="33"/>
        <v>1.2068518235044534</v>
      </c>
      <c r="Q10" s="22">
        <f t="shared" si="2"/>
        <v>7.279731351365875</v>
      </c>
      <c r="R10" s="62">
        <f t="shared" si="0"/>
        <v>191.40391228710212</v>
      </c>
      <c r="S10" s="62">
        <f ca="1">AVERAGE(OFFSET($R$3,0,0,'Données projet'!$E$9+1,1))-AVERAGE(OFFSET($H$3,0,0,'Données projet'!$E$9+1,1))</f>
        <v>276.58769039042727</v>
      </c>
      <c r="T10" s="62">
        <f t="shared" si="34"/>
        <v>194.1628048442449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projet'!$B$10,Paramètres!$A$1:$I$88,3,0)*0.475*44/12</f>
        <v>#N/A</v>
      </c>
      <c r="AV10" s="23" t="e">
        <f>EXP(-LN(2)/25)*AV9+(1-EXP(-LN(2)/25))/(LN(2)/25)*Calculateur!AQ10*Calculateur!AS10*VLOOKUP('Données projet'!$B$10,Paramètres!$A$1:$I$88,3,0)*0.475*44/12</f>
        <v>#N/A</v>
      </c>
      <c r="AW10" s="23" t="e">
        <f>EXP(-LN(2)/2)*AW9+(1-EXP(-LN(2)/2))/(LN(2)/2)*AQ10*AT10*VLOOKUP('Données projet'!$B$10,Paramètres!$A$1:$I$88,3,0)*0.475*44/12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projet'!$B$11,Paramètres!$A$1:$I$88,3,0)*0.475*44/12</f>
        <v>#N/A</v>
      </c>
      <c r="BQ10" s="23" t="e">
        <f>EXP(-LN(2)/25)*BQ9+(1-EXP(-LN(2)/25))/(LN(2)/25)*Calculateur!BL10*Calculateur!BN10*VLOOKUP('Données projet'!$B$11,Paramètres!$A$1:$I$88,3,0)*0.475*44/12</f>
        <v>#N/A</v>
      </c>
      <c r="BR10" s="23" t="e">
        <f>EXP(-LN(2)/2)*BR9+(1-EXP(-LN(2)/2))/(LN(2)/2)*BL10*BO10*VLOOKUP('Données projet'!$B$11,Paramètres!$A$1:$I$88,3,0)*0.475*44/12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projet'!$B$12,Paramètres!$A$1:$I$88,3,0)*0.475*44/12</f>
        <v>#N/A</v>
      </c>
      <c r="CL10" s="23" t="e">
        <f>EXP(-LN(2)/25)*CL9+(1-EXP(-LN(2)/25))/(LN(2)/25)*Calculateur!CG10*Calculateur!CI10*VLOOKUP('Données projet'!$B$12,Paramètres!$A$1:$I$88,3,0)*0.475*44/12</f>
        <v>#N/A</v>
      </c>
      <c r="CM10" s="23" t="e">
        <f>EXP(-LN(2)/2)*CM9+(1-EXP(-LN(2)/2))/(LN(2)/2)*CG10*CJ10*VLOOKUP('Données projet'!$B$12,Paramètres!$A$1:$I$88,3,0)*0.475*44/12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3.8943176485047335</v>
      </c>
      <c r="O11" s="14">
        <f>N11*VLOOKUP('Données projet'!$B$9,Paramètres!$A$1:$I$88,3,0)*VLOOKUP('Données projet'!$B$9,Paramètres!$A$1:$I$88,5,0)</f>
        <v>3.5235786083670826</v>
      </c>
      <c r="P11" s="14">
        <f t="shared" si="33"/>
        <v>1.4023844776234748</v>
      </c>
      <c r="Q11" s="22">
        <f t="shared" si="2"/>
        <v>8.5793857081002205</v>
      </c>
      <c r="R11" s="62">
        <f t="shared" si="0"/>
        <v>195.33265857432079</v>
      </c>
      <c r="S11" s="62">
        <f ca="1">AVERAGE(OFFSET($R$3,0,0,'Données projet'!$E$9+1,1))-AVERAGE(OFFSET($H$3,0,0,'Données projet'!$E$9+1,1))</f>
        <v>276.58769039042727</v>
      </c>
      <c r="T11" s="62">
        <f t="shared" si="34"/>
        <v>194.1628048442449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projet'!$B$10,Paramètres!$A$1:$I$88,3,0)*0.475*44/12</f>
        <v>#N/A</v>
      </c>
      <c r="AV11" s="23" t="e">
        <f>EXP(-LN(2)/25)*AV10+(1-EXP(-LN(2)/25))/(LN(2)/25)*Calculateur!AQ11*Calculateur!AS11*VLOOKUP('Données projet'!$B$10,Paramètres!$A$1:$I$88,3,0)*0.475*44/12</f>
        <v>#N/A</v>
      </c>
      <c r="AW11" s="23" t="e">
        <f>EXP(-LN(2)/2)*AW10+(1-EXP(-LN(2)/2))/(LN(2)/2)*AQ11*AT11*VLOOKUP('Données projet'!$B$10,Paramètres!$A$1:$I$88,3,0)*0.475*44/12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projet'!$B$11,Paramètres!$A$1:$I$88,3,0)*0.475*44/12</f>
        <v>#N/A</v>
      </c>
      <c r="BQ11" s="23" t="e">
        <f>EXP(-LN(2)/25)*BQ10+(1-EXP(-LN(2)/25))/(LN(2)/25)*Calculateur!BL11*Calculateur!BN11*VLOOKUP('Données projet'!$B$11,Paramètres!$A$1:$I$88,3,0)*0.475*44/12</f>
        <v>#N/A</v>
      </c>
      <c r="BR11" s="23" t="e">
        <f>EXP(-LN(2)/2)*BR10+(1-EXP(-LN(2)/2))/(LN(2)/2)*BL11*BO11*VLOOKUP('Données projet'!$B$11,Paramètres!$A$1:$I$88,3,0)*0.475*44/12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projet'!$B$12,Paramètres!$A$1:$I$88,3,0)*0.475*44/12</f>
        <v>#N/A</v>
      </c>
      <c r="CL11" s="23" t="e">
        <f>EXP(-LN(2)/25)*CL10+(1-EXP(-LN(2)/25))/(LN(2)/25)*Calculateur!CG11*Calculateur!CI11*VLOOKUP('Données projet'!$B$12,Paramètres!$A$1:$I$88,3,0)*0.475*44/12</f>
        <v>#N/A</v>
      </c>
      <c r="CM11" s="23" t="e">
        <f>EXP(-LN(2)/2)*CM10+(1-EXP(-LN(2)/2))/(LN(2)/2)*CG11*CJ11*VLOOKUP('Données projet'!$B$12,Paramètres!$A$1:$I$88,3,0)*0.475*44/12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4.6156757740012635</v>
      </c>
      <c r="O12" s="14">
        <f>N12*VLOOKUP('Données projet'!$B$9,Paramètres!$A$1:$I$88,3,0)*VLOOKUP('Données projet'!$B$9,Paramètres!$A$1:$I$88,5,0)</f>
        <v>4.176263440316343</v>
      </c>
      <c r="P12" s="14">
        <f t="shared" si="33"/>
        <v>1.6295970928464274</v>
      </c>
      <c r="Q12" s="22">
        <f t="shared" si="2"/>
        <v>10.111873761925157</v>
      </c>
      <c r="R12" s="62">
        <f t="shared" si="0"/>
        <v>199.46983251448123</v>
      </c>
      <c r="S12" s="62">
        <f ca="1">AVERAGE(OFFSET($R$3,0,0,'Données projet'!$E$9+1,1))-AVERAGE(OFFSET($H$3,0,0,'Données projet'!$E$9+1,1))</f>
        <v>276.58769039042727</v>
      </c>
      <c r="T12" s="62">
        <f t="shared" si="34"/>
        <v>194.1628048442449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projet'!$B$10,Paramètres!$A$1:$I$88,3,0)*0.475*44/12</f>
        <v>#N/A</v>
      </c>
      <c r="AV12" s="23" t="e">
        <f>EXP(-LN(2)/25)*AV11+(1-EXP(-LN(2)/25))/(LN(2)/25)*Calculateur!AQ12*Calculateur!AS12*VLOOKUP('Données projet'!$B$10,Paramètres!$A$1:$I$88,3,0)*0.475*44/12</f>
        <v>#N/A</v>
      </c>
      <c r="AW12" s="23" t="e">
        <f>EXP(-LN(2)/2)*AW11+(1-EXP(-LN(2)/2))/(LN(2)/2)*AQ12*AT12*VLOOKUP('Données projet'!$B$10,Paramètres!$A$1:$I$88,3,0)*0.475*44/12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projet'!$B$11,Paramètres!$A$1:$I$88,3,0)*0.475*44/12</f>
        <v>#N/A</v>
      </c>
      <c r="BQ12" s="23" t="e">
        <f>EXP(-LN(2)/25)*BQ11+(1-EXP(-LN(2)/25))/(LN(2)/25)*Calculateur!BL12*Calculateur!BN12*VLOOKUP('Données projet'!$B$11,Paramètres!$A$1:$I$88,3,0)*0.475*44/12</f>
        <v>#N/A</v>
      </c>
      <c r="BR12" s="23" t="e">
        <f>EXP(-LN(2)/2)*BR11+(1-EXP(-LN(2)/2))/(LN(2)/2)*BL12*BO12*VLOOKUP('Données projet'!$B$11,Paramètres!$A$1:$I$88,3,0)*0.475*44/12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projet'!$B$12,Paramètres!$A$1:$I$88,3,0)*0.475*44/12</f>
        <v>#N/A</v>
      </c>
      <c r="CL12" s="23" t="e">
        <f>EXP(-LN(2)/25)*CL11+(1-EXP(-LN(2)/25))/(LN(2)/25)*Calculateur!CG12*Calculateur!CI12*VLOOKUP('Données projet'!$B$12,Paramètres!$A$1:$I$88,3,0)*0.475*44/12</f>
        <v>#N/A</v>
      </c>
      <c r="CM12" s="23" t="e">
        <f>EXP(-LN(2)/2)*CM11+(1-EXP(-LN(2)/2))/(LN(2)/2)*CG12*CJ12*VLOOKUP('Données projet'!$B$12,Paramètres!$A$1:$I$88,3,0)*0.475*44/12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5.4706535967558398</v>
      </c>
      <c r="O13" s="14">
        <f>N13*VLOOKUP('Données projet'!$B$9,Paramètres!$A$1:$I$88,3,0)*VLOOKUP('Données projet'!$B$9,Paramètres!$A$1:$I$88,5,0)</f>
        <v>4.9498473743446834</v>
      </c>
      <c r="P13" s="14">
        <f t="shared" si="33"/>
        <v>1.8936224176652101</v>
      </c>
      <c r="Q13" s="22">
        <f t="shared" si="2"/>
        <v>11.919043221083896</v>
      </c>
      <c r="R13" s="62">
        <f t="shared" si="0"/>
        <v>203.8577052061288</v>
      </c>
      <c r="S13" s="62">
        <f ca="1">AVERAGE(OFFSET($R$3,0,0,'Données projet'!$E$9+1,1))-AVERAGE(OFFSET($H$3,0,0,'Données projet'!$E$9+1,1))</f>
        <v>276.58769039042727</v>
      </c>
      <c r="T13" s="62">
        <f t="shared" si="34"/>
        <v>194.1628048442449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projet'!$B$10,Paramètres!$A$1:$I$88,3,0)*0.475*44/12</f>
        <v>#N/A</v>
      </c>
      <c r="AV13" s="23" t="e">
        <f>EXP(-LN(2)/25)*AV12+(1-EXP(-LN(2)/25))/(LN(2)/25)*Calculateur!AQ13*Calculateur!AS13*VLOOKUP('Données projet'!$B$10,Paramètres!$A$1:$I$88,3,0)*0.475*44/12</f>
        <v>#N/A</v>
      </c>
      <c r="AW13" s="23" t="e">
        <f>EXP(-LN(2)/2)*AW12+(1-EXP(-LN(2)/2))/(LN(2)/2)*AQ13*AT13*VLOOKUP('Données projet'!$B$10,Paramètres!$A$1:$I$88,3,0)*0.475*44/12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projet'!$B$11,Paramètres!$A$1:$I$88,3,0)*0.475*44/12</f>
        <v>#N/A</v>
      </c>
      <c r="BQ13" s="23" t="e">
        <f>EXP(-LN(2)/25)*BQ12+(1-EXP(-LN(2)/25))/(LN(2)/25)*Calculateur!BL13*Calculateur!BN13*VLOOKUP('Données projet'!$B$11,Paramètres!$A$1:$I$88,3,0)*0.475*44/12</f>
        <v>#N/A</v>
      </c>
      <c r="BR13" s="23" t="e">
        <f>EXP(-LN(2)/2)*BR12+(1-EXP(-LN(2)/2))/(LN(2)/2)*BL13*BO13*VLOOKUP('Données projet'!$B$11,Paramètres!$A$1:$I$88,3,0)*0.475*44/12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projet'!$B$12,Paramètres!$A$1:$I$88,3,0)*0.475*44/12</f>
        <v>#N/A</v>
      </c>
      <c r="CL13" s="23" t="e">
        <f>EXP(-LN(2)/25)*CL12+(1-EXP(-LN(2)/25))/(LN(2)/25)*Calculateur!CG13*Calculateur!CI13*VLOOKUP('Données projet'!$B$12,Paramètres!$A$1:$I$88,3,0)*0.475*44/12</f>
        <v>#N/A</v>
      </c>
      <c r="CM13" s="23" t="e">
        <f>EXP(-LN(2)/2)*CM12+(1-EXP(-LN(2)/2))/(LN(2)/2)*CG13*CJ13*VLOOKUP('Données projet'!$B$12,Paramètres!$A$1:$I$88,3,0)*0.475*44/12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6.4840019622421199</v>
      </c>
      <c r="O14" s="14">
        <f>N14*VLOOKUP('Données projet'!$B$9,Paramètres!$A$1:$I$88,3,0)*VLOOKUP('Données projet'!$B$9,Paramètres!$A$1:$I$88,5,0)</f>
        <v>5.8667249754366697</v>
      </c>
      <c r="P14" s="14">
        <f t="shared" si="33"/>
        <v>2.2004248021950543</v>
      </c>
      <c r="Q14" s="22">
        <f t="shared" si="2"/>
        <v>14.050285862708584</v>
      </c>
      <c r="R14" s="62">
        <f t="shared" si="0"/>
        <v>208.54608447182272</v>
      </c>
      <c r="S14" s="62">
        <f ca="1">AVERAGE(OFFSET($R$3,0,0,'Données projet'!$E$9+1,1))-AVERAGE(OFFSET($H$3,0,0,'Données projet'!$E$9+1,1))</f>
        <v>276.58769039042727</v>
      </c>
      <c r="T14" s="62">
        <f t="shared" si="34"/>
        <v>194.1628048442449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projet'!$B$10,Paramètres!$A$1:$I$88,3,0)*0.475*44/12</f>
        <v>#N/A</v>
      </c>
      <c r="AV14" s="23" t="e">
        <f>EXP(-LN(2)/25)*AV13+(1-EXP(-LN(2)/25))/(LN(2)/25)*Calculateur!AQ14*Calculateur!AS14*VLOOKUP('Données projet'!$B$10,Paramètres!$A$1:$I$88,3,0)*0.475*44/12</f>
        <v>#N/A</v>
      </c>
      <c r="AW14" s="23" t="e">
        <f>EXP(-LN(2)/2)*AW13+(1-EXP(-LN(2)/2))/(LN(2)/2)*AQ14*AT14*VLOOKUP('Données projet'!$B$10,Paramètres!$A$1:$I$88,3,0)*0.475*44/12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projet'!$B$11,Paramètres!$A$1:$I$88,3,0)*0.475*44/12</f>
        <v>#N/A</v>
      </c>
      <c r="BQ14" s="23" t="e">
        <f>EXP(-LN(2)/25)*BQ13+(1-EXP(-LN(2)/25))/(LN(2)/25)*Calculateur!BL14*Calculateur!BN14*VLOOKUP('Données projet'!$B$11,Paramètres!$A$1:$I$88,3,0)*0.475*44/12</f>
        <v>#N/A</v>
      </c>
      <c r="BR14" s="23" t="e">
        <f>EXP(-LN(2)/2)*BR13+(1-EXP(-LN(2)/2))/(LN(2)/2)*BL14*BO14*VLOOKUP('Données projet'!$B$11,Paramètres!$A$1:$I$88,3,0)*0.475*44/12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projet'!$B$12,Paramètres!$A$1:$I$88,3,0)*0.475*44/12</f>
        <v>#N/A</v>
      </c>
      <c r="CL14" s="23" t="e">
        <f>EXP(-LN(2)/25)*CL13+(1-EXP(-LN(2)/25))/(LN(2)/25)*Calculateur!CG14*Calculateur!CI14*VLOOKUP('Données projet'!$B$12,Paramètres!$A$1:$I$88,3,0)*0.475*44/12</f>
        <v>#N/A</v>
      </c>
      <c r="CM14" s="23" t="e">
        <f>EXP(-LN(2)/2)*CM13+(1-EXP(-LN(2)/2))/(LN(2)/2)*CG14*CJ14*VLOOKUP('Données projet'!$B$12,Paramètres!$A$1:$I$88,3,0)*0.475*44/12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7.685056401906202</v>
      </c>
      <c r="O15" s="14">
        <f>N15*VLOOKUP('Données projet'!$B$9,Paramètres!$A$1:$I$88,3,0)*VLOOKUP('Données projet'!$B$9,Paramètres!$A$1:$I$88,5,0)</f>
        <v>6.9534390324447317</v>
      </c>
      <c r="P15" s="14">
        <f t="shared" si="33"/>
        <v>2.55693493325087</v>
      </c>
      <c r="Q15" s="22">
        <f t="shared" si="2"/>
        <v>16.563901323586503</v>
      </c>
      <c r="R15" s="62">
        <f t="shared" si="0"/>
        <v>213.59367877631936</v>
      </c>
      <c r="S15" s="62">
        <f ca="1">AVERAGE(OFFSET($R$3,0,0,'Données projet'!$E$9+1,1))-AVERAGE(OFFSET($H$3,0,0,'Données projet'!$E$9+1,1))</f>
        <v>276.58769039042727</v>
      </c>
      <c r="T15" s="62">
        <f t="shared" si="34"/>
        <v>194.1628048442449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projet'!$B$10,Paramètres!$A$1:$I$88,3,0)*0.475*44/12</f>
        <v>#N/A</v>
      </c>
      <c r="AV15" s="23" t="e">
        <f>EXP(-LN(2)/25)*AV14+(1-EXP(-LN(2)/25))/(LN(2)/25)*Calculateur!AQ15*Calculateur!AS15*VLOOKUP('Données projet'!$B$10,Paramètres!$A$1:$I$88,3,0)*0.475*44/12</f>
        <v>#N/A</v>
      </c>
      <c r="AW15" s="23" t="e">
        <f>EXP(-LN(2)/2)*AW14+(1-EXP(-LN(2)/2))/(LN(2)/2)*AQ15*AT15*VLOOKUP('Données projet'!$B$10,Paramètres!$A$1:$I$88,3,0)*0.475*44/12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projet'!$B$11,Paramètres!$A$1:$I$88,3,0)*0.475*44/12</f>
        <v>#N/A</v>
      </c>
      <c r="BQ15" s="23" t="e">
        <f>EXP(-LN(2)/25)*BQ14+(1-EXP(-LN(2)/25))/(LN(2)/25)*Calculateur!BL15*Calculateur!BN15*VLOOKUP('Données projet'!$B$11,Paramètres!$A$1:$I$88,3,0)*0.475*44/12</f>
        <v>#N/A</v>
      </c>
      <c r="BR15" s="23" t="e">
        <f>EXP(-LN(2)/2)*BR14+(1-EXP(-LN(2)/2))/(LN(2)/2)*BL15*BO15*VLOOKUP('Données projet'!$B$11,Paramètres!$A$1:$I$88,3,0)*0.475*44/12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projet'!$B$12,Paramètres!$A$1:$I$88,3,0)*0.475*44/12</f>
        <v>#N/A</v>
      </c>
      <c r="CL15" s="23" t="e">
        <f>EXP(-LN(2)/25)*CL14+(1-EXP(-LN(2)/25))/(LN(2)/25)*Calculateur!CG15*Calculateur!CI15*VLOOKUP('Données projet'!$B$12,Paramètres!$A$1:$I$88,3,0)*0.475*44/12</f>
        <v>#N/A</v>
      </c>
      <c r="CM15" s="23" t="e">
        <f>EXP(-LN(2)/2)*CM14+(1-EXP(-LN(2)/2))/(LN(2)/2)*CG15*CJ15*VLOOKUP('Données projet'!$B$12,Paramètres!$A$1:$I$88,3,0)*0.475*44/12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9.1085863706396779</v>
      </c>
      <c r="O16" s="14">
        <f>N16*VLOOKUP('Données projet'!$B$9,Paramètres!$A$1:$I$88,3,0)*VLOOKUP('Données projet'!$B$9,Paramètres!$A$1:$I$88,5,0)</f>
        <v>8.2414489481547797</v>
      </c>
      <c r="P16" s="14">
        <f t="shared" si="33"/>
        <v>2.971206399035617</v>
      </c>
      <c r="Q16" s="22">
        <f t="shared" si="2"/>
        <v>19.528708063023274</v>
      </c>
      <c r="R16" s="62">
        <f t="shared" si="0"/>
        <v>219.06970831464207</v>
      </c>
      <c r="S16" s="62">
        <f ca="1">AVERAGE(OFFSET($R$3,0,0,'Données projet'!$E$9+1,1))-AVERAGE(OFFSET($H$3,0,0,'Données projet'!$E$9+1,1))</f>
        <v>276.58769039042727</v>
      </c>
      <c r="T16" s="62">
        <f t="shared" si="34"/>
        <v>194.1628048442449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projet'!$B$10,Paramètres!$A$1:$I$88,3,0)*0.475*44/12</f>
        <v>#N/A</v>
      </c>
      <c r="AV16" s="23" t="e">
        <f>EXP(-LN(2)/25)*AV15+(1-EXP(-LN(2)/25))/(LN(2)/25)*Calculateur!AQ16*Calculateur!AS16*VLOOKUP('Données projet'!$B$10,Paramètres!$A$1:$I$88,3,0)*0.475*44/12</f>
        <v>#N/A</v>
      </c>
      <c r="AW16" s="23" t="e">
        <f>EXP(-LN(2)/2)*AW15+(1-EXP(-LN(2)/2))/(LN(2)/2)*AQ16*AT16*VLOOKUP('Données projet'!$B$10,Paramètres!$A$1:$I$88,3,0)*0.475*44/12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projet'!$B$11,Paramètres!$A$1:$I$88,3,0)*0.475*44/12</f>
        <v>#N/A</v>
      </c>
      <c r="BQ16" s="23" t="e">
        <f>EXP(-LN(2)/25)*BQ15+(1-EXP(-LN(2)/25))/(LN(2)/25)*Calculateur!BL16*Calculateur!BN16*VLOOKUP('Données projet'!$B$11,Paramètres!$A$1:$I$88,3,0)*0.475*44/12</f>
        <v>#N/A</v>
      </c>
      <c r="BR16" s="23" t="e">
        <f>EXP(-LN(2)/2)*BR15+(1-EXP(-LN(2)/2))/(LN(2)/2)*BL16*BO16*VLOOKUP('Données projet'!$B$11,Paramètres!$A$1:$I$88,3,0)*0.475*44/12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projet'!$B$12,Paramètres!$A$1:$I$88,3,0)*0.475*44/12</f>
        <v>#N/A</v>
      </c>
      <c r="CL16" s="23" t="e">
        <f>EXP(-LN(2)/25)*CL15+(1-EXP(-LN(2)/25))/(LN(2)/25)*Calculateur!CG16*Calculateur!CI16*VLOOKUP('Données projet'!$B$12,Paramètres!$A$1:$I$88,3,0)*0.475*44/12</f>
        <v>#N/A</v>
      </c>
      <c r="CM16" s="23" t="e">
        <f>EXP(-LN(2)/2)*CM15+(1-EXP(-LN(2)/2))/(LN(2)/2)*CG16*CJ16*VLOOKUP('Données projet'!$B$12,Paramètres!$A$1:$I$88,3,0)*0.475*44/12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10.795801791490293</v>
      </c>
      <c r="O17" s="14">
        <f>N17*VLOOKUP('Données projet'!$B$9,Paramètres!$A$1:$I$88,3,0)*VLOOKUP('Données projet'!$B$9,Paramètres!$A$1:$I$88,5,0)</f>
        <v>9.7680414609404167</v>
      </c>
      <c r="P17" s="14">
        <f t="shared" si="33"/>
        <v>3.4525976202477158</v>
      </c>
      <c r="Q17" s="22">
        <f t="shared" si="2"/>
        <v>23.025946399735997</v>
      </c>
      <c r="R17" s="62">
        <f t="shared" si="0"/>
        <v>225.05580817200919</v>
      </c>
      <c r="S17" s="62">
        <f ca="1">AVERAGE(OFFSET($R$3,0,0,'Données projet'!$E$9+1,1))-AVERAGE(OFFSET($H$3,0,0,'Données projet'!$E$9+1,1))</f>
        <v>276.58769039042727</v>
      </c>
      <c r="T17" s="62">
        <f t="shared" si="34"/>
        <v>194.1628048442449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projet'!$B$10,Paramètres!$A$1:$I$88,3,0)*0.475*44/12</f>
        <v>#N/A</v>
      </c>
      <c r="AV17" s="23" t="e">
        <f>EXP(-LN(2)/25)*AV16+(1-EXP(-LN(2)/25))/(LN(2)/25)*Calculateur!AQ17*Calculateur!AS17*VLOOKUP('Données projet'!$B$10,Paramètres!$A$1:$I$88,3,0)*0.475*44/12</f>
        <v>#N/A</v>
      </c>
      <c r="AW17" s="23" t="e">
        <f>EXP(-LN(2)/2)*AW16+(1-EXP(-LN(2)/2))/(LN(2)/2)*AQ17*AT17*VLOOKUP('Données projet'!$B$10,Paramètres!$A$1:$I$88,3,0)*0.475*44/12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projet'!$B$11,Paramètres!$A$1:$I$88,3,0)*0.475*44/12</f>
        <v>#N/A</v>
      </c>
      <c r="BQ17" s="23" t="e">
        <f>EXP(-LN(2)/25)*BQ16+(1-EXP(-LN(2)/25))/(LN(2)/25)*Calculateur!BL17*Calculateur!BN17*VLOOKUP('Données projet'!$B$11,Paramètres!$A$1:$I$88,3,0)*0.475*44/12</f>
        <v>#N/A</v>
      </c>
      <c r="BR17" s="23" t="e">
        <f>EXP(-LN(2)/2)*BR16+(1-EXP(-LN(2)/2))/(LN(2)/2)*BL17*BO17*VLOOKUP('Données projet'!$B$11,Paramètres!$A$1:$I$88,3,0)*0.475*44/12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projet'!$B$12,Paramètres!$A$1:$I$88,3,0)*0.475*44/12</f>
        <v>#N/A</v>
      </c>
      <c r="CL17" s="23" t="e">
        <f>EXP(-LN(2)/25)*CL16+(1-EXP(-LN(2)/25))/(LN(2)/25)*Calculateur!CG17*Calculateur!CI17*VLOOKUP('Données projet'!$B$12,Paramètres!$A$1:$I$88,3,0)*0.475*44/12</f>
        <v>#N/A</v>
      </c>
      <c r="CM17" s="23" t="e">
        <f>EXP(-LN(2)/2)*CM16+(1-EXP(-LN(2)/2))/(LN(2)/2)*CG17*CJ17*VLOOKUP('Données projet'!$B$12,Paramètres!$A$1:$I$88,3,0)*0.475*44/12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12.795546046181913</v>
      </c>
      <c r="O18" s="14">
        <f>N18*VLOOKUP('Données projet'!$B$9,Paramètres!$A$1:$I$88,3,0)*VLOOKUP('Données projet'!$B$9,Paramètres!$A$1:$I$88,5,0)</f>
        <v>11.577410062585395</v>
      </c>
      <c r="P18" s="14">
        <f t="shared" si="33"/>
        <v>4.0119832574435987</v>
      </c>
      <c r="Q18" s="22">
        <f t="shared" si="2"/>
        <v>27.151526699050493</v>
      </c>
      <c r="R18" s="62">
        <f t="shared" si="0"/>
        <v>231.64827663193154</v>
      </c>
      <c r="S18" s="62">
        <f ca="1">AVERAGE(OFFSET($R$3,0,0,'Données projet'!$E$9+1,1))-AVERAGE(OFFSET($H$3,0,0,'Données projet'!$E$9+1,1))</f>
        <v>276.58769039042727</v>
      </c>
      <c r="T18" s="62">
        <f t="shared" si="34"/>
        <v>194.1628048442449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projet'!$B$10,Paramètres!$A$1:$I$88,3,0)*0.475*44/12</f>
        <v>#N/A</v>
      </c>
      <c r="AV18" s="23" t="e">
        <f>EXP(-LN(2)/25)*AV17+(1-EXP(-LN(2)/25))/(LN(2)/25)*Calculateur!AQ18*Calculateur!AS18*VLOOKUP('Données projet'!$B$10,Paramètres!$A$1:$I$88,3,0)*0.475*44/12</f>
        <v>#N/A</v>
      </c>
      <c r="AW18" s="23" t="e">
        <f>EXP(-LN(2)/2)*AW17+(1-EXP(-LN(2)/2))/(LN(2)/2)*AQ18*AT18*VLOOKUP('Données projet'!$B$10,Paramètres!$A$1:$I$88,3,0)*0.475*44/12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projet'!$B$11,Paramètres!$A$1:$I$88,3,0)*0.475*44/12</f>
        <v>#N/A</v>
      </c>
      <c r="BQ18" s="23" t="e">
        <f>EXP(-LN(2)/25)*BQ17+(1-EXP(-LN(2)/25))/(LN(2)/25)*Calculateur!BL18*Calculateur!BN18*VLOOKUP('Données projet'!$B$11,Paramètres!$A$1:$I$88,3,0)*0.475*44/12</f>
        <v>#N/A</v>
      </c>
      <c r="BR18" s="23" t="e">
        <f>EXP(-LN(2)/2)*BR17+(1-EXP(-LN(2)/2))/(LN(2)/2)*BL18*BO18*VLOOKUP('Données projet'!$B$11,Paramètres!$A$1:$I$88,3,0)*0.475*44/12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projet'!$B$12,Paramètres!$A$1:$I$88,3,0)*0.475*44/12</f>
        <v>#N/A</v>
      </c>
      <c r="CL18" s="23" t="e">
        <f>EXP(-LN(2)/25)*CL17+(1-EXP(-LN(2)/25))/(LN(2)/25)*Calculateur!CG18*Calculateur!CI18*VLOOKUP('Données projet'!$B$12,Paramètres!$A$1:$I$88,3,0)*0.475*44/12</f>
        <v>#N/A</v>
      </c>
      <c r="CM18" s="23" t="e">
        <f>EXP(-LN(2)/2)*CM17+(1-EXP(-LN(2)/2))/(LN(2)/2)*CG18*CJ18*VLOOKUP('Données projet'!$B$12,Paramètres!$A$1:$I$88,3,0)*0.475*44/12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15.165709947455436</v>
      </c>
      <c r="O19" s="14">
        <f>N19*VLOOKUP('Données projet'!$B$9,Paramètres!$A$1:$I$88,3,0)*VLOOKUP('Données projet'!$B$9,Paramètres!$A$1:$I$88,5,0)</f>
        <v>13.721934360457679</v>
      </c>
      <c r="P19" s="14">
        <f t="shared" si="33"/>
        <v>4.6619998703622194</v>
      </c>
      <c r="Q19" s="22">
        <f t="shared" si="2"/>
        <v>32.018685452011319</v>
      </c>
      <c r="R19" s="62">
        <f t="shared" si="0"/>
        <v>238.96073137412537</v>
      </c>
      <c r="S19" s="62">
        <f ca="1">AVERAGE(OFFSET($R$3,0,0,'Données projet'!$E$9+1,1))-AVERAGE(OFFSET($H$3,0,0,'Données projet'!$E$9+1,1))</f>
        <v>276.58769039042727</v>
      </c>
      <c r="T19" s="62">
        <f t="shared" si="34"/>
        <v>194.1628048442449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projet'!$B$10,Paramètres!$A$1:$I$88,3,0)*0.475*44/12</f>
        <v>#N/A</v>
      </c>
      <c r="AV19" s="23" t="e">
        <f>EXP(-LN(2)/25)*AV18+(1-EXP(-LN(2)/25))/(LN(2)/25)*Calculateur!AQ19*Calculateur!AS19*VLOOKUP('Données projet'!$B$10,Paramètres!$A$1:$I$88,3,0)*0.475*44/12</f>
        <v>#N/A</v>
      </c>
      <c r="AW19" s="23" t="e">
        <f>EXP(-LN(2)/2)*AW18+(1-EXP(-LN(2)/2))/(LN(2)/2)*AQ19*AT19*VLOOKUP('Données projet'!$B$10,Paramètres!$A$1:$I$88,3,0)*0.475*44/12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projet'!$B$11,Paramètres!$A$1:$I$88,3,0)*0.475*44/12</f>
        <v>#N/A</v>
      </c>
      <c r="BQ19" s="23" t="e">
        <f>EXP(-LN(2)/25)*BQ18+(1-EXP(-LN(2)/25))/(LN(2)/25)*Calculateur!BL19*Calculateur!BN19*VLOOKUP('Données projet'!$B$11,Paramètres!$A$1:$I$88,3,0)*0.475*44/12</f>
        <v>#N/A</v>
      </c>
      <c r="BR19" s="23" t="e">
        <f>EXP(-LN(2)/2)*BR18+(1-EXP(-LN(2)/2))/(LN(2)/2)*BL19*BO19*VLOOKUP('Données projet'!$B$11,Paramètres!$A$1:$I$88,3,0)*0.475*44/12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projet'!$B$12,Paramètres!$A$1:$I$88,3,0)*0.475*44/12</f>
        <v>#N/A</v>
      </c>
      <c r="CL19" s="23" t="e">
        <f>EXP(-LN(2)/25)*CL18+(1-EXP(-LN(2)/25))/(LN(2)/25)*Calculateur!CG19*Calculateur!CI19*VLOOKUP('Données projet'!$B$12,Paramètres!$A$1:$I$88,3,0)*0.475*44/12</f>
        <v>#N/A</v>
      </c>
      <c r="CM19" s="23" t="e">
        <f>EXP(-LN(2)/2)*CM18+(1-EXP(-LN(2)/2))/(LN(2)/2)*CG19*CJ19*VLOOKUP('Données projet'!$B$12,Paramètres!$A$1:$I$88,3,0)*0.475*44/12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17.974907626468866</v>
      </c>
      <c r="O20" s="14">
        <f>N20*VLOOKUP('Données projet'!$B$9,Paramètres!$A$1:$I$88,3,0)*VLOOKUP('Données projet'!$B$9,Paramètres!$A$1:$I$88,5,0)</f>
        <v>16.263696420429028</v>
      </c>
      <c r="P20" s="14">
        <f t="shared" si="33"/>
        <v>5.4173313786723556</v>
      </c>
      <c r="Q20" s="22">
        <f t="shared" si="2"/>
        <v>37.761123416768235</v>
      </c>
      <c r="R20" s="62">
        <f t="shared" si="0"/>
        <v>247.12724773264097</v>
      </c>
      <c r="S20" s="62">
        <f ca="1">AVERAGE(OFFSET($R$3,0,0,'Données projet'!$E$9+1,1))-AVERAGE(OFFSET($H$3,0,0,'Données projet'!$E$9+1,1))</f>
        <v>276.58769039042727</v>
      </c>
      <c r="T20" s="62">
        <f t="shared" si="34"/>
        <v>194.1628048442449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projet'!$B$10,Paramètres!$A$1:$I$88,3,0)*0.475*44/12</f>
        <v>#N/A</v>
      </c>
      <c r="AV20" s="23" t="e">
        <f>EXP(-LN(2)/25)*AV19+(1-EXP(-LN(2)/25))/(LN(2)/25)*Calculateur!AQ20*Calculateur!AS20*VLOOKUP('Données projet'!$B$10,Paramètres!$A$1:$I$88,3,0)*0.475*44/12</f>
        <v>#N/A</v>
      </c>
      <c r="AW20" s="23" t="e">
        <f>EXP(-LN(2)/2)*AW19+(1-EXP(-LN(2)/2))/(LN(2)/2)*AQ20*AT20*VLOOKUP('Données projet'!$B$10,Paramètres!$A$1:$I$88,3,0)*0.475*44/12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projet'!$B$11,Paramètres!$A$1:$I$88,3,0)*0.475*44/12</f>
        <v>#N/A</v>
      </c>
      <c r="BQ20" s="23" t="e">
        <f>EXP(-LN(2)/25)*BQ19+(1-EXP(-LN(2)/25))/(LN(2)/25)*Calculateur!BL20*Calculateur!BN20*VLOOKUP('Données projet'!$B$11,Paramètres!$A$1:$I$88,3,0)*0.475*44/12</f>
        <v>#N/A</v>
      </c>
      <c r="BR20" s="23" t="e">
        <f>EXP(-LN(2)/2)*BR19+(1-EXP(-LN(2)/2))/(LN(2)/2)*BL20*BO20*VLOOKUP('Données projet'!$B$11,Paramètres!$A$1:$I$88,3,0)*0.475*44/12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projet'!$B$12,Paramètres!$A$1:$I$88,3,0)*0.475*44/12</f>
        <v>#N/A</v>
      </c>
      <c r="CL20" s="23" t="e">
        <f>EXP(-LN(2)/25)*CL19+(1-EXP(-LN(2)/25))/(LN(2)/25)*Calculateur!CG20*Calculateur!CI20*VLOOKUP('Données projet'!$B$12,Paramètres!$A$1:$I$88,3,0)*0.475*44/12</f>
        <v>#N/A</v>
      </c>
      <c r="CM20" s="23" t="e">
        <f>EXP(-LN(2)/2)*CM19+(1-EXP(-LN(2)/2))/(LN(2)/2)*CG20*CJ20*VLOOKUP('Données projet'!$B$12,Paramètres!$A$1:$I$88,3,0)*0.475*44/12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21.304462850702166</v>
      </c>
      <c r="O21" s="14">
        <f>N21*VLOOKUP('Données projet'!$B$9,Paramètres!$A$1:$I$88,3,0)*VLOOKUP('Données projet'!$B$9,Paramètres!$A$1:$I$88,5,0)</f>
        <v>19.276277987315318</v>
      </c>
      <c r="P21" s="14">
        <f t="shared" si="33"/>
        <v>6.2950407727205615</v>
      </c>
      <c r="Q21" s="22">
        <f t="shared" si="2"/>
        <v>44.536713507062494</v>
      </c>
      <c r="R21" s="62">
        <f t="shared" si="0"/>
        <v>256.30606669906558</v>
      </c>
      <c r="S21" s="62">
        <f ca="1">AVERAGE(OFFSET($R$3,0,0,'Données projet'!$E$9+1,1))-AVERAGE(OFFSET($H$3,0,0,'Données projet'!$E$9+1,1))</f>
        <v>276.58769039042727</v>
      </c>
      <c r="T21" s="62">
        <f t="shared" si="34"/>
        <v>194.1628048442449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projet'!$B$10,Paramètres!$A$1:$I$88,3,0)*0.475*44/12</f>
        <v>#N/A</v>
      </c>
      <c r="AV21" s="23" t="e">
        <f>EXP(-LN(2)/25)*AV20+(1-EXP(-LN(2)/25))/(LN(2)/25)*Calculateur!AQ21*Calculateur!AS21*VLOOKUP('Données projet'!$B$10,Paramètres!$A$1:$I$88,3,0)*0.475*44/12</f>
        <v>#N/A</v>
      </c>
      <c r="AW21" s="23" t="e">
        <f>EXP(-LN(2)/2)*AW20+(1-EXP(-LN(2)/2))/(LN(2)/2)*AQ21*AT21*VLOOKUP('Données projet'!$B$10,Paramètres!$A$1:$I$88,3,0)*0.475*44/12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projet'!$B$11,Paramètres!$A$1:$I$88,3,0)*0.475*44/12</f>
        <v>#N/A</v>
      </c>
      <c r="BQ21" s="23" t="e">
        <f>EXP(-LN(2)/25)*BQ20+(1-EXP(-LN(2)/25))/(LN(2)/25)*Calculateur!BL21*Calculateur!BN21*VLOOKUP('Données projet'!$B$11,Paramètres!$A$1:$I$88,3,0)*0.475*44/12</f>
        <v>#N/A</v>
      </c>
      <c r="BR21" s="23" t="e">
        <f>EXP(-LN(2)/2)*BR20+(1-EXP(-LN(2)/2))/(LN(2)/2)*BL21*BO21*VLOOKUP('Données projet'!$B$11,Paramètres!$A$1:$I$88,3,0)*0.475*44/12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projet'!$B$12,Paramètres!$A$1:$I$88,3,0)*0.475*44/12</f>
        <v>#N/A</v>
      </c>
      <c r="CL21" s="23" t="e">
        <f>EXP(-LN(2)/25)*CL20+(1-EXP(-LN(2)/25))/(LN(2)/25)*Calculateur!CG21*Calculateur!CI21*VLOOKUP('Données projet'!$B$12,Paramètres!$A$1:$I$88,3,0)*0.475*44/12</f>
        <v>#N/A</v>
      </c>
      <c r="CM21" s="23" t="e">
        <f>EXP(-LN(2)/2)*CM20+(1-EXP(-LN(2)/2))/(LN(2)/2)*CG21*CJ21*VLOOKUP('Données projet'!$B$12,Paramètres!$A$1:$I$88,3,0)*0.475*44/12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25.250763274498809</v>
      </c>
      <c r="O22" s="14">
        <f>N22*VLOOKUP('Données projet'!$B$9,Paramètres!$A$1:$I$88,3,0)*VLOOKUP('Données projet'!$B$9,Paramètres!$A$1:$I$88,5,0)</f>
        <v>22.846890610766522</v>
      </c>
      <c r="P22" s="14">
        <f t="shared" si="33"/>
        <v>7.3149555676481315</v>
      </c>
      <c r="Q22" s="22">
        <f t="shared" si="2"/>
        <v>52.531882094072188</v>
      </c>
      <c r="R22" s="62">
        <f t="shared" si="0"/>
        <v>266.68397633709571</v>
      </c>
      <c r="S22" s="62">
        <f ca="1">AVERAGE(OFFSET($R$3,0,0,'Données projet'!$E$9+1,1))-AVERAGE(OFFSET($H$3,0,0,'Données projet'!$E$9+1,1))</f>
        <v>276.58769039042727</v>
      </c>
      <c r="T22" s="62">
        <f t="shared" si="34"/>
        <v>194.1628048442449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projet'!$B$10,Paramètres!$A$1:$I$88,3,0)*0.475*44/12</f>
        <v>#N/A</v>
      </c>
      <c r="AV22" s="23" t="e">
        <f>EXP(-LN(2)/25)*AV21+(1-EXP(-LN(2)/25))/(LN(2)/25)*Calculateur!AQ22*Calculateur!AS22*VLOOKUP('Données projet'!$B$10,Paramètres!$A$1:$I$88,3,0)*0.475*44/12</f>
        <v>#N/A</v>
      </c>
      <c r="AW22" s="23" t="e">
        <f>EXP(-LN(2)/2)*AW21+(1-EXP(-LN(2)/2))/(LN(2)/2)*AQ22*AT22*VLOOKUP('Données projet'!$B$10,Paramètres!$A$1:$I$88,3,0)*0.475*44/12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projet'!$B$11,Paramètres!$A$1:$I$88,3,0)*0.475*44/12</f>
        <v>#N/A</v>
      </c>
      <c r="BQ22" s="23" t="e">
        <f>EXP(-LN(2)/25)*BQ21+(1-EXP(-LN(2)/25))/(LN(2)/25)*Calculateur!BL22*Calculateur!BN22*VLOOKUP('Données projet'!$B$11,Paramètres!$A$1:$I$88,3,0)*0.475*44/12</f>
        <v>#N/A</v>
      </c>
      <c r="BR22" s="23" t="e">
        <f>EXP(-LN(2)/2)*BR21+(1-EXP(-LN(2)/2))/(LN(2)/2)*BL22*BO22*VLOOKUP('Données projet'!$B$11,Paramètres!$A$1:$I$88,3,0)*0.475*44/12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projet'!$B$12,Paramètres!$A$1:$I$88,3,0)*0.475*44/12</f>
        <v>#N/A</v>
      </c>
      <c r="CL22" s="23" t="e">
        <f>EXP(-LN(2)/25)*CL21+(1-EXP(-LN(2)/25))/(LN(2)/25)*Calculateur!CG22*Calculateur!CI22*VLOOKUP('Données projet'!$B$12,Paramètres!$A$1:$I$88,3,0)*0.475*44/12</f>
        <v>#N/A</v>
      </c>
      <c r="CM22" s="23" t="e">
        <f>EXP(-LN(2)/2)*CM21+(1-EXP(-LN(2)/2))/(LN(2)/2)*CG22*CJ22*VLOOKUP('Données projet'!$B$12,Paramètres!$A$1:$I$88,3,0)*0.475*44/12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29.92805077569761</v>
      </c>
      <c r="O23" s="14">
        <f>N23*VLOOKUP('Données projet'!$B$9,Paramètres!$A$1:$I$88,3,0)*VLOOKUP('Données projet'!$B$9,Paramètres!$A$1:$I$88,5,0)</f>
        <v>27.078900341851195</v>
      </c>
      <c r="P23" s="14">
        <f t="shared" si="33"/>
        <v>8.5001157083119736</v>
      </c>
      <c r="Q23" s="22">
        <f t="shared" si="2"/>
        <v>61.966786287367512</v>
      </c>
      <c r="R23" s="62">
        <f t="shared" si="0"/>
        <v>278.48148917426323</v>
      </c>
      <c r="S23" s="62">
        <f ca="1">AVERAGE(OFFSET($R$3,0,0,'Données projet'!$E$9+1,1))-AVERAGE(OFFSET($H$3,0,0,'Données projet'!$E$9+1,1))</f>
        <v>276.58769039042727</v>
      </c>
      <c r="T23" s="62">
        <f t="shared" si="34"/>
        <v>194.1628048442449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projet'!$B$10,Paramètres!$A$1:$I$88,3,0)*0.475*44/12</f>
        <v>#N/A</v>
      </c>
      <c r="AV23" s="23" t="e">
        <f>EXP(-LN(2)/25)*AV22+(1-EXP(-LN(2)/25))/(LN(2)/25)*Calculateur!AQ23*Calculateur!AS23*VLOOKUP('Données projet'!$B$10,Paramètres!$A$1:$I$88,3,0)*0.475*44/12</f>
        <v>#N/A</v>
      </c>
      <c r="AW23" s="23" t="e">
        <f>EXP(-LN(2)/2)*AW22+(1-EXP(-LN(2)/2))/(LN(2)/2)*AQ23*AT23*VLOOKUP('Données projet'!$B$10,Paramètres!$A$1:$I$88,3,0)*0.475*44/12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projet'!$B$11,Paramètres!$A$1:$I$88,3,0)*0.475*44/12</f>
        <v>#N/A</v>
      </c>
      <c r="BQ23" s="23" t="e">
        <f>EXP(-LN(2)/25)*BQ22+(1-EXP(-LN(2)/25))/(LN(2)/25)*Calculateur!BL23*Calculateur!BN23*VLOOKUP('Données projet'!$B$11,Paramètres!$A$1:$I$88,3,0)*0.475*44/12</f>
        <v>#N/A</v>
      </c>
      <c r="BR23" s="23" t="e">
        <f>EXP(-LN(2)/2)*BR22+(1-EXP(-LN(2)/2))/(LN(2)/2)*BL23*BO23*VLOOKUP('Données projet'!$B$11,Paramètres!$A$1:$I$88,3,0)*0.475*44/12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projet'!$B$12,Paramètres!$A$1:$I$88,3,0)*0.475*44/12</f>
        <v>#N/A</v>
      </c>
      <c r="CL23" s="23" t="e">
        <f>EXP(-LN(2)/25)*CL22+(1-EXP(-LN(2)/25))/(LN(2)/25)*Calculateur!CG23*Calculateur!CI23*VLOOKUP('Données projet'!$B$12,Paramètres!$A$1:$I$88,3,0)*0.475*44/12</f>
        <v>#N/A</v>
      </c>
      <c r="CM23" s="23" t="e">
        <f>EXP(-LN(2)/2)*CM22+(1-EXP(-LN(2)/2))/(LN(2)/2)*CG23*CJ23*VLOOKUP('Données projet'!$B$12,Paramètres!$A$1:$I$88,3,0)*0.475*44/12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</v>
      </c>
      <c r="N24" s="14">
        <f>IF('Données projet'!$A$36&gt;35,N23+M24-V23,IF(A24&lt;'Données projet'!$A$36,$K$205^A24,IF(A24='Données projet'!$A$36,'Données projet'!$B$36,N23+M24-V23)))</f>
        <v>35.471728656111772</v>
      </c>
      <c r="O24" s="14">
        <f>N24*VLOOKUP('Données projet'!$B$9,Paramètres!$A$1:$I$88,3,0)*VLOOKUP('Données projet'!$B$9,Paramètres!$A$1:$I$88,5,0)</f>
        <v>32.094820088049929</v>
      </c>
      <c r="P24" s="14">
        <f t="shared" si="33"/>
        <v>9.8772940432120837</v>
      </c>
      <c r="Q24" s="22">
        <f t="shared" si="2"/>
        <v>73.101432111948</v>
      </c>
      <c r="R24" s="62">
        <f t="shared" si="0"/>
        <v>291.95896048782237</v>
      </c>
      <c r="S24" s="62">
        <f ca="1">AVERAGE(OFFSET($R$3,0,0,'Données projet'!$E$9+1,1))-AVERAGE(OFFSET($H$3,0,0,'Données projet'!$E$9+1,1))</f>
        <v>276.58769039042727</v>
      </c>
      <c r="T24" s="62">
        <f t="shared" si="34"/>
        <v>194.1628048442449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projet'!$B$10,Paramètres!$A$1:$I$88,3,0)*0.475*44/12</f>
        <v>#N/A</v>
      </c>
      <c r="AV24" s="23" t="e">
        <f>EXP(-LN(2)/25)*AV23+(1-EXP(-LN(2)/25))/(LN(2)/25)*Calculateur!AQ24*Calculateur!AS24*VLOOKUP('Données projet'!$B$10,Paramètres!$A$1:$I$88,3,0)*0.475*44/12</f>
        <v>#N/A</v>
      </c>
      <c r="AW24" s="23" t="e">
        <f>EXP(-LN(2)/2)*AW23+(1-EXP(-LN(2)/2))/(LN(2)/2)*AQ24*AT24*VLOOKUP('Données projet'!$B$10,Paramètres!$A$1:$I$88,3,0)*0.475*44/12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projet'!$B$11,Paramètres!$A$1:$I$88,3,0)*0.475*44/12</f>
        <v>#N/A</v>
      </c>
      <c r="BQ24" s="23" t="e">
        <f>EXP(-LN(2)/25)*BQ23+(1-EXP(-LN(2)/25))/(LN(2)/25)*Calculateur!BL24*Calculateur!BN24*VLOOKUP('Données projet'!$B$11,Paramètres!$A$1:$I$88,3,0)*0.475*44/12</f>
        <v>#N/A</v>
      </c>
      <c r="BR24" s="23" t="e">
        <f>EXP(-LN(2)/2)*BR23+(1-EXP(-LN(2)/2))/(LN(2)/2)*BL24*BO24*VLOOKUP('Données projet'!$B$11,Paramètres!$A$1:$I$88,3,0)*0.475*44/12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projet'!$B$12,Paramètres!$A$1:$I$88,3,0)*0.475*44/12</f>
        <v>#N/A</v>
      </c>
      <c r="CL24" s="23" t="e">
        <f>EXP(-LN(2)/25)*CL23+(1-EXP(-LN(2)/25))/(LN(2)/25)*Calculateur!CG24*Calculateur!CI24*VLOOKUP('Données projet'!$B$12,Paramètres!$A$1:$I$88,3,0)*0.475*44/12</f>
        <v>#N/A</v>
      </c>
      <c r="CM24" s="23" t="e">
        <f>EXP(-LN(2)/2)*CM23+(1-EXP(-LN(2)/2))/(LN(2)/2)*CG24*CJ24*VLOOKUP('Données projet'!$B$12,Paramètres!$A$1:$I$88,3,0)*0.475*44/12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</v>
      </c>
      <c r="N25" s="14">
        <f>IF('Données projet'!$A$36&gt;35,N24+M25-V24,IF(A25&lt;'Données projet'!$A$36,$K$205^A25,IF(A25='Données projet'!$A$36,'Données projet'!$B$36,N24+M25-V24)))</f>
        <v>42.042281446359659</v>
      </c>
      <c r="O25" s="14">
        <f>N25*VLOOKUP('Données projet'!$B$9,Paramètres!$A$1:$I$88,3,0)*VLOOKUP('Données projet'!$B$9,Paramètres!$A$1:$I$88,5,0)</f>
        <v>38.039856252666219</v>
      </c>
      <c r="P25" s="14">
        <f t="shared" si="33"/>
        <v>11.477601124967212</v>
      </c>
      <c r="Q25" s="22">
        <f t="shared" si="2"/>
        <v>86.242904932711554</v>
      </c>
      <c r="R25" s="62">
        <f t="shared" si="0"/>
        <v>307.42381883617998</v>
      </c>
      <c r="S25" s="62">
        <f ca="1">AVERAGE(OFFSET($R$3,0,0,'Données projet'!$E$9+1,1))-AVERAGE(OFFSET($H$3,0,0,'Données projet'!$E$9+1,1))</f>
        <v>276.58769039042727</v>
      </c>
      <c r="T25" s="62">
        <f t="shared" si="34"/>
        <v>194.1628048442449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projet'!$B$10,Paramètres!$A$1:$I$88,3,0)*0.475*44/12</f>
        <v>#N/A</v>
      </c>
      <c r="AV25" s="23" t="e">
        <f>EXP(-LN(2)/25)*AV24+(1-EXP(-LN(2)/25))/(LN(2)/25)*Calculateur!AQ25*Calculateur!AS25*VLOOKUP('Données projet'!$B$10,Paramètres!$A$1:$I$88,3,0)*0.475*44/12</f>
        <v>#N/A</v>
      </c>
      <c r="AW25" s="23" t="e">
        <f>EXP(-LN(2)/2)*AW24+(1-EXP(-LN(2)/2))/(LN(2)/2)*AQ25*AT25*VLOOKUP('Données projet'!$B$10,Paramètres!$A$1:$I$88,3,0)*0.475*44/12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projet'!$B$11,Paramètres!$A$1:$I$88,3,0)*0.475*44/12</f>
        <v>#N/A</v>
      </c>
      <c r="BQ25" s="23" t="e">
        <f>EXP(-LN(2)/25)*BQ24+(1-EXP(-LN(2)/25))/(LN(2)/25)*Calculateur!BL25*Calculateur!BN25*VLOOKUP('Données projet'!$B$11,Paramètres!$A$1:$I$88,3,0)*0.475*44/12</f>
        <v>#N/A</v>
      </c>
      <c r="BR25" s="23" t="e">
        <f>EXP(-LN(2)/2)*BR24+(1-EXP(-LN(2)/2))/(LN(2)/2)*BL25*BO25*VLOOKUP('Données projet'!$B$11,Paramètres!$A$1:$I$88,3,0)*0.475*44/12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projet'!$B$12,Paramètres!$A$1:$I$88,3,0)*0.475*44/12</f>
        <v>#N/A</v>
      </c>
      <c r="CL25" s="23" t="e">
        <f>EXP(-LN(2)/25)*CL24+(1-EXP(-LN(2)/25))/(LN(2)/25)*Calculateur!CG25*Calculateur!CI25*VLOOKUP('Données projet'!$B$12,Paramètres!$A$1:$I$88,3,0)*0.475*44/12</f>
        <v>#N/A</v>
      </c>
      <c r="CM25" s="23" t="e">
        <f>EXP(-LN(2)/2)*CM24+(1-EXP(-LN(2)/2))/(LN(2)/2)*CG25*CJ25*VLOOKUP('Données projet'!$B$12,Paramètres!$A$1:$I$88,3,0)*0.475*44/12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</v>
      </c>
      <c r="N26" s="14">
        <f>IF('Données projet'!$A$36&gt;35,N25+M26-V25,IF(A26&lt;'Données projet'!$A$36,$K$205^A26,IF(A26='Données projet'!$A$36,'Données projet'!$B$36,N25+M26-V25)))</f>
        <v>49.82992078990118</v>
      </c>
      <c r="O26" s="14">
        <f>N26*VLOOKUP('Données projet'!$B$9,Paramètres!$A$1:$I$88,3,0)*VLOOKUP('Données projet'!$B$9,Paramètres!$A$1:$I$88,5,0)</f>
        <v>45.086112330702591</v>
      </c>
      <c r="P26" s="14">
        <f t="shared" si="33"/>
        <v>13.337187999822708</v>
      </c>
      <c r="Q26" s="22">
        <f t="shared" si="2"/>
        <v>101.75391474233156</v>
      </c>
      <c r="R26" s="62">
        <f t="shared" si="0"/>
        <v>325.23911145187805</v>
      </c>
      <c r="S26" s="62">
        <f ca="1">AVERAGE(OFFSET($R$3,0,0,'Données projet'!$E$9+1,1))-AVERAGE(OFFSET($H$3,0,0,'Données projet'!$E$9+1,1))</f>
        <v>276.58769039042727</v>
      </c>
      <c r="T26" s="62">
        <f t="shared" si="34"/>
        <v>194.1628048442449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projet'!$B$10,Paramètres!$A$1:$I$88,3,0)*0.475*44/12</f>
        <v>#N/A</v>
      </c>
      <c r="AV26" s="23" t="e">
        <f>EXP(-LN(2)/25)*AV25+(1-EXP(-LN(2)/25))/(LN(2)/25)*Calculateur!AQ26*Calculateur!AS26*VLOOKUP('Données projet'!$B$10,Paramètres!$A$1:$I$88,3,0)*0.475*44/12</f>
        <v>#N/A</v>
      </c>
      <c r="AW26" s="23" t="e">
        <f>EXP(-LN(2)/2)*AW25+(1-EXP(-LN(2)/2))/(LN(2)/2)*AQ26*AT26*VLOOKUP('Données projet'!$B$10,Paramètres!$A$1:$I$88,3,0)*0.475*44/12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projet'!$B$11,Paramètres!$A$1:$I$88,3,0)*0.475*44/12</f>
        <v>#N/A</v>
      </c>
      <c r="BQ26" s="23" t="e">
        <f>EXP(-LN(2)/25)*BQ25+(1-EXP(-LN(2)/25))/(LN(2)/25)*Calculateur!BL26*Calculateur!BN26*VLOOKUP('Données projet'!$B$11,Paramètres!$A$1:$I$88,3,0)*0.475*44/12</f>
        <v>#N/A</v>
      </c>
      <c r="BR26" s="23" t="e">
        <f>EXP(-LN(2)/2)*BR25+(1-EXP(-LN(2)/2))/(LN(2)/2)*BL26*BO26*VLOOKUP('Données projet'!$B$11,Paramètres!$A$1:$I$88,3,0)*0.475*44/12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projet'!$B$12,Paramètres!$A$1:$I$88,3,0)*0.475*44/12</f>
        <v>#N/A</v>
      </c>
      <c r="CL26" s="23" t="e">
        <f>EXP(-LN(2)/25)*CL25+(1-EXP(-LN(2)/25))/(LN(2)/25)*Calculateur!CG26*Calculateur!CI26*VLOOKUP('Données projet'!$B$12,Paramètres!$A$1:$I$88,3,0)*0.475*44/12</f>
        <v>#N/A</v>
      </c>
      <c r="CM26" s="23" t="e">
        <f>EXP(-LN(2)/2)*CM25+(1-EXP(-LN(2)/2))/(LN(2)/2)*CG26*CJ26*VLOOKUP('Données projet'!$B$12,Paramètres!$A$1:$I$88,3,0)*0.475*44/12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</v>
      </c>
      <c r="N27" s="14">
        <f>IF('Données projet'!$A$36&gt;35,N26+M27-V26,IF(A27&lt;'Données projet'!$A$36,$K$205^A27,IF(A27='Données projet'!$A$36,'Données projet'!$B$36,N26+M27-V26)))</f>
        <v>59.060091900479499</v>
      </c>
      <c r="O27" s="14">
        <f>N27*VLOOKUP('Données projet'!$B$9,Paramètres!$A$1:$I$88,3,0)*VLOOKUP('Données projet'!$B$9,Paramètres!$A$1:$I$88,5,0)</f>
        <v>53.437571151553847</v>
      </c>
      <c r="P27" s="14">
        <f t="shared" si="33"/>
        <v>15.498062862253629</v>
      </c>
      <c r="Q27" s="22">
        <f t="shared" si="2"/>
        <v>120.06289590738133</v>
      </c>
      <c r="R27" s="62">
        <f t="shared" si="0"/>
        <v>345.83360409100112</v>
      </c>
      <c r="S27" s="62">
        <f ca="1">AVERAGE(OFFSET($R$3,0,0,'Données projet'!$E$9+1,1))-AVERAGE(OFFSET($H$3,0,0,'Données projet'!$E$9+1,1))</f>
        <v>276.58769039042727</v>
      </c>
      <c r="T27" s="62">
        <f t="shared" si="34"/>
        <v>194.1628048442449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projet'!$B$10,Paramètres!$A$1:$I$88,3,0)*0.475*44/12</f>
        <v>#N/A</v>
      </c>
      <c r="AV27" s="23" t="e">
        <f>EXP(-LN(2)/25)*AV26+(1-EXP(-LN(2)/25))/(LN(2)/25)*Calculateur!AQ27*Calculateur!AS27*VLOOKUP('Données projet'!$B$10,Paramètres!$A$1:$I$88,3,0)*0.475*44/12</f>
        <v>#N/A</v>
      </c>
      <c r="AW27" s="23" t="e">
        <f>EXP(-LN(2)/2)*AW26+(1-EXP(-LN(2)/2))/(LN(2)/2)*AQ27*AT27*VLOOKUP('Données projet'!$B$10,Paramètres!$A$1:$I$88,3,0)*0.475*44/12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projet'!$B$11,Paramètres!$A$1:$I$88,3,0)*0.475*44/12</f>
        <v>#N/A</v>
      </c>
      <c r="BQ27" s="23" t="e">
        <f>EXP(-LN(2)/25)*BQ26+(1-EXP(-LN(2)/25))/(LN(2)/25)*Calculateur!BL27*Calculateur!BN27*VLOOKUP('Données projet'!$B$11,Paramètres!$A$1:$I$88,3,0)*0.475*44/12</f>
        <v>#N/A</v>
      </c>
      <c r="BR27" s="23" t="e">
        <f>EXP(-LN(2)/2)*BR26+(1-EXP(-LN(2)/2))/(LN(2)/2)*BL27*BO27*VLOOKUP('Données projet'!$B$11,Paramètres!$A$1:$I$88,3,0)*0.475*44/12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projet'!$B$12,Paramètres!$A$1:$I$88,3,0)*0.475*44/12</f>
        <v>#N/A</v>
      </c>
      <c r="CL27" s="23" t="e">
        <f>EXP(-LN(2)/25)*CL26+(1-EXP(-LN(2)/25))/(LN(2)/25)*Calculateur!CG27*Calculateur!CI27*VLOOKUP('Données projet'!$B$12,Paramètres!$A$1:$I$88,3,0)*0.475*44/12</f>
        <v>#N/A</v>
      </c>
      <c r="CM27" s="23" t="e">
        <f>EXP(-LN(2)/2)*CM26+(1-EXP(-LN(2)/2))/(LN(2)/2)*CG27*CJ27*VLOOKUP('Données projet'!$B$12,Paramètres!$A$1:$I$88,3,0)*0.475*44/12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2.8</v>
      </c>
      <c r="M28" s="13">
        <f t="array" ref="M28">INDEX(L:L,MIN(IF(ISNUMBER(L28:L224),ROW(L28:L224),"")))</f>
        <v>2.8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projet'!$B$9,Paramètres!$A$1:$I$88,3,0)*VLOOKUP('Données projet'!$B$9,Paramètres!$A$1:$I$88,5,0)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369.71371867296341</v>
      </c>
      <c r="S28" s="62">
        <f ca="1">AVERAGE(OFFSET($R$3,0,0,'Données projet'!$E$9+1,1))-AVERAGE(OFFSET($H$3,0,0,'Données projet'!$E$9+1,1))</f>
        <v>276.58769039042727</v>
      </c>
      <c r="T28" s="62">
        <f t="shared" si="34"/>
        <v>194.1628048442449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15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projet'!$B$10,Paramètres!$A$1:$I$88,3,0)*0.475*44/12</f>
        <v>#N/A</v>
      </c>
      <c r="AV28" s="23" t="e">
        <f>EXP(-LN(2)/25)*AV27+(1-EXP(-LN(2)/25))/(LN(2)/25)*Calculateur!AQ28*Calculateur!AS28*VLOOKUP('Données projet'!$B$10,Paramètres!$A$1:$I$88,3,0)*0.475*44/12</f>
        <v>#N/A</v>
      </c>
      <c r="AW28" s="23" t="e">
        <f>EXP(-LN(2)/2)*AW27+(1-EXP(-LN(2)/2))/(LN(2)/2)*AQ28*AT28*VLOOKUP('Données projet'!$B$10,Paramètres!$A$1:$I$88,3,0)*0.475*44/12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projet'!$B$11,Paramètres!$A$1:$I$88,3,0)*0.475*44/12</f>
        <v>#N/A</v>
      </c>
      <c r="BQ28" s="23" t="e">
        <f>EXP(-LN(2)/25)*BQ27+(1-EXP(-LN(2)/25))/(LN(2)/25)*Calculateur!BL28*Calculateur!BN28*VLOOKUP('Données projet'!$B$11,Paramètres!$A$1:$I$88,3,0)*0.475*44/12</f>
        <v>#N/A</v>
      </c>
      <c r="BR28" s="23" t="e">
        <f>EXP(-LN(2)/2)*BR27+(1-EXP(-LN(2)/2))/(LN(2)/2)*BL28*BO28*VLOOKUP('Données projet'!$B$11,Paramètres!$A$1:$I$88,3,0)*0.475*44/12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projet'!$B$12,Paramètres!$A$1:$I$88,3,0)*0.475*44/12</f>
        <v>#N/A</v>
      </c>
      <c r="CL28" s="23" t="e">
        <f>EXP(-LN(2)/25)*CL27+(1-EXP(-LN(2)/25))/(LN(2)/25)*Calculateur!CG28*Calculateur!CI28*VLOOKUP('Données projet'!$B$12,Paramètres!$A$1:$I$88,3,0)*0.475*44/12</f>
        <v>#N/A</v>
      </c>
      <c r="CM28" s="23" t="e">
        <f>EXP(-LN(2)/2)*CM27+(1-EXP(-LN(2)/2))/(LN(2)/2)*CG28*CJ28*VLOOKUP('Données projet'!$B$12,Paramètres!$A$1:$I$88,3,0)*0.475*44/12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2.6666666666666665</v>
      </c>
      <c r="N29" s="14">
        <f>IF('Données projet'!$A$36&gt;35,N28+M29-V28,IF(A29&lt;'Données projet'!$A$36,$K$205^A29,IF(A29='Données projet'!$A$36,'Données projet'!$B$36,N28+M29-V28)))</f>
        <v>57.666666666666671</v>
      </c>
      <c r="O29" s="14">
        <f>N29*VLOOKUP('Données projet'!$B$9,Paramètres!$A$1:$I$88,3,0)*VLOOKUP('Données projet'!$B$9,Paramètres!$A$1:$I$88,5,0)</f>
        <v>52.1768</v>
      </c>
      <c r="P29" s="14">
        <f t="shared" si="33"/>
        <v>15.174525896882574</v>
      </c>
      <c r="Q29" s="22">
        <f t="shared" si="2"/>
        <v>117.30355927040381</v>
      </c>
      <c r="R29" s="62">
        <f t="shared" si="0"/>
        <v>347.59027331959396</v>
      </c>
      <c r="S29" s="62">
        <f ca="1">AVERAGE(OFFSET($R$3,0,0,'Données projet'!$E$9+1,1))-AVERAGE(OFFSET($H$3,0,0,'Données projet'!$E$9+1,1))</f>
        <v>276.58769039042727</v>
      </c>
      <c r="T29" s="62">
        <f t="shared" si="34"/>
        <v>194.1628048442449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projet'!$B$10,Paramètres!$A$1:$I$88,3,0)*0.475*44/12</f>
        <v>#N/A</v>
      </c>
      <c r="AV29" s="23" t="e">
        <f>EXP(-LN(2)/25)*AV28+(1-EXP(-LN(2)/25))/(LN(2)/25)*Calculateur!AQ29*Calculateur!AS29*VLOOKUP('Données projet'!$B$10,Paramètres!$A$1:$I$88,3,0)*0.475*44/12</f>
        <v>#N/A</v>
      </c>
      <c r="AW29" s="23" t="e">
        <f>EXP(-LN(2)/2)*AW28+(1-EXP(-LN(2)/2))/(LN(2)/2)*AQ29*AT29*VLOOKUP('Données projet'!$B$10,Paramètres!$A$1:$I$88,3,0)*0.475*44/12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projet'!$B$11,Paramètres!$A$1:$I$88,3,0)*0.475*44/12</f>
        <v>#N/A</v>
      </c>
      <c r="BQ29" s="23" t="e">
        <f>EXP(-LN(2)/25)*BQ28+(1-EXP(-LN(2)/25))/(LN(2)/25)*Calculateur!BL29*Calculateur!BN29*VLOOKUP('Données projet'!$B$11,Paramètres!$A$1:$I$88,3,0)*0.475*44/12</f>
        <v>#N/A</v>
      </c>
      <c r="BR29" s="23" t="e">
        <f>EXP(-LN(2)/2)*BR28+(1-EXP(-LN(2)/2))/(LN(2)/2)*BL29*BO29*VLOOKUP('Données projet'!$B$11,Paramètres!$A$1:$I$88,3,0)*0.475*44/12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projet'!$B$12,Paramètres!$A$1:$I$88,3,0)*0.475*44/12</f>
        <v>#N/A</v>
      </c>
      <c r="CL29" s="23" t="e">
        <f>EXP(-LN(2)/25)*CL28+(1-EXP(-LN(2)/25))/(LN(2)/25)*Calculateur!CG29*Calculateur!CI29*VLOOKUP('Données projet'!$B$12,Paramètres!$A$1:$I$88,3,0)*0.475*44/12</f>
        <v>#N/A</v>
      </c>
      <c r="CM29" s="23" t="e">
        <f>EXP(-LN(2)/2)*CM28+(1-EXP(-LN(2)/2))/(LN(2)/2)*CG29*CJ29*VLOOKUP('Données projet'!$B$12,Paramètres!$A$1:$I$88,3,0)*0.475*44/12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2.6666666666666665</v>
      </c>
      <c r="N30" s="14">
        <f>IF('Données projet'!$A$36&gt;35,N29+M30-V29,IF(A30&lt;'Données projet'!$A$36,$K$205^A30,IF(A30='Données projet'!$A$36,'Données projet'!$B$36,N29+M30-V29)))</f>
        <v>60.333333333333336</v>
      </c>
      <c r="O30" s="14">
        <f>N30*VLOOKUP('Données projet'!$B$9,Paramètres!$A$1:$I$88,3,0)*VLOOKUP('Données projet'!$B$9,Paramètres!$A$1:$I$88,5,0)</f>
        <v>54.589599999999997</v>
      </c>
      <c r="P30" s="14">
        <f t="shared" si="33"/>
        <v>15.792918099574404</v>
      </c>
      <c r="Q30" s="22">
        <f t="shared" si="2"/>
        <v>122.58288569009208</v>
      </c>
      <c r="R30" s="62">
        <f t="shared" si="0"/>
        <v>355.1007285626556</v>
      </c>
      <c r="S30" s="62">
        <f ca="1">AVERAGE(OFFSET($R$3,0,0,'Données projet'!$E$9+1,1))-AVERAGE(OFFSET($H$3,0,0,'Données projet'!$E$9+1,1))</f>
        <v>276.58769039042727</v>
      </c>
      <c r="T30" s="62">
        <f t="shared" si="34"/>
        <v>194.1628048442449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projet'!$B$10,Paramètres!$A$1:$I$88,3,0)*0.475*44/12</f>
        <v>#N/A</v>
      </c>
      <c r="AV30" s="23" t="e">
        <f>EXP(-LN(2)/25)*AV29+(1-EXP(-LN(2)/25))/(LN(2)/25)*Calculateur!AQ30*Calculateur!AS30*VLOOKUP('Données projet'!$B$10,Paramètres!$A$1:$I$88,3,0)*0.475*44/12</f>
        <v>#N/A</v>
      </c>
      <c r="AW30" s="23" t="e">
        <f>EXP(-LN(2)/2)*AW29+(1-EXP(-LN(2)/2))/(LN(2)/2)*AQ30*AT30*VLOOKUP('Données projet'!$B$10,Paramètres!$A$1:$I$88,3,0)*0.475*44/12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projet'!$B$11,Paramètres!$A$1:$I$88,3,0)*0.475*44/12</f>
        <v>#N/A</v>
      </c>
      <c r="BQ30" s="23" t="e">
        <f>EXP(-LN(2)/25)*BQ29+(1-EXP(-LN(2)/25))/(LN(2)/25)*Calculateur!BL30*Calculateur!BN30*VLOOKUP('Données projet'!$B$11,Paramètres!$A$1:$I$88,3,0)*0.475*44/12</f>
        <v>#N/A</v>
      </c>
      <c r="BR30" s="23" t="e">
        <f>EXP(-LN(2)/2)*BR29+(1-EXP(-LN(2)/2))/(LN(2)/2)*BL30*BO30*VLOOKUP('Données projet'!$B$11,Paramètres!$A$1:$I$88,3,0)*0.475*44/12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projet'!$B$12,Paramètres!$A$1:$I$88,3,0)*0.475*44/12</f>
        <v>#N/A</v>
      </c>
      <c r="CL30" s="23" t="e">
        <f>EXP(-LN(2)/25)*CL29+(1-EXP(-LN(2)/25))/(LN(2)/25)*Calculateur!CG30*Calculateur!CI30*VLOOKUP('Données projet'!$B$12,Paramètres!$A$1:$I$88,3,0)*0.475*44/12</f>
        <v>#N/A</v>
      </c>
      <c r="CM30" s="23" t="e">
        <f>EXP(-LN(2)/2)*CM29+(1-EXP(-LN(2)/2))/(LN(2)/2)*CG30*CJ30*VLOOKUP('Données projet'!$B$12,Paramètres!$A$1:$I$88,3,0)*0.475*44/12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2.6666666666666665</v>
      </c>
      <c r="N31" s="14">
        <f>IF('Données projet'!$A$36&gt;35,N30+M31-V30,IF(A31&lt;'Données projet'!$A$36,$K$205^A31,IF(A31='Données projet'!$A$36,'Données projet'!$B$36,N30+M31-V30)))</f>
        <v>63</v>
      </c>
      <c r="O31" s="14">
        <f>N31*VLOOKUP('Données projet'!$B$9,Paramètres!$A$1:$I$88,3,0)*VLOOKUP('Données projet'!$B$9,Paramètres!$A$1:$I$88,5,0)</f>
        <v>57.002400000000002</v>
      </c>
      <c r="P31" s="14">
        <f t="shared" si="33"/>
        <v>16.4081359066458</v>
      </c>
      <c r="Q31" s="22">
        <f t="shared" si="2"/>
        <v>127.85668337074144</v>
      </c>
      <c r="R31" s="62">
        <f t="shared" si="0"/>
        <v>362.58815279272551</v>
      </c>
      <c r="S31" s="62">
        <f ca="1">AVERAGE(OFFSET($R$3,0,0,'Données projet'!$E$9+1,1))-AVERAGE(OFFSET($H$3,0,0,'Données projet'!$E$9+1,1))</f>
        <v>276.58769039042727</v>
      </c>
      <c r="T31" s="62">
        <f t="shared" si="34"/>
        <v>194.1628048442449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projet'!$B$10,Paramètres!$A$1:$I$88,3,0)*0.475*44/12</f>
        <v>#N/A</v>
      </c>
      <c r="AV31" s="23" t="e">
        <f>EXP(-LN(2)/25)*AV30+(1-EXP(-LN(2)/25))/(LN(2)/25)*Calculateur!AQ31*Calculateur!AS31*VLOOKUP('Données projet'!$B$10,Paramètres!$A$1:$I$88,3,0)*0.475*44/12</f>
        <v>#N/A</v>
      </c>
      <c r="AW31" s="23" t="e">
        <f>EXP(-LN(2)/2)*AW30+(1-EXP(-LN(2)/2))/(LN(2)/2)*AQ31*AT31*VLOOKUP('Données projet'!$B$10,Paramètres!$A$1:$I$88,3,0)*0.475*44/12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projet'!$B$11,Paramètres!$A$1:$I$88,3,0)*0.475*44/12</f>
        <v>#N/A</v>
      </c>
      <c r="BQ31" s="23" t="e">
        <f>EXP(-LN(2)/25)*BQ30+(1-EXP(-LN(2)/25))/(LN(2)/25)*Calculateur!BL31*Calculateur!BN31*VLOOKUP('Données projet'!$B$11,Paramètres!$A$1:$I$88,3,0)*0.475*44/12</f>
        <v>#N/A</v>
      </c>
      <c r="BR31" s="23" t="e">
        <f>EXP(-LN(2)/2)*BR30+(1-EXP(-LN(2)/2))/(LN(2)/2)*BL31*BO31*VLOOKUP('Données projet'!$B$11,Paramètres!$A$1:$I$88,3,0)*0.475*44/12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projet'!$B$12,Paramètres!$A$1:$I$88,3,0)*0.475*44/12</f>
        <v>#N/A</v>
      </c>
      <c r="CL31" s="23" t="e">
        <f>EXP(-LN(2)/25)*CL30+(1-EXP(-LN(2)/25))/(LN(2)/25)*Calculateur!CG31*Calculateur!CI31*VLOOKUP('Données projet'!$B$12,Paramètres!$A$1:$I$88,3,0)*0.475*44/12</f>
        <v>#N/A</v>
      </c>
      <c r="CM31" s="23" t="e">
        <f>EXP(-LN(2)/2)*CM30+(1-EXP(-LN(2)/2))/(LN(2)/2)*CG31*CJ31*VLOOKUP('Données projet'!$B$12,Paramètres!$A$1:$I$88,3,0)*0.475*44/12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2.6666666666666665</v>
      </c>
      <c r="N32" s="14">
        <f>IF('Données projet'!$A$36&gt;35,N31+M32-V31,IF(A32&lt;'Données projet'!$A$36,$K$205^A32,IF(A32='Données projet'!$A$36,'Données projet'!$B$36,N31+M32-V31)))</f>
        <v>65.666666666666671</v>
      </c>
      <c r="O32" s="14">
        <f>N32*VLOOKUP('Données projet'!$B$9,Paramètres!$A$1:$I$88,3,0)*VLOOKUP('Données projet'!$B$9,Paramètres!$A$1:$I$88,5,0)</f>
        <v>59.415199999999999</v>
      </c>
      <c r="P32" s="14">
        <f t="shared" si="33"/>
        <v>17.020329046532389</v>
      </c>
      <c r="Q32" s="22">
        <f t="shared" si="2"/>
        <v>133.12521308937724</v>
      </c>
      <c r="R32" s="62">
        <f t="shared" si="0"/>
        <v>370.05311041215305</v>
      </c>
      <c r="S32" s="62">
        <f ca="1">AVERAGE(OFFSET($R$3,0,0,'Données projet'!$E$9+1,1))-AVERAGE(OFFSET($H$3,0,0,'Données projet'!$E$9+1,1))</f>
        <v>276.58769039042727</v>
      </c>
      <c r="T32" s="62">
        <f t="shared" si="34"/>
        <v>194.1628048442449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projet'!$B$10,Paramètres!$A$1:$I$88,3,0)*0.475*44/12</f>
        <v>#N/A</v>
      </c>
      <c r="AV32" s="23" t="e">
        <f>EXP(-LN(2)/25)*AV31+(1-EXP(-LN(2)/25))/(LN(2)/25)*Calculateur!AQ32*Calculateur!AS32*VLOOKUP('Données projet'!$B$10,Paramètres!$A$1:$I$88,3,0)*0.475*44/12</f>
        <v>#N/A</v>
      </c>
      <c r="AW32" s="23" t="e">
        <f>EXP(-LN(2)/2)*AW31+(1-EXP(-LN(2)/2))/(LN(2)/2)*AQ32*AT32*VLOOKUP('Données projet'!$B$10,Paramètres!$A$1:$I$88,3,0)*0.475*44/12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projet'!$B$11,Paramètres!$A$1:$I$88,3,0)*0.475*44/12</f>
        <v>#N/A</v>
      </c>
      <c r="BQ32" s="23" t="e">
        <f>EXP(-LN(2)/25)*BQ31+(1-EXP(-LN(2)/25))/(LN(2)/25)*Calculateur!BL32*Calculateur!BN32*VLOOKUP('Données projet'!$B$11,Paramètres!$A$1:$I$88,3,0)*0.475*44/12</f>
        <v>#N/A</v>
      </c>
      <c r="BR32" s="23" t="e">
        <f>EXP(-LN(2)/2)*BR31+(1-EXP(-LN(2)/2))/(LN(2)/2)*BL32*BO32*VLOOKUP('Données projet'!$B$11,Paramètres!$A$1:$I$88,3,0)*0.475*44/12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projet'!$B$12,Paramètres!$A$1:$I$88,3,0)*0.475*44/12</f>
        <v>#N/A</v>
      </c>
      <c r="CL32" s="23" t="e">
        <f>EXP(-LN(2)/25)*CL31+(1-EXP(-LN(2)/25))/(LN(2)/25)*Calculateur!CG32*Calculateur!CI32*VLOOKUP('Données projet'!$B$12,Paramètres!$A$1:$I$88,3,0)*0.475*44/12</f>
        <v>#N/A</v>
      </c>
      <c r="CM32" s="23" t="e">
        <f>EXP(-LN(2)/2)*CM31+(1-EXP(-LN(2)/2))/(LN(2)/2)*CG32*CJ32*VLOOKUP('Données projet'!$B$12,Paramètres!$A$1:$I$88,3,0)*0.475*44/12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2.6666666666666665</v>
      </c>
      <c r="N33" s="14">
        <f>IF('Données projet'!$A$36&gt;35,N32+M33-V32,IF(A33&lt;'Données projet'!$A$36,$K$205^A33,IF(A33='Données projet'!$A$36,'Données projet'!$B$36,N32+M33-V32)))</f>
        <v>68.333333333333343</v>
      </c>
      <c r="O33" s="14">
        <f>N33*VLOOKUP('Données projet'!$B$9,Paramètres!$A$1:$I$88,3,0)*VLOOKUP('Données projet'!$B$9,Paramètres!$A$1:$I$88,5,0)</f>
        <v>61.828000000000003</v>
      </c>
      <c r="P33" s="14">
        <f t="shared" si="33"/>
        <v>17.629634398776819</v>
      </c>
      <c r="Q33" s="22">
        <f t="shared" si="2"/>
        <v>138.38871324453629</v>
      </c>
      <c r="R33" s="62">
        <f t="shared" si="0"/>
        <v>377.49613817757825</v>
      </c>
      <c r="S33" s="62">
        <f ca="1">AVERAGE(OFFSET($R$3,0,0,'Données projet'!$E$9+1,1))-AVERAGE(OFFSET($H$3,0,0,'Données projet'!$E$9+1,1))</f>
        <v>276.58769039042727</v>
      </c>
      <c r="T33" s="62">
        <f t="shared" si="34"/>
        <v>194.1628048442449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projet'!$B$10,Paramètres!$A$1:$I$88,3,0)*0.475*44/12</f>
        <v>#N/A</v>
      </c>
      <c r="AV33" s="23" t="e">
        <f>EXP(-LN(2)/25)*AV32+(1-EXP(-LN(2)/25))/(LN(2)/25)*Calculateur!AQ33*Calculateur!AS33*VLOOKUP('Données projet'!$B$10,Paramètres!$A$1:$I$88,3,0)*0.475*44/12</f>
        <v>#N/A</v>
      </c>
      <c r="AW33" s="23" t="e">
        <f>EXP(-LN(2)/2)*AW32+(1-EXP(-LN(2)/2))/(LN(2)/2)*AQ33*AT33*VLOOKUP('Données projet'!$B$10,Paramètres!$A$1:$I$88,3,0)*0.475*44/12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projet'!$B$11,Paramètres!$A$1:$I$88,3,0)*0.475*44/12</f>
        <v>#N/A</v>
      </c>
      <c r="BQ33" s="23" t="e">
        <f>EXP(-LN(2)/25)*BQ32+(1-EXP(-LN(2)/25))/(LN(2)/25)*Calculateur!BL33*Calculateur!BN33*VLOOKUP('Données projet'!$B$11,Paramètres!$A$1:$I$88,3,0)*0.475*44/12</f>
        <v>#N/A</v>
      </c>
      <c r="BR33" s="23" t="e">
        <f>EXP(-LN(2)/2)*BR32+(1-EXP(-LN(2)/2))/(LN(2)/2)*BL33*BO33*VLOOKUP('Données projet'!$B$11,Paramètres!$A$1:$I$88,3,0)*0.475*44/12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projet'!$B$12,Paramètres!$A$1:$I$88,3,0)*0.475*44/12</f>
        <v>#N/A</v>
      </c>
      <c r="CL33" s="23" t="e">
        <f>EXP(-LN(2)/25)*CL32+(1-EXP(-LN(2)/25))/(LN(2)/25)*Calculateur!CG33*Calculateur!CI33*VLOOKUP('Données projet'!$B$12,Paramètres!$A$1:$I$88,3,0)*0.475*44/12</f>
        <v>#N/A</v>
      </c>
      <c r="CM33" s="23" t="e">
        <f>EXP(-LN(2)/2)*CM32+(1-EXP(-LN(2)/2))/(LN(2)/2)*CG33*CJ33*VLOOKUP('Données projet'!$B$12,Paramètres!$A$1:$I$88,3,0)*0.475*44/12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2.6666666666666665</v>
      </c>
      <c r="N34" s="14">
        <f>IF('Données projet'!$A$36&gt;35,N33+M34-V33,IF(A34&lt;'Données projet'!$A$36,$K$205^A34,IF(A34='Données projet'!$A$36,'Données projet'!$B$36,N33+M34-V33)))</f>
        <v>71.000000000000014</v>
      </c>
      <c r="O34" s="14">
        <f>N34*VLOOKUP('Données projet'!$B$9,Paramètres!$A$1:$I$88,3,0)*VLOOKUP('Données projet'!$B$9,Paramètres!$A$1:$I$88,5,0)</f>
        <v>64.240800000000007</v>
      </c>
      <c r="P34" s="14">
        <f t="shared" si="33"/>
        <v>18.236177554745847</v>
      </c>
      <c r="Q34" s="22">
        <f t="shared" si="2"/>
        <v>143.6474025745157</v>
      </c>
      <c r="R34" s="62">
        <f t="shared" si="0"/>
        <v>383.69552578733328</v>
      </c>
      <c r="S34" s="62">
        <f ca="1">AVERAGE(OFFSET($R$3,0,0,'Données projet'!$E$9+1,1))-AVERAGE(OFFSET($H$3,0,0,'Données projet'!$E$9+1,1))</f>
        <v>276.58769039042727</v>
      </c>
      <c r="T34" s="62">
        <f t="shared" si="34"/>
        <v>194.1628048442449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projet'!$B$10,Paramètres!$A$1:$I$88,3,0)*0.475*44/12</f>
        <v>#N/A</v>
      </c>
      <c r="AV34" s="23" t="e">
        <f>EXP(-LN(2)/25)*AV33+(1-EXP(-LN(2)/25))/(LN(2)/25)*Calculateur!AQ34*Calculateur!AS34*VLOOKUP('Données projet'!$B$10,Paramètres!$A$1:$I$88,3,0)*0.475*44/12</f>
        <v>#N/A</v>
      </c>
      <c r="AW34" s="23" t="e">
        <f>EXP(-LN(2)/2)*AW33+(1-EXP(-LN(2)/2))/(LN(2)/2)*AQ34*AT34*VLOOKUP('Données projet'!$B$10,Paramètres!$A$1:$I$88,3,0)*0.475*44/12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projet'!$B$11,Paramètres!$A$1:$I$88,3,0)*0.475*44/12</f>
        <v>#N/A</v>
      </c>
      <c r="BQ34" s="23" t="e">
        <f>EXP(-LN(2)/25)*BQ33+(1-EXP(-LN(2)/25))/(LN(2)/25)*Calculateur!BL34*Calculateur!BN34*VLOOKUP('Données projet'!$B$11,Paramètres!$A$1:$I$88,3,0)*0.475*44/12</f>
        <v>#N/A</v>
      </c>
      <c r="BR34" s="23" t="e">
        <f>EXP(-LN(2)/2)*BR33+(1-EXP(-LN(2)/2))/(LN(2)/2)*BL34*BO34*VLOOKUP('Données projet'!$B$11,Paramètres!$A$1:$I$88,3,0)*0.475*44/12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projet'!$B$12,Paramètres!$A$1:$I$88,3,0)*0.475*44/12</f>
        <v>#N/A</v>
      </c>
      <c r="CL34" s="23" t="e">
        <f>EXP(-LN(2)/25)*CL33+(1-EXP(-LN(2)/25))/(LN(2)/25)*Calculateur!CG34*Calculateur!CI34*VLOOKUP('Données projet'!$B$12,Paramètres!$A$1:$I$88,3,0)*0.475*44/12</f>
        <v>#N/A</v>
      </c>
      <c r="CM34" s="23" t="e">
        <f>EXP(-LN(2)/2)*CM33+(1-EXP(-LN(2)/2))/(LN(2)/2)*CG34*CJ34*VLOOKUP('Données projet'!$B$12,Paramètres!$A$1:$I$88,3,0)*0.475*44/12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2.6666666666666665</v>
      </c>
      <c r="N35" s="14">
        <f>IF('Données projet'!$A$36&gt;35,N34+M35-V34,IF(A35&lt;'Données projet'!$A$36,$K$205^A35,IF(A35='Données projet'!$A$36,'Données projet'!$B$36,N34+M35-V34)))</f>
        <v>73.666666666666686</v>
      </c>
      <c r="O35" s="14">
        <f>N35*VLOOKUP('Données projet'!$B$9,Paramètres!$A$1:$I$88,3,0)*VLOOKUP('Données projet'!$B$9,Paramètres!$A$1:$I$88,5,0)</f>
        <v>66.653600000000012</v>
      </c>
      <c r="P35" s="14">
        <f t="shared" si="33"/>
        <v>18.840074137280652</v>
      </c>
      <c r="Q35" s="22">
        <f t="shared" ref="Q35:Q66" si="53">(O35+P35)*0.475*44/12</f>
        <v>148.90148245576381</v>
      </c>
      <c r="R35" s="62">
        <f t="shared" si="0"/>
        <v>389.87398493628916</v>
      </c>
      <c r="S35" s="62">
        <f ca="1">AVERAGE(OFFSET($R$3,0,0,'Données projet'!$E$9+1,1))-AVERAGE(OFFSET($H$3,0,0,'Données projet'!$E$9+1,1))</f>
        <v>276.58769039042727</v>
      </c>
      <c r="T35" s="62">
        <f t="shared" si="34"/>
        <v>194.1628048442449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projet'!$B$10,Paramètres!$A$1:$I$88,3,0)*0.475*44/12</f>
        <v>#N/A</v>
      </c>
      <c r="AV35" s="23" t="e">
        <f>EXP(-LN(2)/25)*AV34+(1-EXP(-LN(2)/25))/(LN(2)/25)*Calculateur!AQ35*Calculateur!AS35*VLOOKUP('Données projet'!$B$10,Paramètres!$A$1:$I$88,3,0)*0.475*44/12</f>
        <v>#N/A</v>
      </c>
      <c r="AW35" s="23" t="e">
        <f>EXP(-LN(2)/2)*AW34+(1-EXP(-LN(2)/2))/(LN(2)/2)*AQ35*AT35*VLOOKUP('Données projet'!$B$10,Paramètres!$A$1:$I$88,3,0)*0.475*44/12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projet'!$B$11,Paramètres!$A$1:$I$88,3,0)*0.475*44/12</f>
        <v>#N/A</v>
      </c>
      <c r="BQ35" s="23" t="e">
        <f>EXP(-LN(2)/25)*BQ34+(1-EXP(-LN(2)/25))/(LN(2)/25)*Calculateur!BL35*Calculateur!BN35*VLOOKUP('Données projet'!$B$11,Paramètres!$A$1:$I$88,3,0)*0.475*44/12</f>
        <v>#N/A</v>
      </c>
      <c r="BR35" s="23" t="e">
        <f>EXP(-LN(2)/2)*BR34+(1-EXP(-LN(2)/2))/(LN(2)/2)*BL35*BO35*VLOOKUP('Données projet'!$B$11,Paramètres!$A$1:$I$88,3,0)*0.475*44/12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projet'!$B$12,Paramètres!$A$1:$I$88,3,0)*0.475*44/12</f>
        <v>#N/A</v>
      </c>
      <c r="CL35" s="23" t="e">
        <f>EXP(-LN(2)/25)*CL34+(1-EXP(-LN(2)/25))/(LN(2)/25)*Calculateur!CG35*Calculateur!CI35*VLOOKUP('Données projet'!$B$12,Paramètres!$A$1:$I$88,3,0)*0.475*44/12</f>
        <v>#N/A</v>
      </c>
      <c r="CM35" s="23" t="e">
        <f>EXP(-LN(2)/2)*CM34+(1-EXP(-LN(2)/2))/(LN(2)/2)*CG35*CJ35*VLOOKUP('Données projet'!$B$12,Paramètres!$A$1:$I$88,3,0)*0.475*44/12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2.6666666666666665</v>
      </c>
      <c r="N36" s="14">
        <f>IF('Données projet'!$A$36&gt;35,N35+M36-V35,IF(A36&lt;'Données projet'!$A$36,$K$205^A36,IF(A36='Données projet'!$A$36,'Données projet'!$B$36,N35+M36-V35)))</f>
        <v>76.333333333333357</v>
      </c>
      <c r="O36" s="14">
        <f>N36*VLOOKUP('Données projet'!$B$9,Paramètres!$A$1:$I$88,3,0)*VLOOKUP('Données projet'!$B$9,Paramètres!$A$1:$I$88,5,0)</f>
        <v>69.066400000000016</v>
      </c>
      <c r="P36" s="14">
        <f t="shared" si="33"/>
        <v>19.441430923896462</v>
      </c>
      <c r="Q36" s="22">
        <f t="shared" si="53"/>
        <v>154.1511388591197</v>
      </c>
      <c r="R36" s="62">
        <f t="shared" si="0"/>
        <v>396.03198469366043</v>
      </c>
      <c r="S36" s="62">
        <f ca="1">AVERAGE(OFFSET($R$3,0,0,'Données projet'!$E$9+1,1))-AVERAGE(OFFSET($H$3,0,0,'Données projet'!$E$9+1,1))</f>
        <v>276.58769039042727</v>
      </c>
      <c r="T36" s="62">
        <f t="shared" si="34"/>
        <v>194.1628048442449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projet'!$B$10,Paramètres!$A$1:$I$88,3,0)*0.475*44/12</f>
        <v>#N/A</v>
      </c>
      <c r="AV36" s="23" t="e">
        <f>EXP(-LN(2)/25)*AV35+(1-EXP(-LN(2)/25))/(LN(2)/25)*Calculateur!AQ36*Calculateur!AS36*VLOOKUP('Données projet'!$B$10,Paramètres!$A$1:$I$88,3,0)*0.475*44/12</f>
        <v>#N/A</v>
      </c>
      <c r="AW36" s="23" t="e">
        <f>EXP(-LN(2)/2)*AW35+(1-EXP(-LN(2)/2))/(LN(2)/2)*AQ36*AT36*VLOOKUP('Données projet'!$B$10,Paramètres!$A$1:$I$88,3,0)*0.475*44/12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projet'!$B$11,Paramètres!$A$1:$I$88,3,0)*0.475*44/12</f>
        <v>#N/A</v>
      </c>
      <c r="BQ36" s="23" t="e">
        <f>EXP(-LN(2)/25)*BQ35+(1-EXP(-LN(2)/25))/(LN(2)/25)*Calculateur!BL36*Calculateur!BN36*VLOOKUP('Données projet'!$B$11,Paramètres!$A$1:$I$88,3,0)*0.475*44/12</f>
        <v>#N/A</v>
      </c>
      <c r="BR36" s="23" t="e">
        <f>EXP(-LN(2)/2)*BR35+(1-EXP(-LN(2)/2))/(LN(2)/2)*BL36*BO36*VLOOKUP('Données projet'!$B$11,Paramètres!$A$1:$I$88,3,0)*0.475*44/12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projet'!$B$12,Paramètres!$A$1:$I$88,3,0)*0.475*44/12</f>
        <v>#N/A</v>
      </c>
      <c r="CL36" s="23" t="e">
        <f>EXP(-LN(2)/25)*CL35+(1-EXP(-LN(2)/25))/(LN(2)/25)*Calculateur!CG36*Calculateur!CI36*VLOOKUP('Données projet'!$B$12,Paramètres!$A$1:$I$88,3,0)*0.475*44/12</f>
        <v>#N/A</v>
      </c>
      <c r="CM36" s="23" t="e">
        <f>EXP(-LN(2)/2)*CM35+(1-EXP(-LN(2)/2))/(LN(2)/2)*CG36*CJ36*VLOOKUP('Données projet'!$B$12,Paramètres!$A$1:$I$88,3,0)*0.475*44/12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2.6666666666666665</v>
      </c>
      <c r="N37" s="14">
        <f>IF('Données projet'!$A$36&gt;35,N36+M37-V36,IF(A37&lt;'Données projet'!$A$36,$K$205^A37,IF(A37='Données projet'!$A$36,'Données projet'!$B$36,N36+M37-V36)))</f>
        <v>79.000000000000028</v>
      </c>
      <c r="O37" s="14">
        <f>N37*VLOOKUP('Données projet'!$B$9,Paramètres!$A$1:$I$88,3,0)*VLOOKUP('Données projet'!$B$9,Paramètres!$A$1:$I$88,5,0)</f>
        <v>71.47920000000002</v>
      </c>
      <c r="P37" s="14">
        <f t="shared" si="33"/>
        <v>20.040346808618629</v>
      </c>
      <c r="Q37" s="22">
        <f t="shared" si="53"/>
        <v>159.39654402501083</v>
      </c>
      <c r="R37" s="62">
        <f t="shared" si="0"/>
        <v>402.16997548712641</v>
      </c>
      <c r="S37" s="62">
        <f ca="1">AVERAGE(OFFSET($R$3,0,0,'Données projet'!$E$9+1,1))-AVERAGE(OFFSET($H$3,0,0,'Données projet'!$E$9+1,1))</f>
        <v>276.58769039042727</v>
      </c>
      <c r="T37" s="62">
        <f t="shared" si="34"/>
        <v>194.1628048442449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projet'!$B$10,Paramètres!$A$1:$I$88,3,0)*0.475*44/12</f>
        <v>#N/A</v>
      </c>
      <c r="AV37" s="23" t="e">
        <f>EXP(-LN(2)/25)*AV36+(1-EXP(-LN(2)/25))/(LN(2)/25)*Calculateur!AQ37*Calculateur!AS37*VLOOKUP('Données projet'!$B$10,Paramètres!$A$1:$I$88,3,0)*0.475*44/12</f>
        <v>#N/A</v>
      </c>
      <c r="AW37" s="23" t="e">
        <f>EXP(-LN(2)/2)*AW36+(1-EXP(-LN(2)/2))/(LN(2)/2)*AQ37*AT37*VLOOKUP('Données projet'!$B$10,Paramètres!$A$1:$I$88,3,0)*0.475*44/12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projet'!$B$11,Paramètres!$A$1:$I$88,3,0)*0.475*44/12</f>
        <v>#N/A</v>
      </c>
      <c r="BQ37" s="23" t="e">
        <f>EXP(-LN(2)/25)*BQ36+(1-EXP(-LN(2)/25))/(LN(2)/25)*Calculateur!BL37*Calculateur!BN37*VLOOKUP('Données projet'!$B$11,Paramètres!$A$1:$I$88,3,0)*0.475*44/12</f>
        <v>#N/A</v>
      </c>
      <c r="BR37" s="23" t="e">
        <f>EXP(-LN(2)/2)*BR36+(1-EXP(-LN(2)/2))/(LN(2)/2)*BL37*BO37*VLOOKUP('Données projet'!$B$11,Paramètres!$A$1:$I$88,3,0)*0.475*44/12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projet'!$B$12,Paramètres!$A$1:$I$88,3,0)*0.475*44/12</f>
        <v>#N/A</v>
      </c>
      <c r="CL37" s="23" t="e">
        <f>EXP(-LN(2)/25)*CL36+(1-EXP(-LN(2)/25))/(LN(2)/25)*Calculateur!CG37*Calculateur!CI37*VLOOKUP('Données projet'!$B$12,Paramètres!$A$1:$I$88,3,0)*0.475*44/12</f>
        <v>#N/A</v>
      </c>
      <c r="CM37" s="23" t="e">
        <f>EXP(-LN(2)/2)*CM36+(1-EXP(-LN(2)/2))/(LN(2)/2)*CG37*CJ37*VLOOKUP('Données projet'!$B$12,Paramètres!$A$1:$I$88,3,0)*0.475*44/12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2.6666666666666665</v>
      </c>
      <c r="N38" s="14">
        <f>IF('Données projet'!$A$36&gt;35,N37+M38-V37,IF(A38&lt;'Données projet'!$A$36,$K$205^A38,IF(A38='Données projet'!$A$36,'Données projet'!$B$36,N37+M38-V37)))</f>
        <v>81.6666666666667</v>
      </c>
      <c r="O38" s="14">
        <f>N38*VLOOKUP('Données projet'!$B$9,Paramètres!$A$1:$I$88,3,0)*VLOOKUP('Données projet'!$B$9,Paramètres!$A$1:$I$88,5,0)</f>
        <v>73.892000000000024</v>
      </c>
      <c r="P38" s="14">
        <f t="shared" si="33"/>
        <v>20.636913630302118</v>
      </c>
      <c r="Q38" s="22">
        <f t="shared" si="53"/>
        <v>164.63785790610953</v>
      </c>
      <c r="R38" s="62">
        <f t="shared" si="0"/>
        <v>408.28839063068403</v>
      </c>
      <c r="S38" s="62">
        <f ca="1">AVERAGE(OFFSET($R$3,0,0,'Données projet'!$E$9+1,1))-AVERAGE(OFFSET($H$3,0,0,'Données projet'!$E$9+1,1))</f>
        <v>276.58769039042727</v>
      </c>
      <c r="T38" s="62">
        <f t="shared" si="34"/>
        <v>194.1628048442449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projet'!$B$10,Paramètres!$A$1:$I$88,3,0)*0.475*44/12</f>
        <v>#N/A</v>
      </c>
      <c r="AV38" s="23" t="e">
        <f>EXP(-LN(2)/25)*AV37+(1-EXP(-LN(2)/25))/(LN(2)/25)*Calculateur!AQ38*Calculateur!AS38*VLOOKUP('Données projet'!$B$10,Paramètres!$A$1:$I$88,3,0)*0.475*44/12</f>
        <v>#N/A</v>
      </c>
      <c r="AW38" s="23" t="e">
        <f>EXP(-LN(2)/2)*AW37+(1-EXP(-LN(2)/2))/(LN(2)/2)*AQ38*AT38*VLOOKUP('Données projet'!$B$10,Paramètres!$A$1:$I$88,3,0)*0.475*44/12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projet'!$B$11,Paramètres!$A$1:$I$88,3,0)*0.475*44/12</f>
        <v>#N/A</v>
      </c>
      <c r="BQ38" s="23" t="e">
        <f>EXP(-LN(2)/25)*BQ37+(1-EXP(-LN(2)/25))/(LN(2)/25)*Calculateur!BL38*Calculateur!BN38*VLOOKUP('Données projet'!$B$11,Paramètres!$A$1:$I$88,3,0)*0.475*44/12</f>
        <v>#N/A</v>
      </c>
      <c r="BR38" s="23" t="e">
        <f>EXP(-LN(2)/2)*BR37+(1-EXP(-LN(2)/2))/(LN(2)/2)*BL38*BO38*VLOOKUP('Données projet'!$B$11,Paramètres!$A$1:$I$88,3,0)*0.475*44/12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projet'!$B$12,Paramètres!$A$1:$I$88,3,0)*0.475*44/12</f>
        <v>#N/A</v>
      </c>
      <c r="CL38" s="23" t="e">
        <f>EXP(-LN(2)/25)*CL37+(1-EXP(-LN(2)/25))/(LN(2)/25)*Calculateur!CG38*Calculateur!CI38*VLOOKUP('Données projet'!$B$12,Paramètres!$A$1:$I$88,3,0)*0.475*44/12</f>
        <v>#N/A</v>
      </c>
      <c r="CM38" s="23" t="e">
        <f>EXP(-LN(2)/2)*CM37+(1-EXP(-LN(2)/2))/(LN(2)/2)*CG38*CJ38*VLOOKUP('Données projet'!$B$12,Paramètres!$A$1:$I$88,3,0)*0.475*44/12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2.6666666666666665</v>
      </c>
      <c r="N39" s="14">
        <f>IF('Données projet'!$A$36&gt;35,N38+M39-V38,IF(A39&lt;'Données projet'!$A$36,$K$205^A39,IF(A39='Données projet'!$A$36,'Données projet'!$B$36,N38+M39-V38)))</f>
        <v>84.333333333333371</v>
      </c>
      <c r="O39" s="14">
        <f>N39*VLOOKUP('Données projet'!$B$9,Paramètres!$A$1:$I$88,3,0)*VLOOKUP('Données projet'!$B$9,Paramètres!$A$1:$I$88,5,0)</f>
        <v>76.304800000000043</v>
      </c>
      <c r="P39" s="14">
        <f t="shared" si="33"/>
        <v>21.23121688972352</v>
      </c>
      <c r="Q39" s="22">
        <f t="shared" si="53"/>
        <v>169.87522941626852</v>
      </c>
      <c r="R39" s="62">
        <f t="shared" si="0"/>
        <v>414.38764765730298</v>
      </c>
      <c r="S39" s="62">
        <f ca="1">AVERAGE(OFFSET($R$3,0,0,'Données projet'!$E$9+1,1))-AVERAGE(OFFSET($H$3,0,0,'Données projet'!$E$9+1,1))</f>
        <v>276.58769039042727</v>
      </c>
      <c r="T39" s="62">
        <f t="shared" si="34"/>
        <v>194.1628048442449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projet'!$B$10,Paramètres!$A$1:$I$88,3,0)*0.475*44/12</f>
        <v>#N/A</v>
      </c>
      <c r="AV39" s="23" t="e">
        <f>EXP(-LN(2)/25)*AV38+(1-EXP(-LN(2)/25))/(LN(2)/25)*Calculateur!AQ39*Calculateur!AS39*VLOOKUP('Données projet'!$B$10,Paramètres!$A$1:$I$88,3,0)*0.475*44/12</f>
        <v>#N/A</v>
      </c>
      <c r="AW39" s="23" t="e">
        <f>EXP(-LN(2)/2)*AW38+(1-EXP(-LN(2)/2))/(LN(2)/2)*AQ39*AT39*VLOOKUP('Données projet'!$B$10,Paramètres!$A$1:$I$88,3,0)*0.475*44/12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projet'!$B$11,Paramètres!$A$1:$I$88,3,0)*0.475*44/12</f>
        <v>#N/A</v>
      </c>
      <c r="BQ39" s="23" t="e">
        <f>EXP(-LN(2)/25)*BQ38+(1-EXP(-LN(2)/25))/(LN(2)/25)*Calculateur!BL39*Calculateur!BN39*VLOOKUP('Données projet'!$B$11,Paramètres!$A$1:$I$88,3,0)*0.475*44/12</f>
        <v>#N/A</v>
      </c>
      <c r="BR39" s="23" t="e">
        <f>EXP(-LN(2)/2)*BR38+(1-EXP(-LN(2)/2))/(LN(2)/2)*BL39*BO39*VLOOKUP('Données projet'!$B$11,Paramètres!$A$1:$I$88,3,0)*0.475*44/12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projet'!$B$12,Paramètres!$A$1:$I$88,3,0)*0.475*44/12</f>
        <v>#N/A</v>
      </c>
      <c r="CL39" s="23" t="e">
        <f>EXP(-LN(2)/25)*CL38+(1-EXP(-LN(2)/25))/(LN(2)/25)*Calculateur!CG39*Calculateur!CI39*VLOOKUP('Données projet'!$B$12,Paramètres!$A$1:$I$88,3,0)*0.475*44/12</f>
        <v>#N/A</v>
      </c>
      <c r="CM39" s="23" t="e">
        <f>EXP(-LN(2)/2)*CM38+(1-EXP(-LN(2)/2))/(LN(2)/2)*CG39*CJ39*VLOOKUP('Données projet'!$B$12,Paramètres!$A$1:$I$88,3,0)*0.475*44/12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2.6666666666666665</v>
      </c>
      <c r="N40" s="14">
        <f>IF('Données projet'!$A$36&gt;35,N39+M40-V39,IF(A40&lt;'Données projet'!$A$36,$K$205^A40,IF(A40='Données projet'!$A$36,'Données projet'!$B$36,N39+M40-V39)))</f>
        <v>87.000000000000043</v>
      </c>
      <c r="O40" s="14">
        <f>N40*VLOOKUP('Données projet'!$B$9,Paramètres!$A$1:$I$88,3,0)*VLOOKUP('Données projet'!$B$9,Paramètres!$A$1:$I$88,5,0)</f>
        <v>78.717600000000033</v>
      </c>
      <c r="P40" s="14">
        <f t="shared" si="33"/>
        <v>21.823336373425413</v>
      </c>
      <c r="Q40" s="22">
        <f t="shared" si="53"/>
        <v>175.10879751704928</v>
      </c>
      <c r="R40" s="62">
        <f t="shared" si="0"/>
        <v>420.46814948772038</v>
      </c>
      <c r="S40" s="62">
        <f ca="1">AVERAGE(OFFSET($R$3,0,0,'Données projet'!$E$9+1,1))-AVERAGE(OFFSET($H$3,0,0,'Données projet'!$E$9+1,1))</f>
        <v>276.58769039042727</v>
      </c>
      <c r="T40" s="62">
        <f t="shared" si="34"/>
        <v>194.1628048442449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projet'!$B$10,Paramètres!$A$1:$I$88,3,0)*0.475*44/12</f>
        <v>#N/A</v>
      </c>
      <c r="AV40" s="23" t="e">
        <f>EXP(-LN(2)/25)*AV39+(1-EXP(-LN(2)/25))/(LN(2)/25)*Calculateur!AQ40*Calculateur!AS40*VLOOKUP('Données projet'!$B$10,Paramètres!$A$1:$I$88,3,0)*0.475*44/12</f>
        <v>#N/A</v>
      </c>
      <c r="AW40" s="23" t="e">
        <f>EXP(-LN(2)/2)*AW39+(1-EXP(-LN(2)/2))/(LN(2)/2)*AQ40*AT40*VLOOKUP('Données projet'!$B$10,Paramètres!$A$1:$I$88,3,0)*0.475*44/12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projet'!$B$11,Paramètres!$A$1:$I$88,3,0)*0.475*44/12</f>
        <v>#N/A</v>
      </c>
      <c r="BQ40" s="23" t="e">
        <f>EXP(-LN(2)/25)*BQ39+(1-EXP(-LN(2)/25))/(LN(2)/25)*Calculateur!BL40*Calculateur!BN40*VLOOKUP('Données projet'!$B$11,Paramètres!$A$1:$I$88,3,0)*0.475*44/12</f>
        <v>#N/A</v>
      </c>
      <c r="BR40" s="23" t="e">
        <f>EXP(-LN(2)/2)*BR39+(1-EXP(-LN(2)/2))/(LN(2)/2)*BL40*BO40*VLOOKUP('Données projet'!$B$11,Paramètres!$A$1:$I$88,3,0)*0.475*44/12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projet'!$B$12,Paramètres!$A$1:$I$88,3,0)*0.475*44/12</f>
        <v>#N/A</v>
      </c>
      <c r="CL40" s="23" t="e">
        <f>EXP(-LN(2)/25)*CL39+(1-EXP(-LN(2)/25))/(LN(2)/25)*Calculateur!CG40*Calculateur!CI40*VLOOKUP('Données projet'!$B$12,Paramètres!$A$1:$I$88,3,0)*0.475*44/12</f>
        <v>#N/A</v>
      </c>
      <c r="CM40" s="23" t="e">
        <f>EXP(-LN(2)/2)*CM39+(1-EXP(-LN(2)/2))/(LN(2)/2)*CG40*CJ40*VLOOKUP('Données projet'!$B$12,Paramètres!$A$1:$I$88,3,0)*0.475*44/12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2.6666666666666665</v>
      </c>
      <c r="N41" s="14">
        <f>IF('Données projet'!$A$36&gt;35,N40+M41-V40,IF(A41&lt;'Données projet'!$A$36,$K$205^A41,IF(A41='Données projet'!$A$36,'Données projet'!$B$36,N40+M41-V40)))</f>
        <v>89.666666666666714</v>
      </c>
      <c r="O41" s="14">
        <f>N41*VLOOKUP('Données projet'!$B$9,Paramètres!$A$1:$I$88,3,0)*VLOOKUP('Données projet'!$B$9,Paramètres!$A$1:$I$88,5,0)</f>
        <v>81.130400000000037</v>
      </c>
      <c r="P41" s="14">
        <f t="shared" si="33"/>
        <v>22.413346698925523</v>
      </c>
      <c r="Q41" s="22">
        <f t="shared" si="53"/>
        <v>180.33869216729533</v>
      </c>
      <c r="R41" s="62">
        <f t="shared" si="0"/>
        <v>426.53028546085409</v>
      </c>
      <c r="S41" s="62">
        <f ca="1">AVERAGE(OFFSET($R$3,0,0,'Données projet'!$E$9+1,1))-AVERAGE(OFFSET($H$3,0,0,'Données projet'!$E$9+1,1))</f>
        <v>276.58769039042727</v>
      </c>
      <c r="T41" s="62">
        <f t="shared" si="34"/>
        <v>194.1628048442449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projet'!$B$10,Paramètres!$A$1:$I$88,3,0)*0.475*44/12</f>
        <v>#N/A</v>
      </c>
      <c r="AV41" s="23" t="e">
        <f>EXP(-LN(2)/25)*AV40+(1-EXP(-LN(2)/25))/(LN(2)/25)*Calculateur!AQ41*Calculateur!AS41*VLOOKUP('Données projet'!$B$10,Paramètres!$A$1:$I$88,3,0)*0.475*44/12</f>
        <v>#N/A</v>
      </c>
      <c r="AW41" s="23" t="e">
        <f>EXP(-LN(2)/2)*AW40+(1-EXP(-LN(2)/2))/(LN(2)/2)*AQ41*AT41*VLOOKUP('Données projet'!$B$10,Paramètres!$A$1:$I$88,3,0)*0.475*44/12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projet'!$B$11,Paramètres!$A$1:$I$88,3,0)*0.475*44/12</f>
        <v>#N/A</v>
      </c>
      <c r="BQ41" s="23" t="e">
        <f>EXP(-LN(2)/25)*BQ40+(1-EXP(-LN(2)/25))/(LN(2)/25)*Calculateur!BL41*Calculateur!BN41*VLOOKUP('Données projet'!$B$11,Paramètres!$A$1:$I$88,3,0)*0.475*44/12</f>
        <v>#N/A</v>
      </c>
      <c r="BR41" s="23" t="e">
        <f>EXP(-LN(2)/2)*BR40+(1-EXP(-LN(2)/2))/(LN(2)/2)*BL41*BO41*VLOOKUP('Données projet'!$B$11,Paramètres!$A$1:$I$88,3,0)*0.475*44/12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projet'!$B$12,Paramètres!$A$1:$I$88,3,0)*0.475*44/12</f>
        <v>#N/A</v>
      </c>
      <c r="CL41" s="23" t="e">
        <f>EXP(-LN(2)/25)*CL40+(1-EXP(-LN(2)/25))/(LN(2)/25)*Calculateur!CG41*Calculateur!CI41*VLOOKUP('Données projet'!$B$12,Paramètres!$A$1:$I$88,3,0)*0.475*44/12</f>
        <v>#N/A</v>
      </c>
      <c r="CM41" s="23" t="e">
        <f>EXP(-LN(2)/2)*CM40+(1-EXP(-LN(2)/2))/(LN(2)/2)*CG41*CJ41*VLOOKUP('Données projet'!$B$12,Paramètres!$A$1:$I$88,3,0)*0.475*44/12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2.6666666666666665</v>
      </c>
      <c r="N42" s="14">
        <f>IF('Données projet'!$A$36&gt;35,N41+M42-V41,IF(A42&lt;'Données projet'!$A$36,$K$205^A42,IF(A42='Données projet'!$A$36,'Données projet'!$B$36,N41+M42-V41)))</f>
        <v>92.333333333333385</v>
      </c>
      <c r="O42" s="14">
        <f>N42*VLOOKUP('Données projet'!$B$9,Paramètres!$A$1:$I$88,3,0)*VLOOKUP('Données projet'!$B$9,Paramètres!$A$1:$I$88,5,0)</f>
        <v>83.543200000000056</v>
      </c>
      <c r="P42" s="14">
        <f t="shared" si="33"/>
        <v>23.001317793245718</v>
      </c>
      <c r="Q42" s="22">
        <f t="shared" si="53"/>
        <v>185.56503515656973</v>
      </c>
      <c r="R42" s="62">
        <f t="shared" si="0"/>
        <v>432.57443224667685</v>
      </c>
      <c r="S42" s="62">
        <f ca="1">AVERAGE(OFFSET($R$3,0,0,'Données projet'!$E$9+1,1))-AVERAGE(OFFSET($H$3,0,0,'Données projet'!$E$9+1,1))</f>
        <v>276.58769039042727</v>
      </c>
      <c r="T42" s="62">
        <f t="shared" si="34"/>
        <v>194.1628048442449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projet'!$B$10,Paramètres!$A$1:$I$88,3,0)*0.475*44/12</f>
        <v>#N/A</v>
      </c>
      <c r="AV42" s="23" t="e">
        <f>EXP(-LN(2)/25)*AV41+(1-EXP(-LN(2)/25))/(LN(2)/25)*Calculateur!AQ42*Calculateur!AS42*VLOOKUP('Données projet'!$B$10,Paramètres!$A$1:$I$88,3,0)*0.475*44/12</f>
        <v>#N/A</v>
      </c>
      <c r="AW42" s="23" t="e">
        <f>EXP(-LN(2)/2)*AW41+(1-EXP(-LN(2)/2))/(LN(2)/2)*AQ42*AT42*VLOOKUP('Données projet'!$B$10,Paramètres!$A$1:$I$88,3,0)*0.475*44/12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projet'!$B$11,Paramètres!$A$1:$I$88,3,0)*0.475*44/12</f>
        <v>#N/A</v>
      </c>
      <c r="BQ42" s="23" t="e">
        <f>EXP(-LN(2)/25)*BQ41+(1-EXP(-LN(2)/25))/(LN(2)/25)*Calculateur!BL42*Calculateur!BN42*VLOOKUP('Données projet'!$B$11,Paramètres!$A$1:$I$88,3,0)*0.475*44/12</f>
        <v>#N/A</v>
      </c>
      <c r="BR42" s="23" t="e">
        <f>EXP(-LN(2)/2)*BR41+(1-EXP(-LN(2)/2))/(LN(2)/2)*BL42*BO42*VLOOKUP('Données projet'!$B$11,Paramètres!$A$1:$I$88,3,0)*0.475*44/12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projet'!$B$12,Paramètres!$A$1:$I$88,3,0)*0.475*44/12</f>
        <v>#N/A</v>
      </c>
      <c r="CL42" s="23" t="e">
        <f>EXP(-LN(2)/25)*CL41+(1-EXP(-LN(2)/25))/(LN(2)/25)*Calculateur!CG42*Calculateur!CI42*VLOOKUP('Données projet'!$B$12,Paramètres!$A$1:$I$88,3,0)*0.475*44/12</f>
        <v>#N/A</v>
      </c>
      <c r="CM42" s="23" t="e">
        <f>EXP(-LN(2)/2)*CM41+(1-EXP(-LN(2)/2))/(LN(2)/2)*CG42*CJ42*VLOOKUP('Données projet'!$B$12,Paramètres!$A$1:$I$88,3,0)*0.475*44/12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95</v>
      </c>
      <c r="L43" s="13">
        <f>VLOOKUP(A43,'Données projet'!$A$35:$I$55,9,0)</f>
        <v>2.6666666666666665</v>
      </c>
      <c r="M43" s="13">
        <f t="array" ref="M43">INDEX(L:L,MIN(IF(ISNUMBER(L43:L239),ROW(L43:L239),"")))</f>
        <v>2.6666666666666665</v>
      </c>
      <c r="N43" s="14">
        <f>IF('Données projet'!$A$36&gt;35,N42+M43-V42,IF(A43&lt;'Données projet'!$A$36,$K$205^A43,IF(A43='Données projet'!$A$36,'Données projet'!$B$36,N42+M43-V42)))</f>
        <v>95.000000000000057</v>
      </c>
      <c r="O43" s="14">
        <f>N43*VLOOKUP('Données projet'!$B$9,Paramètres!$A$1:$I$88,3,0)*VLOOKUP('Données projet'!$B$9,Paramètres!$A$1:$I$88,5,0)</f>
        <v>85.956000000000046</v>
      </c>
      <c r="P43" s="14">
        <f t="shared" si="33"/>
        <v>23.587315314606059</v>
      </c>
      <c r="Q43" s="22">
        <f t="shared" si="53"/>
        <v>190.78794083960562</v>
      </c>
      <c r="R43" s="62">
        <f t="shared" si="0"/>
        <v>438.60095465872644</v>
      </c>
      <c r="S43" s="62">
        <f ca="1">AVERAGE(OFFSET($R$3,0,0,'Données projet'!$E$9+1,1))-AVERAGE(OFFSET($H$3,0,0,'Données projet'!$E$9+1,1))</f>
        <v>276.58769039042727</v>
      </c>
      <c r="T43" s="62">
        <f t="shared" si="34"/>
        <v>194.1628048442449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20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projet'!$B$10,Paramètres!$A$1:$I$88,3,0)*0.475*44/12</f>
        <v>#N/A</v>
      </c>
      <c r="AV43" s="23" t="e">
        <f>EXP(-LN(2)/25)*AV42+(1-EXP(-LN(2)/25))/(LN(2)/25)*Calculateur!AQ43*Calculateur!AS43*VLOOKUP('Données projet'!$B$10,Paramètres!$A$1:$I$88,3,0)*0.475*44/12</f>
        <v>#N/A</v>
      </c>
      <c r="AW43" s="23" t="e">
        <f>EXP(-LN(2)/2)*AW42+(1-EXP(-LN(2)/2))/(LN(2)/2)*AQ43*AT43*VLOOKUP('Données projet'!$B$10,Paramètres!$A$1:$I$88,3,0)*0.475*44/12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projet'!$B$11,Paramètres!$A$1:$I$88,3,0)*0.475*44/12</f>
        <v>#N/A</v>
      </c>
      <c r="BQ43" s="23" t="e">
        <f>EXP(-LN(2)/25)*BQ42+(1-EXP(-LN(2)/25))/(LN(2)/25)*Calculateur!BL43*Calculateur!BN43*VLOOKUP('Données projet'!$B$11,Paramètres!$A$1:$I$88,3,0)*0.475*44/12</f>
        <v>#N/A</v>
      </c>
      <c r="BR43" s="23" t="e">
        <f>EXP(-LN(2)/2)*BR42+(1-EXP(-LN(2)/2))/(LN(2)/2)*BL43*BO43*VLOOKUP('Données projet'!$B$11,Paramètres!$A$1:$I$88,3,0)*0.475*44/12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projet'!$B$12,Paramètres!$A$1:$I$88,3,0)*0.475*44/12</f>
        <v>#N/A</v>
      </c>
      <c r="CL43" s="23" t="e">
        <f>EXP(-LN(2)/25)*CL42+(1-EXP(-LN(2)/25))/(LN(2)/25)*Calculateur!CG43*Calculateur!CI43*VLOOKUP('Données projet'!$B$12,Paramètres!$A$1:$I$88,3,0)*0.475*44/12</f>
        <v>#N/A</v>
      </c>
      <c r="CM43" s="23" t="e">
        <f>EXP(-LN(2)/2)*CM42+(1-EXP(-LN(2)/2))/(LN(2)/2)*CG43*CJ43*VLOOKUP('Données projet'!$B$12,Paramètres!$A$1:$I$88,3,0)*0.475*44/12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2.4666666666666668</v>
      </c>
      <c r="N44" s="14">
        <f>IF('Données projet'!$A$36&gt;35,N43+M44-V43,IF(A44&lt;'Données projet'!$A$36,$K$205^A44,IF(A44='Données projet'!$A$36,'Données projet'!$B$36,N43+M44-V43)))</f>
        <v>77.466666666666725</v>
      </c>
      <c r="O44" s="14">
        <f>N44*VLOOKUP('Données projet'!$B$9,Paramètres!$A$1:$I$88,3,0)*VLOOKUP('Données projet'!$B$9,Paramètres!$A$1:$I$88,5,0)</f>
        <v>70.091840000000047</v>
      </c>
      <c r="P44" s="14">
        <f t="shared" si="33"/>
        <v>19.696262939562796</v>
      </c>
      <c r="Q44" s="22">
        <f t="shared" si="53"/>
        <v>156.38094595307197</v>
      </c>
      <c r="R44" s="62">
        <f t="shared" si="0"/>
        <v>404.98363554757594</v>
      </c>
      <c r="S44" s="62">
        <f ca="1">AVERAGE(OFFSET($R$3,0,0,'Données projet'!$E$9+1,1))-AVERAGE(OFFSET($H$3,0,0,'Données projet'!$E$9+1,1))</f>
        <v>276.58769039042727</v>
      </c>
      <c r="T44" s="62">
        <f t="shared" si="34"/>
        <v>194.1628048442449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projet'!$B$10,Paramètres!$A$1:$I$88,3,0)*0.475*44/12</f>
        <v>#N/A</v>
      </c>
      <c r="AV44" s="23" t="e">
        <f>EXP(-LN(2)/25)*AV43+(1-EXP(-LN(2)/25))/(LN(2)/25)*Calculateur!AQ44*Calculateur!AS44*VLOOKUP('Données projet'!$B$10,Paramètres!$A$1:$I$88,3,0)*0.475*44/12</f>
        <v>#N/A</v>
      </c>
      <c r="AW44" s="23" t="e">
        <f>EXP(-LN(2)/2)*AW43+(1-EXP(-LN(2)/2))/(LN(2)/2)*AQ44*AT44*VLOOKUP('Données projet'!$B$10,Paramètres!$A$1:$I$88,3,0)*0.475*44/12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projet'!$B$11,Paramètres!$A$1:$I$88,3,0)*0.475*44/12</f>
        <v>#N/A</v>
      </c>
      <c r="BQ44" s="23" t="e">
        <f>EXP(-LN(2)/25)*BQ43+(1-EXP(-LN(2)/25))/(LN(2)/25)*Calculateur!BL44*Calculateur!BN44*VLOOKUP('Données projet'!$B$11,Paramètres!$A$1:$I$88,3,0)*0.475*44/12</f>
        <v>#N/A</v>
      </c>
      <c r="BR44" s="23" t="e">
        <f>EXP(-LN(2)/2)*BR43+(1-EXP(-LN(2)/2))/(LN(2)/2)*BL44*BO44*VLOOKUP('Données projet'!$B$11,Paramètres!$A$1:$I$88,3,0)*0.475*44/12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projet'!$B$12,Paramètres!$A$1:$I$88,3,0)*0.475*44/12</f>
        <v>#N/A</v>
      </c>
      <c r="CL44" s="23" t="e">
        <f>EXP(-LN(2)/25)*CL43+(1-EXP(-LN(2)/25))/(LN(2)/25)*Calculateur!CG44*Calculateur!CI44*VLOOKUP('Données projet'!$B$12,Paramètres!$A$1:$I$88,3,0)*0.475*44/12</f>
        <v>#N/A</v>
      </c>
      <c r="CM44" s="23" t="e">
        <f>EXP(-LN(2)/2)*CM43+(1-EXP(-LN(2)/2))/(LN(2)/2)*CG44*CJ44*VLOOKUP('Données projet'!$B$12,Paramètres!$A$1:$I$88,3,0)*0.475*44/12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2.4666666666666668</v>
      </c>
      <c r="N45" s="14">
        <f>IF('Données projet'!$A$36&gt;35,N44+M45-V44,IF(A45&lt;'Données projet'!$A$36,$K$205^A45,IF(A45='Données projet'!$A$36,'Données projet'!$B$36,N44+M45-V44)))</f>
        <v>79.933333333333394</v>
      </c>
      <c r="O45" s="14">
        <f>N45*VLOOKUP('Données projet'!$B$9,Paramètres!$A$1:$I$88,3,0)*VLOOKUP('Données projet'!$B$9,Paramètres!$A$1:$I$88,5,0)</f>
        <v>72.323680000000053</v>
      </c>
      <c r="P45" s="14">
        <f t="shared" si="33"/>
        <v>20.249407898296194</v>
      </c>
      <c r="Q45" s="22">
        <f t="shared" si="53"/>
        <v>161.23146142286598</v>
      </c>
      <c r="R45" s="62">
        <f t="shared" si="0"/>
        <v>410.61012768350071</v>
      </c>
      <c r="S45" s="62">
        <f ca="1">AVERAGE(OFFSET($R$3,0,0,'Données projet'!$E$9+1,1))-AVERAGE(OFFSET($H$3,0,0,'Données projet'!$E$9+1,1))</f>
        <v>276.58769039042727</v>
      </c>
      <c r="T45" s="62">
        <f t="shared" si="34"/>
        <v>194.1628048442449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projet'!$B$10,Paramètres!$A$1:$I$88,3,0)*0.475*44/12</f>
        <v>#N/A</v>
      </c>
      <c r="AV45" s="23" t="e">
        <f>EXP(-LN(2)/25)*AV44+(1-EXP(-LN(2)/25))/(LN(2)/25)*Calculateur!AQ45*Calculateur!AS45*VLOOKUP('Données projet'!$B$10,Paramètres!$A$1:$I$88,3,0)*0.475*44/12</f>
        <v>#N/A</v>
      </c>
      <c r="AW45" s="23" t="e">
        <f>EXP(-LN(2)/2)*AW44+(1-EXP(-LN(2)/2))/(LN(2)/2)*AQ45*AT45*VLOOKUP('Données projet'!$B$10,Paramètres!$A$1:$I$88,3,0)*0.475*44/12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projet'!$B$11,Paramètres!$A$1:$I$88,3,0)*0.475*44/12</f>
        <v>#N/A</v>
      </c>
      <c r="BQ45" s="23" t="e">
        <f>EXP(-LN(2)/25)*BQ44+(1-EXP(-LN(2)/25))/(LN(2)/25)*Calculateur!BL45*Calculateur!BN45*VLOOKUP('Données projet'!$B$11,Paramètres!$A$1:$I$88,3,0)*0.475*44/12</f>
        <v>#N/A</v>
      </c>
      <c r="BR45" s="23" t="e">
        <f>EXP(-LN(2)/2)*BR44+(1-EXP(-LN(2)/2))/(LN(2)/2)*BL45*BO45*VLOOKUP('Données projet'!$B$11,Paramètres!$A$1:$I$88,3,0)*0.475*44/12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projet'!$B$12,Paramètres!$A$1:$I$88,3,0)*0.475*44/12</f>
        <v>#N/A</v>
      </c>
      <c r="CL45" s="23" t="e">
        <f>EXP(-LN(2)/25)*CL44+(1-EXP(-LN(2)/25))/(LN(2)/25)*Calculateur!CG45*Calculateur!CI45*VLOOKUP('Données projet'!$B$12,Paramètres!$A$1:$I$88,3,0)*0.475*44/12</f>
        <v>#N/A</v>
      </c>
      <c r="CM45" s="23" t="e">
        <f>EXP(-LN(2)/2)*CM44+(1-EXP(-LN(2)/2))/(LN(2)/2)*CG45*CJ45*VLOOKUP('Données projet'!$B$12,Paramètres!$A$1:$I$88,3,0)*0.475*44/12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2.4666666666666668</v>
      </c>
      <c r="N46" s="14">
        <f>IF('Données projet'!$A$36&gt;35,N45+M46-V45,IF(A46&lt;'Données projet'!$A$36,$K$205^A46,IF(A46='Données projet'!$A$36,'Données projet'!$B$36,N45+M46-V45)))</f>
        <v>82.400000000000063</v>
      </c>
      <c r="O46" s="14">
        <f>N46*VLOOKUP('Données projet'!$B$9,Paramètres!$A$1:$I$88,3,0)*VLOOKUP('Données projet'!$B$9,Paramètres!$A$1:$I$88,5,0)</f>
        <v>74.555520000000044</v>
      </c>
      <c r="P46" s="14">
        <f t="shared" si="33"/>
        <v>20.80056919557698</v>
      </c>
      <c r="Q46" s="22">
        <f t="shared" si="53"/>
        <v>166.07852201562997</v>
      </c>
      <c r="R46" s="62">
        <f t="shared" si="0"/>
        <v>416.21970348206202</v>
      </c>
      <c r="S46" s="62">
        <f ca="1">AVERAGE(OFFSET($R$3,0,0,'Données projet'!$E$9+1,1))-AVERAGE(OFFSET($H$3,0,0,'Données projet'!$E$9+1,1))</f>
        <v>276.58769039042727</v>
      </c>
      <c r="T46" s="62">
        <f t="shared" si="34"/>
        <v>194.1628048442449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projet'!$B$10,Paramètres!$A$1:$I$88,3,0)*0.475*44/12</f>
        <v>#N/A</v>
      </c>
      <c r="AV46" s="23" t="e">
        <f>EXP(-LN(2)/25)*AV45+(1-EXP(-LN(2)/25))/(LN(2)/25)*Calculateur!AQ46*Calculateur!AS46*VLOOKUP('Données projet'!$B$10,Paramètres!$A$1:$I$88,3,0)*0.475*44/12</f>
        <v>#N/A</v>
      </c>
      <c r="AW46" s="23" t="e">
        <f>EXP(-LN(2)/2)*AW45+(1-EXP(-LN(2)/2))/(LN(2)/2)*AQ46*AT46*VLOOKUP('Données projet'!$B$10,Paramètres!$A$1:$I$88,3,0)*0.475*44/12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projet'!$B$11,Paramètres!$A$1:$I$88,3,0)*0.475*44/12</f>
        <v>#N/A</v>
      </c>
      <c r="BQ46" s="23" t="e">
        <f>EXP(-LN(2)/25)*BQ45+(1-EXP(-LN(2)/25))/(LN(2)/25)*Calculateur!BL46*Calculateur!BN46*VLOOKUP('Données projet'!$B$11,Paramètres!$A$1:$I$88,3,0)*0.475*44/12</f>
        <v>#N/A</v>
      </c>
      <c r="BR46" s="23" t="e">
        <f>EXP(-LN(2)/2)*BR45+(1-EXP(-LN(2)/2))/(LN(2)/2)*BL46*BO46*VLOOKUP('Données projet'!$B$11,Paramètres!$A$1:$I$88,3,0)*0.475*44/12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projet'!$B$12,Paramètres!$A$1:$I$88,3,0)*0.475*44/12</f>
        <v>#N/A</v>
      </c>
      <c r="CL46" s="23" t="e">
        <f>EXP(-LN(2)/25)*CL45+(1-EXP(-LN(2)/25))/(LN(2)/25)*Calculateur!CG46*Calculateur!CI46*VLOOKUP('Données projet'!$B$12,Paramètres!$A$1:$I$88,3,0)*0.475*44/12</f>
        <v>#N/A</v>
      </c>
      <c r="CM46" s="23" t="e">
        <f>EXP(-LN(2)/2)*CM45+(1-EXP(-LN(2)/2))/(LN(2)/2)*CG46*CJ46*VLOOKUP('Données projet'!$B$12,Paramètres!$A$1:$I$88,3,0)*0.475*44/12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2.4666666666666668</v>
      </c>
      <c r="N47" s="14">
        <f>IF('Données projet'!$A$36&gt;35,N46+M47-V46,IF(A47&lt;'Données projet'!$A$36,$K$205^A47,IF(A47='Données projet'!$A$36,'Données projet'!$B$36,N46+M47-V46)))</f>
        <v>84.866666666666731</v>
      </c>
      <c r="O47" s="14">
        <f>N47*VLOOKUP('Données projet'!$B$9,Paramètres!$A$1:$I$88,3,0)*VLOOKUP('Données projet'!$B$9,Paramètres!$A$1:$I$88,5,0)</f>
        <v>76.787360000000049</v>
      </c>
      <c r="P47" s="14">
        <f t="shared" si="33"/>
        <v>21.349813029541529</v>
      </c>
      <c r="Q47" s="22">
        <f t="shared" si="53"/>
        <v>170.92224302645158</v>
      </c>
      <c r="R47" s="62">
        <f t="shared" si="0"/>
        <v>421.81271176458904</v>
      </c>
      <c r="S47" s="62">
        <f ca="1">AVERAGE(OFFSET($R$3,0,0,'Données projet'!$E$9+1,1))-AVERAGE(OFFSET($H$3,0,0,'Données projet'!$E$9+1,1))</f>
        <v>276.58769039042727</v>
      </c>
      <c r="T47" s="62">
        <f t="shared" si="34"/>
        <v>194.1628048442449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projet'!$B$10,Paramètres!$A$1:$I$88,3,0)*0.475*44/12</f>
        <v>#N/A</v>
      </c>
      <c r="AV47" s="23" t="e">
        <f>EXP(-LN(2)/25)*AV46+(1-EXP(-LN(2)/25))/(LN(2)/25)*Calculateur!AQ47*Calculateur!AS47*VLOOKUP('Données projet'!$B$10,Paramètres!$A$1:$I$88,3,0)*0.475*44/12</f>
        <v>#N/A</v>
      </c>
      <c r="AW47" s="23" t="e">
        <f>EXP(-LN(2)/2)*AW46+(1-EXP(-LN(2)/2))/(LN(2)/2)*AQ47*AT47*VLOOKUP('Données projet'!$B$10,Paramètres!$A$1:$I$88,3,0)*0.475*44/12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projet'!$B$11,Paramètres!$A$1:$I$88,3,0)*0.475*44/12</f>
        <v>#N/A</v>
      </c>
      <c r="BQ47" s="23" t="e">
        <f>EXP(-LN(2)/25)*BQ46+(1-EXP(-LN(2)/25))/(LN(2)/25)*Calculateur!BL47*Calculateur!BN47*VLOOKUP('Données projet'!$B$11,Paramètres!$A$1:$I$88,3,0)*0.475*44/12</f>
        <v>#N/A</v>
      </c>
      <c r="BR47" s="23" t="e">
        <f>EXP(-LN(2)/2)*BR46+(1-EXP(-LN(2)/2))/(LN(2)/2)*BL47*BO47*VLOOKUP('Données projet'!$B$11,Paramètres!$A$1:$I$88,3,0)*0.475*44/12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projet'!$B$12,Paramètres!$A$1:$I$88,3,0)*0.475*44/12</f>
        <v>#N/A</v>
      </c>
      <c r="CL47" s="23" t="e">
        <f>EXP(-LN(2)/25)*CL46+(1-EXP(-LN(2)/25))/(LN(2)/25)*Calculateur!CG47*Calculateur!CI47*VLOOKUP('Données projet'!$B$12,Paramètres!$A$1:$I$88,3,0)*0.475*44/12</f>
        <v>#N/A</v>
      </c>
      <c r="CM47" s="23" t="e">
        <f>EXP(-LN(2)/2)*CM46+(1-EXP(-LN(2)/2))/(LN(2)/2)*CG47*CJ47*VLOOKUP('Données projet'!$B$12,Paramètres!$A$1:$I$88,3,0)*0.475*44/12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2.4666666666666668</v>
      </c>
      <c r="N48" s="14">
        <f>IF('Données projet'!$A$36&gt;35,N47+M48-V47,IF(A48&lt;'Données projet'!$A$36,$K$205^A48,IF(A48='Données projet'!$A$36,'Données projet'!$B$36,N47+M48-V47)))</f>
        <v>87.3333333333334</v>
      </c>
      <c r="O48" s="14">
        <f>N48*VLOOKUP('Données projet'!$B$9,Paramètres!$A$1:$I$88,3,0)*VLOOKUP('Données projet'!$B$9,Paramètres!$A$1:$I$88,5,0)</f>
        <v>79.019200000000069</v>
      </c>
      <c r="P48" s="14">
        <f t="shared" si="33"/>
        <v>21.897201531388273</v>
      </c>
      <c r="Q48" s="22">
        <f t="shared" si="53"/>
        <v>175.76273266716802</v>
      </c>
      <c r="R48" s="62">
        <f t="shared" si="0"/>
        <v>427.38949021800215</v>
      </c>
      <c r="S48" s="62">
        <f ca="1">AVERAGE(OFFSET($R$3,0,0,'Données projet'!$E$9+1,1))-AVERAGE(OFFSET($H$3,0,0,'Données projet'!$E$9+1,1))</f>
        <v>276.58769039042727</v>
      </c>
      <c r="T48" s="62">
        <f t="shared" si="34"/>
        <v>194.1628048442449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projet'!$B$10,Paramètres!$A$1:$I$88,3,0)*0.475*44/12</f>
        <v>#N/A</v>
      </c>
      <c r="AV48" s="23" t="e">
        <f>EXP(-LN(2)/25)*AV47+(1-EXP(-LN(2)/25))/(LN(2)/25)*Calculateur!AQ48*Calculateur!AS48*VLOOKUP('Données projet'!$B$10,Paramètres!$A$1:$I$88,3,0)*0.475*44/12</f>
        <v>#N/A</v>
      </c>
      <c r="AW48" s="23" t="e">
        <f>EXP(-LN(2)/2)*AW47+(1-EXP(-LN(2)/2))/(LN(2)/2)*AQ48*AT48*VLOOKUP('Données projet'!$B$10,Paramètres!$A$1:$I$88,3,0)*0.475*44/12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projet'!$B$11,Paramètres!$A$1:$I$88,3,0)*0.475*44/12</f>
        <v>#N/A</v>
      </c>
      <c r="BQ48" s="23" t="e">
        <f>EXP(-LN(2)/25)*BQ47+(1-EXP(-LN(2)/25))/(LN(2)/25)*Calculateur!BL48*Calculateur!BN48*VLOOKUP('Données projet'!$B$11,Paramètres!$A$1:$I$88,3,0)*0.475*44/12</f>
        <v>#N/A</v>
      </c>
      <c r="BR48" s="23" t="e">
        <f>EXP(-LN(2)/2)*BR47+(1-EXP(-LN(2)/2))/(LN(2)/2)*BL48*BO48*VLOOKUP('Données projet'!$B$11,Paramètres!$A$1:$I$88,3,0)*0.475*44/12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projet'!$B$12,Paramètres!$A$1:$I$88,3,0)*0.475*44/12</f>
        <v>#N/A</v>
      </c>
      <c r="CL48" s="23" t="e">
        <f>EXP(-LN(2)/25)*CL47+(1-EXP(-LN(2)/25))/(LN(2)/25)*Calculateur!CG48*Calculateur!CI48*VLOOKUP('Données projet'!$B$12,Paramètres!$A$1:$I$88,3,0)*0.475*44/12</f>
        <v>#N/A</v>
      </c>
      <c r="CM48" s="23" t="e">
        <f>EXP(-LN(2)/2)*CM47+(1-EXP(-LN(2)/2))/(LN(2)/2)*CG48*CJ48*VLOOKUP('Données projet'!$B$12,Paramètres!$A$1:$I$88,3,0)*0.475*44/12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2.4666666666666668</v>
      </c>
      <c r="N49" s="14">
        <f>IF('Données projet'!$A$36&gt;35,N48+M49-V48,IF(A49&lt;'Données projet'!$A$36,$K$205^A49,IF(A49='Données projet'!$A$36,'Données projet'!$B$36,N48+M49-V48)))</f>
        <v>89.800000000000068</v>
      </c>
      <c r="O49" s="14">
        <f>N49*VLOOKUP('Données projet'!$B$9,Paramètres!$A$1:$I$88,3,0)*VLOOKUP('Données projet'!$B$9,Paramètres!$A$1:$I$88,5,0)</f>
        <v>81.25104000000006</v>
      </c>
      <c r="P49" s="14">
        <f t="shared" si="33"/>
        <v>22.442793122956335</v>
      </c>
      <c r="Q49" s="22">
        <f t="shared" si="53"/>
        <v>180.60009268914905</v>
      </c>
      <c r="R49" s="62">
        <f t="shared" si="0"/>
        <v>432.95036608787473</v>
      </c>
      <c r="S49" s="62">
        <f ca="1">AVERAGE(OFFSET($R$3,0,0,'Données projet'!$E$9+1,1))-AVERAGE(OFFSET($H$3,0,0,'Données projet'!$E$9+1,1))</f>
        <v>276.58769039042727</v>
      </c>
      <c r="T49" s="62">
        <f t="shared" si="34"/>
        <v>194.1628048442449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projet'!$B$10,Paramètres!$A$1:$I$88,3,0)*0.475*44/12</f>
        <v>#N/A</v>
      </c>
      <c r="AV49" s="23" t="e">
        <f>EXP(-LN(2)/25)*AV48+(1-EXP(-LN(2)/25))/(LN(2)/25)*Calculateur!AQ49*Calculateur!AS49*VLOOKUP('Données projet'!$B$10,Paramètres!$A$1:$I$88,3,0)*0.475*44/12</f>
        <v>#N/A</v>
      </c>
      <c r="AW49" s="23" t="e">
        <f>EXP(-LN(2)/2)*AW48+(1-EXP(-LN(2)/2))/(LN(2)/2)*AQ49*AT49*VLOOKUP('Données projet'!$B$10,Paramètres!$A$1:$I$88,3,0)*0.475*44/12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projet'!$B$11,Paramètres!$A$1:$I$88,3,0)*0.475*44/12</f>
        <v>#N/A</v>
      </c>
      <c r="BQ49" s="23" t="e">
        <f>EXP(-LN(2)/25)*BQ48+(1-EXP(-LN(2)/25))/(LN(2)/25)*Calculateur!BL49*Calculateur!BN49*VLOOKUP('Données projet'!$B$11,Paramètres!$A$1:$I$88,3,0)*0.475*44/12</f>
        <v>#N/A</v>
      </c>
      <c r="BR49" s="23" t="e">
        <f>EXP(-LN(2)/2)*BR48+(1-EXP(-LN(2)/2))/(LN(2)/2)*BL49*BO49*VLOOKUP('Données projet'!$B$11,Paramètres!$A$1:$I$88,3,0)*0.475*44/12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projet'!$B$12,Paramètres!$A$1:$I$88,3,0)*0.475*44/12</f>
        <v>#N/A</v>
      </c>
      <c r="CL49" s="23" t="e">
        <f>EXP(-LN(2)/25)*CL48+(1-EXP(-LN(2)/25))/(LN(2)/25)*Calculateur!CG49*Calculateur!CI49*VLOOKUP('Données projet'!$B$12,Paramètres!$A$1:$I$88,3,0)*0.475*44/12</f>
        <v>#N/A</v>
      </c>
      <c r="CM49" s="23" t="e">
        <f>EXP(-LN(2)/2)*CM48+(1-EXP(-LN(2)/2))/(LN(2)/2)*CG49*CJ49*VLOOKUP('Données projet'!$B$12,Paramètres!$A$1:$I$88,3,0)*0.475*44/12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2.4666666666666668</v>
      </c>
      <c r="N50" s="14">
        <f>IF('Données projet'!$A$36&gt;35,N49+M50-V49,IF(A50&lt;'Données projet'!$A$36,$K$205^A50,IF(A50='Données projet'!$A$36,'Données projet'!$B$36,N49+M50-V49)))</f>
        <v>92.266666666666737</v>
      </c>
      <c r="O50" s="14">
        <f>N50*VLOOKUP('Données projet'!$B$9,Paramètres!$A$1:$I$88,3,0)*VLOOKUP('Données projet'!$B$9,Paramètres!$A$1:$I$88,5,0)</f>
        <v>83.482880000000065</v>
      </c>
      <c r="P50" s="14">
        <f t="shared" si="33"/>
        <v>22.986642833911141</v>
      </c>
      <c r="Q50" s="22">
        <f t="shared" si="53"/>
        <v>185.43441893572867</v>
      </c>
      <c r="R50" s="62">
        <f t="shared" si="0"/>
        <v>438.49565679992406</v>
      </c>
      <c r="S50" s="62">
        <f ca="1">AVERAGE(OFFSET($R$3,0,0,'Données projet'!$E$9+1,1))-AVERAGE(OFFSET($H$3,0,0,'Données projet'!$E$9+1,1))</f>
        <v>276.58769039042727</v>
      </c>
      <c r="T50" s="62">
        <f t="shared" si="34"/>
        <v>194.1628048442449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projet'!$B$10,Paramètres!$A$1:$I$88,3,0)*0.475*44/12</f>
        <v>#N/A</v>
      </c>
      <c r="AV50" s="23" t="e">
        <f>EXP(-LN(2)/25)*AV49+(1-EXP(-LN(2)/25))/(LN(2)/25)*Calculateur!AQ50*Calculateur!AS50*VLOOKUP('Données projet'!$B$10,Paramètres!$A$1:$I$88,3,0)*0.475*44/12</f>
        <v>#N/A</v>
      </c>
      <c r="AW50" s="23" t="e">
        <f>EXP(-LN(2)/2)*AW49+(1-EXP(-LN(2)/2))/(LN(2)/2)*AQ50*AT50*VLOOKUP('Données projet'!$B$10,Paramètres!$A$1:$I$88,3,0)*0.475*44/12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projet'!$B$11,Paramètres!$A$1:$I$88,3,0)*0.475*44/12</f>
        <v>#N/A</v>
      </c>
      <c r="BQ50" s="23" t="e">
        <f>EXP(-LN(2)/25)*BQ49+(1-EXP(-LN(2)/25))/(LN(2)/25)*Calculateur!BL50*Calculateur!BN50*VLOOKUP('Données projet'!$B$11,Paramètres!$A$1:$I$88,3,0)*0.475*44/12</f>
        <v>#N/A</v>
      </c>
      <c r="BR50" s="23" t="e">
        <f>EXP(-LN(2)/2)*BR49+(1-EXP(-LN(2)/2))/(LN(2)/2)*BL50*BO50*VLOOKUP('Données projet'!$B$11,Paramètres!$A$1:$I$88,3,0)*0.475*44/12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projet'!$B$12,Paramètres!$A$1:$I$88,3,0)*0.475*44/12</f>
        <v>#N/A</v>
      </c>
      <c r="CL50" s="23" t="e">
        <f>EXP(-LN(2)/25)*CL49+(1-EXP(-LN(2)/25))/(LN(2)/25)*Calculateur!CG50*Calculateur!CI50*VLOOKUP('Données projet'!$B$12,Paramètres!$A$1:$I$88,3,0)*0.475*44/12</f>
        <v>#N/A</v>
      </c>
      <c r="CM50" s="23" t="e">
        <f>EXP(-LN(2)/2)*CM49+(1-EXP(-LN(2)/2))/(LN(2)/2)*CG50*CJ50*VLOOKUP('Données projet'!$B$12,Paramètres!$A$1:$I$88,3,0)*0.475*44/12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2.4666666666666668</v>
      </c>
      <c r="N51" s="14">
        <f>IF('Données projet'!$A$36&gt;35,N50+M51-V50,IF(A51&lt;'Données projet'!$A$36,$K$205^A51,IF(A51='Données projet'!$A$36,'Données projet'!$B$36,N50+M51-V50)))</f>
        <v>94.733333333333405</v>
      </c>
      <c r="O51" s="14">
        <f>N51*VLOOKUP('Données projet'!$B$9,Paramètres!$A$1:$I$88,3,0)*VLOOKUP('Données projet'!$B$9,Paramètres!$A$1:$I$88,5,0)</f>
        <v>85.714720000000071</v>
      </c>
      <c r="P51" s="14">
        <f t="shared" si="33"/>
        <v>23.528802584057154</v>
      </c>
      <c r="Q51" s="22">
        <f t="shared" si="53"/>
        <v>190.26580183389967</v>
      </c>
      <c r="R51" s="62">
        <f t="shared" si="0"/>
        <v>444.02567051956737</v>
      </c>
      <c r="S51" s="62">
        <f ca="1">AVERAGE(OFFSET($R$3,0,0,'Données projet'!$E$9+1,1))-AVERAGE(OFFSET($H$3,0,0,'Données projet'!$E$9+1,1))</f>
        <v>276.58769039042727</v>
      </c>
      <c r="T51" s="62">
        <f t="shared" si="34"/>
        <v>194.1628048442449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projet'!$B$10,Paramètres!$A$1:$I$88,3,0)*0.475*44/12</f>
        <v>#N/A</v>
      </c>
      <c r="AV51" s="23" t="e">
        <f>EXP(-LN(2)/25)*AV50+(1-EXP(-LN(2)/25))/(LN(2)/25)*Calculateur!AQ51*Calculateur!AS51*VLOOKUP('Données projet'!$B$10,Paramètres!$A$1:$I$88,3,0)*0.475*44/12</f>
        <v>#N/A</v>
      </c>
      <c r="AW51" s="23" t="e">
        <f>EXP(-LN(2)/2)*AW50+(1-EXP(-LN(2)/2))/(LN(2)/2)*AQ51*AT51*VLOOKUP('Données projet'!$B$10,Paramètres!$A$1:$I$88,3,0)*0.475*44/12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projet'!$B$11,Paramètres!$A$1:$I$88,3,0)*0.475*44/12</f>
        <v>#N/A</v>
      </c>
      <c r="BQ51" s="23" t="e">
        <f>EXP(-LN(2)/25)*BQ50+(1-EXP(-LN(2)/25))/(LN(2)/25)*Calculateur!BL51*Calculateur!BN51*VLOOKUP('Données projet'!$B$11,Paramètres!$A$1:$I$88,3,0)*0.475*44/12</f>
        <v>#N/A</v>
      </c>
      <c r="BR51" s="23" t="e">
        <f>EXP(-LN(2)/2)*BR50+(1-EXP(-LN(2)/2))/(LN(2)/2)*BL51*BO51*VLOOKUP('Données projet'!$B$11,Paramètres!$A$1:$I$88,3,0)*0.475*44/12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projet'!$B$12,Paramètres!$A$1:$I$88,3,0)*0.475*44/12</f>
        <v>#N/A</v>
      </c>
      <c r="CL51" s="23" t="e">
        <f>EXP(-LN(2)/25)*CL50+(1-EXP(-LN(2)/25))/(LN(2)/25)*Calculateur!CG51*Calculateur!CI51*VLOOKUP('Données projet'!$B$12,Paramètres!$A$1:$I$88,3,0)*0.475*44/12</f>
        <v>#N/A</v>
      </c>
      <c r="CM51" s="23" t="e">
        <f>EXP(-LN(2)/2)*CM50+(1-EXP(-LN(2)/2))/(LN(2)/2)*CG51*CJ51*VLOOKUP('Données projet'!$B$12,Paramètres!$A$1:$I$88,3,0)*0.475*44/12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2.4666666666666668</v>
      </c>
      <c r="N52" s="14">
        <f>IF('Données projet'!$A$36&gt;35,N51+M52-V51,IF(A52&lt;'Données projet'!$A$36,$K$205^A52,IF(A52='Données projet'!$A$36,'Données projet'!$B$36,N51+M52-V51)))</f>
        <v>97.200000000000074</v>
      </c>
      <c r="O52" s="14">
        <f>N52*VLOOKUP('Données projet'!$B$9,Paramètres!$A$1:$I$88,3,0)*VLOOKUP('Données projet'!$B$9,Paramètres!$A$1:$I$88,5,0)</f>
        <v>87.946560000000062</v>
      </c>
      <c r="P52" s="14">
        <f t="shared" si="33"/>
        <v>24.069321435420051</v>
      </c>
      <c r="Q52" s="22">
        <f t="shared" si="53"/>
        <v>195.09432683335669</v>
      </c>
      <c r="R52" s="62">
        <f t="shared" si="0"/>
        <v>449.54070665764868</v>
      </c>
      <c r="S52" s="62">
        <f ca="1">AVERAGE(OFFSET($R$3,0,0,'Données projet'!$E$9+1,1))-AVERAGE(OFFSET($H$3,0,0,'Données projet'!$E$9+1,1))</f>
        <v>276.58769039042727</v>
      </c>
      <c r="T52" s="62">
        <f t="shared" si="34"/>
        <v>194.1628048442449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projet'!$B$10,Paramètres!$A$1:$I$88,3,0)*0.475*44/12</f>
        <v>#N/A</v>
      </c>
      <c r="AV52" s="23" t="e">
        <f>EXP(-LN(2)/25)*AV51+(1-EXP(-LN(2)/25))/(LN(2)/25)*Calculateur!AQ52*Calculateur!AS52*VLOOKUP('Données projet'!$B$10,Paramètres!$A$1:$I$88,3,0)*0.475*44/12</f>
        <v>#N/A</v>
      </c>
      <c r="AW52" s="23" t="e">
        <f>EXP(-LN(2)/2)*AW51+(1-EXP(-LN(2)/2))/(LN(2)/2)*AQ52*AT52*VLOOKUP('Données projet'!$B$10,Paramètres!$A$1:$I$88,3,0)*0.475*44/12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projet'!$B$11,Paramètres!$A$1:$I$88,3,0)*0.475*44/12</f>
        <v>#N/A</v>
      </c>
      <c r="BQ52" s="23" t="e">
        <f>EXP(-LN(2)/25)*BQ51+(1-EXP(-LN(2)/25))/(LN(2)/25)*Calculateur!BL52*Calculateur!BN52*VLOOKUP('Données projet'!$B$11,Paramètres!$A$1:$I$88,3,0)*0.475*44/12</f>
        <v>#N/A</v>
      </c>
      <c r="BR52" s="23" t="e">
        <f>EXP(-LN(2)/2)*BR51+(1-EXP(-LN(2)/2))/(LN(2)/2)*BL52*BO52*VLOOKUP('Données projet'!$B$11,Paramètres!$A$1:$I$88,3,0)*0.475*44/12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projet'!$B$12,Paramètres!$A$1:$I$88,3,0)*0.475*44/12</f>
        <v>#N/A</v>
      </c>
      <c r="CL52" s="23" t="e">
        <f>EXP(-LN(2)/25)*CL51+(1-EXP(-LN(2)/25))/(LN(2)/25)*Calculateur!CG52*Calculateur!CI52*VLOOKUP('Données projet'!$B$12,Paramètres!$A$1:$I$88,3,0)*0.475*44/12</f>
        <v>#N/A</v>
      </c>
      <c r="CM52" s="23" t="e">
        <f>EXP(-LN(2)/2)*CM51+(1-EXP(-LN(2)/2))/(LN(2)/2)*CG52*CJ52*VLOOKUP('Données projet'!$B$12,Paramètres!$A$1:$I$88,3,0)*0.475*44/12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2.4666666666666668</v>
      </c>
      <c r="N53" s="14">
        <f>IF('Données projet'!$A$36&gt;35,N52+M53-V52,IF(A53&lt;'Données projet'!$A$36,$K$205^A53,IF(A53='Données projet'!$A$36,'Données projet'!$B$36,N52+M53-V52)))</f>
        <v>99.666666666666742</v>
      </c>
      <c r="O53" s="14">
        <f>N53*VLOOKUP('Données projet'!$B$9,Paramètres!$A$1:$I$88,3,0)*VLOOKUP('Données projet'!$B$9,Paramètres!$A$1:$I$88,5,0)</f>
        <v>90.178400000000067</v>
      </c>
      <c r="P53" s="14">
        <f t="shared" si="33"/>
        <v>24.608245818020315</v>
      </c>
      <c r="Q53" s="22">
        <f t="shared" si="53"/>
        <v>199.92007479971883</v>
      </c>
      <c r="R53" s="62">
        <f t="shared" si="0"/>
        <v>455.0410563291889</v>
      </c>
      <c r="S53" s="62">
        <f ca="1">AVERAGE(OFFSET($R$3,0,0,'Données projet'!$E$9+1,1))-AVERAGE(OFFSET($H$3,0,0,'Données projet'!$E$9+1,1))</f>
        <v>276.58769039042727</v>
      </c>
      <c r="T53" s="62">
        <f t="shared" si="34"/>
        <v>194.1628048442449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projet'!$B$10,Paramètres!$A$1:$I$88,3,0)*0.475*44/12</f>
        <v>#N/A</v>
      </c>
      <c r="AV53" s="23" t="e">
        <f>EXP(-LN(2)/25)*AV52+(1-EXP(-LN(2)/25))/(LN(2)/25)*Calculateur!AQ53*Calculateur!AS53*VLOOKUP('Données projet'!$B$10,Paramètres!$A$1:$I$88,3,0)*0.475*44/12</f>
        <v>#N/A</v>
      </c>
      <c r="AW53" s="23" t="e">
        <f>EXP(-LN(2)/2)*AW52+(1-EXP(-LN(2)/2))/(LN(2)/2)*AQ53*AT53*VLOOKUP('Données projet'!$B$10,Paramètres!$A$1:$I$88,3,0)*0.475*44/12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projet'!$B$11,Paramètres!$A$1:$I$88,3,0)*0.475*44/12</f>
        <v>#N/A</v>
      </c>
      <c r="BQ53" s="23" t="e">
        <f>EXP(-LN(2)/25)*BQ52+(1-EXP(-LN(2)/25))/(LN(2)/25)*Calculateur!BL53*Calculateur!BN53*VLOOKUP('Données projet'!$B$11,Paramètres!$A$1:$I$88,3,0)*0.475*44/12</f>
        <v>#N/A</v>
      </c>
      <c r="BR53" s="23" t="e">
        <f>EXP(-LN(2)/2)*BR52+(1-EXP(-LN(2)/2))/(LN(2)/2)*BL53*BO53*VLOOKUP('Données projet'!$B$11,Paramètres!$A$1:$I$88,3,0)*0.475*44/12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projet'!$B$12,Paramètres!$A$1:$I$88,3,0)*0.475*44/12</f>
        <v>#N/A</v>
      </c>
      <c r="CL53" s="23" t="e">
        <f>EXP(-LN(2)/25)*CL52+(1-EXP(-LN(2)/25))/(LN(2)/25)*Calculateur!CG53*Calculateur!CI53*VLOOKUP('Données projet'!$B$12,Paramètres!$A$1:$I$88,3,0)*0.475*44/12</f>
        <v>#N/A</v>
      </c>
      <c r="CM53" s="23" t="e">
        <f>EXP(-LN(2)/2)*CM52+(1-EXP(-LN(2)/2))/(LN(2)/2)*CG53*CJ53*VLOOKUP('Données projet'!$B$12,Paramètres!$A$1:$I$88,3,0)*0.475*44/12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2.4666666666666668</v>
      </c>
      <c r="N54" s="14">
        <f>IF('Données projet'!$A$36&gt;35,N53+M54-V53,IF(A54&lt;'Données projet'!$A$36,$K$205^A54,IF(A54='Données projet'!$A$36,'Données projet'!$B$36,N53+M54-V53)))</f>
        <v>102.13333333333341</v>
      </c>
      <c r="O54" s="14">
        <f>N54*VLOOKUP('Données projet'!$B$9,Paramètres!$A$1:$I$88,3,0)*VLOOKUP('Données projet'!$B$9,Paramètres!$A$1:$I$88,5,0)</f>
        <v>92.410240000000073</v>
      </c>
      <c r="P54" s="14">
        <f t="shared" si="33"/>
        <v>25.145619732666447</v>
      </c>
      <c r="Q54" s="22">
        <f t="shared" si="53"/>
        <v>204.74312236772752</v>
      </c>
      <c r="R54" s="62">
        <f t="shared" si="0"/>
        <v>460.52700277097438</v>
      </c>
      <c r="S54" s="62">
        <f ca="1">AVERAGE(OFFSET($R$3,0,0,'Données projet'!$E$9+1,1))-AVERAGE(OFFSET($H$3,0,0,'Données projet'!$E$9+1,1))</f>
        <v>276.58769039042727</v>
      </c>
      <c r="T54" s="62">
        <f t="shared" si="34"/>
        <v>194.1628048442449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projet'!$B$10,Paramètres!$A$1:$I$88,3,0)*0.475*44/12</f>
        <v>#N/A</v>
      </c>
      <c r="AV54" s="23" t="e">
        <f>EXP(-LN(2)/25)*AV53+(1-EXP(-LN(2)/25))/(LN(2)/25)*Calculateur!AQ54*Calculateur!AS54*VLOOKUP('Données projet'!$B$10,Paramètres!$A$1:$I$88,3,0)*0.475*44/12</f>
        <v>#N/A</v>
      </c>
      <c r="AW54" s="23" t="e">
        <f>EXP(-LN(2)/2)*AW53+(1-EXP(-LN(2)/2))/(LN(2)/2)*AQ54*AT54*VLOOKUP('Données projet'!$B$10,Paramètres!$A$1:$I$88,3,0)*0.475*44/12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projet'!$B$11,Paramètres!$A$1:$I$88,3,0)*0.475*44/12</f>
        <v>#N/A</v>
      </c>
      <c r="BQ54" s="23" t="e">
        <f>EXP(-LN(2)/25)*BQ53+(1-EXP(-LN(2)/25))/(LN(2)/25)*Calculateur!BL54*Calculateur!BN54*VLOOKUP('Données projet'!$B$11,Paramètres!$A$1:$I$88,3,0)*0.475*44/12</f>
        <v>#N/A</v>
      </c>
      <c r="BR54" s="23" t="e">
        <f>EXP(-LN(2)/2)*BR53+(1-EXP(-LN(2)/2))/(LN(2)/2)*BL54*BO54*VLOOKUP('Données projet'!$B$11,Paramètres!$A$1:$I$88,3,0)*0.475*44/12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projet'!$B$12,Paramètres!$A$1:$I$88,3,0)*0.475*44/12</f>
        <v>#N/A</v>
      </c>
      <c r="CL54" s="23" t="e">
        <f>EXP(-LN(2)/25)*CL53+(1-EXP(-LN(2)/25))/(LN(2)/25)*Calculateur!CG54*Calculateur!CI54*VLOOKUP('Données projet'!$B$12,Paramètres!$A$1:$I$88,3,0)*0.475*44/12</f>
        <v>#N/A</v>
      </c>
      <c r="CM54" s="23" t="e">
        <f>EXP(-LN(2)/2)*CM53+(1-EXP(-LN(2)/2))/(LN(2)/2)*CG54*CJ54*VLOOKUP('Données projet'!$B$12,Paramètres!$A$1:$I$88,3,0)*0.475*44/12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2.4666666666666668</v>
      </c>
      <c r="N55" s="14">
        <f>IF('Données projet'!$A$36&gt;35,N54+M55-V54,IF(A55&lt;'Données projet'!$A$36,$K$205^A55,IF(A55='Données projet'!$A$36,'Données projet'!$B$36,N54+M55-V54)))</f>
        <v>104.60000000000008</v>
      </c>
      <c r="O55" s="14">
        <f>N55*VLOOKUP('Données projet'!$B$9,Paramètres!$A$1:$I$88,3,0)*VLOOKUP('Données projet'!$B$9,Paramètres!$A$1:$I$88,5,0)</f>
        <v>94.642080000000064</v>
      </c>
      <c r="P55" s="14">
        <f t="shared" si="33"/>
        <v>25.681484933605802</v>
      </c>
      <c r="Q55" s="22">
        <f t="shared" si="53"/>
        <v>209.56354225936354</v>
      </c>
      <c r="R55" s="62">
        <f t="shared" si="0"/>
        <v>465.9988217229469</v>
      </c>
      <c r="S55" s="62">
        <f ca="1">AVERAGE(OFFSET($R$3,0,0,'Données projet'!$E$9+1,1))-AVERAGE(OFFSET($H$3,0,0,'Données projet'!$E$9+1,1))</f>
        <v>276.58769039042727</v>
      </c>
      <c r="T55" s="62">
        <f t="shared" si="34"/>
        <v>194.1628048442449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projet'!$B$10,Paramètres!$A$1:$I$88,3,0)*0.475*44/12</f>
        <v>#N/A</v>
      </c>
      <c r="AV55" s="23" t="e">
        <f>EXP(-LN(2)/25)*AV54+(1-EXP(-LN(2)/25))/(LN(2)/25)*Calculateur!AQ55*Calculateur!AS55*VLOOKUP('Données projet'!$B$10,Paramètres!$A$1:$I$88,3,0)*0.475*44/12</f>
        <v>#N/A</v>
      </c>
      <c r="AW55" s="23" t="e">
        <f>EXP(-LN(2)/2)*AW54+(1-EXP(-LN(2)/2))/(LN(2)/2)*AQ55*AT55*VLOOKUP('Données projet'!$B$10,Paramètres!$A$1:$I$88,3,0)*0.475*44/12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projet'!$B$11,Paramètres!$A$1:$I$88,3,0)*0.475*44/12</f>
        <v>#N/A</v>
      </c>
      <c r="BQ55" s="23" t="e">
        <f>EXP(-LN(2)/25)*BQ54+(1-EXP(-LN(2)/25))/(LN(2)/25)*Calculateur!BL55*Calculateur!BN55*VLOOKUP('Données projet'!$B$11,Paramètres!$A$1:$I$88,3,0)*0.475*44/12</f>
        <v>#N/A</v>
      </c>
      <c r="BR55" s="23" t="e">
        <f>EXP(-LN(2)/2)*BR54+(1-EXP(-LN(2)/2))/(LN(2)/2)*BL55*BO55*VLOOKUP('Données projet'!$B$11,Paramètres!$A$1:$I$88,3,0)*0.475*44/12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projet'!$B$12,Paramètres!$A$1:$I$88,3,0)*0.475*44/12</f>
        <v>#N/A</v>
      </c>
      <c r="CL55" s="23" t="e">
        <f>EXP(-LN(2)/25)*CL54+(1-EXP(-LN(2)/25))/(LN(2)/25)*Calculateur!CG55*Calculateur!CI55*VLOOKUP('Données projet'!$B$12,Paramètres!$A$1:$I$88,3,0)*0.475*44/12</f>
        <v>#N/A</v>
      </c>
      <c r="CM55" s="23" t="e">
        <f>EXP(-LN(2)/2)*CM54+(1-EXP(-LN(2)/2))/(LN(2)/2)*CG55*CJ55*VLOOKUP('Données projet'!$B$12,Paramètres!$A$1:$I$88,3,0)*0.475*44/12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2.4666666666666668</v>
      </c>
      <c r="N56" s="14">
        <f>IF('Données projet'!$A$36&gt;35,N55+M56-V55,IF(A56&lt;'Données projet'!$A$36,$K$205^A56,IF(A56='Données projet'!$A$36,'Données projet'!$B$36,N55+M56-V55)))</f>
        <v>107.06666666666675</v>
      </c>
      <c r="O56" s="14">
        <f>N56*VLOOKUP('Données projet'!$B$9,Paramètres!$A$1:$I$88,3,0)*VLOOKUP('Données projet'!$B$9,Paramètres!$A$1:$I$88,5,0)</f>
        <v>96.873920000000069</v>
      </c>
      <c r="P56" s="14">
        <f t="shared" si="33"/>
        <v>26.215881093460908</v>
      </c>
      <c r="Q56" s="22">
        <f t="shared" si="53"/>
        <v>214.38140357111118</v>
      </c>
      <c r="R56" s="62">
        <f t="shared" si="0"/>
        <v>471.45678177764444</v>
      </c>
      <c r="S56" s="62">
        <f ca="1">AVERAGE(OFFSET($R$3,0,0,'Données projet'!$E$9+1,1))-AVERAGE(OFFSET($H$3,0,0,'Données projet'!$E$9+1,1))</f>
        <v>276.58769039042727</v>
      </c>
      <c r="T56" s="62">
        <f t="shared" si="34"/>
        <v>194.1628048442449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projet'!$B$10,Paramètres!$A$1:$I$88,3,0)*0.475*44/12</f>
        <v>#N/A</v>
      </c>
      <c r="AV56" s="23" t="e">
        <f>EXP(-LN(2)/25)*AV55+(1-EXP(-LN(2)/25))/(LN(2)/25)*Calculateur!AQ56*Calculateur!AS56*VLOOKUP('Données projet'!$B$10,Paramètres!$A$1:$I$88,3,0)*0.475*44/12</f>
        <v>#N/A</v>
      </c>
      <c r="AW56" s="23" t="e">
        <f>EXP(-LN(2)/2)*AW55+(1-EXP(-LN(2)/2))/(LN(2)/2)*AQ56*AT56*VLOOKUP('Données projet'!$B$10,Paramètres!$A$1:$I$88,3,0)*0.475*44/12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projet'!$B$11,Paramètres!$A$1:$I$88,3,0)*0.475*44/12</f>
        <v>#N/A</v>
      </c>
      <c r="BQ56" s="23" t="e">
        <f>EXP(-LN(2)/25)*BQ55+(1-EXP(-LN(2)/25))/(LN(2)/25)*Calculateur!BL56*Calculateur!BN56*VLOOKUP('Données projet'!$B$11,Paramètres!$A$1:$I$88,3,0)*0.475*44/12</f>
        <v>#N/A</v>
      </c>
      <c r="BR56" s="23" t="e">
        <f>EXP(-LN(2)/2)*BR55+(1-EXP(-LN(2)/2))/(LN(2)/2)*BL56*BO56*VLOOKUP('Données projet'!$B$11,Paramètres!$A$1:$I$88,3,0)*0.475*44/12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projet'!$B$12,Paramètres!$A$1:$I$88,3,0)*0.475*44/12</f>
        <v>#N/A</v>
      </c>
      <c r="CL56" s="23" t="e">
        <f>EXP(-LN(2)/25)*CL55+(1-EXP(-LN(2)/25))/(LN(2)/25)*Calculateur!CG56*Calculateur!CI56*VLOOKUP('Données projet'!$B$12,Paramètres!$A$1:$I$88,3,0)*0.475*44/12</f>
        <v>#N/A</v>
      </c>
      <c r="CM56" s="23" t="e">
        <f>EXP(-LN(2)/2)*CM55+(1-EXP(-LN(2)/2))/(LN(2)/2)*CG56*CJ56*VLOOKUP('Données projet'!$B$12,Paramètres!$A$1:$I$88,3,0)*0.475*44/12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2.4666666666666668</v>
      </c>
      <c r="N57" s="14">
        <f>IF('Données projet'!$A$36&gt;35,N56+M57-V56,IF(A57&lt;'Données projet'!$A$36,$K$205^A57,IF(A57='Données projet'!$A$36,'Données projet'!$B$36,N56+M57-V56)))</f>
        <v>109.53333333333342</v>
      </c>
      <c r="O57" s="14">
        <f>N57*VLOOKUP('Données projet'!$B$9,Paramètres!$A$1:$I$88,3,0)*VLOOKUP('Données projet'!$B$9,Paramètres!$A$1:$I$88,5,0)</f>
        <v>99.105760000000075</v>
      </c>
      <c r="P57" s="14">
        <f t="shared" si="33"/>
        <v>26.748845952537788</v>
      </c>
      <c r="Q57" s="22">
        <f t="shared" si="53"/>
        <v>219.19677203400343</v>
      </c>
      <c r="R57" s="62">
        <f t="shared" si="0"/>
        <v>476.90114470134279</v>
      </c>
      <c r="S57" s="62">
        <f ca="1">AVERAGE(OFFSET($R$3,0,0,'Données projet'!$E$9+1,1))-AVERAGE(OFFSET($H$3,0,0,'Données projet'!$E$9+1,1))</f>
        <v>276.58769039042727</v>
      </c>
      <c r="T57" s="62">
        <f t="shared" si="34"/>
        <v>194.1628048442449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projet'!$B$10,Paramètres!$A$1:$I$88,3,0)*0.475*44/12</f>
        <v>#N/A</v>
      </c>
      <c r="AV57" s="23" t="e">
        <f>EXP(-LN(2)/25)*AV56+(1-EXP(-LN(2)/25))/(LN(2)/25)*Calculateur!AQ57*Calculateur!AS57*VLOOKUP('Données projet'!$B$10,Paramètres!$A$1:$I$88,3,0)*0.475*44/12</f>
        <v>#N/A</v>
      </c>
      <c r="AW57" s="23" t="e">
        <f>EXP(-LN(2)/2)*AW56+(1-EXP(-LN(2)/2))/(LN(2)/2)*AQ57*AT57*VLOOKUP('Données projet'!$B$10,Paramètres!$A$1:$I$88,3,0)*0.475*44/12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projet'!$B$11,Paramètres!$A$1:$I$88,3,0)*0.475*44/12</f>
        <v>#N/A</v>
      </c>
      <c r="BQ57" s="23" t="e">
        <f>EXP(-LN(2)/25)*BQ56+(1-EXP(-LN(2)/25))/(LN(2)/25)*Calculateur!BL57*Calculateur!BN57*VLOOKUP('Données projet'!$B$11,Paramètres!$A$1:$I$88,3,0)*0.475*44/12</f>
        <v>#N/A</v>
      </c>
      <c r="BR57" s="23" t="e">
        <f>EXP(-LN(2)/2)*BR56+(1-EXP(-LN(2)/2))/(LN(2)/2)*BL57*BO57*VLOOKUP('Données projet'!$B$11,Paramètres!$A$1:$I$88,3,0)*0.475*44/12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projet'!$B$12,Paramètres!$A$1:$I$88,3,0)*0.475*44/12</f>
        <v>#N/A</v>
      </c>
      <c r="CL57" s="23" t="e">
        <f>EXP(-LN(2)/25)*CL56+(1-EXP(-LN(2)/25))/(LN(2)/25)*Calculateur!CG57*Calculateur!CI57*VLOOKUP('Données projet'!$B$12,Paramètres!$A$1:$I$88,3,0)*0.475*44/12</f>
        <v>#N/A</v>
      </c>
      <c r="CM57" s="23" t="e">
        <f>EXP(-LN(2)/2)*CM56+(1-EXP(-LN(2)/2))/(LN(2)/2)*CG57*CJ57*VLOOKUP('Données projet'!$B$12,Paramètres!$A$1:$I$88,3,0)*0.475*44/12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112</v>
      </c>
      <c r="L58" s="13">
        <f>VLOOKUP(A58,'Données projet'!$A$35:$I$55,9,0)</f>
        <v>2.4666666666666668</v>
      </c>
      <c r="M58" s="13">
        <f t="array" ref="M58">INDEX(L:L,MIN(IF(ISNUMBER(L58:L254),ROW(L58:L254),"")))</f>
        <v>2.4666666666666668</v>
      </c>
      <c r="N58" s="14">
        <f>IF('Données projet'!$A$36&gt;35,N57+M58-V57,IF(A58&lt;'Données projet'!$A$36,$K$205^A58,IF(A58='Données projet'!$A$36,'Données projet'!$B$36,N57+M58-V57)))</f>
        <v>112.00000000000009</v>
      </c>
      <c r="O58" s="14">
        <f>N58*VLOOKUP('Données projet'!$B$9,Paramètres!$A$1:$I$88,3,0)*VLOOKUP('Données projet'!$B$9,Paramètres!$A$1:$I$88,5,0)</f>
        <v>101.33760000000008</v>
      </c>
      <c r="P58" s="14">
        <f t="shared" si="33"/>
        <v>27.28041545430559</v>
      </c>
      <c r="Q58" s="22">
        <f t="shared" si="53"/>
        <v>224.00971024958235</v>
      </c>
      <c r="R58" s="62">
        <f t="shared" si="0"/>
        <v>482.3321657300537</v>
      </c>
      <c r="S58" s="62">
        <f ca="1">AVERAGE(OFFSET($R$3,0,0,'Données projet'!$E$9+1,1))-AVERAGE(OFFSET($H$3,0,0,'Données projet'!$E$9+1,1))</f>
        <v>276.58769039042727</v>
      </c>
      <c r="T58" s="62">
        <f t="shared" si="34"/>
        <v>194.1628048442449</v>
      </c>
      <c r="U58" s="16">
        <f>IF(ISNA(VLOOKUP(A58,'Données projet'!$A$35:$I$55,3,0)),0,VLOOKUP(A58,'Données projet'!$A$35:$I$55,3,0))</f>
        <v>3</v>
      </c>
      <c r="V58" s="16">
        <f>IF(ISNA(VLOOKUP(A58,'Données projet'!$A$35:$I$55,4,0)),0,VLOOKUP(A58,'Données projet'!$A$35:$I$55,4,0))</f>
        <v>30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0.215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6.426078977565326</v>
      </c>
      <c r="AB58" s="23">
        <f>EXP(-LN(2)/2)*AB57+(1-EXP(-LN(2)/2))/(LN(2)/2)*V58*Y58*VLOOKUP('Données projet'!$B$9,Paramètres!$A$1:$I$88,3,0)*0.475*44/12</f>
        <v>0</v>
      </c>
      <c r="AC58" s="24">
        <f t="shared" si="3"/>
        <v>6.426078977565326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projet'!$B$10,Paramètres!$A$1:$I$88,3,0)*0.475*44/12</f>
        <v>#N/A</v>
      </c>
      <c r="AV58" s="23" t="e">
        <f>EXP(-LN(2)/25)*AV57+(1-EXP(-LN(2)/25))/(LN(2)/25)*Calculateur!AQ58*Calculateur!AS58*VLOOKUP('Données projet'!$B$10,Paramètres!$A$1:$I$88,3,0)*0.475*44/12</f>
        <v>#N/A</v>
      </c>
      <c r="AW58" s="23" t="e">
        <f>EXP(-LN(2)/2)*AW57+(1-EXP(-LN(2)/2))/(LN(2)/2)*AQ58*AT58*VLOOKUP('Données projet'!$B$10,Paramètres!$A$1:$I$88,3,0)*0.475*44/12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projet'!$B$11,Paramètres!$A$1:$I$88,3,0)*0.475*44/12</f>
        <v>#N/A</v>
      </c>
      <c r="BQ58" s="23" t="e">
        <f>EXP(-LN(2)/25)*BQ57+(1-EXP(-LN(2)/25))/(LN(2)/25)*Calculateur!BL58*Calculateur!BN58*VLOOKUP('Données projet'!$B$11,Paramètres!$A$1:$I$88,3,0)*0.475*44/12</f>
        <v>#N/A</v>
      </c>
      <c r="BR58" s="23" t="e">
        <f>EXP(-LN(2)/2)*BR57+(1-EXP(-LN(2)/2))/(LN(2)/2)*BL58*BO58*VLOOKUP('Données projet'!$B$11,Paramètres!$A$1:$I$88,3,0)*0.475*44/12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projet'!$B$12,Paramètres!$A$1:$I$88,3,0)*0.475*44/12</f>
        <v>#N/A</v>
      </c>
      <c r="CL58" s="23" t="e">
        <f>EXP(-LN(2)/25)*CL57+(1-EXP(-LN(2)/25))/(LN(2)/25)*Calculateur!CG58*Calculateur!CI58*VLOOKUP('Données projet'!$B$12,Paramètres!$A$1:$I$88,3,0)*0.475*44/12</f>
        <v>#N/A</v>
      </c>
      <c r="CM58" s="23" t="e">
        <f>EXP(-LN(2)/2)*CM57+(1-EXP(-LN(2)/2))/(LN(2)/2)*CG58*CJ58*VLOOKUP('Données projet'!$B$12,Paramètres!$A$1:$I$88,3,0)*0.475*44/12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2.4</v>
      </c>
      <c r="N59" s="14">
        <f>IF('Données projet'!$A$36&gt;35,N58+M59-V58,IF(A59&lt;'Données projet'!$A$36,$K$205^A59,IF(A59='Données projet'!$A$36,'Données projet'!$B$36,N58+M59-V58)))</f>
        <v>84.400000000000091</v>
      </c>
      <c r="O59" s="14">
        <f>N59*VLOOKUP('Données projet'!$B$9,Paramètres!$A$1:$I$88,3,0)*VLOOKUP('Données projet'!$B$9,Paramètres!$A$1:$I$88,5,0)</f>
        <v>76.365120000000076</v>
      </c>
      <c r="P59" s="14">
        <f t="shared" si="33"/>
        <v>21.246046170667171</v>
      </c>
      <c r="Q59" s="22">
        <f t="shared" si="53"/>
        <v>170.00611441391212</v>
      </c>
      <c r="R59" s="62">
        <f t="shared" si="0"/>
        <v>428.93593035253389</v>
      </c>
      <c r="S59" s="62">
        <f ca="1">AVERAGE(OFFSET($R$3,0,0,'Données projet'!$E$9+1,1))-AVERAGE(OFFSET($H$3,0,0,'Données projet'!$E$9+1,1))</f>
        <v>276.58769039042727</v>
      </c>
      <c r="T59" s="62">
        <f t="shared" si="34"/>
        <v>194.1628048442449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6.2503575099909954</v>
      </c>
      <c r="AB59" s="23">
        <f>EXP(-LN(2)/2)*AB58+(1-EXP(-LN(2)/2))/(LN(2)/2)*V59*Y59*VLOOKUP('Données projet'!$B$9,Paramètres!$A$1:$I$88,3,0)*0.475*44/12</f>
        <v>0</v>
      </c>
      <c r="AC59" s="24">
        <f t="shared" si="3"/>
        <v>6.2503575099909954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projet'!$B$10,Paramètres!$A$1:$I$88,3,0)*0.475*44/12</f>
        <v>#N/A</v>
      </c>
      <c r="AV59" s="23" t="e">
        <f>EXP(-LN(2)/25)*AV58+(1-EXP(-LN(2)/25))/(LN(2)/25)*Calculateur!AQ59*Calculateur!AS59*VLOOKUP('Données projet'!$B$10,Paramètres!$A$1:$I$88,3,0)*0.475*44/12</f>
        <v>#N/A</v>
      </c>
      <c r="AW59" s="23" t="e">
        <f>EXP(-LN(2)/2)*AW58+(1-EXP(-LN(2)/2))/(LN(2)/2)*AQ59*AT59*VLOOKUP('Données projet'!$B$10,Paramètres!$A$1:$I$88,3,0)*0.475*44/12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projet'!$B$11,Paramètres!$A$1:$I$88,3,0)*0.475*44/12</f>
        <v>#N/A</v>
      </c>
      <c r="BQ59" s="23" t="e">
        <f>EXP(-LN(2)/25)*BQ58+(1-EXP(-LN(2)/25))/(LN(2)/25)*Calculateur!BL59*Calculateur!BN59*VLOOKUP('Données projet'!$B$11,Paramètres!$A$1:$I$88,3,0)*0.475*44/12</f>
        <v>#N/A</v>
      </c>
      <c r="BR59" s="23" t="e">
        <f>EXP(-LN(2)/2)*BR58+(1-EXP(-LN(2)/2))/(LN(2)/2)*BL59*BO59*VLOOKUP('Données projet'!$B$11,Paramètres!$A$1:$I$88,3,0)*0.475*44/12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projet'!$B$12,Paramètres!$A$1:$I$88,3,0)*0.475*44/12</f>
        <v>#N/A</v>
      </c>
      <c r="CL59" s="23" t="e">
        <f>EXP(-LN(2)/25)*CL58+(1-EXP(-LN(2)/25))/(LN(2)/25)*Calculateur!CG59*Calculateur!CI59*VLOOKUP('Données projet'!$B$12,Paramètres!$A$1:$I$88,3,0)*0.475*44/12</f>
        <v>#N/A</v>
      </c>
      <c r="CM59" s="23" t="e">
        <f>EXP(-LN(2)/2)*CM58+(1-EXP(-LN(2)/2))/(LN(2)/2)*CG59*CJ59*VLOOKUP('Données projet'!$B$12,Paramètres!$A$1:$I$88,3,0)*0.475*44/12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2.4</v>
      </c>
      <c r="N60" s="14">
        <f>IF('Données projet'!$A$36&gt;35,N59+M60-V59,IF(A60&lt;'Données projet'!$A$36,$K$205^A60,IF(A60='Données projet'!$A$36,'Données projet'!$B$36,N59+M60-V59)))</f>
        <v>86.800000000000097</v>
      </c>
      <c r="O60" s="14">
        <f>N60*VLOOKUP('Données projet'!$B$9,Paramètres!$A$1:$I$88,3,0)*VLOOKUP('Données projet'!$B$9,Paramètres!$A$1:$I$88,5,0)</f>
        <v>78.536640000000077</v>
      </c>
      <c r="P60" s="14">
        <f t="shared" si="33"/>
        <v>21.779001471873389</v>
      </c>
      <c r="Q60" s="22">
        <f t="shared" si="53"/>
        <v>174.71640889684625</v>
      </c>
      <c r="R60" s="62">
        <f t="shared" si="0"/>
        <v>434.24304894752396</v>
      </c>
      <c r="S60" s="62">
        <f ca="1">AVERAGE(OFFSET($R$3,0,0,'Données projet'!$E$9+1,1))-AVERAGE(OFFSET($H$3,0,0,'Données projet'!$E$9+1,1))</f>
        <v>276.58769039042727</v>
      </c>
      <c r="T60" s="62">
        <f t="shared" si="34"/>
        <v>194.1628048442449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6.0794411551882757</v>
      </c>
      <c r="AB60" s="23">
        <f>EXP(-LN(2)/2)*AB59+(1-EXP(-LN(2)/2))/(LN(2)/2)*V60*Y60*VLOOKUP('Données projet'!$B$9,Paramètres!$A$1:$I$88,3,0)*0.475*44/12</f>
        <v>0</v>
      </c>
      <c r="AC60" s="24">
        <f t="shared" si="3"/>
        <v>6.0794411551882757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projet'!$B$10,Paramètres!$A$1:$I$88,3,0)*0.475*44/12</f>
        <v>#N/A</v>
      </c>
      <c r="AV60" s="23" t="e">
        <f>EXP(-LN(2)/25)*AV59+(1-EXP(-LN(2)/25))/(LN(2)/25)*Calculateur!AQ60*Calculateur!AS60*VLOOKUP('Données projet'!$B$10,Paramètres!$A$1:$I$88,3,0)*0.475*44/12</f>
        <v>#N/A</v>
      </c>
      <c r="AW60" s="23" t="e">
        <f>EXP(-LN(2)/2)*AW59+(1-EXP(-LN(2)/2))/(LN(2)/2)*AQ60*AT60*VLOOKUP('Données projet'!$B$10,Paramètres!$A$1:$I$88,3,0)*0.475*44/12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projet'!$B$11,Paramètres!$A$1:$I$88,3,0)*0.475*44/12</f>
        <v>#N/A</v>
      </c>
      <c r="BQ60" s="23" t="e">
        <f>EXP(-LN(2)/25)*BQ59+(1-EXP(-LN(2)/25))/(LN(2)/25)*Calculateur!BL60*Calculateur!BN60*VLOOKUP('Données projet'!$B$11,Paramètres!$A$1:$I$88,3,0)*0.475*44/12</f>
        <v>#N/A</v>
      </c>
      <c r="BR60" s="23" t="e">
        <f>EXP(-LN(2)/2)*BR59+(1-EXP(-LN(2)/2))/(LN(2)/2)*BL60*BO60*VLOOKUP('Données projet'!$B$11,Paramètres!$A$1:$I$88,3,0)*0.475*44/12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projet'!$B$12,Paramètres!$A$1:$I$88,3,0)*0.475*44/12</f>
        <v>#N/A</v>
      </c>
      <c r="CL60" s="23" t="e">
        <f>EXP(-LN(2)/25)*CL59+(1-EXP(-LN(2)/25))/(LN(2)/25)*Calculateur!CG60*Calculateur!CI60*VLOOKUP('Données projet'!$B$12,Paramètres!$A$1:$I$88,3,0)*0.475*44/12</f>
        <v>#N/A</v>
      </c>
      <c r="CM60" s="23" t="e">
        <f>EXP(-LN(2)/2)*CM59+(1-EXP(-LN(2)/2))/(LN(2)/2)*CG60*CJ60*VLOOKUP('Données projet'!$B$12,Paramètres!$A$1:$I$88,3,0)*0.475*44/12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2.4</v>
      </c>
      <c r="N61" s="14">
        <f>IF('Données projet'!$A$36&gt;35,N60+M61-V60,IF(A61&lt;'Données projet'!$A$36,$K$205^A61,IF(A61='Données projet'!$A$36,'Données projet'!$B$36,N60+M61-V60)))</f>
        <v>89.200000000000102</v>
      </c>
      <c r="O61" s="14">
        <f>N61*VLOOKUP('Données projet'!$B$9,Paramètres!$A$1:$I$88,3,0)*VLOOKUP('Données projet'!$B$9,Paramètres!$A$1:$I$88,5,0)</f>
        <v>80.708160000000092</v>
      </c>
      <c r="P61" s="14">
        <f t="shared" si="33"/>
        <v>22.310244018745827</v>
      </c>
      <c r="Q61" s="22">
        <f t="shared" si="53"/>
        <v>179.42372033264908</v>
      </c>
      <c r="R61" s="62">
        <f t="shared" si="0"/>
        <v>439.53683093133748</v>
      </c>
      <c r="S61" s="62">
        <f ca="1">AVERAGE(OFFSET($R$3,0,0,'Données projet'!$E$9+1,1))-AVERAGE(OFFSET($H$3,0,0,'Données projet'!$E$9+1,1))</f>
        <v>276.58769039042727</v>
      </c>
      <c r="T61" s="62">
        <f t="shared" si="34"/>
        <v>194.1628048442449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5.9131985170957364</v>
      </c>
      <c r="AB61" s="23">
        <f>EXP(-LN(2)/2)*AB60+(1-EXP(-LN(2)/2))/(LN(2)/2)*V61*Y61*VLOOKUP('Données projet'!$B$9,Paramètres!$A$1:$I$88,3,0)*0.475*44/12</f>
        <v>0</v>
      </c>
      <c r="AC61" s="24">
        <f t="shared" si="3"/>
        <v>5.9131985170957364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projet'!$B$10,Paramètres!$A$1:$I$88,3,0)*0.475*44/12</f>
        <v>#N/A</v>
      </c>
      <c r="AV61" s="23" t="e">
        <f>EXP(-LN(2)/25)*AV60+(1-EXP(-LN(2)/25))/(LN(2)/25)*Calculateur!AQ61*Calculateur!AS61*VLOOKUP('Données projet'!$B$10,Paramètres!$A$1:$I$88,3,0)*0.475*44/12</f>
        <v>#N/A</v>
      </c>
      <c r="AW61" s="23" t="e">
        <f>EXP(-LN(2)/2)*AW60+(1-EXP(-LN(2)/2))/(LN(2)/2)*AQ61*AT61*VLOOKUP('Données projet'!$B$10,Paramètres!$A$1:$I$88,3,0)*0.475*44/12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projet'!$B$11,Paramètres!$A$1:$I$88,3,0)*0.475*44/12</f>
        <v>#N/A</v>
      </c>
      <c r="BQ61" s="23" t="e">
        <f>EXP(-LN(2)/25)*BQ60+(1-EXP(-LN(2)/25))/(LN(2)/25)*Calculateur!BL61*Calculateur!BN61*VLOOKUP('Données projet'!$B$11,Paramètres!$A$1:$I$88,3,0)*0.475*44/12</f>
        <v>#N/A</v>
      </c>
      <c r="BR61" s="23" t="e">
        <f>EXP(-LN(2)/2)*BR60+(1-EXP(-LN(2)/2))/(LN(2)/2)*BL61*BO61*VLOOKUP('Données projet'!$B$11,Paramètres!$A$1:$I$88,3,0)*0.475*44/12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projet'!$B$12,Paramètres!$A$1:$I$88,3,0)*0.475*44/12</f>
        <v>#N/A</v>
      </c>
      <c r="CL61" s="23" t="e">
        <f>EXP(-LN(2)/25)*CL60+(1-EXP(-LN(2)/25))/(LN(2)/25)*Calculateur!CG61*Calculateur!CI61*VLOOKUP('Données projet'!$B$12,Paramètres!$A$1:$I$88,3,0)*0.475*44/12</f>
        <v>#N/A</v>
      </c>
      <c r="CM61" s="23" t="e">
        <f>EXP(-LN(2)/2)*CM60+(1-EXP(-LN(2)/2))/(LN(2)/2)*CG61*CJ61*VLOOKUP('Données projet'!$B$12,Paramètres!$A$1:$I$88,3,0)*0.475*44/12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2.4</v>
      </c>
      <c r="N62" s="14">
        <f>IF('Données projet'!$A$36&gt;35,N61+M62-V61,IF(A62&lt;'Données projet'!$A$36,$K$205^A62,IF(A62='Données projet'!$A$36,'Données projet'!$B$36,N61+M62-V61)))</f>
        <v>91.600000000000108</v>
      </c>
      <c r="O62" s="14">
        <f>N62*VLOOKUP('Données projet'!$B$9,Paramètres!$A$1:$I$88,3,0)*VLOOKUP('Données projet'!$B$9,Paramètres!$A$1:$I$88,5,0)</f>
        <v>82.879680000000093</v>
      </c>
      <c r="P62" s="14">
        <f t="shared" si="33"/>
        <v>22.839825190505081</v>
      </c>
      <c r="Q62" s="22">
        <f t="shared" si="53"/>
        <v>184.12813820679651</v>
      </c>
      <c r="R62" s="62">
        <f t="shared" si="0"/>
        <v>444.81754540063929</v>
      </c>
      <c r="S62" s="62">
        <f ca="1">AVERAGE(OFFSET($R$3,0,0,'Données projet'!$E$9+1,1))-AVERAGE(OFFSET($H$3,0,0,'Données projet'!$E$9+1,1))</f>
        <v>276.58769039042727</v>
      </c>
      <c r="T62" s="62">
        <f t="shared" si="34"/>
        <v>194.1628048442449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5.7515017926841585</v>
      </c>
      <c r="AB62" s="23">
        <f>EXP(-LN(2)/2)*AB61+(1-EXP(-LN(2)/2))/(LN(2)/2)*V62*Y62*VLOOKUP('Données projet'!$B$9,Paramètres!$A$1:$I$88,3,0)*0.475*44/12</f>
        <v>0</v>
      </c>
      <c r="AC62" s="24">
        <f t="shared" si="3"/>
        <v>5.7515017926841585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projet'!$B$10,Paramètres!$A$1:$I$88,3,0)*0.475*44/12</f>
        <v>#N/A</v>
      </c>
      <c r="AV62" s="23" t="e">
        <f>EXP(-LN(2)/25)*AV61+(1-EXP(-LN(2)/25))/(LN(2)/25)*Calculateur!AQ62*Calculateur!AS62*VLOOKUP('Données projet'!$B$10,Paramètres!$A$1:$I$88,3,0)*0.475*44/12</f>
        <v>#N/A</v>
      </c>
      <c r="AW62" s="23" t="e">
        <f>EXP(-LN(2)/2)*AW61+(1-EXP(-LN(2)/2))/(LN(2)/2)*AQ62*AT62*VLOOKUP('Données projet'!$B$10,Paramètres!$A$1:$I$88,3,0)*0.475*44/12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projet'!$B$11,Paramètres!$A$1:$I$88,3,0)*0.475*44/12</f>
        <v>#N/A</v>
      </c>
      <c r="BQ62" s="23" t="e">
        <f>EXP(-LN(2)/25)*BQ61+(1-EXP(-LN(2)/25))/(LN(2)/25)*Calculateur!BL62*Calculateur!BN62*VLOOKUP('Données projet'!$B$11,Paramètres!$A$1:$I$88,3,0)*0.475*44/12</f>
        <v>#N/A</v>
      </c>
      <c r="BR62" s="23" t="e">
        <f>EXP(-LN(2)/2)*BR61+(1-EXP(-LN(2)/2))/(LN(2)/2)*BL62*BO62*VLOOKUP('Données projet'!$B$11,Paramètres!$A$1:$I$88,3,0)*0.475*44/12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projet'!$B$12,Paramètres!$A$1:$I$88,3,0)*0.475*44/12</f>
        <v>#N/A</v>
      </c>
      <c r="CL62" s="23" t="e">
        <f>EXP(-LN(2)/25)*CL61+(1-EXP(-LN(2)/25))/(LN(2)/25)*Calculateur!CG62*Calculateur!CI62*VLOOKUP('Données projet'!$B$12,Paramètres!$A$1:$I$88,3,0)*0.475*44/12</f>
        <v>#N/A</v>
      </c>
      <c r="CM62" s="23" t="e">
        <f>EXP(-LN(2)/2)*CM61+(1-EXP(-LN(2)/2))/(LN(2)/2)*CG62*CJ62*VLOOKUP('Données projet'!$B$12,Paramètres!$A$1:$I$88,3,0)*0.475*44/12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2.4</v>
      </c>
      <c r="N63" s="14">
        <f>IF('Données projet'!$A$36&gt;35,N62+M63-V62,IF(A63&lt;'Données projet'!$A$36,$K$205^A63,IF(A63='Données projet'!$A$36,'Données projet'!$B$36,N62+M63-V62)))</f>
        <v>94.000000000000114</v>
      </c>
      <c r="O63" s="14">
        <f>N63*VLOOKUP('Données projet'!$B$9,Paramètres!$A$1:$I$88,3,0)*VLOOKUP('Données projet'!$B$9,Paramètres!$A$1:$I$88,5,0)</f>
        <v>85.051200000000094</v>
      </c>
      <c r="P63" s="14">
        <f t="shared" si="33"/>
        <v>23.367793520672762</v>
      </c>
      <c r="Q63" s="22">
        <f t="shared" si="53"/>
        <v>188.8297470485052</v>
      </c>
      <c r="R63" s="62">
        <f t="shared" si="0"/>
        <v>450.08545337998271</v>
      </c>
      <c r="S63" s="62">
        <f ca="1">AVERAGE(OFFSET($R$3,0,0,'Données projet'!$E$9+1,1))-AVERAGE(OFFSET($H$3,0,0,'Données projet'!$E$9+1,1))</f>
        <v>276.58769039042727</v>
      </c>
      <c r="T63" s="62">
        <f t="shared" si="34"/>
        <v>194.1628048442449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5.5942266737048758</v>
      </c>
      <c r="AB63" s="23">
        <f>EXP(-LN(2)/2)*AB62+(1-EXP(-LN(2)/2))/(LN(2)/2)*V63*Y63*VLOOKUP('Données projet'!$B$9,Paramètres!$A$1:$I$88,3,0)*0.475*44/12</f>
        <v>0</v>
      </c>
      <c r="AC63" s="24">
        <f t="shared" si="3"/>
        <v>5.5942266737048758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projet'!$B$10,Paramètres!$A$1:$I$88,3,0)*0.475*44/12</f>
        <v>#N/A</v>
      </c>
      <c r="AV63" s="23" t="e">
        <f>EXP(-LN(2)/25)*AV62+(1-EXP(-LN(2)/25))/(LN(2)/25)*Calculateur!AQ63*Calculateur!AS63*VLOOKUP('Données projet'!$B$10,Paramètres!$A$1:$I$88,3,0)*0.475*44/12</f>
        <v>#N/A</v>
      </c>
      <c r="AW63" s="23" t="e">
        <f>EXP(-LN(2)/2)*AW62+(1-EXP(-LN(2)/2))/(LN(2)/2)*AQ63*AT63*VLOOKUP('Données projet'!$B$10,Paramètres!$A$1:$I$88,3,0)*0.475*44/12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projet'!$B$11,Paramètres!$A$1:$I$88,3,0)*0.475*44/12</f>
        <v>#N/A</v>
      </c>
      <c r="BQ63" s="23" t="e">
        <f>EXP(-LN(2)/25)*BQ62+(1-EXP(-LN(2)/25))/(LN(2)/25)*Calculateur!BL63*Calculateur!BN63*VLOOKUP('Données projet'!$B$11,Paramètres!$A$1:$I$88,3,0)*0.475*44/12</f>
        <v>#N/A</v>
      </c>
      <c r="BR63" s="23" t="e">
        <f>EXP(-LN(2)/2)*BR62+(1-EXP(-LN(2)/2))/(LN(2)/2)*BL63*BO63*VLOOKUP('Données projet'!$B$11,Paramètres!$A$1:$I$88,3,0)*0.475*44/12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projet'!$B$12,Paramètres!$A$1:$I$88,3,0)*0.475*44/12</f>
        <v>#N/A</v>
      </c>
      <c r="CL63" s="23" t="e">
        <f>EXP(-LN(2)/25)*CL62+(1-EXP(-LN(2)/25))/(LN(2)/25)*Calculateur!CG63*Calculateur!CI63*VLOOKUP('Données projet'!$B$12,Paramètres!$A$1:$I$88,3,0)*0.475*44/12</f>
        <v>#N/A</v>
      </c>
      <c r="CM63" s="23" t="e">
        <f>EXP(-LN(2)/2)*CM62+(1-EXP(-LN(2)/2))/(LN(2)/2)*CG63*CJ63*VLOOKUP('Données projet'!$B$12,Paramètres!$A$1:$I$88,3,0)*0.475*44/12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2.4</v>
      </c>
      <c r="N64" s="14">
        <f>IF('Données projet'!$A$36&gt;35,N63+M64-V63,IF(A64&lt;'Données projet'!$A$36,$K$205^A64,IF(A64='Données projet'!$A$36,'Données projet'!$B$36,N63+M64-V63)))</f>
        <v>96.400000000000119</v>
      </c>
      <c r="O64" s="14">
        <f>N64*VLOOKUP('Données projet'!$B$9,Paramètres!$A$1:$I$88,3,0)*VLOOKUP('Données projet'!$B$9,Paramètres!$A$1:$I$88,5,0)</f>
        <v>87.222720000000095</v>
      </c>
      <c r="P64" s="14">
        <f t="shared" si="33"/>
        <v>23.894194923260155</v>
      </c>
      <c r="Q64" s="22">
        <f t="shared" si="53"/>
        <v>193.5286268246783</v>
      </c>
      <c r="R64" s="62">
        <f t="shared" si="0"/>
        <v>455.34080826980767</v>
      </c>
      <c r="S64" s="62">
        <f ca="1">AVERAGE(OFFSET($R$3,0,0,'Données projet'!$E$9+1,1))-AVERAGE(OFFSET($H$3,0,0,'Données projet'!$E$9+1,1))</f>
        <v>276.58769039042727</v>
      </c>
      <c r="T64" s="62">
        <f t="shared" si="34"/>
        <v>194.1628048442449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5.4412522511248209</v>
      </c>
      <c r="AB64" s="23">
        <f>EXP(-LN(2)/2)*AB63+(1-EXP(-LN(2)/2))/(LN(2)/2)*V64*Y64*VLOOKUP('Données projet'!$B$9,Paramètres!$A$1:$I$88,3,0)*0.475*44/12</f>
        <v>0</v>
      </c>
      <c r="AC64" s="24">
        <f t="shared" si="3"/>
        <v>5.4412522511248209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projet'!$B$10,Paramètres!$A$1:$I$88,3,0)*0.475*44/12</f>
        <v>#N/A</v>
      </c>
      <c r="AV64" s="23" t="e">
        <f>EXP(-LN(2)/25)*AV63+(1-EXP(-LN(2)/25))/(LN(2)/25)*Calculateur!AQ64*Calculateur!AS64*VLOOKUP('Données projet'!$B$10,Paramètres!$A$1:$I$88,3,0)*0.475*44/12</f>
        <v>#N/A</v>
      </c>
      <c r="AW64" s="23" t="e">
        <f>EXP(-LN(2)/2)*AW63+(1-EXP(-LN(2)/2))/(LN(2)/2)*AQ64*AT64*VLOOKUP('Données projet'!$B$10,Paramètres!$A$1:$I$88,3,0)*0.475*44/12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projet'!$B$11,Paramètres!$A$1:$I$88,3,0)*0.475*44/12</f>
        <v>#N/A</v>
      </c>
      <c r="BQ64" s="23" t="e">
        <f>EXP(-LN(2)/25)*BQ63+(1-EXP(-LN(2)/25))/(LN(2)/25)*Calculateur!BL64*Calculateur!BN64*VLOOKUP('Données projet'!$B$11,Paramètres!$A$1:$I$88,3,0)*0.475*44/12</f>
        <v>#N/A</v>
      </c>
      <c r="BR64" s="23" t="e">
        <f>EXP(-LN(2)/2)*BR63+(1-EXP(-LN(2)/2))/(LN(2)/2)*BL64*BO64*VLOOKUP('Données projet'!$B$11,Paramètres!$A$1:$I$88,3,0)*0.475*44/12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projet'!$B$12,Paramètres!$A$1:$I$88,3,0)*0.475*44/12</f>
        <v>#N/A</v>
      </c>
      <c r="CL64" s="23" t="e">
        <f>EXP(-LN(2)/25)*CL63+(1-EXP(-LN(2)/25))/(LN(2)/25)*Calculateur!CG64*Calculateur!CI64*VLOOKUP('Données projet'!$B$12,Paramètres!$A$1:$I$88,3,0)*0.475*44/12</f>
        <v>#N/A</v>
      </c>
      <c r="CM64" s="23" t="e">
        <f>EXP(-LN(2)/2)*CM63+(1-EXP(-LN(2)/2))/(LN(2)/2)*CG64*CJ64*VLOOKUP('Données projet'!$B$12,Paramètres!$A$1:$I$88,3,0)*0.475*44/12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2.4</v>
      </c>
      <c r="N65" s="14">
        <f>IF('Données projet'!$A$36&gt;35,N64+M65-V64,IF(A65&lt;'Données projet'!$A$36,$K$205^A65,IF(A65='Données projet'!$A$36,'Données projet'!$B$36,N64+M65-V64)))</f>
        <v>98.800000000000125</v>
      </c>
      <c r="O65" s="14">
        <f>N65*VLOOKUP('Données projet'!$B$9,Paramètres!$A$1:$I$88,3,0)*VLOOKUP('Données projet'!$B$9,Paramètres!$A$1:$I$88,5,0)</f>
        <v>89.39424000000011</v>
      </c>
      <c r="P65" s="14">
        <f t="shared" si="33"/>
        <v>24.419072895797889</v>
      </c>
      <c r="Q65" s="22">
        <f t="shared" si="53"/>
        <v>198.22485329351483</v>
      </c>
      <c r="R65" s="62">
        <f t="shared" si="0"/>
        <v>460.58385625316612</v>
      </c>
      <c r="S65" s="62">
        <f ca="1">AVERAGE(OFFSET($R$3,0,0,'Données projet'!$E$9+1,1))-AVERAGE(OFFSET($H$3,0,0,'Données projet'!$E$9+1,1))</f>
        <v>276.58769039042727</v>
      </c>
      <c r="T65" s="62">
        <f t="shared" si="34"/>
        <v>194.1628048442449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5.2924609221747927</v>
      </c>
      <c r="AB65" s="23">
        <f>EXP(-LN(2)/2)*AB64+(1-EXP(-LN(2)/2))/(LN(2)/2)*V65*Y65*VLOOKUP('Données projet'!$B$9,Paramètres!$A$1:$I$88,3,0)*0.475*44/12</f>
        <v>0</v>
      </c>
      <c r="AC65" s="24">
        <f t="shared" si="3"/>
        <v>5.2924609221747927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projet'!$B$10,Paramètres!$A$1:$I$88,3,0)*0.475*44/12</f>
        <v>#N/A</v>
      </c>
      <c r="AV65" s="23" t="e">
        <f>EXP(-LN(2)/25)*AV64+(1-EXP(-LN(2)/25))/(LN(2)/25)*Calculateur!AQ65*Calculateur!AS65*VLOOKUP('Données projet'!$B$10,Paramètres!$A$1:$I$88,3,0)*0.475*44/12</f>
        <v>#N/A</v>
      </c>
      <c r="AW65" s="23" t="e">
        <f>EXP(-LN(2)/2)*AW64+(1-EXP(-LN(2)/2))/(LN(2)/2)*AQ65*AT65*VLOOKUP('Données projet'!$B$10,Paramètres!$A$1:$I$88,3,0)*0.475*44/12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projet'!$B$11,Paramètres!$A$1:$I$88,3,0)*0.475*44/12</f>
        <v>#N/A</v>
      </c>
      <c r="BQ65" s="23" t="e">
        <f>EXP(-LN(2)/25)*BQ64+(1-EXP(-LN(2)/25))/(LN(2)/25)*Calculateur!BL65*Calculateur!BN65*VLOOKUP('Données projet'!$B$11,Paramètres!$A$1:$I$88,3,0)*0.475*44/12</f>
        <v>#N/A</v>
      </c>
      <c r="BR65" s="23" t="e">
        <f>EXP(-LN(2)/2)*BR64+(1-EXP(-LN(2)/2))/(LN(2)/2)*BL65*BO65*VLOOKUP('Données projet'!$B$11,Paramètres!$A$1:$I$88,3,0)*0.475*44/12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projet'!$B$12,Paramètres!$A$1:$I$88,3,0)*0.475*44/12</f>
        <v>#N/A</v>
      </c>
      <c r="CL65" s="23" t="e">
        <f>EXP(-LN(2)/25)*CL64+(1-EXP(-LN(2)/25))/(LN(2)/25)*Calculateur!CG65*Calculateur!CI65*VLOOKUP('Données projet'!$B$12,Paramètres!$A$1:$I$88,3,0)*0.475*44/12</f>
        <v>#N/A</v>
      </c>
      <c r="CM65" s="23" t="e">
        <f>EXP(-LN(2)/2)*CM64+(1-EXP(-LN(2)/2))/(LN(2)/2)*CG65*CJ65*VLOOKUP('Données projet'!$B$12,Paramètres!$A$1:$I$88,3,0)*0.475*44/12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2.4</v>
      </c>
      <c r="N66" s="14">
        <f>IF('Données projet'!$A$36&gt;35,N65+M66-V65,IF(A66&lt;'Données projet'!$A$36,$K$205^A66,IF(A66='Données projet'!$A$36,'Données projet'!$B$36,N65+M66-V65)))</f>
        <v>101.20000000000013</v>
      </c>
      <c r="O66" s="14">
        <f>N66*VLOOKUP('Données projet'!$B$9,Paramètres!$A$1:$I$88,3,0)*VLOOKUP('Données projet'!$B$9,Paramètres!$A$1:$I$88,5,0)</f>
        <v>91.565760000000111</v>
      </c>
      <c r="P66" s="14">
        <f t="shared" si="33"/>
        <v>24.942468702082369</v>
      </c>
      <c r="Q66" s="22">
        <f t="shared" si="53"/>
        <v>202.91849832279365</v>
      </c>
      <c r="R66" s="62">
        <f t="shared" si="0"/>
        <v>465.81483666619977</v>
      </c>
      <c r="S66" s="62">
        <f ca="1">AVERAGE(OFFSET($R$3,0,0,'Données projet'!$E$9+1,1))-AVERAGE(OFFSET($H$3,0,0,'Données projet'!$E$9+1,1))</f>
        <v>276.58769039042727</v>
      </c>
      <c r="T66" s="62">
        <f t="shared" si="34"/>
        <v>194.1628048442449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5.1477382999394994</v>
      </c>
      <c r="AB66" s="23">
        <f>EXP(-LN(2)/2)*AB65+(1-EXP(-LN(2)/2))/(LN(2)/2)*V66*Y66*VLOOKUP('Données projet'!$B$9,Paramètres!$A$1:$I$88,3,0)*0.475*44/12</f>
        <v>0</v>
      </c>
      <c r="AC66" s="24">
        <f t="shared" si="3"/>
        <v>5.1477382999394994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projet'!$B$10,Paramètres!$A$1:$I$88,3,0)*0.475*44/12</f>
        <v>#N/A</v>
      </c>
      <c r="AV66" s="23" t="e">
        <f>EXP(-LN(2)/25)*AV65+(1-EXP(-LN(2)/25))/(LN(2)/25)*Calculateur!AQ66*Calculateur!AS66*VLOOKUP('Données projet'!$B$10,Paramètres!$A$1:$I$88,3,0)*0.475*44/12</f>
        <v>#N/A</v>
      </c>
      <c r="AW66" s="23" t="e">
        <f>EXP(-LN(2)/2)*AW65+(1-EXP(-LN(2)/2))/(LN(2)/2)*AQ66*AT66*VLOOKUP('Données projet'!$B$10,Paramètres!$A$1:$I$88,3,0)*0.475*44/12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projet'!$B$11,Paramètres!$A$1:$I$88,3,0)*0.475*44/12</f>
        <v>#N/A</v>
      </c>
      <c r="BQ66" s="23" t="e">
        <f>EXP(-LN(2)/25)*BQ65+(1-EXP(-LN(2)/25))/(LN(2)/25)*Calculateur!BL66*Calculateur!BN66*VLOOKUP('Données projet'!$B$11,Paramètres!$A$1:$I$88,3,0)*0.475*44/12</f>
        <v>#N/A</v>
      </c>
      <c r="BR66" s="23" t="e">
        <f>EXP(-LN(2)/2)*BR65+(1-EXP(-LN(2)/2))/(LN(2)/2)*BL66*BO66*VLOOKUP('Données projet'!$B$11,Paramètres!$A$1:$I$88,3,0)*0.475*44/12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projet'!$B$12,Paramètres!$A$1:$I$88,3,0)*0.475*44/12</f>
        <v>#N/A</v>
      </c>
      <c r="CL66" s="23" t="e">
        <f>EXP(-LN(2)/25)*CL65+(1-EXP(-LN(2)/25))/(LN(2)/25)*Calculateur!CG66*Calculateur!CI66*VLOOKUP('Données projet'!$B$12,Paramètres!$A$1:$I$88,3,0)*0.475*44/12</f>
        <v>#N/A</v>
      </c>
      <c r="CM66" s="23" t="e">
        <f>EXP(-LN(2)/2)*CM65+(1-EXP(-LN(2)/2))/(LN(2)/2)*CG66*CJ66*VLOOKUP('Données projet'!$B$12,Paramètres!$A$1:$I$88,3,0)*0.475*44/12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2.4</v>
      </c>
      <c r="N67" s="14">
        <f>IF('Données projet'!$A$36&gt;35,N66+M67-V66,IF(A67&lt;'Données projet'!$A$36,$K$205^A67,IF(A67='Données projet'!$A$36,'Données projet'!$B$36,N66+M67-V66)))</f>
        <v>103.60000000000014</v>
      </c>
      <c r="O67" s="14">
        <f>N67*VLOOKUP('Données projet'!$B$9,Paramètres!$A$1:$I$88,3,0)*VLOOKUP('Données projet'!$B$9,Paramètres!$A$1:$I$88,5,0)</f>
        <v>93.737280000000112</v>
      </c>
      <c r="P67" s="14">
        <f t="shared" si="33"/>
        <v>25.464421537098342</v>
      </c>
      <c r="Q67" s="22">
        <f t="shared" ref="Q67:Q98" si="54">(O67+P67)*0.475*44/12</f>
        <v>207.60963017711313</v>
      </c>
      <c r="R67" s="62">
        <f t="shared" ref="R67:R130" si="55">Q67+(I67+J67)*44/12</f>
        <v>471.03398233666792</v>
      </c>
      <c r="S67" s="62">
        <f ca="1">AVERAGE(OFFSET($R$3,0,0,'Données projet'!$E$9+1,1))-AVERAGE(OFFSET($H$3,0,0,'Données projet'!$E$9+1,1))</f>
        <v>276.58769039042727</v>
      </c>
      <c r="T67" s="62">
        <f t="shared" si="34"/>
        <v>194.1628048442449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5.0069731254198615</v>
      </c>
      <c r="AB67" s="23">
        <f>EXP(-LN(2)/2)*AB66+(1-EXP(-LN(2)/2))/(LN(2)/2)*V67*Y67*VLOOKUP('Données projet'!$B$9,Paramètres!$A$1:$I$88,3,0)*0.475*44/12</f>
        <v>0</v>
      </c>
      <c r="AC67" s="24">
        <f t="shared" si="3"/>
        <v>5.0069731254198615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projet'!$B$10,Paramètres!$A$1:$I$88,3,0)*0.475*44/12</f>
        <v>#N/A</v>
      </c>
      <c r="AV67" s="23" t="e">
        <f>EXP(-LN(2)/25)*AV66+(1-EXP(-LN(2)/25))/(LN(2)/25)*Calculateur!AQ67*Calculateur!AS67*VLOOKUP('Données projet'!$B$10,Paramètres!$A$1:$I$88,3,0)*0.475*44/12</f>
        <v>#N/A</v>
      </c>
      <c r="AW67" s="23" t="e">
        <f>EXP(-LN(2)/2)*AW66+(1-EXP(-LN(2)/2))/(LN(2)/2)*AQ67*AT67*VLOOKUP('Données projet'!$B$10,Paramètres!$A$1:$I$88,3,0)*0.475*44/12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projet'!$B$11,Paramètres!$A$1:$I$88,3,0)*0.475*44/12</f>
        <v>#N/A</v>
      </c>
      <c r="BQ67" s="23" t="e">
        <f>EXP(-LN(2)/25)*BQ66+(1-EXP(-LN(2)/25))/(LN(2)/25)*Calculateur!BL67*Calculateur!BN67*VLOOKUP('Données projet'!$B$11,Paramètres!$A$1:$I$88,3,0)*0.475*44/12</f>
        <v>#N/A</v>
      </c>
      <c r="BR67" s="23" t="e">
        <f>EXP(-LN(2)/2)*BR66+(1-EXP(-LN(2)/2))/(LN(2)/2)*BL67*BO67*VLOOKUP('Données projet'!$B$11,Paramètres!$A$1:$I$88,3,0)*0.475*44/12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projet'!$B$12,Paramètres!$A$1:$I$88,3,0)*0.475*44/12</f>
        <v>#N/A</v>
      </c>
      <c r="CL67" s="23" t="e">
        <f>EXP(-LN(2)/25)*CL66+(1-EXP(-LN(2)/25))/(LN(2)/25)*Calculateur!CG67*Calculateur!CI67*VLOOKUP('Données projet'!$B$12,Paramètres!$A$1:$I$88,3,0)*0.475*44/12</f>
        <v>#N/A</v>
      </c>
      <c r="CM67" s="23" t="e">
        <f>EXP(-LN(2)/2)*CM66+(1-EXP(-LN(2)/2))/(LN(2)/2)*CG67*CJ67*VLOOKUP('Données projet'!$B$12,Paramètres!$A$1:$I$88,3,0)*0.475*44/12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2.4</v>
      </c>
      <c r="N68" s="14">
        <f>IF('Données projet'!$A$36&gt;35,N67+M68-V67,IF(A68&lt;'Données projet'!$A$36,$K$205^A68,IF(A68='Données projet'!$A$36,'Données projet'!$B$36,N67+M68-V67)))</f>
        <v>106.00000000000014</v>
      </c>
      <c r="O68" s="14">
        <f>N68*VLOOKUP('Données projet'!$B$9,Paramètres!$A$1:$I$88,3,0)*VLOOKUP('Données projet'!$B$9,Paramètres!$A$1:$I$88,5,0)</f>
        <v>95.908800000000127</v>
      </c>
      <c r="P68" s="14">
        <f t="shared" si="33"/>
        <v>25.984968676228355</v>
      </c>
      <c r="Q68" s="22">
        <f t="shared" si="54"/>
        <v>212.29831377776463</v>
      </c>
      <c r="R68" s="62">
        <f t="shared" si="55"/>
        <v>476.24151989421983</v>
      </c>
      <c r="S68" s="62">
        <f ca="1">AVERAGE(OFFSET($R$3,0,0,'Données projet'!$E$9+1,1))-AVERAGE(OFFSET($H$3,0,0,'Données projet'!$E$9+1,1))</f>
        <v>276.58769039042727</v>
      </c>
      <c r="T68" s="62">
        <f t="shared" si="34"/>
        <v>194.1628048442449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4.8700571819999823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4.8700571819999823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projet'!$B$10,Paramètres!$A$1:$I$88,3,0)*0.475*44/12</f>
        <v>#N/A</v>
      </c>
      <c r="AV68" s="23" t="e">
        <f>EXP(-LN(2)/25)*AV67+(1-EXP(-LN(2)/25))/(LN(2)/25)*Calculateur!AQ68*Calculateur!AS68*VLOOKUP('Données projet'!$B$10,Paramètres!$A$1:$I$88,3,0)*0.475*44/12</f>
        <v>#N/A</v>
      </c>
      <c r="AW68" s="23" t="e">
        <f>EXP(-LN(2)/2)*AW67+(1-EXP(-LN(2)/2))/(LN(2)/2)*AQ68*AT68*VLOOKUP('Données projet'!$B$10,Paramètres!$A$1:$I$88,3,0)*0.475*44/12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projet'!$B$11,Paramètres!$A$1:$I$88,3,0)*0.475*44/12</f>
        <v>#N/A</v>
      </c>
      <c r="BQ68" s="23" t="e">
        <f>EXP(-LN(2)/25)*BQ67+(1-EXP(-LN(2)/25))/(LN(2)/25)*Calculateur!BL68*Calculateur!BN68*VLOOKUP('Données projet'!$B$11,Paramètres!$A$1:$I$88,3,0)*0.475*44/12</f>
        <v>#N/A</v>
      </c>
      <c r="BR68" s="23" t="e">
        <f>EXP(-LN(2)/2)*BR67+(1-EXP(-LN(2)/2))/(LN(2)/2)*BL68*BO68*VLOOKUP('Données projet'!$B$11,Paramètres!$A$1:$I$88,3,0)*0.475*44/12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projet'!$B$12,Paramètres!$A$1:$I$88,3,0)*0.475*44/12</f>
        <v>#N/A</v>
      </c>
      <c r="CL68" s="23" t="e">
        <f>EXP(-LN(2)/25)*CL67+(1-EXP(-LN(2)/25))/(LN(2)/25)*Calculateur!CG68*Calculateur!CI68*VLOOKUP('Données projet'!$B$12,Paramètres!$A$1:$I$88,3,0)*0.475*44/12</f>
        <v>#N/A</v>
      </c>
      <c r="CM68" s="23" t="e">
        <f>EXP(-LN(2)/2)*CM67+(1-EXP(-LN(2)/2))/(LN(2)/2)*CG68*CJ68*VLOOKUP('Données projet'!$B$12,Paramètres!$A$1:$I$88,3,0)*0.475*44/12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2.4</v>
      </c>
      <c r="N69" s="14">
        <f>IF('Données projet'!$A$36&gt;35,N68+M69-V68,IF(A69&lt;'Données projet'!$A$36,$K$205^A69,IF(A69='Données projet'!$A$36,'Données projet'!$B$36,N68+M69-V68)))</f>
        <v>108.40000000000015</v>
      </c>
      <c r="O69" s="14">
        <f>N69*VLOOKUP('Données projet'!$B$9,Paramètres!$A$1:$I$88,3,0)*VLOOKUP('Données projet'!$B$9,Paramètres!$A$1:$I$88,5,0)</f>
        <v>98.080320000000128</v>
      </c>
      <c r="P69" s="14">
        <f t="shared" ref="P69:P132" si="87">EXP(-1.0587+0.8836*LN(O69)+0.284)</f>
        <v>26.504145610568134</v>
      </c>
      <c r="Q69" s="22">
        <f t="shared" si="54"/>
        <v>216.98461093840638</v>
      </c>
      <c r="R69" s="62">
        <f t="shared" si="55"/>
        <v>481.43767005559346</v>
      </c>
      <c r="S69" s="62">
        <f ca="1">AVERAGE(OFFSET($R$3,0,0,'Données projet'!$E$9+1,1))-AVERAGE(OFFSET($H$3,0,0,'Données projet'!$E$9+1,1))</f>
        <v>276.58769039042727</v>
      </c>
      <c r="T69" s="62">
        <f t="shared" ref="T69:T132" si="88">$T$3</f>
        <v>194.1628048442449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4.7368852122530161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4.7368852122530161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projet'!$B$10,Paramètres!$A$1:$I$88,3,0)*0.475*44/12</f>
        <v>#N/A</v>
      </c>
      <c r="AV69" s="23" t="e">
        <f>EXP(-LN(2)/25)*AV68+(1-EXP(-LN(2)/25))/(LN(2)/25)*Calculateur!AQ69*Calculateur!AS69*VLOOKUP('Données projet'!$B$10,Paramètres!$A$1:$I$88,3,0)*0.475*44/12</f>
        <v>#N/A</v>
      </c>
      <c r="AW69" s="23" t="e">
        <f>EXP(-LN(2)/2)*AW68+(1-EXP(-LN(2)/2))/(LN(2)/2)*AQ69*AT69*VLOOKUP('Données projet'!$B$10,Paramètres!$A$1:$I$88,3,0)*0.475*44/12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projet'!$B$11,Paramètres!$A$1:$I$88,3,0)*0.475*44/12</f>
        <v>#N/A</v>
      </c>
      <c r="BQ69" s="23" t="e">
        <f>EXP(-LN(2)/25)*BQ68+(1-EXP(-LN(2)/25))/(LN(2)/25)*Calculateur!BL69*Calculateur!BN69*VLOOKUP('Données projet'!$B$11,Paramètres!$A$1:$I$88,3,0)*0.475*44/12</f>
        <v>#N/A</v>
      </c>
      <c r="BR69" s="23" t="e">
        <f>EXP(-LN(2)/2)*BR68+(1-EXP(-LN(2)/2))/(LN(2)/2)*BL69*BO69*VLOOKUP('Données projet'!$B$11,Paramètres!$A$1:$I$88,3,0)*0.475*44/12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projet'!$B$12,Paramètres!$A$1:$I$88,3,0)*0.475*44/12</f>
        <v>#N/A</v>
      </c>
      <c r="CL69" s="23" t="e">
        <f>EXP(-LN(2)/25)*CL68+(1-EXP(-LN(2)/25))/(LN(2)/25)*Calculateur!CG69*Calculateur!CI69*VLOOKUP('Données projet'!$B$12,Paramètres!$A$1:$I$88,3,0)*0.475*44/12</f>
        <v>#N/A</v>
      </c>
      <c r="CM69" s="23" t="e">
        <f>EXP(-LN(2)/2)*CM68+(1-EXP(-LN(2)/2))/(LN(2)/2)*CG69*CJ69*VLOOKUP('Données projet'!$B$12,Paramètres!$A$1:$I$88,3,0)*0.475*44/12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2.4</v>
      </c>
      <c r="N70" s="14">
        <f>IF('Données projet'!$A$36&gt;35,N69+M70-V69,IF(A70&lt;'Données projet'!$A$36,$K$205^A70,IF(A70='Données projet'!$A$36,'Données projet'!$B$36,N69+M70-V69)))</f>
        <v>110.80000000000015</v>
      </c>
      <c r="O70" s="14">
        <f>N70*VLOOKUP('Données projet'!$B$9,Paramètres!$A$1:$I$88,3,0)*VLOOKUP('Données projet'!$B$9,Paramètres!$A$1:$I$88,5,0)</f>
        <v>100.25184000000013</v>
      </c>
      <c r="P70" s="14">
        <f t="shared" si="87"/>
        <v>27.021986169920073</v>
      </c>
      <c r="Q70" s="22">
        <f t="shared" si="54"/>
        <v>221.66858057927766</v>
      </c>
      <c r="R70" s="62">
        <f t="shared" si="55"/>
        <v>486.62264788749457</v>
      </c>
      <c r="S70" s="62">
        <f ca="1">AVERAGE(OFFSET($R$3,0,0,'Données projet'!$E$9+1,1))-AVERAGE(OFFSET($H$3,0,0,'Données projet'!$E$9+1,1))</f>
        <v>276.58769039042727</v>
      </c>
      <c r="T70" s="62">
        <f t="shared" si="88"/>
        <v>194.1628048442449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4.6073548370219903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4.6073548370219903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projet'!$B$10,Paramètres!$A$1:$I$88,3,0)*0.475*44/12</f>
        <v>#N/A</v>
      </c>
      <c r="AV70" s="23" t="e">
        <f>EXP(-LN(2)/25)*AV69+(1-EXP(-LN(2)/25))/(LN(2)/25)*Calculateur!AQ70*Calculateur!AS70*VLOOKUP('Données projet'!$B$10,Paramètres!$A$1:$I$88,3,0)*0.475*44/12</f>
        <v>#N/A</v>
      </c>
      <c r="AW70" s="23" t="e">
        <f>EXP(-LN(2)/2)*AW69+(1-EXP(-LN(2)/2))/(LN(2)/2)*AQ70*AT70*VLOOKUP('Données projet'!$B$10,Paramètres!$A$1:$I$88,3,0)*0.475*44/12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projet'!$B$11,Paramètres!$A$1:$I$88,3,0)*0.475*44/12</f>
        <v>#N/A</v>
      </c>
      <c r="BQ70" s="23" t="e">
        <f>EXP(-LN(2)/25)*BQ69+(1-EXP(-LN(2)/25))/(LN(2)/25)*Calculateur!BL70*Calculateur!BN70*VLOOKUP('Données projet'!$B$11,Paramètres!$A$1:$I$88,3,0)*0.475*44/12</f>
        <v>#N/A</v>
      </c>
      <c r="BR70" s="23" t="e">
        <f>EXP(-LN(2)/2)*BR69+(1-EXP(-LN(2)/2))/(LN(2)/2)*BL70*BO70*VLOOKUP('Données projet'!$B$11,Paramètres!$A$1:$I$88,3,0)*0.475*44/12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projet'!$B$12,Paramètres!$A$1:$I$88,3,0)*0.475*44/12</f>
        <v>#N/A</v>
      </c>
      <c r="CL70" s="23" t="e">
        <f>EXP(-LN(2)/25)*CL69+(1-EXP(-LN(2)/25))/(LN(2)/25)*Calculateur!CG70*Calculateur!CI70*VLOOKUP('Données projet'!$B$12,Paramètres!$A$1:$I$88,3,0)*0.475*44/12</f>
        <v>#N/A</v>
      </c>
      <c r="CM70" s="23" t="e">
        <f>EXP(-LN(2)/2)*CM69+(1-EXP(-LN(2)/2))/(LN(2)/2)*CG70*CJ70*VLOOKUP('Données projet'!$B$12,Paramètres!$A$1:$I$88,3,0)*0.475*44/12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2.4</v>
      </c>
      <c r="N71" s="14">
        <f>IF('Données projet'!$A$36&gt;35,N70+M71-V70,IF(A71&lt;'Données projet'!$A$36,$K$205^A71,IF(A71='Données projet'!$A$36,'Données projet'!$B$36,N70+M71-V70)))</f>
        <v>113.20000000000016</v>
      </c>
      <c r="O71" s="14">
        <f>N71*VLOOKUP('Données projet'!$B$9,Paramètres!$A$1:$I$88,3,0)*VLOOKUP('Données projet'!$B$9,Paramètres!$A$1:$I$88,5,0)</f>
        <v>102.42336000000014</v>
      </c>
      <c r="P71" s="14">
        <f t="shared" si="87"/>
        <v>27.538522634830009</v>
      </c>
      <c r="Q71" s="22">
        <f t="shared" si="54"/>
        <v>226.35027892232915</v>
      </c>
      <c r="R71" s="62">
        <f t="shared" si="55"/>
        <v>491.79666304954799</v>
      </c>
      <c r="S71" s="62">
        <f ca="1">AVERAGE(OFFSET($R$3,0,0,'Données projet'!$E$9+1,1))-AVERAGE(OFFSET($H$3,0,0,'Données projet'!$E$9+1,1))</f>
        <v>276.58769039042727</v>
      </c>
      <c r="T71" s="62">
        <f t="shared" si="88"/>
        <v>194.1628048442449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4.4813664767133634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4.4813664767133634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projet'!$B$10,Paramètres!$A$1:$I$88,3,0)*0.475*44/12</f>
        <v>#N/A</v>
      </c>
      <c r="AV71" s="23" t="e">
        <f>EXP(-LN(2)/25)*AV70+(1-EXP(-LN(2)/25))/(LN(2)/25)*Calculateur!AQ71*Calculateur!AS71*VLOOKUP('Données projet'!$B$10,Paramètres!$A$1:$I$88,3,0)*0.475*44/12</f>
        <v>#N/A</v>
      </c>
      <c r="AW71" s="23" t="e">
        <f>EXP(-LN(2)/2)*AW70+(1-EXP(-LN(2)/2))/(LN(2)/2)*AQ71*AT71*VLOOKUP('Données projet'!$B$10,Paramètres!$A$1:$I$88,3,0)*0.475*44/12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projet'!$B$11,Paramètres!$A$1:$I$88,3,0)*0.475*44/12</f>
        <v>#N/A</v>
      </c>
      <c r="BQ71" s="23" t="e">
        <f>EXP(-LN(2)/25)*BQ70+(1-EXP(-LN(2)/25))/(LN(2)/25)*Calculateur!BL71*Calculateur!BN71*VLOOKUP('Données projet'!$B$11,Paramètres!$A$1:$I$88,3,0)*0.475*44/12</f>
        <v>#N/A</v>
      </c>
      <c r="BR71" s="23" t="e">
        <f>EXP(-LN(2)/2)*BR70+(1-EXP(-LN(2)/2))/(LN(2)/2)*BL71*BO71*VLOOKUP('Données projet'!$B$11,Paramètres!$A$1:$I$88,3,0)*0.475*44/12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projet'!$B$12,Paramètres!$A$1:$I$88,3,0)*0.475*44/12</f>
        <v>#N/A</v>
      </c>
      <c r="CL71" s="23" t="e">
        <f>EXP(-LN(2)/25)*CL70+(1-EXP(-LN(2)/25))/(LN(2)/25)*Calculateur!CG71*Calculateur!CI71*VLOOKUP('Données projet'!$B$12,Paramètres!$A$1:$I$88,3,0)*0.475*44/12</f>
        <v>#N/A</v>
      </c>
      <c r="CM71" s="23" t="e">
        <f>EXP(-LN(2)/2)*CM70+(1-EXP(-LN(2)/2))/(LN(2)/2)*CG71*CJ71*VLOOKUP('Données projet'!$B$12,Paramètres!$A$1:$I$88,3,0)*0.475*44/12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2.4</v>
      </c>
      <c r="N72" s="14">
        <f>IF('Données projet'!$A$36&gt;35,N71+M72-V71,IF(A72&lt;'Données projet'!$A$36,$K$205^A72,IF(A72='Données projet'!$A$36,'Données projet'!$B$36,N71+M72-V71)))</f>
        <v>115.60000000000016</v>
      </c>
      <c r="O72" s="14">
        <f>N72*VLOOKUP('Données projet'!$B$9,Paramètres!$A$1:$I$88,3,0)*VLOOKUP('Données projet'!$B$9,Paramètres!$A$1:$I$88,5,0)</f>
        <v>104.59488000000015</v>
      </c>
      <c r="P72" s="14">
        <f t="shared" si="87"/>
        <v>28.05378583885426</v>
      </c>
      <c r="Q72" s="22">
        <f t="shared" si="54"/>
        <v>231.02975966933809</v>
      </c>
      <c r="R72" s="62">
        <f t="shared" si="55"/>
        <v>496.95992001940465</v>
      </c>
      <c r="S72" s="62">
        <f ca="1">AVERAGE(OFFSET($R$3,0,0,'Données projet'!$E$9+1,1))-AVERAGE(OFFSET($H$3,0,0,'Données projet'!$E$9+1,1))</f>
        <v>276.58769039042727</v>
      </c>
      <c r="T72" s="62">
        <f t="shared" si="88"/>
        <v>194.1628048442449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4.3588232747428162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4.3588232747428162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projet'!$B$10,Paramètres!$A$1:$I$88,3,0)*0.475*44/12</f>
        <v>#N/A</v>
      </c>
      <c r="AV72" s="23" t="e">
        <f>EXP(-LN(2)/25)*AV71+(1-EXP(-LN(2)/25))/(LN(2)/25)*Calculateur!AQ72*Calculateur!AS72*VLOOKUP('Données projet'!$B$10,Paramètres!$A$1:$I$88,3,0)*0.475*44/12</f>
        <v>#N/A</v>
      </c>
      <c r="AW72" s="23" t="e">
        <f>EXP(-LN(2)/2)*AW71+(1-EXP(-LN(2)/2))/(LN(2)/2)*AQ72*AT72*VLOOKUP('Données projet'!$B$10,Paramètres!$A$1:$I$88,3,0)*0.475*44/12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projet'!$B$11,Paramètres!$A$1:$I$88,3,0)*0.475*44/12</f>
        <v>#N/A</v>
      </c>
      <c r="BQ72" s="23" t="e">
        <f>EXP(-LN(2)/25)*BQ71+(1-EXP(-LN(2)/25))/(LN(2)/25)*Calculateur!BL72*Calculateur!BN72*VLOOKUP('Données projet'!$B$11,Paramètres!$A$1:$I$88,3,0)*0.475*44/12</f>
        <v>#N/A</v>
      </c>
      <c r="BR72" s="23" t="e">
        <f>EXP(-LN(2)/2)*BR71+(1-EXP(-LN(2)/2))/(LN(2)/2)*BL72*BO72*VLOOKUP('Données projet'!$B$11,Paramètres!$A$1:$I$88,3,0)*0.475*44/12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projet'!$B$12,Paramètres!$A$1:$I$88,3,0)*0.475*44/12</f>
        <v>#N/A</v>
      </c>
      <c r="CL72" s="23" t="e">
        <f>EXP(-LN(2)/25)*CL71+(1-EXP(-LN(2)/25))/(LN(2)/25)*Calculateur!CG72*Calculateur!CI72*VLOOKUP('Données projet'!$B$12,Paramètres!$A$1:$I$88,3,0)*0.475*44/12</f>
        <v>#N/A</v>
      </c>
      <c r="CM72" s="23" t="e">
        <f>EXP(-LN(2)/2)*CM71+(1-EXP(-LN(2)/2))/(LN(2)/2)*CG72*CJ72*VLOOKUP('Données projet'!$B$12,Paramètres!$A$1:$I$88,3,0)*0.475*44/12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118</v>
      </c>
      <c r="L73" s="13">
        <f>VLOOKUP(A73,'Données projet'!$A$35:$I$55,9,0)</f>
        <v>2.4</v>
      </c>
      <c r="M73" s="13">
        <f t="array" ref="M73">INDEX(L:L,MIN(IF(ISNUMBER(L73:L269),ROW(L73:L269),"")))</f>
        <v>2.4</v>
      </c>
      <c r="N73" s="14">
        <f>IF('Données projet'!$A$36&gt;35,N72+M73-V72,IF(A73&lt;'Données projet'!$A$36,$K$205^A73,IF(A73='Données projet'!$A$36,'Données projet'!$B$36,N72+M73-V72)))</f>
        <v>118.00000000000017</v>
      </c>
      <c r="O73" s="14">
        <f>N73*VLOOKUP('Données projet'!$B$9,Paramètres!$A$1:$I$88,3,0)*VLOOKUP('Données projet'!$B$9,Paramètres!$A$1:$I$88,5,0)</f>
        <v>106.76640000000016</v>
      </c>
      <c r="P73" s="14">
        <f t="shared" si="87"/>
        <v>28.567805262094254</v>
      </c>
      <c r="Q73" s="22">
        <f t="shared" si="54"/>
        <v>235.70707416481446</v>
      </c>
      <c r="R73" s="62">
        <f t="shared" si="55"/>
        <v>502.11261830182394</v>
      </c>
      <c r="S73" s="62">
        <f ca="1">AVERAGE(OFFSET($R$3,0,0,'Données projet'!$E$9+1,1))-AVERAGE(OFFSET($H$3,0,0,'Données projet'!$E$9+1,1))</f>
        <v>276.58769039042727</v>
      </c>
      <c r="T73" s="62">
        <f t="shared" si="88"/>
        <v>194.1628048442449</v>
      </c>
      <c r="U73" s="16">
        <f>IF(ISNA(VLOOKUP(A73,'Données projet'!$A$35:$I$55,3,0)),0,VLOOKUP(A73,'Données projet'!$A$35:$I$55,3,0))</f>
        <v>4</v>
      </c>
      <c r="V73" s="16">
        <f>IF(ISNA(VLOOKUP(A73,'Données projet'!$A$35:$I$55,4,0)),0,VLOOKUP(A73,'Données projet'!$A$35:$I$55,4,0))</f>
        <v>29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0.215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10.451507368054237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10.451507368054237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projet'!$B$10,Paramètres!$A$1:$I$88,3,0)*0.475*44/12</f>
        <v>#N/A</v>
      </c>
      <c r="AV73" s="23" t="e">
        <f>EXP(-LN(2)/25)*AV72+(1-EXP(-LN(2)/25))/(LN(2)/25)*Calculateur!AQ73*Calculateur!AS73*VLOOKUP('Données projet'!$B$10,Paramètres!$A$1:$I$88,3,0)*0.475*44/12</f>
        <v>#N/A</v>
      </c>
      <c r="AW73" s="23" t="e">
        <f>EXP(-LN(2)/2)*AW72+(1-EXP(-LN(2)/2))/(LN(2)/2)*AQ73*AT73*VLOOKUP('Données projet'!$B$10,Paramètres!$A$1:$I$88,3,0)*0.475*44/12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projet'!$B$11,Paramètres!$A$1:$I$88,3,0)*0.475*44/12</f>
        <v>#N/A</v>
      </c>
      <c r="BQ73" s="23" t="e">
        <f>EXP(-LN(2)/25)*BQ72+(1-EXP(-LN(2)/25))/(LN(2)/25)*Calculateur!BL73*Calculateur!BN73*VLOOKUP('Données projet'!$B$11,Paramètres!$A$1:$I$88,3,0)*0.475*44/12</f>
        <v>#N/A</v>
      </c>
      <c r="BR73" s="23" t="e">
        <f>EXP(-LN(2)/2)*BR72+(1-EXP(-LN(2)/2))/(LN(2)/2)*BL73*BO73*VLOOKUP('Données projet'!$B$11,Paramètres!$A$1:$I$88,3,0)*0.475*44/12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projet'!$B$12,Paramètres!$A$1:$I$88,3,0)*0.475*44/12</f>
        <v>#N/A</v>
      </c>
      <c r="CL73" s="23" t="e">
        <f>EXP(-LN(2)/25)*CL72+(1-EXP(-LN(2)/25))/(LN(2)/25)*Calculateur!CG73*Calculateur!CI73*VLOOKUP('Données projet'!$B$12,Paramètres!$A$1:$I$88,3,0)*0.475*44/12</f>
        <v>#N/A</v>
      </c>
      <c r="CM73" s="23" t="e">
        <f>EXP(-LN(2)/2)*CM72+(1-EXP(-LN(2)/2))/(LN(2)/2)*CG73*CJ73*VLOOKUP('Données projet'!$B$12,Paramètres!$A$1:$I$88,3,0)*0.475*44/12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2</v>
      </c>
      <c r="N74" s="14">
        <f>IF('Données projet'!$A$36&gt;35,N73+M74-V73,IF(A74&lt;'Données projet'!$A$36,$K$205^A74,IF(A74='Données projet'!$A$36,'Données projet'!$B$36,N73+M74-V73)))</f>
        <v>91.000000000000171</v>
      </c>
      <c r="O74" s="14">
        <f>N74*VLOOKUP('Données projet'!$B$9,Paramètres!$A$1:$I$88,3,0)*VLOOKUP('Données projet'!$B$9,Paramètres!$A$1:$I$88,5,0)</f>
        <v>82.336800000000153</v>
      </c>
      <c r="P74" s="14">
        <f t="shared" si="87"/>
        <v>22.707582950885424</v>
      </c>
      <c r="Q74" s="22">
        <f t="shared" si="54"/>
        <v>182.95230030612572</v>
      </c>
      <c r="R74" s="62">
        <f t="shared" si="55"/>
        <v>449.82498138417367</v>
      </c>
      <c r="S74" s="62">
        <f ca="1">AVERAGE(OFFSET($R$3,0,0,'Données projet'!$E$9+1,1))-AVERAGE(OFFSET($H$3,0,0,'Données projet'!$E$9+1,1))</f>
        <v>276.58769039042727</v>
      </c>
      <c r="T74" s="62">
        <f t="shared" si="88"/>
        <v>194.1628048442449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10.165710349453908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10.165710349453908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projet'!$B$10,Paramètres!$A$1:$I$88,3,0)*0.475*44/12</f>
        <v>#N/A</v>
      </c>
      <c r="AV74" s="23" t="e">
        <f>EXP(-LN(2)/25)*AV73+(1-EXP(-LN(2)/25))/(LN(2)/25)*Calculateur!AQ74*Calculateur!AS74*VLOOKUP('Données projet'!$B$10,Paramètres!$A$1:$I$88,3,0)*0.475*44/12</f>
        <v>#N/A</v>
      </c>
      <c r="AW74" s="23" t="e">
        <f>EXP(-LN(2)/2)*AW73+(1-EXP(-LN(2)/2))/(LN(2)/2)*AQ74*AT74*VLOOKUP('Données projet'!$B$10,Paramètres!$A$1:$I$88,3,0)*0.475*44/12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projet'!$B$11,Paramètres!$A$1:$I$88,3,0)*0.475*44/12</f>
        <v>#N/A</v>
      </c>
      <c r="BQ74" s="23" t="e">
        <f>EXP(-LN(2)/25)*BQ73+(1-EXP(-LN(2)/25))/(LN(2)/25)*Calculateur!BL74*Calculateur!BN74*VLOOKUP('Données projet'!$B$11,Paramètres!$A$1:$I$88,3,0)*0.475*44/12</f>
        <v>#N/A</v>
      </c>
      <c r="BR74" s="23" t="e">
        <f>EXP(-LN(2)/2)*BR73+(1-EXP(-LN(2)/2))/(LN(2)/2)*BL74*BO74*VLOOKUP('Données projet'!$B$11,Paramètres!$A$1:$I$88,3,0)*0.475*44/12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projet'!$B$12,Paramètres!$A$1:$I$88,3,0)*0.475*44/12</f>
        <v>#N/A</v>
      </c>
      <c r="CL74" s="23" t="e">
        <f>EXP(-LN(2)/25)*CL73+(1-EXP(-LN(2)/25))/(LN(2)/25)*Calculateur!CG74*Calculateur!CI74*VLOOKUP('Données projet'!$B$12,Paramètres!$A$1:$I$88,3,0)*0.475*44/12</f>
        <v>#N/A</v>
      </c>
      <c r="CM74" s="23" t="e">
        <f>EXP(-LN(2)/2)*CM73+(1-EXP(-LN(2)/2))/(LN(2)/2)*CG74*CJ74*VLOOKUP('Données projet'!$B$12,Paramètres!$A$1:$I$88,3,0)*0.475*44/12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2</v>
      </c>
      <c r="N75" s="14">
        <f>IF('Données projet'!$A$36&gt;35,N74+M75-V74,IF(A75&lt;'Données projet'!$A$36,$K$205^A75,IF(A75='Données projet'!$A$36,'Données projet'!$B$36,N74+M75-V74)))</f>
        <v>93.000000000000171</v>
      </c>
      <c r="O75" s="14">
        <f>N75*VLOOKUP('Données projet'!$B$9,Paramètres!$A$1:$I$88,3,0)*VLOOKUP('Données projet'!$B$9,Paramètres!$A$1:$I$88,5,0)</f>
        <v>84.146400000000156</v>
      </c>
      <c r="P75" s="14">
        <f t="shared" si="87"/>
        <v>23.147999719561483</v>
      </c>
      <c r="Q75" s="22">
        <f t="shared" si="54"/>
        <v>186.87107951156986</v>
      </c>
      <c r="R75" s="62">
        <f t="shared" si="55"/>
        <v>454.20279374909097</v>
      </c>
      <c r="S75" s="62">
        <f ca="1">AVERAGE(OFFSET($R$3,0,0,'Données projet'!$E$9+1,1))-AVERAGE(OFFSET($H$3,0,0,'Données projet'!$E$9+1,1))</f>
        <v>276.58769039042727</v>
      </c>
      <c r="T75" s="62">
        <f t="shared" si="88"/>
        <v>194.1628048442449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9.8877284653566182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9.8877284653566182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projet'!$B$10,Paramètres!$A$1:$I$88,3,0)*0.475*44/12</f>
        <v>#N/A</v>
      </c>
      <c r="AV75" s="23" t="e">
        <f>EXP(-LN(2)/25)*AV74+(1-EXP(-LN(2)/25))/(LN(2)/25)*Calculateur!AQ75*Calculateur!AS75*VLOOKUP('Données projet'!$B$10,Paramètres!$A$1:$I$88,3,0)*0.475*44/12</f>
        <v>#N/A</v>
      </c>
      <c r="AW75" s="23" t="e">
        <f>EXP(-LN(2)/2)*AW74+(1-EXP(-LN(2)/2))/(LN(2)/2)*AQ75*AT75*VLOOKUP('Données projet'!$B$10,Paramètres!$A$1:$I$88,3,0)*0.475*44/12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projet'!$B$11,Paramètres!$A$1:$I$88,3,0)*0.475*44/12</f>
        <v>#N/A</v>
      </c>
      <c r="BQ75" s="23" t="e">
        <f>EXP(-LN(2)/25)*BQ74+(1-EXP(-LN(2)/25))/(LN(2)/25)*Calculateur!BL75*Calculateur!BN75*VLOOKUP('Données projet'!$B$11,Paramètres!$A$1:$I$88,3,0)*0.475*44/12</f>
        <v>#N/A</v>
      </c>
      <c r="BR75" s="23" t="e">
        <f>EXP(-LN(2)/2)*BR74+(1-EXP(-LN(2)/2))/(LN(2)/2)*BL75*BO75*VLOOKUP('Données projet'!$B$11,Paramètres!$A$1:$I$88,3,0)*0.475*44/12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projet'!$B$12,Paramètres!$A$1:$I$88,3,0)*0.475*44/12</f>
        <v>#N/A</v>
      </c>
      <c r="CL75" s="23" t="e">
        <f>EXP(-LN(2)/25)*CL74+(1-EXP(-LN(2)/25))/(LN(2)/25)*Calculateur!CG75*Calculateur!CI75*VLOOKUP('Données projet'!$B$12,Paramètres!$A$1:$I$88,3,0)*0.475*44/12</f>
        <v>#N/A</v>
      </c>
      <c r="CM75" s="23" t="e">
        <f>EXP(-LN(2)/2)*CM74+(1-EXP(-LN(2)/2))/(LN(2)/2)*CG75*CJ75*VLOOKUP('Données projet'!$B$12,Paramètres!$A$1:$I$88,3,0)*0.475*44/12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2</v>
      </c>
      <c r="N76" s="14">
        <f>IF('Données projet'!$A$36&gt;35,N75+M76-V75,IF(A76&lt;'Données projet'!$A$36,$K$205^A76,IF(A76='Données projet'!$A$36,'Données projet'!$B$36,N75+M76-V75)))</f>
        <v>95.000000000000171</v>
      </c>
      <c r="O76" s="14">
        <f>N76*VLOOKUP('Données projet'!$B$9,Paramètres!$A$1:$I$88,3,0)*VLOOKUP('Données projet'!$B$9,Paramètres!$A$1:$I$88,5,0)</f>
        <v>85.956000000000145</v>
      </c>
      <c r="P76" s="14">
        <f t="shared" si="87"/>
        <v>23.58731531460608</v>
      </c>
      <c r="Q76" s="22">
        <f t="shared" si="54"/>
        <v>190.7879408396058</v>
      </c>
      <c r="R76" s="62">
        <f t="shared" si="55"/>
        <v>458.57072503752761</v>
      </c>
      <c r="S76" s="62">
        <f ca="1">AVERAGE(OFFSET($R$3,0,0,'Données projet'!$E$9+1,1))-AVERAGE(OFFSET($H$3,0,0,'Données projet'!$E$9+1,1))</f>
        <v>276.58769039042727</v>
      </c>
      <c r="T76" s="62">
        <f t="shared" si="88"/>
        <v>194.1628048442449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9.6173480104984002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9.6173480104984002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projet'!$B$10,Paramètres!$A$1:$I$88,3,0)*0.475*44/12</f>
        <v>#N/A</v>
      </c>
      <c r="AV76" s="23" t="e">
        <f>EXP(-LN(2)/25)*AV75+(1-EXP(-LN(2)/25))/(LN(2)/25)*Calculateur!AQ76*Calculateur!AS76*VLOOKUP('Données projet'!$B$10,Paramètres!$A$1:$I$88,3,0)*0.475*44/12</f>
        <v>#N/A</v>
      </c>
      <c r="AW76" s="23" t="e">
        <f>EXP(-LN(2)/2)*AW75+(1-EXP(-LN(2)/2))/(LN(2)/2)*AQ76*AT76*VLOOKUP('Données projet'!$B$10,Paramètres!$A$1:$I$88,3,0)*0.475*44/12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projet'!$B$11,Paramètres!$A$1:$I$88,3,0)*0.475*44/12</f>
        <v>#N/A</v>
      </c>
      <c r="BQ76" s="23" t="e">
        <f>EXP(-LN(2)/25)*BQ75+(1-EXP(-LN(2)/25))/(LN(2)/25)*Calculateur!BL76*Calculateur!BN76*VLOOKUP('Données projet'!$B$11,Paramètres!$A$1:$I$88,3,0)*0.475*44/12</f>
        <v>#N/A</v>
      </c>
      <c r="BR76" s="23" t="e">
        <f>EXP(-LN(2)/2)*BR75+(1-EXP(-LN(2)/2))/(LN(2)/2)*BL76*BO76*VLOOKUP('Données projet'!$B$11,Paramètres!$A$1:$I$88,3,0)*0.475*44/12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projet'!$B$12,Paramètres!$A$1:$I$88,3,0)*0.475*44/12</f>
        <v>#N/A</v>
      </c>
      <c r="CL76" s="23" t="e">
        <f>EXP(-LN(2)/25)*CL75+(1-EXP(-LN(2)/25))/(LN(2)/25)*Calculateur!CG76*Calculateur!CI76*VLOOKUP('Données projet'!$B$12,Paramètres!$A$1:$I$88,3,0)*0.475*44/12</f>
        <v>#N/A</v>
      </c>
      <c r="CM76" s="23" t="e">
        <f>EXP(-LN(2)/2)*CM75+(1-EXP(-LN(2)/2))/(LN(2)/2)*CG76*CJ76*VLOOKUP('Données projet'!$B$12,Paramètres!$A$1:$I$88,3,0)*0.475*44/12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2</v>
      </c>
      <c r="N77" s="14">
        <f>IF('Données projet'!$A$36&gt;35,N76+M77-V76,IF(A77&lt;'Données projet'!$A$36,$K$205^A77,IF(A77='Données projet'!$A$36,'Données projet'!$B$36,N76+M77-V76)))</f>
        <v>97.000000000000171</v>
      </c>
      <c r="O77" s="14">
        <f>N77*VLOOKUP('Données projet'!$B$9,Paramètres!$A$1:$I$88,3,0)*VLOOKUP('Données projet'!$B$9,Paramètres!$A$1:$I$88,5,0)</f>
        <v>87.765600000000148</v>
      </c>
      <c r="P77" s="14">
        <f t="shared" si="87"/>
        <v>24.025555589247997</v>
      </c>
      <c r="Q77" s="22">
        <f t="shared" si="54"/>
        <v>194.70292931794052</v>
      </c>
      <c r="R77" s="62">
        <f t="shared" si="55"/>
        <v>462.92895842089138</v>
      </c>
      <c r="S77" s="62">
        <f ca="1">AVERAGE(OFFSET($R$3,0,0,'Données projet'!$E$9+1,1))-AVERAGE(OFFSET($H$3,0,0,'Données projet'!$E$9+1,1))</f>
        <v>276.58769039042727</v>
      </c>
      <c r="T77" s="62">
        <f t="shared" si="88"/>
        <v>194.1628048442449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9.3543611233969699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9.3543611233969699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projet'!$B$10,Paramètres!$A$1:$I$88,3,0)*0.475*44/12</f>
        <v>#N/A</v>
      </c>
      <c r="AV77" s="23" t="e">
        <f>EXP(-LN(2)/25)*AV76+(1-EXP(-LN(2)/25))/(LN(2)/25)*Calculateur!AQ77*Calculateur!AS77*VLOOKUP('Données projet'!$B$10,Paramètres!$A$1:$I$88,3,0)*0.475*44/12</f>
        <v>#N/A</v>
      </c>
      <c r="AW77" s="23" t="e">
        <f>EXP(-LN(2)/2)*AW76+(1-EXP(-LN(2)/2))/(LN(2)/2)*AQ77*AT77*VLOOKUP('Données projet'!$B$10,Paramètres!$A$1:$I$88,3,0)*0.475*44/12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projet'!$B$11,Paramètres!$A$1:$I$88,3,0)*0.475*44/12</f>
        <v>#N/A</v>
      </c>
      <c r="BQ77" s="23" t="e">
        <f>EXP(-LN(2)/25)*BQ76+(1-EXP(-LN(2)/25))/(LN(2)/25)*Calculateur!BL77*Calculateur!BN77*VLOOKUP('Données projet'!$B$11,Paramètres!$A$1:$I$88,3,0)*0.475*44/12</f>
        <v>#N/A</v>
      </c>
      <c r="BR77" s="23" t="e">
        <f>EXP(-LN(2)/2)*BR76+(1-EXP(-LN(2)/2))/(LN(2)/2)*BL77*BO77*VLOOKUP('Données projet'!$B$11,Paramètres!$A$1:$I$88,3,0)*0.475*44/12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projet'!$B$12,Paramètres!$A$1:$I$88,3,0)*0.475*44/12</f>
        <v>#N/A</v>
      </c>
      <c r="CL77" s="23" t="e">
        <f>EXP(-LN(2)/25)*CL76+(1-EXP(-LN(2)/25))/(LN(2)/25)*Calculateur!CG77*Calculateur!CI77*VLOOKUP('Données projet'!$B$12,Paramètres!$A$1:$I$88,3,0)*0.475*44/12</f>
        <v>#N/A</v>
      </c>
      <c r="CM77" s="23" t="e">
        <f>EXP(-LN(2)/2)*CM76+(1-EXP(-LN(2)/2))/(LN(2)/2)*CG77*CJ77*VLOOKUP('Données projet'!$B$12,Paramètres!$A$1:$I$88,3,0)*0.475*44/12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2</v>
      </c>
      <c r="N78" s="14">
        <f>IF('Données projet'!$A$36&gt;35,N77+M78-V77,IF(A78&lt;'Données projet'!$A$36,$K$205^A78,IF(A78='Données projet'!$A$36,'Données projet'!$B$36,N77+M78-V77)))</f>
        <v>99.000000000000171</v>
      </c>
      <c r="O78" s="14">
        <f>N78*VLOOKUP('Données projet'!$B$9,Paramètres!$A$1:$I$88,3,0)*VLOOKUP('Données projet'!$B$9,Paramètres!$A$1:$I$88,5,0)</f>
        <v>89.575200000000152</v>
      </c>
      <c r="P78" s="14">
        <f t="shared" si="87"/>
        <v>24.462745269668723</v>
      </c>
      <c r="Q78" s="22">
        <f t="shared" si="54"/>
        <v>198.61608801133994</v>
      </c>
      <c r="R78" s="62">
        <f t="shared" si="55"/>
        <v>467.27767271116477</v>
      </c>
      <c r="S78" s="62">
        <f ca="1">AVERAGE(OFFSET($R$3,0,0,'Données projet'!$E$9+1,1))-AVERAGE(OFFSET($H$3,0,0,'Données projet'!$E$9+1,1))</f>
        <v>276.58769039042727</v>
      </c>
      <c r="T78" s="62">
        <f t="shared" si="88"/>
        <v>194.1628048442449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9.0985656265532082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9.0985656265532082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projet'!$B$10,Paramètres!$A$1:$I$88,3,0)*0.475*44/12</f>
        <v>#N/A</v>
      </c>
      <c r="AV78" s="23" t="e">
        <f>EXP(-LN(2)/25)*AV77+(1-EXP(-LN(2)/25))/(LN(2)/25)*Calculateur!AQ78*Calculateur!AS78*VLOOKUP('Données projet'!$B$10,Paramètres!$A$1:$I$88,3,0)*0.475*44/12</f>
        <v>#N/A</v>
      </c>
      <c r="AW78" s="23" t="e">
        <f>EXP(-LN(2)/2)*AW77+(1-EXP(-LN(2)/2))/(LN(2)/2)*AQ78*AT78*VLOOKUP('Données projet'!$B$10,Paramètres!$A$1:$I$88,3,0)*0.475*44/12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projet'!$B$11,Paramètres!$A$1:$I$88,3,0)*0.475*44/12</f>
        <v>#N/A</v>
      </c>
      <c r="BQ78" s="23" t="e">
        <f>EXP(-LN(2)/25)*BQ77+(1-EXP(-LN(2)/25))/(LN(2)/25)*Calculateur!BL78*Calculateur!BN78*VLOOKUP('Données projet'!$B$11,Paramètres!$A$1:$I$88,3,0)*0.475*44/12</f>
        <v>#N/A</v>
      </c>
      <c r="BR78" s="23" t="e">
        <f>EXP(-LN(2)/2)*BR77+(1-EXP(-LN(2)/2))/(LN(2)/2)*BL78*BO78*VLOOKUP('Données projet'!$B$11,Paramètres!$A$1:$I$88,3,0)*0.475*44/12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projet'!$B$12,Paramètres!$A$1:$I$88,3,0)*0.475*44/12</f>
        <v>#N/A</v>
      </c>
      <c r="CL78" s="23" t="e">
        <f>EXP(-LN(2)/25)*CL77+(1-EXP(-LN(2)/25))/(LN(2)/25)*Calculateur!CG78*Calculateur!CI78*VLOOKUP('Données projet'!$B$12,Paramètres!$A$1:$I$88,3,0)*0.475*44/12</f>
        <v>#N/A</v>
      </c>
      <c r="CM78" s="23" t="e">
        <f>EXP(-LN(2)/2)*CM77+(1-EXP(-LN(2)/2))/(LN(2)/2)*CG78*CJ78*VLOOKUP('Données projet'!$B$12,Paramètres!$A$1:$I$88,3,0)*0.475*44/12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2</v>
      </c>
      <c r="N79" s="14">
        <f>IF('Données projet'!$A$36&gt;35,N78+M79-V78,IF(A79&lt;'Données projet'!$A$36,$K$205^A79,IF(A79='Données projet'!$A$36,'Données projet'!$B$36,N78+M79-V78)))</f>
        <v>101.00000000000017</v>
      </c>
      <c r="O79" s="14">
        <f>N79*VLOOKUP('Données projet'!$B$9,Paramètres!$A$1:$I$88,3,0)*VLOOKUP('Données projet'!$B$9,Paramètres!$A$1:$I$88,5,0)</f>
        <v>91.384800000000155</v>
      </c>
      <c r="P79" s="14">
        <f t="shared" si="87"/>
        <v>24.898908025894674</v>
      </c>
      <c r="Q79" s="22">
        <f t="shared" si="54"/>
        <v>202.52745814510013</v>
      </c>
      <c r="R79" s="62">
        <f t="shared" si="55"/>
        <v>471.61704252594956</v>
      </c>
      <c r="S79" s="62">
        <f ca="1">AVERAGE(OFFSET($R$3,0,0,'Données projet'!$E$9+1,1))-AVERAGE(OFFSET($H$3,0,0,'Données projet'!$E$9+1,1))</f>
        <v>276.58769039042727</v>
      </c>
      <c r="T79" s="62">
        <f t="shared" si="88"/>
        <v>194.1628048442449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8.8497648710223391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8.8497648710223391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projet'!$B$10,Paramètres!$A$1:$I$88,3,0)*0.475*44/12</f>
        <v>#N/A</v>
      </c>
      <c r="AV79" s="23" t="e">
        <f>EXP(-LN(2)/25)*AV78+(1-EXP(-LN(2)/25))/(LN(2)/25)*Calculateur!AQ79*Calculateur!AS79*VLOOKUP('Données projet'!$B$10,Paramètres!$A$1:$I$88,3,0)*0.475*44/12</f>
        <v>#N/A</v>
      </c>
      <c r="AW79" s="23" t="e">
        <f>EXP(-LN(2)/2)*AW78+(1-EXP(-LN(2)/2))/(LN(2)/2)*AQ79*AT79*VLOOKUP('Données projet'!$B$10,Paramètres!$A$1:$I$88,3,0)*0.475*44/12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projet'!$B$11,Paramètres!$A$1:$I$88,3,0)*0.475*44/12</f>
        <v>#N/A</v>
      </c>
      <c r="BQ79" s="23" t="e">
        <f>EXP(-LN(2)/25)*BQ78+(1-EXP(-LN(2)/25))/(LN(2)/25)*Calculateur!BL79*Calculateur!BN79*VLOOKUP('Données projet'!$B$11,Paramètres!$A$1:$I$88,3,0)*0.475*44/12</f>
        <v>#N/A</v>
      </c>
      <c r="BR79" s="23" t="e">
        <f>EXP(-LN(2)/2)*BR78+(1-EXP(-LN(2)/2))/(LN(2)/2)*BL79*BO79*VLOOKUP('Données projet'!$B$11,Paramètres!$A$1:$I$88,3,0)*0.475*44/12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projet'!$B$12,Paramètres!$A$1:$I$88,3,0)*0.475*44/12</f>
        <v>#N/A</v>
      </c>
      <c r="CL79" s="23" t="e">
        <f>EXP(-LN(2)/25)*CL78+(1-EXP(-LN(2)/25))/(LN(2)/25)*Calculateur!CG79*Calculateur!CI79*VLOOKUP('Données projet'!$B$12,Paramètres!$A$1:$I$88,3,0)*0.475*44/12</f>
        <v>#N/A</v>
      </c>
      <c r="CM79" s="23" t="e">
        <f>EXP(-LN(2)/2)*CM78+(1-EXP(-LN(2)/2))/(LN(2)/2)*CG79*CJ79*VLOOKUP('Données projet'!$B$12,Paramètres!$A$1:$I$88,3,0)*0.475*44/12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2</v>
      </c>
      <c r="N80" s="14">
        <f>IF('Données projet'!$A$36&gt;35,N79+M80-V79,IF(A80&lt;'Données projet'!$A$36,$K$205^A80,IF(A80='Données projet'!$A$36,'Données projet'!$B$36,N79+M80-V79)))</f>
        <v>103.00000000000017</v>
      </c>
      <c r="O80" s="14">
        <f>N80*VLOOKUP('Données projet'!$B$9,Paramètres!$A$1:$I$88,3,0)*VLOOKUP('Données projet'!$B$9,Paramètres!$A$1:$I$88,5,0)</f>
        <v>93.194400000000144</v>
      </c>
      <c r="P80" s="14">
        <f t="shared" si="87"/>
        <v>25.334066536915302</v>
      </c>
      <c r="Q80" s="22">
        <f t="shared" si="54"/>
        <v>206.43707921846104</v>
      </c>
      <c r="R80" s="62">
        <f t="shared" si="55"/>
        <v>475.94723844273335</v>
      </c>
      <c r="S80" s="62">
        <f ca="1">AVERAGE(OFFSET($R$3,0,0,'Données projet'!$E$9+1,1))-AVERAGE(OFFSET($H$3,0,0,'Données projet'!$E$9+1,1))</f>
        <v>276.58769039042727</v>
      </c>
      <c r="T80" s="62">
        <f t="shared" si="88"/>
        <v>194.1628048442449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8.6077675852353259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8.6077675852353259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projet'!$B$10,Paramètres!$A$1:$I$88,3,0)*0.475*44/12</f>
        <v>#N/A</v>
      </c>
      <c r="AV80" s="23" t="e">
        <f>EXP(-LN(2)/25)*AV79+(1-EXP(-LN(2)/25))/(LN(2)/25)*Calculateur!AQ80*Calculateur!AS80*VLOOKUP('Données projet'!$B$10,Paramètres!$A$1:$I$88,3,0)*0.475*44/12</f>
        <v>#N/A</v>
      </c>
      <c r="AW80" s="23" t="e">
        <f>EXP(-LN(2)/2)*AW79+(1-EXP(-LN(2)/2))/(LN(2)/2)*AQ80*AT80*VLOOKUP('Données projet'!$B$10,Paramètres!$A$1:$I$88,3,0)*0.475*44/12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projet'!$B$11,Paramètres!$A$1:$I$88,3,0)*0.475*44/12</f>
        <v>#N/A</v>
      </c>
      <c r="BQ80" s="23" t="e">
        <f>EXP(-LN(2)/25)*BQ79+(1-EXP(-LN(2)/25))/(LN(2)/25)*Calculateur!BL80*Calculateur!BN80*VLOOKUP('Données projet'!$B$11,Paramètres!$A$1:$I$88,3,0)*0.475*44/12</f>
        <v>#N/A</v>
      </c>
      <c r="BR80" s="23" t="e">
        <f>EXP(-LN(2)/2)*BR79+(1-EXP(-LN(2)/2))/(LN(2)/2)*BL80*BO80*VLOOKUP('Données projet'!$B$11,Paramètres!$A$1:$I$88,3,0)*0.475*44/12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projet'!$B$12,Paramètres!$A$1:$I$88,3,0)*0.475*44/12</f>
        <v>#N/A</v>
      </c>
      <c r="CL80" s="23" t="e">
        <f>EXP(-LN(2)/25)*CL79+(1-EXP(-LN(2)/25))/(LN(2)/25)*Calculateur!CG80*Calculateur!CI80*VLOOKUP('Données projet'!$B$12,Paramètres!$A$1:$I$88,3,0)*0.475*44/12</f>
        <v>#N/A</v>
      </c>
      <c r="CM80" s="23" t="e">
        <f>EXP(-LN(2)/2)*CM79+(1-EXP(-LN(2)/2))/(LN(2)/2)*CG80*CJ80*VLOOKUP('Données projet'!$B$12,Paramètres!$A$1:$I$88,3,0)*0.475*44/12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2</v>
      </c>
      <c r="N81" s="14">
        <f>IF('Données projet'!$A$36&gt;35,N80+M81-V80,IF(A81&lt;'Données projet'!$A$36,$K$205^A81,IF(A81='Données projet'!$A$36,'Données projet'!$B$36,N80+M81-V80)))</f>
        <v>105.00000000000017</v>
      </c>
      <c r="O81" s="14">
        <f>N81*VLOOKUP('Données projet'!$B$9,Paramètres!$A$1:$I$88,3,0)*VLOOKUP('Données projet'!$B$9,Paramètres!$A$1:$I$88,5,0)</f>
        <v>95.004000000000161</v>
      </c>
      <c r="P81" s="14">
        <f t="shared" si="87"/>
        <v>25.76824255060081</v>
      </c>
      <c r="Q81" s="22">
        <f t="shared" si="54"/>
        <v>210.34498910896332</v>
      </c>
      <c r="R81" s="62">
        <f t="shared" si="55"/>
        <v>480.26842714338954</v>
      </c>
      <c r="S81" s="62">
        <f ca="1">AVERAGE(OFFSET($R$3,0,0,'Données projet'!$E$9+1,1))-AVERAGE(OFFSET($H$3,0,0,'Données projet'!$E$9+1,1))</f>
        <v>276.58769039042727</v>
      </c>
      <c r="T81" s="62">
        <f t="shared" si="88"/>
        <v>194.1628048442449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8.3723877279542425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8.3723877279542425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projet'!$B$10,Paramètres!$A$1:$I$88,3,0)*0.475*44/12</f>
        <v>#N/A</v>
      </c>
      <c r="AV81" s="23" t="e">
        <f>EXP(-LN(2)/25)*AV80+(1-EXP(-LN(2)/25))/(LN(2)/25)*Calculateur!AQ81*Calculateur!AS81*VLOOKUP('Données projet'!$B$10,Paramètres!$A$1:$I$88,3,0)*0.475*44/12</f>
        <v>#N/A</v>
      </c>
      <c r="AW81" s="23" t="e">
        <f>EXP(-LN(2)/2)*AW80+(1-EXP(-LN(2)/2))/(LN(2)/2)*AQ81*AT81*VLOOKUP('Données projet'!$B$10,Paramètres!$A$1:$I$88,3,0)*0.475*44/12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projet'!$B$11,Paramètres!$A$1:$I$88,3,0)*0.475*44/12</f>
        <v>#N/A</v>
      </c>
      <c r="BQ81" s="23" t="e">
        <f>EXP(-LN(2)/25)*BQ80+(1-EXP(-LN(2)/25))/(LN(2)/25)*Calculateur!BL81*Calculateur!BN81*VLOOKUP('Données projet'!$B$11,Paramètres!$A$1:$I$88,3,0)*0.475*44/12</f>
        <v>#N/A</v>
      </c>
      <c r="BR81" s="23" t="e">
        <f>EXP(-LN(2)/2)*BR80+(1-EXP(-LN(2)/2))/(LN(2)/2)*BL81*BO81*VLOOKUP('Données projet'!$B$11,Paramètres!$A$1:$I$88,3,0)*0.475*44/12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projet'!$B$12,Paramètres!$A$1:$I$88,3,0)*0.475*44/12</f>
        <v>#N/A</v>
      </c>
      <c r="CL81" s="23" t="e">
        <f>EXP(-LN(2)/25)*CL80+(1-EXP(-LN(2)/25))/(LN(2)/25)*Calculateur!CG81*Calculateur!CI81*VLOOKUP('Données projet'!$B$12,Paramètres!$A$1:$I$88,3,0)*0.475*44/12</f>
        <v>#N/A</v>
      </c>
      <c r="CM81" s="23" t="e">
        <f>EXP(-LN(2)/2)*CM80+(1-EXP(-LN(2)/2))/(LN(2)/2)*CG81*CJ81*VLOOKUP('Données projet'!$B$12,Paramètres!$A$1:$I$88,3,0)*0.475*44/12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2</v>
      </c>
      <c r="N82" s="14">
        <f>IF('Données projet'!$A$36&gt;35,N81+M82-V81,IF(A82&lt;'Données projet'!$A$36,$K$205^A82,IF(A82='Données projet'!$A$36,'Données projet'!$B$36,N81+M82-V81)))</f>
        <v>107.00000000000017</v>
      </c>
      <c r="O82" s="14">
        <f>N82*VLOOKUP('Données projet'!$B$9,Paramètres!$A$1:$I$88,3,0)*VLOOKUP('Données projet'!$B$9,Paramètres!$A$1:$I$88,5,0)</f>
        <v>96.81360000000015</v>
      </c>
      <c r="P82" s="14">
        <f t="shared" si="87"/>
        <v>26.201456938925361</v>
      </c>
      <c r="Q82" s="22">
        <f t="shared" si="54"/>
        <v>214.2512241686286</v>
      </c>
      <c r="R82" s="62">
        <f t="shared" si="55"/>
        <v>484.58077154980555</v>
      </c>
      <c r="S82" s="62">
        <f ca="1">AVERAGE(OFFSET($R$3,0,0,'Données projet'!$E$9+1,1))-AVERAGE(OFFSET($H$3,0,0,'Données projet'!$E$9+1,1))</f>
        <v>276.58769039042727</v>
      </c>
      <c r="T82" s="62">
        <f t="shared" si="88"/>
        <v>194.1628048442449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8.1434443452485983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8.1434443452485983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projet'!$B$10,Paramètres!$A$1:$I$88,3,0)*0.475*44/12</f>
        <v>#N/A</v>
      </c>
      <c r="AV82" s="23" t="e">
        <f>EXP(-LN(2)/25)*AV81+(1-EXP(-LN(2)/25))/(LN(2)/25)*Calculateur!AQ82*Calculateur!AS82*VLOOKUP('Données projet'!$B$10,Paramètres!$A$1:$I$88,3,0)*0.475*44/12</f>
        <v>#N/A</v>
      </c>
      <c r="AW82" s="23" t="e">
        <f>EXP(-LN(2)/2)*AW81+(1-EXP(-LN(2)/2))/(LN(2)/2)*AQ82*AT82*VLOOKUP('Données projet'!$B$10,Paramètres!$A$1:$I$88,3,0)*0.475*44/12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projet'!$B$11,Paramètres!$A$1:$I$88,3,0)*0.475*44/12</f>
        <v>#N/A</v>
      </c>
      <c r="BQ82" s="23" t="e">
        <f>EXP(-LN(2)/25)*BQ81+(1-EXP(-LN(2)/25))/(LN(2)/25)*Calculateur!BL82*Calculateur!BN82*VLOOKUP('Données projet'!$B$11,Paramètres!$A$1:$I$88,3,0)*0.475*44/12</f>
        <v>#N/A</v>
      </c>
      <c r="BR82" s="23" t="e">
        <f>EXP(-LN(2)/2)*BR81+(1-EXP(-LN(2)/2))/(LN(2)/2)*BL82*BO82*VLOOKUP('Données projet'!$B$11,Paramètres!$A$1:$I$88,3,0)*0.475*44/12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projet'!$B$12,Paramètres!$A$1:$I$88,3,0)*0.475*44/12</f>
        <v>#N/A</v>
      </c>
      <c r="CL82" s="23" t="e">
        <f>EXP(-LN(2)/25)*CL81+(1-EXP(-LN(2)/25))/(LN(2)/25)*Calculateur!CG82*Calculateur!CI82*VLOOKUP('Données projet'!$B$12,Paramètres!$A$1:$I$88,3,0)*0.475*44/12</f>
        <v>#N/A</v>
      </c>
      <c r="CM82" s="23" t="e">
        <f>EXP(-LN(2)/2)*CM81+(1-EXP(-LN(2)/2))/(LN(2)/2)*CG82*CJ82*VLOOKUP('Données projet'!$B$12,Paramètres!$A$1:$I$88,3,0)*0.475*44/12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2</v>
      </c>
      <c r="N83" s="14">
        <f>IF('Données projet'!$A$36&gt;35,N82+M83-V82,IF(A83&lt;'Données projet'!$A$36,$K$205^A83,IF(A83='Données projet'!$A$36,'Données projet'!$B$36,N82+M83-V82)))</f>
        <v>109.00000000000017</v>
      </c>
      <c r="O83" s="14">
        <f>N83*VLOOKUP('Données projet'!$B$9,Paramètres!$A$1:$I$88,3,0)*VLOOKUP('Données projet'!$B$9,Paramètres!$A$1:$I$88,5,0)</f>
        <v>98.623200000000139</v>
      </c>
      <c r="P83" s="14">
        <f t="shared" si="87"/>
        <v>26.633729748944958</v>
      </c>
      <c r="Q83" s="22">
        <f t="shared" si="54"/>
        <v>218.15581931274605</v>
      </c>
      <c r="R83" s="62">
        <f t="shared" si="55"/>
        <v>488.88443095143214</v>
      </c>
      <c r="S83" s="62">
        <f ca="1">AVERAGE(OFFSET($R$3,0,0,'Données projet'!$E$9+1,1))-AVERAGE(OFFSET($H$3,0,0,'Données projet'!$E$9+1,1))</f>
        <v>276.58769039042727</v>
      </c>
      <c r="T83" s="62">
        <f t="shared" si="88"/>
        <v>194.1628048442449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7.9207614313826493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7.9207614313826493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projet'!$B$10,Paramètres!$A$1:$I$88,3,0)*0.475*44/12</f>
        <v>#N/A</v>
      </c>
      <c r="AV83" s="23" t="e">
        <f>EXP(-LN(2)/25)*AV82+(1-EXP(-LN(2)/25))/(LN(2)/25)*Calculateur!AQ83*Calculateur!AS83*VLOOKUP('Données projet'!$B$10,Paramètres!$A$1:$I$88,3,0)*0.475*44/12</f>
        <v>#N/A</v>
      </c>
      <c r="AW83" s="23" t="e">
        <f>EXP(-LN(2)/2)*AW82+(1-EXP(-LN(2)/2))/(LN(2)/2)*AQ83*AT83*VLOOKUP('Données projet'!$B$10,Paramètres!$A$1:$I$88,3,0)*0.475*44/12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projet'!$B$11,Paramètres!$A$1:$I$88,3,0)*0.475*44/12</f>
        <v>#N/A</v>
      </c>
      <c r="BQ83" s="23" t="e">
        <f>EXP(-LN(2)/25)*BQ82+(1-EXP(-LN(2)/25))/(LN(2)/25)*Calculateur!BL83*Calculateur!BN83*VLOOKUP('Données projet'!$B$11,Paramètres!$A$1:$I$88,3,0)*0.475*44/12</f>
        <v>#N/A</v>
      </c>
      <c r="BR83" s="23" t="e">
        <f>EXP(-LN(2)/2)*BR82+(1-EXP(-LN(2)/2))/(LN(2)/2)*BL83*BO83*VLOOKUP('Données projet'!$B$11,Paramètres!$A$1:$I$88,3,0)*0.475*44/12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projet'!$B$12,Paramètres!$A$1:$I$88,3,0)*0.475*44/12</f>
        <v>#N/A</v>
      </c>
      <c r="CL83" s="23" t="e">
        <f>EXP(-LN(2)/25)*CL82+(1-EXP(-LN(2)/25))/(LN(2)/25)*Calculateur!CG83*Calculateur!CI83*VLOOKUP('Données projet'!$B$12,Paramètres!$A$1:$I$88,3,0)*0.475*44/12</f>
        <v>#N/A</v>
      </c>
      <c r="CM83" s="23" t="e">
        <f>EXP(-LN(2)/2)*CM82+(1-EXP(-LN(2)/2))/(LN(2)/2)*CG83*CJ83*VLOOKUP('Données projet'!$B$12,Paramètres!$A$1:$I$88,3,0)*0.475*44/12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2</v>
      </c>
      <c r="N84" s="14">
        <f>IF('Données projet'!$A$36&gt;35,N83+M84-V83,IF(A84&lt;'Données projet'!$A$36,$K$205^A84,IF(A84='Données projet'!$A$36,'Données projet'!$B$36,N83+M84-V83)))</f>
        <v>111.00000000000017</v>
      </c>
      <c r="O84" s="14">
        <f>N84*VLOOKUP('Données projet'!$B$9,Paramètres!$A$1:$I$88,3,0)*VLOOKUP('Données projet'!$B$9,Paramètres!$A$1:$I$88,5,0)</f>
        <v>100.43280000000016</v>
      </c>
      <c r="P84" s="14">
        <f t="shared" si="87"/>
        <v>27.065080249927725</v>
      </c>
      <c r="Q84" s="22">
        <f t="shared" si="54"/>
        <v>222.05880810195768</v>
      </c>
      <c r="R84" s="62">
        <f t="shared" si="55"/>
        <v>493.17956112545914</v>
      </c>
      <c r="S84" s="62">
        <f ca="1">AVERAGE(OFFSET($R$3,0,0,'Données projet'!$E$9+1,1))-AVERAGE(OFFSET($H$3,0,0,'Données projet'!$E$9+1,1))</f>
        <v>276.58769039042727</v>
      </c>
      <c r="T84" s="62">
        <f t="shared" si="88"/>
        <v>194.1628048442449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7.7041677935067501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7.7041677935067501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projet'!$B$10,Paramètres!$A$1:$I$88,3,0)*0.475*44/12</f>
        <v>#N/A</v>
      </c>
      <c r="AV84" s="23" t="e">
        <f>EXP(-LN(2)/25)*AV83+(1-EXP(-LN(2)/25))/(LN(2)/25)*Calculateur!AQ84*Calculateur!AS84*VLOOKUP('Données projet'!$B$10,Paramètres!$A$1:$I$88,3,0)*0.475*44/12</f>
        <v>#N/A</v>
      </c>
      <c r="AW84" s="23" t="e">
        <f>EXP(-LN(2)/2)*AW83+(1-EXP(-LN(2)/2))/(LN(2)/2)*AQ84*AT84*VLOOKUP('Données projet'!$B$10,Paramètres!$A$1:$I$88,3,0)*0.475*44/12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projet'!$B$11,Paramètres!$A$1:$I$88,3,0)*0.475*44/12</f>
        <v>#N/A</v>
      </c>
      <c r="BQ84" s="23" t="e">
        <f>EXP(-LN(2)/25)*BQ83+(1-EXP(-LN(2)/25))/(LN(2)/25)*Calculateur!BL84*Calculateur!BN84*VLOOKUP('Données projet'!$B$11,Paramètres!$A$1:$I$88,3,0)*0.475*44/12</f>
        <v>#N/A</v>
      </c>
      <c r="BR84" s="23" t="e">
        <f>EXP(-LN(2)/2)*BR83+(1-EXP(-LN(2)/2))/(LN(2)/2)*BL84*BO84*VLOOKUP('Données projet'!$B$11,Paramètres!$A$1:$I$88,3,0)*0.475*44/12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projet'!$B$12,Paramètres!$A$1:$I$88,3,0)*0.475*44/12</f>
        <v>#N/A</v>
      </c>
      <c r="CL84" s="23" t="e">
        <f>EXP(-LN(2)/25)*CL83+(1-EXP(-LN(2)/25))/(LN(2)/25)*Calculateur!CG84*Calculateur!CI84*VLOOKUP('Données projet'!$B$12,Paramètres!$A$1:$I$88,3,0)*0.475*44/12</f>
        <v>#N/A</v>
      </c>
      <c r="CM84" s="23" t="e">
        <f>EXP(-LN(2)/2)*CM83+(1-EXP(-LN(2)/2))/(LN(2)/2)*CG84*CJ84*VLOOKUP('Données projet'!$B$12,Paramètres!$A$1:$I$88,3,0)*0.475*44/12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2</v>
      </c>
      <c r="N85" s="14">
        <f>IF('Données projet'!$A$36&gt;35,N84+M85-V84,IF(A85&lt;'Données projet'!$A$36,$K$205^A85,IF(A85='Données projet'!$A$36,'Données projet'!$B$36,N84+M85-V84)))</f>
        <v>113.00000000000017</v>
      </c>
      <c r="O85" s="14">
        <f>N85*VLOOKUP('Données projet'!$B$9,Paramètres!$A$1:$I$88,3,0)*VLOOKUP('Données projet'!$B$9,Paramètres!$A$1:$I$88,5,0)</f>
        <v>102.24240000000015</v>
      </c>
      <c r="P85" s="14">
        <f t="shared" si="87"/>
        <v>27.495526976991531</v>
      </c>
      <c r="Q85" s="22">
        <f t="shared" si="54"/>
        <v>225.96022281826049</v>
      </c>
      <c r="R85" s="62">
        <f t="shared" si="55"/>
        <v>497.46631445024752</v>
      </c>
      <c r="S85" s="62">
        <f ca="1">AVERAGE(OFFSET($R$3,0,0,'Données projet'!$E$9+1,1))-AVERAGE(OFFSET($H$3,0,0,'Données projet'!$E$9+1,1))</f>
        <v>276.58769039042727</v>
      </c>
      <c r="T85" s="62">
        <f t="shared" si="88"/>
        <v>194.1628048442449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7.4934969200487318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7.4934969200487318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projet'!$B$10,Paramètres!$A$1:$I$88,3,0)*0.475*44/12</f>
        <v>#N/A</v>
      </c>
      <c r="AV85" s="23" t="e">
        <f>EXP(-LN(2)/25)*AV84+(1-EXP(-LN(2)/25))/(LN(2)/25)*Calculateur!AQ85*Calculateur!AS85*VLOOKUP('Données projet'!$B$10,Paramètres!$A$1:$I$88,3,0)*0.475*44/12</f>
        <v>#N/A</v>
      </c>
      <c r="AW85" s="23" t="e">
        <f>EXP(-LN(2)/2)*AW84+(1-EXP(-LN(2)/2))/(LN(2)/2)*AQ85*AT85*VLOOKUP('Données projet'!$B$10,Paramètres!$A$1:$I$88,3,0)*0.475*44/12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projet'!$B$11,Paramètres!$A$1:$I$88,3,0)*0.475*44/12</f>
        <v>#N/A</v>
      </c>
      <c r="BQ85" s="23" t="e">
        <f>EXP(-LN(2)/25)*BQ84+(1-EXP(-LN(2)/25))/(LN(2)/25)*Calculateur!BL85*Calculateur!BN85*VLOOKUP('Données projet'!$B$11,Paramètres!$A$1:$I$88,3,0)*0.475*44/12</f>
        <v>#N/A</v>
      </c>
      <c r="BR85" s="23" t="e">
        <f>EXP(-LN(2)/2)*BR84+(1-EXP(-LN(2)/2))/(LN(2)/2)*BL85*BO85*VLOOKUP('Données projet'!$B$11,Paramètres!$A$1:$I$88,3,0)*0.475*44/12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projet'!$B$12,Paramètres!$A$1:$I$88,3,0)*0.475*44/12</f>
        <v>#N/A</v>
      </c>
      <c r="CL85" s="23" t="e">
        <f>EXP(-LN(2)/25)*CL84+(1-EXP(-LN(2)/25))/(LN(2)/25)*Calculateur!CG85*Calculateur!CI85*VLOOKUP('Données projet'!$B$12,Paramètres!$A$1:$I$88,3,0)*0.475*44/12</f>
        <v>#N/A</v>
      </c>
      <c r="CM85" s="23" t="e">
        <f>EXP(-LN(2)/2)*CM84+(1-EXP(-LN(2)/2))/(LN(2)/2)*CG85*CJ85*VLOOKUP('Données projet'!$B$12,Paramètres!$A$1:$I$88,3,0)*0.475*44/12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2</v>
      </c>
      <c r="N86" s="14">
        <f>IF('Données projet'!$A$36&gt;35,N85+M86-V85,IF(A86&lt;'Données projet'!$A$36,$K$205^A86,IF(A86='Données projet'!$A$36,'Données projet'!$B$36,N85+M86-V85)))</f>
        <v>115.00000000000017</v>
      </c>
      <c r="O86" s="14">
        <f>N86*VLOOKUP('Données projet'!$B$9,Paramètres!$A$1:$I$88,3,0)*VLOOKUP('Données projet'!$B$9,Paramètres!$A$1:$I$88,5,0)</f>
        <v>104.05200000000013</v>
      </c>
      <c r="P86" s="14">
        <f t="shared" si="87"/>
        <v>27.925087771564467</v>
      </c>
      <c r="Q86" s="22">
        <f t="shared" si="54"/>
        <v>229.86009453547501</v>
      </c>
      <c r="R86" s="62">
        <f t="shared" si="55"/>
        <v>501.74484001257849</v>
      </c>
      <c r="S86" s="62">
        <f ca="1">AVERAGE(OFFSET($R$3,0,0,'Données projet'!$E$9+1,1))-AVERAGE(OFFSET($H$3,0,0,'Données projet'!$E$9+1,1))</f>
        <v>276.58769039042727</v>
      </c>
      <c r="T86" s="62">
        <f t="shared" si="88"/>
        <v>194.1628048442449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7.2885868527041229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7.2885868527041229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projet'!$B$10,Paramètres!$A$1:$I$88,3,0)*0.475*44/12</f>
        <v>#N/A</v>
      </c>
      <c r="AV86" s="23" t="e">
        <f>EXP(-LN(2)/25)*AV85+(1-EXP(-LN(2)/25))/(LN(2)/25)*Calculateur!AQ86*Calculateur!AS86*VLOOKUP('Données projet'!$B$10,Paramètres!$A$1:$I$88,3,0)*0.475*44/12</f>
        <v>#N/A</v>
      </c>
      <c r="AW86" s="23" t="e">
        <f>EXP(-LN(2)/2)*AW85+(1-EXP(-LN(2)/2))/(LN(2)/2)*AQ86*AT86*VLOOKUP('Données projet'!$B$10,Paramètres!$A$1:$I$88,3,0)*0.475*44/12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projet'!$B$11,Paramètres!$A$1:$I$88,3,0)*0.475*44/12</f>
        <v>#N/A</v>
      </c>
      <c r="BQ86" s="23" t="e">
        <f>EXP(-LN(2)/25)*BQ85+(1-EXP(-LN(2)/25))/(LN(2)/25)*Calculateur!BL86*Calculateur!BN86*VLOOKUP('Données projet'!$B$11,Paramètres!$A$1:$I$88,3,0)*0.475*44/12</f>
        <v>#N/A</v>
      </c>
      <c r="BR86" s="23" t="e">
        <f>EXP(-LN(2)/2)*BR85+(1-EXP(-LN(2)/2))/(LN(2)/2)*BL86*BO86*VLOOKUP('Données projet'!$B$11,Paramètres!$A$1:$I$88,3,0)*0.475*44/12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projet'!$B$12,Paramètres!$A$1:$I$88,3,0)*0.475*44/12</f>
        <v>#N/A</v>
      </c>
      <c r="CL86" s="23" t="e">
        <f>EXP(-LN(2)/25)*CL85+(1-EXP(-LN(2)/25))/(LN(2)/25)*Calculateur!CG86*Calculateur!CI86*VLOOKUP('Données projet'!$B$12,Paramètres!$A$1:$I$88,3,0)*0.475*44/12</f>
        <v>#N/A</v>
      </c>
      <c r="CM86" s="23" t="e">
        <f>EXP(-LN(2)/2)*CM85+(1-EXP(-LN(2)/2))/(LN(2)/2)*CG86*CJ86*VLOOKUP('Données projet'!$B$12,Paramètres!$A$1:$I$88,3,0)*0.475*44/12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2</v>
      </c>
      <c r="N87" s="14">
        <f>IF('Données projet'!$A$36&gt;35,N86+M87-V86,IF(A87&lt;'Données projet'!$A$36,$K$205^A87,IF(A87='Données projet'!$A$36,'Données projet'!$B$36,N86+M87-V86)))</f>
        <v>117.00000000000017</v>
      </c>
      <c r="O87" s="14">
        <f>N87*VLOOKUP('Données projet'!$B$9,Paramètres!$A$1:$I$88,3,0)*VLOOKUP('Données projet'!$B$9,Paramètres!$A$1:$I$88,5,0)</f>
        <v>105.86160000000015</v>
      </c>
      <c r="P87" s="14">
        <f t="shared" si="87"/>
        <v>28.353779818951338</v>
      </c>
      <c r="Q87" s="22">
        <f t="shared" si="54"/>
        <v>233.75845318467381</v>
      </c>
      <c r="R87" s="62">
        <f t="shared" si="55"/>
        <v>506.01528370922415</v>
      </c>
      <c r="S87" s="62">
        <f ca="1">AVERAGE(OFFSET($R$3,0,0,'Données projet'!$E$9+1,1))-AVERAGE(OFFSET($H$3,0,0,'Données projet'!$E$9+1,1))</f>
        <v>276.58769039042727</v>
      </c>
      <c r="T87" s="62">
        <f t="shared" si="88"/>
        <v>194.1628048442449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7.0892800619268046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7.0892800619268046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projet'!$B$10,Paramètres!$A$1:$I$88,3,0)*0.475*44/12</f>
        <v>#N/A</v>
      </c>
      <c r="AV87" s="23" t="e">
        <f>EXP(-LN(2)/25)*AV86+(1-EXP(-LN(2)/25))/(LN(2)/25)*Calculateur!AQ87*Calculateur!AS87*VLOOKUP('Données projet'!$B$10,Paramètres!$A$1:$I$88,3,0)*0.475*44/12</f>
        <v>#N/A</v>
      </c>
      <c r="AW87" s="23" t="e">
        <f>EXP(-LN(2)/2)*AW86+(1-EXP(-LN(2)/2))/(LN(2)/2)*AQ87*AT87*VLOOKUP('Données projet'!$B$10,Paramètres!$A$1:$I$88,3,0)*0.475*44/12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projet'!$B$11,Paramètres!$A$1:$I$88,3,0)*0.475*44/12</f>
        <v>#N/A</v>
      </c>
      <c r="BQ87" s="23" t="e">
        <f>EXP(-LN(2)/25)*BQ86+(1-EXP(-LN(2)/25))/(LN(2)/25)*Calculateur!BL87*Calculateur!BN87*VLOOKUP('Données projet'!$B$11,Paramètres!$A$1:$I$88,3,0)*0.475*44/12</f>
        <v>#N/A</v>
      </c>
      <c r="BR87" s="23" t="e">
        <f>EXP(-LN(2)/2)*BR86+(1-EXP(-LN(2)/2))/(LN(2)/2)*BL87*BO87*VLOOKUP('Données projet'!$B$11,Paramètres!$A$1:$I$88,3,0)*0.475*44/12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projet'!$B$12,Paramètres!$A$1:$I$88,3,0)*0.475*44/12</f>
        <v>#N/A</v>
      </c>
      <c r="CL87" s="23" t="e">
        <f>EXP(-LN(2)/25)*CL86+(1-EXP(-LN(2)/25))/(LN(2)/25)*Calculateur!CG87*Calculateur!CI87*VLOOKUP('Données projet'!$B$12,Paramètres!$A$1:$I$88,3,0)*0.475*44/12</f>
        <v>#N/A</v>
      </c>
      <c r="CM87" s="23" t="e">
        <f>EXP(-LN(2)/2)*CM86+(1-EXP(-LN(2)/2))/(LN(2)/2)*CG87*CJ87*VLOOKUP('Données projet'!$B$12,Paramètres!$A$1:$I$88,3,0)*0.475*44/12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2</v>
      </c>
      <c r="N88" s="14">
        <f>IF('Données projet'!$A$36&gt;35,N87+M88-V87,IF(A88&lt;'Données projet'!$A$36,$K$205^A88,IF(A88='Données projet'!$A$36,'Données projet'!$B$36,N87+M88-V87)))</f>
        <v>119.00000000000017</v>
      </c>
      <c r="O88" s="14">
        <f>N88*VLOOKUP('Données projet'!$B$9,Paramètres!$A$1:$I$88,3,0)*VLOOKUP('Données projet'!$B$9,Paramètres!$A$1:$I$88,5,0)</f>
        <v>107.67120000000016</v>
      </c>
      <c r="P88" s="14">
        <f t="shared" si="87"/>
        <v>28.781619683258434</v>
      </c>
      <c r="Q88" s="22">
        <f t="shared" si="54"/>
        <v>237.65532761500867</v>
      </c>
      <c r="R88" s="62">
        <f t="shared" si="55"/>
        <v>510.27778834329018</v>
      </c>
      <c r="S88" s="62">
        <f ca="1">AVERAGE(OFFSET($R$3,0,0,'Données projet'!$E$9+1,1))-AVERAGE(OFFSET($H$3,0,0,'Données projet'!$E$9+1,1))</f>
        <v>276.58769039042727</v>
      </c>
      <c r="T88" s="62">
        <f t="shared" si="88"/>
        <v>194.1628048442449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6.89542332582438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6.89542332582438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projet'!$B$10,Paramètres!$A$1:$I$88,3,0)*0.475*44/12</f>
        <v>#N/A</v>
      </c>
      <c r="AV88" s="23" t="e">
        <f>EXP(-LN(2)/25)*AV87+(1-EXP(-LN(2)/25))/(LN(2)/25)*Calculateur!AQ88*Calculateur!AS88*VLOOKUP('Données projet'!$B$10,Paramètres!$A$1:$I$88,3,0)*0.475*44/12</f>
        <v>#N/A</v>
      </c>
      <c r="AW88" s="23" t="e">
        <f>EXP(-LN(2)/2)*AW87+(1-EXP(-LN(2)/2))/(LN(2)/2)*AQ88*AT88*VLOOKUP('Données projet'!$B$10,Paramètres!$A$1:$I$88,3,0)*0.475*44/12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projet'!$B$11,Paramètres!$A$1:$I$88,3,0)*0.475*44/12</f>
        <v>#N/A</v>
      </c>
      <c r="BQ88" s="23" t="e">
        <f>EXP(-LN(2)/25)*BQ87+(1-EXP(-LN(2)/25))/(LN(2)/25)*Calculateur!BL88*Calculateur!BN88*VLOOKUP('Données projet'!$B$11,Paramètres!$A$1:$I$88,3,0)*0.475*44/12</f>
        <v>#N/A</v>
      </c>
      <c r="BR88" s="23" t="e">
        <f>EXP(-LN(2)/2)*BR87+(1-EXP(-LN(2)/2))/(LN(2)/2)*BL88*BO88*VLOOKUP('Données projet'!$B$11,Paramètres!$A$1:$I$88,3,0)*0.475*44/12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projet'!$B$12,Paramètres!$A$1:$I$88,3,0)*0.475*44/12</f>
        <v>#N/A</v>
      </c>
      <c r="CL88" s="23" t="e">
        <f>EXP(-LN(2)/25)*CL87+(1-EXP(-LN(2)/25))/(LN(2)/25)*Calculateur!CG88*Calculateur!CI88*VLOOKUP('Données projet'!$B$12,Paramètres!$A$1:$I$88,3,0)*0.475*44/12</f>
        <v>#N/A</v>
      </c>
      <c r="CM88" s="23" t="e">
        <f>EXP(-LN(2)/2)*CM87+(1-EXP(-LN(2)/2))/(LN(2)/2)*CG88*CJ88*VLOOKUP('Données projet'!$B$12,Paramètres!$A$1:$I$88,3,0)*0.475*44/12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2</v>
      </c>
      <c r="N89" s="14">
        <f>IF('Données projet'!$A$36&gt;35,N88+M89-V88,IF(A89&lt;'Données projet'!$A$36,$K$205^A89,IF(A89='Données projet'!$A$36,'Données projet'!$B$36,N88+M89-V88)))</f>
        <v>121.00000000000017</v>
      </c>
      <c r="O89" s="14">
        <f>N89*VLOOKUP('Données projet'!$B$9,Paramètres!$A$1:$I$88,3,0)*VLOOKUP('Données projet'!$B$9,Paramètres!$A$1:$I$88,5,0)</f>
        <v>109.48080000000014</v>
      </c>
      <c r="P89" s="14">
        <f t="shared" si="87"/>
        <v>29.208623339903923</v>
      </c>
      <c r="Q89" s="22">
        <f t="shared" si="54"/>
        <v>241.55074565033286</v>
      </c>
      <c r="R89" s="62">
        <f t="shared" si="55"/>
        <v>514.53249371573759</v>
      </c>
      <c r="S89" s="62">
        <f ca="1">AVERAGE(OFFSET($R$3,0,0,'Données projet'!$E$9+1,1))-AVERAGE(OFFSET($H$3,0,0,'Données projet'!$E$9+1,1))</f>
        <v>276.58769039042727</v>
      </c>
      <c r="T89" s="62">
        <f t="shared" si="88"/>
        <v>194.1628048442449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6.7068676123651594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6.7068676123651594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projet'!$B$10,Paramètres!$A$1:$I$88,3,0)*0.475*44/12</f>
        <v>#N/A</v>
      </c>
      <c r="AV89" s="23" t="e">
        <f>EXP(-LN(2)/25)*AV88+(1-EXP(-LN(2)/25))/(LN(2)/25)*Calculateur!AQ89*Calculateur!AS89*VLOOKUP('Données projet'!$B$10,Paramètres!$A$1:$I$88,3,0)*0.475*44/12</f>
        <v>#N/A</v>
      </c>
      <c r="AW89" s="23" t="e">
        <f>EXP(-LN(2)/2)*AW88+(1-EXP(-LN(2)/2))/(LN(2)/2)*AQ89*AT89*VLOOKUP('Données projet'!$B$10,Paramètres!$A$1:$I$88,3,0)*0.475*44/12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projet'!$B$11,Paramètres!$A$1:$I$88,3,0)*0.475*44/12</f>
        <v>#N/A</v>
      </c>
      <c r="BQ89" s="23" t="e">
        <f>EXP(-LN(2)/25)*BQ88+(1-EXP(-LN(2)/25))/(LN(2)/25)*Calculateur!BL89*Calculateur!BN89*VLOOKUP('Données projet'!$B$11,Paramètres!$A$1:$I$88,3,0)*0.475*44/12</f>
        <v>#N/A</v>
      </c>
      <c r="BR89" s="23" t="e">
        <f>EXP(-LN(2)/2)*BR88+(1-EXP(-LN(2)/2))/(LN(2)/2)*BL89*BO89*VLOOKUP('Données projet'!$B$11,Paramètres!$A$1:$I$88,3,0)*0.475*44/12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projet'!$B$12,Paramètres!$A$1:$I$88,3,0)*0.475*44/12</f>
        <v>#N/A</v>
      </c>
      <c r="CL89" s="23" t="e">
        <f>EXP(-LN(2)/25)*CL88+(1-EXP(-LN(2)/25))/(LN(2)/25)*Calculateur!CG89*Calculateur!CI89*VLOOKUP('Données projet'!$B$12,Paramètres!$A$1:$I$88,3,0)*0.475*44/12</f>
        <v>#N/A</v>
      </c>
      <c r="CM89" s="23" t="e">
        <f>EXP(-LN(2)/2)*CM88+(1-EXP(-LN(2)/2))/(LN(2)/2)*CG89*CJ89*VLOOKUP('Données projet'!$B$12,Paramètres!$A$1:$I$88,3,0)*0.475*44/12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123</v>
      </c>
      <c r="L90" s="13">
        <f>VLOOKUP(A90,'Données projet'!$A$35:$I$55,9,0)</f>
        <v>2</v>
      </c>
      <c r="M90" s="13">
        <f t="array" ref="M90">INDEX(L:L,MIN(IF(ISNUMBER(L90:L286),ROW(L90:L286),"")))</f>
        <v>2</v>
      </c>
      <c r="N90" s="14">
        <f>IF('Données projet'!$A$36&gt;35,N89+M90-V89,IF(A90&lt;'Données projet'!$A$36,$K$205^A90,IF(A90='Données projet'!$A$36,'Données projet'!$B$36,N89+M90-V89)))</f>
        <v>123.00000000000017</v>
      </c>
      <c r="O90" s="14">
        <f>N90*VLOOKUP('Données projet'!$B$9,Paramètres!$A$1:$I$88,3,0)*VLOOKUP('Données projet'!$B$9,Paramètres!$A$1:$I$88,5,0)</f>
        <v>111.29040000000015</v>
      </c>
      <c r="P90" s="14">
        <f t="shared" si="87"/>
        <v>29.63480620591827</v>
      </c>
      <c r="Q90" s="22">
        <f t="shared" si="54"/>
        <v>245.44473414197455</v>
      </c>
      <c r="R90" s="62">
        <f t="shared" si="55"/>
        <v>518.77953671244939</v>
      </c>
      <c r="S90" s="62">
        <f ca="1">AVERAGE(OFFSET($R$3,0,0,'Données projet'!$E$9+1,1))-AVERAGE(OFFSET($H$3,0,0,'Données projet'!$E$9+1,1))</f>
        <v>276.58769039042727</v>
      </c>
      <c r="T90" s="62">
        <f t="shared" si="88"/>
        <v>194.1628048442449</v>
      </c>
      <c r="U90" s="16">
        <f>IF(ISNA(VLOOKUP(A90,'Données projet'!$A$35:$I$55,3,0)),0,VLOOKUP(A90,'Données projet'!$A$35:$I$55,3,0))</f>
        <v>5</v>
      </c>
      <c r="V90" s="16">
        <f>IF(ISNA(VLOOKUP(A90,'Données projet'!$A$35:$I$55,4,0)),0,VLOOKUP(A90,'Données projet'!$A$35:$I$55,4,0))</f>
        <v>23</v>
      </c>
      <c r="W90" s="17">
        <f>IF(ISNA(VLOOKUP(A90,'Données projet'!$A$35:$I$55,5,0)),0%,VLOOKUP(A90,'Données projet'!$A$35:$I$55,5,0)*VLOOKUP('Données projet'!$B$9,Paramètres!$A$1:$I$88,7,0))</f>
        <v>8.6000000000000007E-2</v>
      </c>
      <c r="X90" s="17">
        <f>IF(ISNA(VLOOKUP(A90,'Données projet'!$A$35:$I$55,6,0)),0%,VLOOKUP(A90,'Données projet'!$A$35:$I$55,6,0)*VLOOKUP('Données projet'!$B$9,Paramètres!$A$1:$I$88,7,0))</f>
        <v>0.129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1.9784541476159954</v>
      </c>
      <c r="AA90" s="23">
        <f>EXP(-LN(2)/25)*AA89+(1-EXP(-LN(2)/25))/(LN(2)/25)*Calculateur!V90*Calculateur!X90*VLOOKUP('Données projet'!$B$9,Paramètres!$A$1:$I$88,3,0)*0.475*44/12</f>
        <v>9.4794642944862453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11.45791844210224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projet'!$B$10,Paramètres!$A$1:$I$88,3,0)*0.475*44/12</f>
        <v>#N/A</v>
      </c>
      <c r="AV90" s="23" t="e">
        <f>EXP(-LN(2)/25)*AV89+(1-EXP(-LN(2)/25))/(LN(2)/25)*Calculateur!AQ90*Calculateur!AS90*VLOOKUP('Données projet'!$B$10,Paramètres!$A$1:$I$88,3,0)*0.475*44/12</f>
        <v>#N/A</v>
      </c>
      <c r="AW90" s="23" t="e">
        <f>EXP(-LN(2)/2)*AW89+(1-EXP(-LN(2)/2))/(LN(2)/2)*AQ90*AT90*VLOOKUP('Données projet'!$B$10,Paramètres!$A$1:$I$88,3,0)*0.475*44/12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projet'!$B$11,Paramètres!$A$1:$I$88,3,0)*0.475*44/12</f>
        <v>#N/A</v>
      </c>
      <c r="BQ90" s="23" t="e">
        <f>EXP(-LN(2)/25)*BQ89+(1-EXP(-LN(2)/25))/(LN(2)/25)*Calculateur!BL90*Calculateur!BN90*VLOOKUP('Données projet'!$B$11,Paramètres!$A$1:$I$88,3,0)*0.475*44/12</f>
        <v>#N/A</v>
      </c>
      <c r="BR90" s="23" t="e">
        <f>EXP(-LN(2)/2)*BR89+(1-EXP(-LN(2)/2))/(LN(2)/2)*BL90*BO90*VLOOKUP('Données projet'!$B$11,Paramètres!$A$1:$I$88,3,0)*0.475*44/12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projet'!$B$12,Paramètres!$A$1:$I$88,3,0)*0.475*44/12</f>
        <v>#N/A</v>
      </c>
      <c r="CL90" s="23" t="e">
        <f>EXP(-LN(2)/25)*CL89+(1-EXP(-LN(2)/25))/(LN(2)/25)*Calculateur!CG90*Calculateur!CI90*VLOOKUP('Données projet'!$B$12,Paramètres!$A$1:$I$88,3,0)*0.475*44/12</f>
        <v>#N/A</v>
      </c>
      <c r="CM90" s="23" t="e">
        <f>EXP(-LN(2)/2)*CM89+(1-EXP(-LN(2)/2))/(LN(2)/2)*CG90*CJ90*VLOOKUP('Données projet'!$B$12,Paramètres!$A$1:$I$88,3,0)*0.475*44/12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2.0588235294117645</v>
      </c>
      <c r="N91" s="14">
        <f>IF('Données projet'!$A$36&gt;35,N90+M91-V90,IF(A91&lt;'Données projet'!$A$36,$K$205^A91,IF(A91='Données projet'!$A$36,'Données projet'!$B$36,N90+M91-V90)))</f>
        <v>102.05882352941194</v>
      </c>
      <c r="O91" s="14">
        <f>N91*VLOOKUP('Données projet'!$B$9,Paramètres!$A$1:$I$88,3,0)*VLOOKUP('Données projet'!$B$9,Paramètres!$A$1:$I$88,5,0)</f>
        <v>92.342823529411916</v>
      </c>
      <c r="P91" s="14">
        <f t="shared" si="87"/>
        <v>25.129409755265925</v>
      </c>
      <c r="Q91" s="22">
        <f t="shared" si="54"/>
        <v>204.5974729708139</v>
      </c>
      <c r="R91" s="62">
        <f t="shared" si="55"/>
        <v>478.27920534000759</v>
      </c>
      <c r="S91" s="62">
        <f ca="1">AVERAGE(OFFSET($R$3,0,0,'Données projet'!$E$9+1,1))-AVERAGE(OFFSET($H$3,0,0,'Données projet'!$E$9+1,1))</f>
        <v>276.58769039042727</v>
      </c>
      <c r="T91" s="62">
        <f t="shared" si="88"/>
        <v>194.1628048442449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1.9396578685191204</v>
      </c>
      <c r="AA91" s="23">
        <f>EXP(-LN(2)/25)*AA90+(1-EXP(-LN(2)/25))/(LN(2)/25)*Calculateur!V91*Calculateur!X91*VLOOKUP('Données projet'!$B$9,Paramètres!$A$1:$I$88,3,0)*0.475*44/12</f>
        <v>9.2202478448501566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11.159905713369277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projet'!$B$10,Paramètres!$A$1:$I$88,3,0)*0.475*44/12</f>
        <v>#N/A</v>
      </c>
      <c r="AV91" s="23" t="e">
        <f>EXP(-LN(2)/25)*AV90+(1-EXP(-LN(2)/25))/(LN(2)/25)*Calculateur!AQ91*Calculateur!AS91*VLOOKUP('Données projet'!$B$10,Paramètres!$A$1:$I$88,3,0)*0.475*44/12</f>
        <v>#N/A</v>
      </c>
      <c r="AW91" s="23" t="e">
        <f>EXP(-LN(2)/2)*AW90+(1-EXP(-LN(2)/2))/(LN(2)/2)*AQ91*AT91*VLOOKUP('Données projet'!$B$10,Paramètres!$A$1:$I$88,3,0)*0.475*44/12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projet'!$B$11,Paramètres!$A$1:$I$88,3,0)*0.475*44/12</f>
        <v>#N/A</v>
      </c>
      <c r="BQ91" s="23" t="e">
        <f>EXP(-LN(2)/25)*BQ90+(1-EXP(-LN(2)/25))/(LN(2)/25)*Calculateur!BL91*Calculateur!BN91*VLOOKUP('Données projet'!$B$11,Paramètres!$A$1:$I$88,3,0)*0.475*44/12</f>
        <v>#N/A</v>
      </c>
      <c r="BR91" s="23" t="e">
        <f>EXP(-LN(2)/2)*BR90+(1-EXP(-LN(2)/2))/(LN(2)/2)*BL91*BO91*VLOOKUP('Données projet'!$B$11,Paramètres!$A$1:$I$88,3,0)*0.475*44/12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projet'!$B$12,Paramètres!$A$1:$I$88,3,0)*0.475*44/12</f>
        <v>#N/A</v>
      </c>
      <c r="CL91" s="23" t="e">
        <f>EXP(-LN(2)/25)*CL90+(1-EXP(-LN(2)/25))/(LN(2)/25)*Calculateur!CG91*Calculateur!CI91*VLOOKUP('Données projet'!$B$12,Paramètres!$A$1:$I$88,3,0)*0.475*44/12</f>
        <v>#N/A</v>
      </c>
      <c r="CM91" s="23" t="e">
        <f>EXP(-LN(2)/2)*CM90+(1-EXP(-LN(2)/2))/(LN(2)/2)*CG91*CJ91*VLOOKUP('Données projet'!$B$12,Paramètres!$A$1:$I$88,3,0)*0.475*44/12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2.0588235294117645</v>
      </c>
      <c r="N92" s="14">
        <f>IF('Données projet'!$A$36&gt;35,N91+M92-V91,IF(A92&lt;'Données projet'!$A$36,$K$205^A92,IF(A92='Données projet'!$A$36,'Données projet'!$B$36,N91+M92-V91)))</f>
        <v>104.11764705882371</v>
      </c>
      <c r="O92" s="14">
        <f>N92*VLOOKUP('Données projet'!$B$9,Paramètres!$A$1:$I$88,3,0)*VLOOKUP('Données projet'!$B$9,Paramètres!$A$1:$I$88,5,0)</f>
        <v>94.205647058823686</v>
      </c>
      <c r="P92" s="14">
        <f t="shared" si="87"/>
        <v>25.576814065129586</v>
      </c>
      <c r="Q92" s="22">
        <f t="shared" si="54"/>
        <v>208.62111979088527</v>
      </c>
      <c r="R92" s="62">
        <f t="shared" si="55"/>
        <v>482.64376350240889</v>
      </c>
      <c r="S92" s="62">
        <f ca="1">AVERAGE(OFFSET($R$3,0,0,'Données projet'!$E$9+1,1))-AVERAGE(OFFSET($H$3,0,0,'Données projet'!$E$9+1,1))</f>
        <v>276.58769039042727</v>
      </c>
      <c r="T92" s="62">
        <f t="shared" si="88"/>
        <v>194.1628048442449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1.9016223607919414</v>
      </c>
      <c r="AA92" s="23">
        <f>EXP(-LN(2)/25)*AA91+(1-EXP(-LN(2)/25))/(LN(2)/25)*Calculateur!V92*Calculateur!X92*VLOOKUP('Données projet'!$B$9,Paramètres!$A$1:$I$88,3,0)*0.475*44/12</f>
        <v>8.9681196826609675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10.869742043452909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projet'!$B$10,Paramètres!$A$1:$I$88,3,0)*0.475*44/12</f>
        <v>#N/A</v>
      </c>
      <c r="AV92" s="23" t="e">
        <f>EXP(-LN(2)/25)*AV91+(1-EXP(-LN(2)/25))/(LN(2)/25)*Calculateur!AQ92*Calculateur!AS92*VLOOKUP('Données projet'!$B$10,Paramètres!$A$1:$I$88,3,0)*0.475*44/12</f>
        <v>#N/A</v>
      </c>
      <c r="AW92" s="23" t="e">
        <f>EXP(-LN(2)/2)*AW91+(1-EXP(-LN(2)/2))/(LN(2)/2)*AQ92*AT92*VLOOKUP('Données projet'!$B$10,Paramètres!$A$1:$I$88,3,0)*0.475*44/12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projet'!$B$11,Paramètres!$A$1:$I$88,3,0)*0.475*44/12</f>
        <v>#N/A</v>
      </c>
      <c r="BQ92" s="23" t="e">
        <f>EXP(-LN(2)/25)*BQ91+(1-EXP(-LN(2)/25))/(LN(2)/25)*Calculateur!BL92*Calculateur!BN92*VLOOKUP('Données projet'!$B$11,Paramètres!$A$1:$I$88,3,0)*0.475*44/12</f>
        <v>#N/A</v>
      </c>
      <c r="BR92" s="23" t="e">
        <f>EXP(-LN(2)/2)*BR91+(1-EXP(-LN(2)/2))/(LN(2)/2)*BL92*BO92*VLOOKUP('Données projet'!$B$11,Paramètres!$A$1:$I$88,3,0)*0.475*44/12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projet'!$B$12,Paramètres!$A$1:$I$88,3,0)*0.475*44/12</f>
        <v>#N/A</v>
      </c>
      <c r="CL92" s="23" t="e">
        <f>EXP(-LN(2)/25)*CL91+(1-EXP(-LN(2)/25))/(LN(2)/25)*Calculateur!CG92*Calculateur!CI92*VLOOKUP('Données projet'!$B$12,Paramètres!$A$1:$I$88,3,0)*0.475*44/12</f>
        <v>#N/A</v>
      </c>
      <c r="CM92" s="23" t="e">
        <f>EXP(-LN(2)/2)*CM91+(1-EXP(-LN(2)/2))/(LN(2)/2)*CG92*CJ92*VLOOKUP('Données projet'!$B$12,Paramètres!$A$1:$I$88,3,0)*0.475*44/12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2.0588235294117645</v>
      </c>
      <c r="N93" s="14">
        <f>IF('Données projet'!$A$36&gt;35,N92+M93-V92,IF(A93&lt;'Données projet'!$A$36,$K$205^A93,IF(A93='Données projet'!$A$36,'Données projet'!$B$36,N92+M93-V92)))</f>
        <v>106.17647058823547</v>
      </c>
      <c r="O93" s="14">
        <f>N93*VLOOKUP('Données projet'!$B$9,Paramètres!$A$1:$I$88,3,0)*VLOOKUP('Données projet'!$B$9,Paramètres!$A$1:$I$88,5,0)</f>
        <v>96.068470588235456</v>
      </c>
      <c r="P93" s="14">
        <f t="shared" si="87"/>
        <v>26.023189700124618</v>
      </c>
      <c r="Q93" s="22">
        <f t="shared" si="54"/>
        <v>212.6429750022271</v>
      </c>
      <c r="R93" s="62">
        <f t="shared" si="55"/>
        <v>487.00061600645478</v>
      </c>
      <c r="S93" s="62">
        <f ca="1">AVERAGE(OFFSET($R$3,0,0,'Données projet'!$E$9+1,1))-AVERAGE(OFFSET($H$3,0,0,'Données projet'!$E$9+1,1))</f>
        <v>276.58769039042727</v>
      </c>
      <c r="T93" s="62">
        <f t="shared" si="88"/>
        <v>194.1628048442449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1.8643327061719233</v>
      </c>
      <c r="AA93" s="23">
        <f>EXP(-LN(2)/25)*AA92+(1-EXP(-LN(2)/25))/(LN(2)/25)*Calculateur!V93*Calculateur!X93*VLOOKUP('Données projet'!$B$9,Paramètres!$A$1:$I$88,3,0)*0.475*44/12</f>
        <v>8.7228859783256869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10.587218684497611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projet'!$B$10,Paramètres!$A$1:$I$88,3,0)*0.475*44/12</f>
        <v>#N/A</v>
      </c>
      <c r="AV93" s="23" t="e">
        <f>EXP(-LN(2)/25)*AV92+(1-EXP(-LN(2)/25))/(LN(2)/25)*Calculateur!AQ93*Calculateur!AS93*VLOOKUP('Données projet'!$B$10,Paramètres!$A$1:$I$88,3,0)*0.475*44/12</f>
        <v>#N/A</v>
      </c>
      <c r="AW93" s="23" t="e">
        <f>EXP(-LN(2)/2)*AW92+(1-EXP(-LN(2)/2))/(LN(2)/2)*AQ93*AT93*VLOOKUP('Données projet'!$B$10,Paramètres!$A$1:$I$88,3,0)*0.475*44/12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projet'!$B$11,Paramètres!$A$1:$I$88,3,0)*0.475*44/12</f>
        <v>#N/A</v>
      </c>
      <c r="BQ93" s="23" t="e">
        <f>EXP(-LN(2)/25)*BQ92+(1-EXP(-LN(2)/25))/(LN(2)/25)*Calculateur!BL93*Calculateur!BN93*VLOOKUP('Données projet'!$B$11,Paramètres!$A$1:$I$88,3,0)*0.475*44/12</f>
        <v>#N/A</v>
      </c>
      <c r="BR93" s="23" t="e">
        <f>EXP(-LN(2)/2)*BR92+(1-EXP(-LN(2)/2))/(LN(2)/2)*BL93*BO93*VLOOKUP('Données projet'!$B$11,Paramètres!$A$1:$I$88,3,0)*0.475*44/12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projet'!$B$12,Paramètres!$A$1:$I$88,3,0)*0.475*44/12</f>
        <v>#N/A</v>
      </c>
      <c r="CL93" s="23" t="e">
        <f>EXP(-LN(2)/25)*CL92+(1-EXP(-LN(2)/25))/(LN(2)/25)*Calculateur!CG93*Calculateur!CI93*VLOOKUP('Données projet'!$B$12,Paramètres!$A$1:$I$88,3,0)*0.475*44/12</f>
        <v>#N/A</v>
      </c>
      <c r="CM93" s="23" t="e">
        <f>EXP(-LN(2)/2)*CM92+(1-EXP(-LN(2)/2))/(LN(2)/2)*CG93*CJ93*VLOOKUP('Données projet'!$B$12,Paramètres!$A$1:$I$88,3,0)*0.475*44/12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2.0588235294117645</v>
      </c>
      <c r="N94" s="14">
        <f>IF('Données projet'!$A$36&gt;35,N93+M94-V93,IF(A94&lt;'Données projet'!$A$36,$K$205^A94,IF(A94='Données projet'!$A$36,'Données projet'!$B$36,N93+M94-V93)))</f>
        <v>108.23529411764724</v>
      </c>
      <c r="O94" s="14">
        <f>N94*VLOOKUP('Données projet'!$B$9,Paramètres!$A$1:$I$88,3,0)*VLOOKUP('Données projet'!$B$9,Paramètres!$A$1:$I$88,5,0)</f>
        <v>97.931294117647226</v>
      </c>
      <c r="P94" s="14">
        <f t="shared" si="87"/>
        <v>26.468558906340952</v>
      </c>
      <c r="Q94" s="22">
        <f t="shared" si="54"/>
        <v>216.66307735011273</v>
      </c>
      <c r="R94" s="62">
        <f t="shared" si="55"/>
        <v>491.34990419295775</v>
      </c>
      <c r="S94" s="62">
        <f ca="1">AVERAGE(OFFSET($R$3,0,0,'Données projet'!$E$9+1,1))-AVERAGE(OFFSET($H$3,0,0,'Données projet'!$E$9+1,1))</f>
        <v>276.58769039042727</v>
      </c>
      <c r="T94" s="62">
        <f t="shared" si="88"/>
        <v>194.1628048442449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1.8277742789345603</v>
      </c>
      <c r="AA94" s="23">
        <f>EXP(-LN(2)/25)*AA93+(1-EXP(-LN(2)/25))/(LN(2)/25)*Calculateur!V94*Calculateur!X94*VLOOKUP('Données projet'!$B$9,Paramètres!$A$1:$I$88,3,0)*0.475*44/12</f>
        <v>8.4843582025317339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10.312132481466294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projet'!$B$10,Paramètres!$A$1:$I$88,3,0)*0.475*44/12</f>
        <v>#N/A</v>
      </c>
      <c r="AV94" s="23" t="e">
        <f>EXP(-LN(2)/25)*AV93+(1-EXP(-LN(2)/25))/(LN(2)/25)*Calculateur!AQ94*Calculateur!AS94*VLOOKUP('Données projet'!$B$10,Paramètres!$A$1:$I$88,3,0)*0.475*44/12</f>
        <v>#N/A</v>
      </c>
      <c r="AW94" s="23" t="e">
        <f>EXP(-LN(2)/2)*AW93+(1-EXP(-LN(2)/2))/(LN(2)/2)*AQ94*AT94*VLOOKUP('Données projet'!$B$10,Paramètres!$A$1:$I$88,3,0)*0.475*44/12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projet'!$B$11,Paramètres!$A$1:$I$88,3,0)*0.475*44/12</f>
        <v>#N/A</v>
      </c>
      <c r="BQ94" s="23" t="e">
        <f>EXP(-LN(2)/25)*BQ93+(1-EXP(-LN(2)/25))/(LN(2)/25)*Calculateur!BL94*Calculateur!BN94*VLOOKUP('Données projet'!$B$11,Paramètres!$A$1:$I$88,3,0)*0.475*44/12</f>
        <v>#N/A</v>
      </c>
      <c r="BR94" s="23" t="e">
        <f>EXP(-LN(2)/2)*BR93+(1-EXP(-LN(2)/2))/(LN(2)/2)*BL94*BO94*VLOOKUP('Données projet'!$B$11,Paramètres!$A$1:$I$88,3,0)*0.475*44/12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projet'!$B$12,Paramètres!$A$1:$I$88,3,0)*0.475*44/12</f>
        <v>#N/A</v>
      </c>
      <c r="CL94" s="23" t="e">
        <f>EXP(-LN(2)/25)*CL93+(1-EXP(-LN(2)/25))/(LN(2)/25)*Calculateur!CG94*Calculateur!CI94*VLOOKUP('Données projet'!$B$12,Paramètres!$A$1:$I$88,3,0)*0.475*44/12</f>
        <v>#N/A</v>
      </c>
      <c r="CM94" s="23" t="e">
        <f>EXP(-LN(2)/2)*CM93+(1-EXP(-LN(2)/2))/(LN(2)/2)*CG94*CJ94*VLOOKUP('Données projet'!$B$12,Paramètres!$A$1:$I$88,3,0)*0.475*44/12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2.0588235294117645</v>
      </c>
      <c r="N95" s="14">
        <f>IF('Données projet'!$A$36&gt;35,N94+M95-V94,IF(A95&lt;'Données projet'!$A$36,$K$205^A95,IF(A95='Données projet'!$A$36,'Données projet'!$B$36,N94+M95-V94)))</f>
        <v>110.29411764705901</v>
      </c>
      <c r="O95" s="14">
        <f>N95*VLOOKUP('Données projet'!$B$9,Paramètres!$A$1:$I$88,3,0)*VLOOKUP('Données projet'!$B$9,Paramètres!$A$1:$I$88,5,0)</f>
        <v>99.794117647058997</v>
      </c>
      <c r="P95" s="14">
        <f t="shared" si="87"/>
        <v>26.912943035123106</v>
      </c>
      <c r="Q95" s="22">
        <f t="shared" si="54"/>
        <v>220.68146402146715</v>
      </c>
      <c r="R95" s="62">
        <f t="shared" si="55"/>
        <v>495.69176606457887</v>
      </c>
      <c r="S95" s="62">
        <f ca="1">AVERAGE(OFFSET($R$3,0,0,'Données projet'!$E$9+1,1))-AVERAGE(OFFSET($H$3,0,0,'Données projet'!$E$9+1,1))</f>
        <v>276.58769039042727</v>
      </c>
      <c r="T95" s="62">
        <f t="shared" si="88"/>
        <v>194.1628048442449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1.7919327401568832</v>
      </c>
      <c r="AA95" s="23">
        <f>EXP(-LN(2)/25)*AA94+(1-EXP(-LN(2)/25))/(LN(2)/25)*Calculateur!V95*Calculateur!X95*VLOOKUP('Données projet'!$B$9,Paramètres!$A$1:$I$88,3,0)*0.475*44/12</f>
        <v>8.2523529813104979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10.04428572146738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projet'!$B$10,Paramètres!$A$1:$I$88,3,0)*0.475*44/12</f>
        <v>#N/A</v>
      </c>
      <c r="AV95" s="23" t="e">
        <f>EXP(-LN(2)/25)*AV94+(1-EXP(-LN(2)/25))/(LN(2)/25)*Calculateur!AQ95*Calculateur!AS95*VLOOKUP('Données projet'!$B$10,Paramètres!$A$1:$I$88,3,0)*0.475*44/12</f>
        <v>#N/A</v>
      </c>
      <c r="AW95" s="23" t="e">
        <f>EXP(-LN(2)/2)*AW94+(1-EXP(-LN(2)/2))/(LN(2)/2)*AQ95*AT95*VLOOKUP('Données projet'!$B$10,Paramètres!$A$1:$I$88,3,0)*0.475*44/12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projet'!$B$11,Paramètres!$A$1:$I$88,3,0)*0.475*44/12</f>
        <v>#N/A</v>
      </c>
      <c r="BQ95" s="23" t="e">
        <f>EXP(-LN(2)/25)*BQ94+(1-EXP(-LN(2)/25))/(LN(2)/25)*Calculateur!BL95*Calculateur!BN95*VLOOKUP('Données projet'!$B$11,Paramètres!$A$1:$I$88,3,0)*0.475*44/12</f>
        <v>#N/A</v>
      </c>
      <c r="BR95" s="23" t="e">
        <f>EXP(-LN(2)/2)*BR94+(1-EXP(-LN(2)/2))/(LN(2)/2)*BL95*BO95*VLOOKUP('Données projet'!$B$11,Paramètres!$A$1:$I$88,3,0)*0.475*44/12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projet'!$B$12,Paramètres!$A$1:$I$88,3,0)*0.475*44/12</f>
        <v>#N/A</v>
      </c>
      <c r="CL95" s="23" t="e">
        <f>EXP(-LN(2)/25)*CL94+(1-EXP(-LN(2)/25))/(LN(2)/25)*Calculateur!CG95*Calculateur!CI95*VLOOKUP('Données projet'!$B$12,Paramètres!$A$1:$I$88,3,0)*0.475*44/12</f>
        <v>#N/A</v>
      </c>
      <c r="CM95" s="23" t="e">
        <f>EXP(-LN(2)/2)*CM94+(1-EXP(-LN(2)/2))/(LN(2)/2)*CG95*CJ95*VLOOKUP('Données projet'!$B$12,Paramètres!$A$1:$I$88,3,0)*0.475*44/12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2.0588235294117645</v>
      </c>
      <c r="N96" s="14">
        <f>IF('Données projet'!$A$36&gt;35,N95+M96-V95,IF(A96&lt;'Données projet'!$A$36,$K$205^A96,IF(A96='Données projet'!$A$36,'Données projet'!$B$36,N95+M96-V95)))</f>
        <v>112.35294117647078</v>
      </c>
      <c r="O96" s="14">
        <f>N96*VLOOKUP('Données projet'!$B$9,Paramètres!$A$1:$I$88,3,0)*VLOOKUP('Données projet'!$B$9,Paramètres!$A$1:$I$88,5,0)</f>
        <v>101.65694117647075</v>
      </c>
      <c r="P96" s="14">
        <f t="shared" si="87"/>
        <v>27.356362595075737</v>
      </c>
      <c r="Q96" s="22">
        <f t="shared" si="54"/>
        <v>224.69817073544343</v>
      </c>
      <c r="R96" s="62">
        <f t="shared" si="55"/>
        <v>500.02633640727936</v>
      </c>
      <c r="S96" s="62">
        <f ca="1">AVERAGE(OFFSET($R$3,0,0,'Données projet'!$E$9+1,1))-AVERAGE(OFFSET($H$3,0,0,'Données projet'!$E$9+1,1))</f>
        <v>276.58769039042727</v>
      </c>
      <c r="T96" s="62">
        <f t="shared" si="88"/>
        <v>194.1628048442449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1.7567940320934563</v>
      </c>
      <c r="AA96" s="23">
        <f>EXP(-LN(2)/25)*AA95+(1-EXP(-LN(2)/25))/(LN(2)/25)*Calculateur!V96*Calculateur!X96*VLOOKUP('Données projet'!$B$9,Paramètres!$A$1:$I$88,3,0)*0.475*44/12</f>
        <v>8.0266919550641802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9.7834859871576363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projet'!$B$10,Paramètres!$A$1:$I$88,3,0)*0.475*44/12</f>
        <v>#N/A</v>
      </c>
      <c r="AV96" s="23" t="e">
        <f>EXP(-LN(2)/25)*AV95+(1-EXP(-LN(2)/25))/(LN(2)/25)*Calculateur!AQ96*Calculateur!AS96*VLOOKUP('Données projet'!$B$10,Paramètres!$A$1:$I$88,3,0)*0.475*44/12</f>
        <v>#N/A</v>
      </c>
      <c r="AW96" s="23" t="e">
        <f>EXP(-LN(2)/2)*AW95+(1-EXP(-LN(2)/2))/(LN(2)/2)*AQ96*AT96*VLOOKUP('Données projet'!$B$10,Paramètres!$A$1:$I$88,3,0)*0.475*44/12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projet'!$B$11,Paramètres!$A$1:$I$88,3,0)*0.475*44/12</f>
        <v>#N/A</v>
      </c>
      <c r="BQ96" s="23" t="e">
        <f>EXP(-LN(2)/25)*BQ95+(1-EXP(-LN(2)/25))/(LN(2)/25)*Calculateur!BL96*Calculateur!BN96*VLOOKUP('Données projet'!$B$11,Paramètres!$A$1:$I$88,3,0)*0.475*44/12</f>
        <v>#N/A</v>
      </c>
      <c r="BR96" s="23" t="e">
        <f>EXP(-LN(2)/2)*BR95+(1-EXP(-LN(2)/2))/(LN(2)/2)*BL96*BO96*VLOOKUP('Données projet'!$B$11,Paramètres!$A$1:$I$88,3,0)*0.475*44/12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projet'!$B$12,Paramètres!$A$1:$I$88,3,0)*0.475*44/12</f>
        <v>#N/A</v>
      </c>
      <c r="CL96" s="23" t="e">
        <f>EXP(-LN(2)/25)*CL95+(1-EXP(-LN(2)/25))/(LN(2)/25)*Calculateur!CG96*Calculateur!CI96*VLOOKUP('Données projet'!$B$12,Paramètres!$A$1:$I$88,3,0)*0.475*44/12</f>
        <v>#N/A</v>
      </c>
      <c r="CM96" s="23" t="e">
        <f>EXP(-LN(2)/2)*CM95+(1-EXP(-LN(2)/2))/(LN(2)/2)*CG96*CJ96*VLOOKUP('Données projet'!$B$12,Paramètres!$A$1:$I$88,3,0)*0.475*44/12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2.0588235294117645</v>
      </c>
      <c r="N97" s="14">
        <f>IF('Données projet'!$A$36&gt;35,N96+M97-V96,IF(A97&lt;'Données projet'!$A$36,$K$205^A97,IF(A97='Données projet'!$A$36,'Données projet'!$B$36,N96+M97-V96)))</f>
        <v>114.41176470588255</v>
      </c>
      <c r="O97" s="14">
        <f>N97*VLOOKUP('Données projet'!$B$9,Paramètres!$A$1:$I$88,3,0)*VLOOKUP('Données projet'!$B$9,Paramètres!$A$1:$I$88,5,0)</f>
        <v>103.51976470588254</v>
      </c>
      <c r="P97" s="14">
        <f t="shared" si="87"/>
        <v>27.798837300149131</v>
      </c>
      <c r="Q97" s="22">
        <f t="shared" si="54"/>
        <v>228.71323182717177</v>
      </c>
      <c r="R97" s="62">
        <f t="shared" si="55"/>
        <v>504.35374690441029</v>
      </c>
      <c r="S97" s="62">
        <f ca="1">AVERAGE(OFFSET($R$3,0,0,'Données projet'!$E$9+1,1))-AVERAGE(OFFSET($H$3,0,0,'Données projet'!$E$9+1,1))</f>
        <v>276.58769039042727</v>
      </c>
      <c r="T97" s="62">
        <f t="shared" si="88"/>
        <v>194.1628048442449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1.7223443726626575</v>
      </c>
      <c r="AA97" s="23">
        <f>EXP(-LN(2)/25)*AA96+(1-EXP(-LN(2)/25))/(LN(2)/25)*Calculateur!V97*Calculateur!X97*VLOOKUP('Données projet'!$B$9,Paramètres!$A$1:$I$88,3,0)*0.475*44/12</f>
        <v>7.8072016414475653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9.5295460141102222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projet'!$B$10,Paramètres!$A$1:$I$88,3,0)*0.475*44/12</f>
        <v>#N/A</v>
      </c>
      <c r="AV97" s="23" t="e">
        <f>EXP(-LN(2)/25)*AV96+(1-EXP(-LN(2)/25))/(LN(2)/25)*Calculateur!AQ97*Calculateur!AS97*VLOOKUP('Données projet'!$B$10,Paramètres!$A$1:$I$88,3,0)*0.475*44/12</f>
        <v>#N/A</v>
      </c>
      <c r="AW97" s="23" t="e">
        <f>EXP(-LN(2)/2)*AW96+(1-EXP(-LN(2)/2))/(LN(2)/2)*AQ97*AT97*VLOOKUP('Données projet'!$B$10,Paramètres!$A$1:$I$88,3,0)*0.475*44/12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projet'!$B$11,Paramètres!$A$1:$I$88,3,0)*0.475*44/12</f>
        <v>#N/A</v>
      </c>
      <c r="BQ97" s="23" t="e">
        <f>EXP(-LN(2)/25)*BQ96+(1-EXP(-LN(2)/25))/(LN(2)/25)*Calculateur!BL97*Calculateur!BN97*VLOOKUP('Données projet'!$B$11,Paramètres!$A$1:$I$88,3,0)*0.475*44/12</f>
        <v>#N/A</v>
      </c>
      <c r="BR97" s="23" t="e">
        <f>EXP(-LN(2)/2)*BR96+(1-EXP(-LN(2)/2))/(LN(2)/2)*BL97*BO97*VLOOKUP('Données projet'!$B$11,Paramètres!$A$1:$I$88,3,0)*0.475*44/12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projet'!$B$12,Paramètres!$A$1:$I$88,3,0)*0.475*44/12</f>
        <v>#N/A</v>
      </c>
      <c r="CL97" s="23" t="e">
        <f>EXP(-LN(2)/25)*CL96+(1-EXP(-LN(2)/25))/(LN(2)/25)*Calculateur!CG97*Calculateur!CI97*VLOOKUP('Données projet'!$B$12,Paramètres!$A$1:$I$88,3,0)*0.475*44/12</f>
        <v>#N/A</v>
      </c>
      <c r="CM97" s="23" t="e">
        <f>EXP(-LN(2)/2)*CM96+(1-EXP(-LN(2)/2))/(LN(2)/2)*CG97*CJ97*VLOOKUP('Données projet'!$B$12,Paramètres!$A$1:$I$88,3,0)*0.475*44/12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2.0588235294117645</v>
      </c>
      <c r="N98" s="14">
        <f>IF('Données projet'!$A$36&gt;35,N97+M98-V97,IF(A98&lt;'Données projet'!$A$36,$K$205^A98,IF(A98='Données projet'!$A$36,'Données projet'!$B$36,N97+M98-V97)))</f>
        <v>116.47058823529431</v>
      </c>
      <c r="O98" s="14">
        <f>N98*VLOOKUP('Données projet'!$B$9,Paramètres!$A$1:$I$88,3,0)*VLOOKUP('Données projet'!$B$9,Paramètres!$A$1:$I$88,5,0)</f>
        <v>105.38258823529429</v>
      </c>
      <c r="P98" s="14">
        <f t="shared" si="87"/>
        <v>28.240386114165787</v>
      </c>
      <c r="Q98" s="22">
        <f t="shared" si="54"/>
        <v>232.72668032530964</v>
      </c>
      <c r="R98" s="62">
        <f t="shared" si="55"/>
        <v>508.67412624407558</v>
      </c>
      <c r="S98" s="62">
        <f ca="1">AVERAGE(OFFSET($R$3,0,0,'Données projet'!$E$9+1,1))-AVERAGE(OFFSET($H$3,0,0,'Données projet'!$E$9+1,1))</f>
        <v>276.58769039042727</v>
      </c>
      <c r="T98" s="62">
        <f t="shared" si="88"/>
        <v>194.1628048442449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1.6885702500410793</v>
      </c>
      <c r="AA98" s="23">
        <f>EXP(-LN(2)/25)*AA97+(1-EXP(-LN(2)/25))/(LN(2)/25)*Calculateur!V98*Calculateur!X98*VLOOKUP('Données projet'!$B$9,Paramètres!$A$1:$I$88,3,0)*0.475*44/12</f>
        <v>7.5937133019992906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9.2822835520403704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projet'!$B$10,Paramètres!$A$1:$I$88,3,0)*0.475*44/12</f>
        <v>#N/A</v>
      </c>
      <c r="AV98" s="23" t="e">
        <f>EXP(-LN(2)/25)*AV97+(1-EXP(-LN(2)/25))/(LN(2)/25)*Calculateur!AQ98*Calculateur!AS98*VLOOKUP('Données projet'!$B$10,Paramètres!$A$1:$I$88,3,0)*0.475*44/12</f>
        <v>#N/A</v>
      </c>
      <c r="AW98" s="23" t="e">
        <f>EXP(-LN(2)/2)*AW97+(1-EXP(-LN(2)/2))/(LN(2)/2)*AQ98*AT98*VLOOKUP('Données projet'!$B$10,Paramètres!$A$1:$I$88,3,0)*0.475*44/12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projet'!$B$11,Paramètres!$A$1:$I$88,3,0)*0.475*44/12</f>
        <v>#N/A</v>
      </c>
      <c r="BQ98" s="23" t="e">
        <f>EXP(-LN(2)/25)*BQ97+(1-EXP(-LN(2)/25))/(LN(2)/25)*Calculateur!BL98*Calculateur!BN98*VLOOKUP('Données projet'!$B$11,Paramètres!$A$1:$I$88,3,0)*0.475*44/12</f>
        <v>#N/A</v>
      </c>
      <c r="BR98" s="23" t="e">
        <f>EXP(-LN(2)/2)*BR97+(1-EXP(-LN(2)/2))/(LN(2)/2)*BL98*BO98*VLOOKUP('Données projet'!$B$11,Paramètres!$A$1:$I$88,3,0)*0.475*44/12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projet'!$B$12,Paramètres!$A$1:$I$88,3,0)*0.475*44/12</f>
        <v>#N/A</v>
      </c>
      <c r="CL98" s="23" t="e">
        <f>EXP(-LN(2)/25)*CL97+(1-EXP(-LN(2)/25))/(LN(2)/25)*Calculateur!CG98*Calculateur!CI98*VLOOKUP('Données projet'!$B$12,Paramètres!$A$1:$I$88,3,0)*0.475*44/12</f>
        <v>#N/A</v>
      </c>
      <c r="CM98" s="23" t="e">
        <f>EXP(-LN(2)/2)*CM97+(1-EXP(-LN(2)/2))/(LN(2)/2)*CG98*CJ98*VLOOKUP('Données projet'!$B$12,Paramètres!$A$1:$I$88,3,0)*0.475*44/12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2.0588235294117645</v>
      </c>
      <c r="N99" s="14">
        <f>IF('Données projet'!$A$36&gt;35,N98+M99-V98,IF(A99&lt;'Données projet'!$A$36,$K$205^A99,IF(A99='Données projet'!$A$36,'Données projet'!$B$36,N98+M99-V98)))</f>
        <v>118.52941176470608</v>
      </c>
      <c r="O99" s="14">
        <f>N99*VLOOKUP('Données projet'!$B$9,Paramètres!$A$1:$I$88,3,0)*VLOOKUP('Données projet'!$B$9,Paramètres!$A$1:$I$88,5,0)</f>
        <v>107.24541176470606</v>
      </c>
      <c r="P99" s="14">
        <f t="shared" si="87"/>
        <v>28.681027292109537</v>
      </c>
      <c r="Q99" s="22">
        <f t="shared" ref="Q99:Q130" si="107">(O99+P99)*0.475*44/12</f>
        <v>236.73854802395383</v>
      </c>
      <c r="R99" s="62">
        <f t="shared" si="55"/>
        <v>512.98760022034128</v>
      </c>
      <c r="S99" s="62">
        <f ca="1">AVERAGE(OFFSET($R$3,0,0,'Données projet'!$E$9+1,1))-AVERAGE(OFFSET($H$3,0,0,'Données projet'!$E$9+1,1))</f>
        <v>276.58769039042727</v>
      </c>
      <c r="T99" s="62">
        <f t="shared" si="88"/>
        <v>194.1628048442449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1.6554584173639295</v>
      </c>
      <c r="AA99" s="23">
        <f>EXP(-LN(2)/25)*AA98+(1-EXP(-LN(2)/25))/(LN(2)/25)*Calculateur!V99*Calculateur!X99*VLOOKUP('Données projet'!$B$9,Paramètres!$A$1:$I$88,3,0)*0.475*44/12</f>
        <v>7.3860628124200929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9.0415212297840224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projet'!$B$10,Paramètres!$A$1:$I$88,3,0)*0.475*44/12</f>
        <v>#N/A</v>
      </c>
      <c r="AV99" s="23" t="e">
        <f>EXP(-LN(2)/25)*AV98+(1-EXP(-LN(2)/25))/(LN(2)/25)*Calculateur!AQ99*Calculateur!AS99*VLOOKUP('Données projet'!$B$10,Paramètres!$A$1:$I$88,3,0)*0.475*44/12</f>
        <v>#N/A</v>
      </c>
      <c r="AW99" s="23" t="e">
        <f>EXP(-LN(2)/2)*AW98+(1-EXP(-LN(2)/2))/(LN(2)/2)*AQ99*AT99*VLOOKUP('Données projet'!$B$10,Paramètres!$A$1:$I$88,3,0)*0.475*44/12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projet'!$B$11,Paramètres!$A$1:$I$88,3,0)*0.475*44/12</f>
        <v>#N/A</v>
      </c>
      <c r="BQ99" s="23" t="e">
        <f>EXP(-LN(2)/25)*BQ98+(1-EXP(-LN(2)/25))/(LN(2)/25)*Calculateur!BL99*Calculateur!BN99*VLOOKUP('Données projet'!$B$11,Paramètres!$A$1:$I$88,3,0)*0.475*44/12</f>
        <v>#N/A</v>
      </c>
      <c r="BR99" s="23" t="e">
        <f>EXP(-LN(2)/2)*BR98+(1-EXP(-LN(2)/2))/(LN(2)/2)*BL99*BO99*VLOOKUP('Données projet'!$B$11,Paramètres!$A$1:$I$88,3,0)*0.475*44/12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projet'!$B$12,Paramètres!$A$1:$I$88,3,0)*0.475*44/12</f>
        <v>#N/A</v>
      </c>
      <c r="CL99" s="23" t="e">
        <f>EXP(-LN(2)/25)*CL98+(1-EXP(-LN(2)/25))/(LN(2)/25)*Calculateur!CG99*Calculateur!CI99*VLOOKUP('Données projet'!$B$12,Paramètres!$A$1:$I$88,3,0)*0.475*44/12</f>
        <v>#N/A</v>
      </c>
      <c r="CM99" s="23" t="e">
        <f>EXP(-LN(2)/2)*CM98+(1-EXP(-LN(2)/2))/(LN(2)/2)*CG99*CJ99*VLOOKUP('Données projet'!$B$12,Paramètres!$A$1:$I$88,3,0)*0.475*44/12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2.0588235294117645</v>
      </c>
      <c r="N100" s="14">
        <f>IF('Données projet'!$A$36&gt;35,N99+M100-V99,IF(A100&lt;'Données projet'!$A$36,$K$205^A100,IF(A100='Données projet'!$A$36,'Données projet'!$B$36,N99+M100-V99)))</f>
        <v>120.58823529411785</v>
      </c>
      <c r="O100" s="14">
        <f>N100*VLOOKUP('Données projet'!$B$9,Paramètres!$A$1:$I$88,3,0)*VLOOKUP('Données projet'!$B$9,Paramètres!$A$1:$I$88,5,0)</f>
        <v>109.10823529411782</v>
      </c>
      <c r="P100" s="14">
        <f t="shared" si="87"/>
        <v>29.120778418464386</v>
      </c>
      <c r="Q100" s="22">
        <f t="shared" si="107"/>
        <v>240.74886554941398</v>
      </c>
      <c r="R100" s="62">
        <f t="shared" si="55"/>
        <v>517.29429182879676</v>
      </c>
      <c r="S100" s="62">
        <f ca="1">AVERAGE(OFFSET($R$3,0,0,'Données projet'!$E$9+1,1))-AVERAGE(OFFSET($H$3,0,0,'Données projet'!$E$9+1,1))</f>
        <v>276.58769039042727</v>
      </c>
      <c r="T100" s="62">
        <f t="shared" si="88"/>
        <v>194.1628048442449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1.6229958875293549</v>
      </c>
      <c r="AA100" s="23">
        <f>EXP(-LN(2)/25)*AA99+(1-EXP(-LN(2)/25))/(LN(2)/25)*Calculateur!V100*Calculateur!X100*VLOOKUP('Données projet'!$B$9,Paramètres!$A$1:$I$88,3,0)*0.475*44/12</f>
        <v>7.184090536398303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8.8070864239276574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projet'!$B$10,Paramètres!$A$1:$I$88,3,0)*0.475*44/12</f>
        <v>#N/A</v>
      </c>
      <c r="AV100" s="23" t="e">
        <f>EXP(-LN(2)/25)*AV99+(1-EXP(-LN(2)/25))/(LN(2)/25)*Calculateur!AQ100*Calculateur!AS100*VLOOKUP('Données projet'!$B$10,Paramètres!$A$1:$I$88,3,0)*0.475*44/12</f>
        <v>#N/A</v>
      </c>
      <c r="AW100" s="23" t="e">
        <f>EXP(-LN(2)/2)*AW99+(1-EXP(-LN(2)/2))/(LN(2)/2)*AQ100*AT100*VLOOKUP('Données projet'!$B$10,Paramètres!$A$1:$I$88,3,0)*0.475*44/12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projet'!$B$11,Paramètres!$A$1:$I$88,3,0)*0.475*44/12</f>
        <v>#N/A</v>
      </c>
      <c r="BQ100" s="23" t="e">
        <f>EXP(-LN(2)/25)*BQ99+(1-EXP(-LN(2)/25))/(LN(2)/25)*Calculateur!BL100*Calculateur!BN100*VLOOKUP('Données projet'!$B$11,Paramètres!$A$1:$I$88,3,0)*0.475*44/12</f>
        <v>#N/A</v>
      </c>
      <c r="BR100" s="23" t="e">
        <f>EXP(-LN(2)/2)*BR99+(1-EXP(-LN(2)/2))/(LN(2)/2)*BL100*BO100*VLOOKUP('Données projet'!$B$11,Paramètres!$A$1:$I$88,3,0)*0.475*44/12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projet'!$B$12,Paramètres!$A$1:$I$88,3,0)*0.475*44/12</f>
        <v>#N/A</v>
      </c>
      <c r="CL100" s="23" t="e">
        <f>EXP(-LN(2)/25)*CL99+(1-EXP(-LN(2)/25))/(LN(2)/25)*Calculateur!CG100*Calculateur!CI100*VLOOKUP('Données projet'!$B$12,Paramètres!$A$1:$I$88,3,0)*0.475*44/12</f>
        <v>#N/A</v>
      </c>
      <c r="CM100" s="23" t="e">
        <f>EXP(-LN(2)/2)*CM99+(1-EXP(-LN(2)/2))/(LN(2)/2)*CG100*CJ100*VLOOKUP('Données projet'!$B$12,Paramètres!$A$1:$I$88,3,0)*0.475*44/12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2.0588235294117645</v>
      </c>
      <c r="N101" s="14">
        <f>IF('Données projet'!$A$36&gt;35,N100+M101-V100,IF(A101&lt;'Données projet'!$A$36,$K$205^A101,IF(A101='Données projet'!$A$36,'Données projet'!$B$36,N100+M101-V100)))</f>
        <v>122.64705882352962</v>
      </c>
      <c r="O101" s="14">
        <f>N101*VLOOKUP('Données projet'!$B$9,Paramètres!$A$1:$I$88,3,0)*VLOOKUP('Données projet'!$B$9,Paramètres!$A$1:$I$88,5,0)</f>
        <v>110.9710588235296</v>
      </c>
      <c r="P101" s="14">
        <f t="shared" si="87"/>
        <v>29.559656442861396</v>
      </c>
      <c r="Q101" s="22">
        <f t="shared" si="107"/>
        <v>244.75766242229761</v>
      </c>
      <c r="R101" s="62">
        <f t="shared" si="55"/>
        <v>521.59432135692896</v>
      </c>
      <c r="S101" s="62">
        <f ca="1">AVERAGE(OFFSET($R$3,0,0,'Données projet'!$E$9+1,1))-AVERAGE(OFFSET($H$3,0,0,'Données projet'!$E$9+1,1))</f>
        <v>276.58769039042727</v>
      </c>
      <c r="T101" s="62">
        <f t="shared" si="88"/>
        <v>194.1628048442449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1.5911699281046481</v>
      </c>
      <c r="AA101" s="23">
        <f>EXP(-LN(2)/25)*AA100+(1-EXP(-LN(2)/25))/(LN(2)/25)*Calculateur!V101*Calculateur!X101*VLOOKUP('Données projet'!$B$9,Paramètres!$A$1:$I$88,3,0)*0.475*44/12</f>
        <v>6.9876412028855892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8.5788111309902373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projet'!$B$10,Paramètres!$A$1:$I$88,3,0)*0.475*44/12</f>
        <v>#N/A</v>
      </c>
      <c r="AV101" s="23" t="e">
        <f>EXP(-LN(2)/25)*AV100+(1-EXP(-LN(2)/25))/(LN(2)/25)*Calculateur!AQ101*Calculateur!AS101*VLOOKUP('Données projet'!$B$10,Paramètres!$A$1:$I$88,3,0)*0.475*44/12</f>
        <v>#N/A</v>
      </c>
      <c r="AW101" s="23" t="e">
        <f>EXP(-LN(2)/2)*AW100+(1-EXP(-LN(2)/2))/(LN(2)/2)*AQ101*AT101*VLOOKUP('Données projet'!$B$10,Paramètres!$A$1:$I$88,3,0)*0.475*44/12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projet'!$B$11,Paramètres!$A$1:$I$88,3,0)*0.475*44/12</f>
        <v>#N/A</v>
      </c>
      <c r="BQ101" s="23" t="e">
        <f>EXP(-LN(2)/25)*BQ100+(1-EXP(-LN(2)/25))/(LN(2)/25)*Calculateur!BL101*Calculateur!BN101*VLOOKUP('Données projet'!$B$11,Paramètres!$A$1:$I$88,3,0)*0.475*44/12</f>
        <v>#N/A</v>
      </c>
      <c r="BR101" s="23" t="e">
        <f>EXP(-LN(2)/2)*BR100+(1-EXP(-LN(2)/2))/(LN(2)/2)*BL101*BO101*VLOOKUP('Données projet'!$B$11,Paramètres!$A$1:$I$88,3,0)*0.475*44/12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projet'!$B$12,Paramètres!$A$1:$I$88,3,0)*0.475*44/12</f>
        <v>#N/A</v>
      </c>
      <c r="CL101" s="23" t="e">
        <f>EXP(-LN(2)/25)*CL100+(1-EXP(-LN(2)/25))/(LN(2)/25)*Calculateur!CG101*Calculateur!CI101*VLOOKUP('Données projet'!$B$12,Paramètres!$A$1:$I$88,3,0)*0.475*44/12</f>
        <v>#N/A</v>
      </c>
      <c r="CM101" s="23" t="e">
        <f>EXP(-LN(2)/2)*CM100+(1-EXP(-LN(2)/2))/(LN(2)/2)*CG101*CJ101*VLOOKUP('Données projet'!$B$12,Paramètres!$A$1:$I$88,3,0)*0.475*44/12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2.0588235294117645</v>
      </c>
      <c r="N102" s="14">
        <f>IF('Données projet'!$A$36&gt;35,N101+M102-V101,IF(A102&lt;'Données projet'!$A$36,$K$205^A102,IF(A102='Données projet'!$A$36,'Données projet'!$B$36,N101+M102-V101)))</f>
        <v>124.70588235294139</v>
      </c>
      <c r="O102" s="14">
        <f>N102*VLOOKUP('Données projet'!$B$9,Paramètres!$A$1:$I$88,3,0)*VLOOKUP('Données projet'!$B$9,Paramètres!$A$1:$I$88,5,0)</f>
        <v>112.83388235294136</v>
      </c>
      <c r="P102" s="14">
        <f t="shared" si="87"/>
        <v>29.997677713263879</v>
      </c>
      <c r="Q102" s="22">
        <f t="shared" si="107"/>
        <v>248.76496711530748</v>
      </c>
      <c r="R102" s="62">
        <f t="shared" si="55"/>
        <v>525.88780646971759</v>
      </c>
      <c r="S102" s="62">
        <f ca="1">AVERAGE(OFFSET($R$3,0,0,'Données projet'!$E$9+1,1))-AVERAGE(OFFSET($H$3,0,0,'Données projet'!$E$9+1,1))</f>
        <v>276.58769039042727</v>
      </c>
      <c r="T102" s="62">
        <f t="shared" si="88"/>
        <v>194.1628048442449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1.5599680563323415</v>
      </c>
      <c r="AA102" s="23">
        <f>EXP(-LN(2)/25)*AA101+(1-EXP(-LN(2)/25))/(LN(2)/25)*Calculateur!V102*Calculateur!X102*VLOOKUP('Données projet'!$B$9,Paramètres!$A$1:$I$88,3,0)*0.475*44/12</f>
        <v>6.7965637867286022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8.3565318430609441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projet'!$B$10,Paramètres!$A$1:$I$88,3,0)*0.475*44/12</f>
        <v>#N/A</v>
      </c>
      <c r="AV102" s="23" t="e">
        <f>EXP(-LN(2)/25)*AV101+(1-EXP(-LN(2)/25))/(LN(2)/25)*Calculateur!AQ102*Calculateur!AS102*VLOOKUP('Données projet'!$B$10,Paramètres!$A$1:$I$88,3,0)*0.475*44/12</f>
        <v>#N/A</v>
      </c>
      <c r="AW102" s="23" t="e">
        <f>EXP(-LN(2)/2)*AW101+(1-EXP(-LN(2)/2))/(LN(2)/2)*AQ102*AT102*VLOOKUP('Données projet'!$B$10,Paramètres!$A$1:$I$88,3,0)*0.475*44/12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projet'!$B$11,Paramètres!$A$1:$I$88,3,0)*0.475*44/12</f>
        <v>#N/A</v>
      </c>
      <c r="BQ102" s="23" t="e">
        <f>EXP(-LN(2)/25)*BQ101+(1-EXP(-LN(2)/25))/(LN(2)/25)*Calculateur!BL102*Calculateur!BN102*VLOOKUP('Données projet'!$B$11,Paramètres!$A$1:$I$88,3,0)*0.475*44/12</f>
        <v>#N/A</v>
      </c>
      <c r="BR102" s="23" t="e">
        <f>EXP(-LN(2)/2)*BR101+(1-EXP(-LN(2)/2))/(LN(2)/2)*BL102*BO102*VLOOKUP('Données projet'!$B$11,Paramètres!$A$1:$I$88,3,0)*0.475*44/12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projet'!$B$12,Paramètres!$A$1:$I$88,3,0)*0.475*44/12</f>
        <v>#N/A</v>
      </c>
      <c r="CL102" s="23" t="e">
        <f>EXP(-LN(2)/25)*CL101+(1-EXP(-LN(2)/25))/(LN(2)/25)*Calculateur!CG102*Calculateur!CI102*VLOOKUP('Données projet'!$B$12,Paramètres!$A$1:$I$88,3,0)*0.475*44/12</f>
        <v>#N/A</v>
      </c>
      <c r="CM102" s="23" t="e">
        <f>EXP(-LN(2)/2)*CM101+(1-EXP(-LN(2)/2))/(LN(2)/2)*CG102*CJ102*VLOOKUP('Données projet'!$B$12,Paramètres!$A$1:$I$88,3,0)*0.475*44/12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2.0588235294117645</v>
      </c>
      <c r="N103" s="14">
        <f>IF('Données projet'!$A$36&gt;35,N102+M103-V102,IF(A103&lt;'Données projet'!$A$36,$K$205^A103,IF(A103='Données projet'!$A$36,'Données projet'!$B$36,N102+M103-V102)))</f>
        <v>126.76470588235316</v>
      </c>
      <c r="O103" s="14">
        <f>N103*VLOOKUP('Données projet'!$B$9,Paramètres!$A$1:$I$88,3,0)*VLOOKUP('Données projet'!$B$9,Paramètres!$A$1:$I$88,5,0)</f>
        <v>114.69670588235313</v>
      </c>
      <c r="P103" s="14">
        <f t="shared" si="87"/>
        <v>30.434858006898946</v>
      </c>
      <c r="Q103" s="22">
        <f t="shared" si="107"/>
        <v>252.77080710711402</v>
      </c>
      <c r="R103" s="62">
        <f t="shared" si="55"/>
        <v>530.17486229082328</v>
      </c>
      <c r="S103" s="62">
        <f ca="1">AVERAGE(OFFSET($R$3,0,0,'Données projet'!$E$9+1,1))-AVERAGE(OFFSET($H$3,0,0,'Données projet'!$E$9+1,1))</f>
        <v>276.58769039042727</v>
      </c>
      <c r="T103" s="62">
        <f t="shared" si="88"/>
        <v>194.1628048442449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1.5293780342342271</v>
      </c>
      <c r="AA103" s="23">
        <f>EXP(-LN(2)/25)*AA102+(1-EXP(-LN(2)/25))/(LN(2)/25)*Calculateur!V103*Calculateur!X103*VLOOKUP('Données projet'!$B$9,Paramètres!$A$1:$I$88,3,0)*0.475*44/12</f>
        <v>6.6107113925647525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8.1400894267989798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projet'!$B$10,Paramètres!$A$1:$I$88,3,0)*0.475*44/12</f>
        <v>#N/A</v>
      </c>
      <c r="AV103" s="23" t="e">
        <f>EXP(-LN(2)/25)*AV102+(1-EXP(-LN(2)/25))/(LN(2)/25)*Calculateur!AQ103*Calculateur!AS103*VLOOKUP('Données projet'!$B$10,Paramètres!$A$1:$I$88,3,0)*0.475*44/12</f>
        <v>#N/A</v>
      </c>
      <c r="AW103" s="23" t="e">
        <f>EXP(-LN(2)/2)*AW102+(1-EXP(-LN(2)/2))/(LN(2)/2)*AQ103*AT103*VLOOKUP('Données projet'!$B$10,Paramètres!$A$1:$I$88,3,0)*0.475*44/12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projet'!$B$11,Paramètres!$A$1:$I$88,3,0)*0.475*44/12</f>
        <v>#N/A</v>
      </c>
      <c r="BQ103" s="23" t="e">
        <f>EXP(-LN(2)/25)*BQ102+(1-EXP(-LN(2)/25))/(LN(2)/25)*Calculateur!BL103*Calculateur!BN103*VLOOKUP('Données projet'!$B$11,Paramètres!$A$1:$I$88,3,0)*0.475*44/12</f>
        <v>#N/A</v>
      </c>
      <c r="BR103" s="23" t="e">
        <f>EXP(-LN(2)/2)*BR102+(1-EXP(-LN(2)/2))/(LN(2)/2)*BL103*BO103*VLOOKUP('Données projet'!$B$11,Paramètres!$A$1:$I$88,3,0)*0.475*44/12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projet'!$B$12,Paramètres!$A$1:$I$88,3,0)*0.475*44/12</f>
        <v>#N/A</v>
      </c>
      <c r="CL103" s="23" t="e">
        <f>EXP(-LN(2)/25)*CL102+(1-EXP(-LN(2)/25))/(LN(2)/25)*Calculateur!CG103*Calculateur!CI103*VLOOKUP('Données projet'!$B$12,Paramètres!$A$1:$I$88,3,0)*0.475*44/12</f>
        <v>#N/A</v>
      </c>
      <c r="CM103" s="23" t="e">
        <f>EXP(-LN(2)/2)*CM102+(1-EXP(-LN(2)/2))/(LN(2)/2)*CG103*CJ103*VLOOKUP('Données projet'!$B$12,Paramètres!$A$1:$I$88,3,0)*0.475*44/12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2.0588235294117645</v>
      </c>
      <c r="N104" s="14">
        <f>IF('Données projet'!$A$36&gt;35,N103+M104-V103,IF(A104&lt;'Données projet'!$A$36,$K$205^A104,IF(A104='Données projet'!$A$36,'Données projet'!$B$36,N103+M104-V103)))</f>
        <v>128.82352941176492</v>
      </c>
      <c r="O104" s="14">
        <f>N104*VLOOKUP('Données projet'!$B$9,Paramètres!$A$1:$I$88,3,0)*VLOOKUP('Données projet'!$B$9,Paramètres!$A$1:$I$88,5,0)</f>
        <v>116.55952941176488</v>
      </c>
      <c r="P104" s="14">
        <f t="shared" si="87"/>
        <v>30.871212559122995</v>
      </c>
      <c r="Q104" s="22">
        <f t="shared" si="107"/>
        <v>256.77520893262971</v>
      </c>
      <c r="R104" s="62">
        <f t="shared" si="55"/>
        <v>534.45560147970411</v>
      </c>
      <c r="S104" s="62">
        <f ca="1">AVERAGE(OFFSET($R$3,0,0,'Données projet'!$E$9+1,1))-AVERAGE(OFFSET($H$3,0,0,'Données projet'!$E$9+1,1))</f>
        <v>276.58769039042727</v>
      </c>
      <c r="T104" s="62">
        <f t="shared" si="88"/>
        <v>194.1628048442449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1.4993878638113856</v>
      </c>
      <c r="AA104" s="23">
        <f>EXP(-LN(2)/25)*AA103+(1-EXP(-LN(2)/25))/(LN(2)/25)*Calculateur!V104*Calculateur!X104*VLOOKUP('Données projet'!$B$9,Paramètres!$A$1:$I$88,3,0)*0.475*44/12</f>
        <v>6.4299411418928658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7.9293290057042514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projet'!$B$10,Paramètres!$A$1:$I$88,3,0)*0.475*44/12</f>
        <v>#N/A</v>
      </c>
      <c r="AV104" s="23" t="e">
        <f>EXP(-LN(2)/25)*AV103+(1-EXP(-LN(2)/25))/(LN(2)/25)*Calculateur!AQ104*Calculateur!AS104*VLOOKUP('Données projet'!$B$10,Paramètres!$A$1:$I$88,3,0)*0.475*44/12</f>
        <v>#N/A</v>
      </c>
      <c r="AW104" s="23" t="e">
        <f>EXP(-LN(2)/2)*AW103+(1-EXP(-LN(2)/2))/(LN(2)/2)*AQ104*AT104*VLOOKUP('Données projet'!$B$10,Paramètres!$A$1:$I$88,3,0)*0.475*44/12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projet'!$B$11,Paramètres!$A$1:$I$88,3,0)*0.475*44/12</f>
        <v>#N/A</v>
      </c>
      <c r="BQ104" s="23" t="e">
        <f>EXP(-LN(2)/25)*BQ103+(1-EXP(-LN(2)/25))/(LN(2)/25)*Calculateur!BL104*Calculateur!BN104*VLOOKUP('Données projet'!$B$11,Paramètres!$A$1:$I$88,3,0)*0.475*44/12</f>
        <v>#N/A</v>
      </c>
      <c r="BR104" s="23" t="e">
        <f>EXP(-LN(2)/2)*BR103+(1-EXP(-LN(2)/2))/(LN(2)/2)*BL104*BO104*VLOOKUP('Données projet'!$B$11,Paramètres!$A$1:$I$88,3,0)*0.475*44/12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projet'!$B$12,Paramètres!$A$1:$I$88,3,0)*0.475*44/12</f>
        <v>#N/A</v>
      </c>
      <c r="CL104" s="23" t="e">
        <f>EXP(-LN(2)/25)*CL103+(1-EXP(-LN(2)/25))/(LN(2)/25)*Calculateur!CG104*Calculateur!CI104*VLOOKUP('Données projet'!$B$12,Paramètres!$A$1:$I$88,3,0)*0.475*44/12</f>
        <v>#N/A</v>
      </c>
      <c r="CM104" s="23" t="e">
        <f>EXP(-LN(2)/2)*CM103+(1-EXP(-LN(2)/2))/(LN(2)/2)*CG104*CJ104*VLOOKUP('Données projet'!$B$12,Paramètres!$A$1:$I$88,3,0)*0.475*44/12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2.0588235294117645</v>
      </c>
      <c r="N105" s="14">
        <f>IF('Données projet'!$A$36&gt;35,N104+M105-V104,IF(A105&lt;'Données projet'!$A$36,$K$205^A105,IF(A105='Données projet'!$A$36,'Données projet'!$B$36,N104+M105-V104)))</f>
        <v>130.88235294117669</v>
      </c>
      <c r="O105" s="14">
        <f>N105*VLOOKUP('Données projet'!$B$9,Paramètres!$A$1:$I$88,3,0)*VLOOKUP('Données projet'!$B$9,Paramètres!$A$1:$I$88,5,0)</f>
        <v>118.42235294117667</v>
      </c>
      <c r="P105" s="14">
        <f t="shared" si="87"/>
        <v>31.306756090388937</v>
      </c>
      <c r="Q105" s="22">
        <f t="shared" si="107"/>
        <v>260.77819822997674</v>
      </c>
      <c r="R105" s="62">
        <f t="shared" si="55"/>
        <v>538.73013430495962</v>
      </c>
      <c r="S105" s="62">
        <f ca="1">AVERAGE(OFFSET($R$3,0,0,'Données projet'!$E$9+1,1))-AVERAGE(OFFSET($H$3,0,0,'Données projet'!$E$9+1,1))</f>
        <v>276.58769039042727</v>
      </c>
      <c r="T105" s="62">
        <f t="shared" si="88"/>
        <v>194.1628048442449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1.4699857823383382</v>
      </c>
      <c r="AA105" s="23">
        <f>EXP(-LN(2)/25)*AA104+(1-EXP(-LN(2)/25))/(LN(2)/25)*Calculateur!V105*Calculateur!X105*VLOOKUP('Données projet'!$B$9,Paramètres!$A$1:$I$88,3,0)*0.475*44/12</f>
        <v>6.2541140632318966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7.724099845570235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projet'!$B$10,Paramètres!$A$1:$I$88,3,0)*0.475*44/12</f>
        <v>#N/A</v>
      </c>
      <c r="AV105" s="23" t="e">
        <f>EXP(-LN(2)/25)*AV104+(1-EXP(-LN(2)/25))/(LN(2)/25)*Calculateur!AQ105*Calculateur!AS105*VLOOKUP('Données projet'!$B$10,Paramètres!$A$1:$I$88,3,0)*0.475*44/12</f>
        <v>#N/A</v>
      </c>
      <c r="AW105" s="23" t="e">
        <f>EXP(-LN(2)/2)*AW104+(1-EXP(-LN(2)/2))/(LN(2)/2)*AQ105*AT105*VLOOKUP('Données projet'!$B$10,Paramètres!$A$1:$I$88,3,0)*0.475*44/12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projet'!$B$11,Paramètres!$A$1:$I$88,3,0)*0.475*44/12</f>
        <v>#N/A</v>
      </c>
      <c r="BQ105" s="23" t="e">
        <f>EXP(-LN(2)/25)*BQ104+(1-EXP(-LN(2)/25))/(LN(2)/25)*Calculateur!BL105*Calculateur!BN105*VLOOKUP('Données projet'!$B$11,Paramètres!$A$1:$I$88,3,0)*0.475*44/12</f>
        <v>#N/A</v>
      </c>
      <c r="BR105" s="23" t="e">
        <f>EXP(-LN(2)/2)*BR104+(1-EXP(-LN(2)/2))/(LN(2)/2)*BL105*BO105*VLOOKUP('Données projet'!$B$11,Paramètres!$A$1:$I$88,3,0)*0.475*44/12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projet'!$B$12,Paramètres!$A$1:$I$88,3,0)*0.475*44/12</f>
        <v>#N/A</v>
      </c>
      <c r="CL105" s="23" t="e">
        <f>EXP(-LN(2)/25)*CL104+(1-EXP(-LN(2)/25))/(LN(2)/25)*Calculateur!CG105*Calculateur!CI105*VLOOKUP('Données projet'!$B$12,Paramètres!$A$1:$I$88,3,0)*0.475*44/12</f>
        <v>#N/A</v>
      </c>
      <c r="CM105" s="23" t="e">
        <f>EXP(-LN(2)/2)*CM104+(1-EXP(-LN(2)/2))/(LN(2)/2)*CG105*CJ105*VLOOKUP('Données projet'!$B$12,Paramètres!$A$1:$I$88,3,0)*0.475*44/12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2.0588235294117645</v>
      </c>
      <c r="N106" s="14">
        <f>IF('Données projet'!$A$36&gt;35,N105+M106-V105,IF(A106&lt;'Données projet'!$A$36,$K$205^A106,IF(A106='Données projet'!$A$36,'Données projet'!$B$36,N105+M106-V105)))</f>
        <v>132.94117647058846</v>
      </c>
      <c r="O106" s="14">
        <f>N106*VLOOKUP('Données projet'!$B$9,Paramètres!$A$1:$I$88,3,0)*VLOOKUP('Données projet'!$B$9,Paramètres!$A$1:$I$88,5,0)</f>
        <v>120.28517647058844</v>
      </c>
      <c r="P106" s="14">
        <f t="shared" si="87"/>
        <v>31.741502831469319</v>
      </c>
      <c r="Q106" s="22">
        <f t="shared" si="107"/>
        <v>264.77979978441721</v>
      </c>
      <c r="R106" s="62">
        <f t="shared" si="55"/>
        <v>542.9985687141799</v>
      </c>
      <c r="S106" s="62">
        <f ca="1">AVERAGE(OFFSET($R$3,0,0,'Données projet'!$E$9+1,1))-AVERAGE(OFFSET($H$3,0,0,'Données projet'!$E$9+1,1))</f>
        <v>276.58769039042727</v>
      </c>
      <c r="T106" s="62">
        <f t="shared" si="88"/>
        <v>194.1628048442449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1.4411602577494784</v>
      </c>
      <c r="AA106" s="23">
        <f>EXP(-LN(2)/25)*AA105+(1-EXP(-LN(2)/25))/(LN(2)/25)*Calculateur!V106*Calculateur!X106*VLOOKUP('Données projet'!$B$9,Paramètres!$A$1:$I$88,3,0)*0.475*44/12</f>
        <v>6.0830949852832559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7.5242552430327345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projet'!$B$10,Paramètres!$A$1:$I$88,3,0)*0.475*44/12</f>
        <v>#N/A</v>
      </c>
      <c r="AV106" s="23" t="e">
        <f>EXP(-LN(2)/25)*AV105+(1-EXP(-LN(2)/25))/(LN(2)/25)*Calculateur!AQ106*Calculateur!AS106*VLOOKUP('Données projet'!$B$10,Paramètres!$A$1:$I$88,3,0)*0.475*44/12</f>
        <v>#N/A</v>
      </c>
      <c r="AW106" s="23" t="e">
        <f>EXP(-LN(2)/2)*AW105+(1-EXP(-LN(2)/2))/(LN(2)/2)*AQ106*AT106*VLOOKUP('Données projet'!$B$10,Paramètres!$A$1:$I$88,3,0)*0.475*44/12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projet'!$B$11,Paramètres!$A$1:$I$88,3,0)*0.475*44/12</f>
        <v>#N/A</v>
      </c>
      <c r="BQ106" s="23" t="e">
        <f>EXP(-LN(2)/25)*BQ105+(1-EXP(-LN(2)/25))/(LN(2)/25)*Calculateur!BL106*Calculateur!BN106*VLOOKUP('Données projet'!$B$11,Paramètres!$A$1:$I$88,3,0)*0.475*44/12</f>
        <v>#N/A</v>
      </c>
      <c r="BR106" s="23" t="e">
        <f>EXP(-LN(2)/2)*BR105+(1-EXP(-LN(2)/2))/(LN(2)/2)*BL106*BO106*VLOOKUP('Données projet'!$B$11,Paramètres!$A$1:$I$88,3,0)*0.475*44/12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projet'!$B$12,Paramètres!$A$1:$I$88,3,0)*0.475*44/12</f>
        <v>#N/A</v>
      </c>
      <c r="CL106" s="23" t="e">
        <f>EXP(-LN(2)/25)*CL105+(1-EXP(-LN(2)/25))/(LN(2)/25)*Calculateur!CG106*Calculateur!CI106*VLOOKUP('Données projet'!$B$12,Paramètres!$A$1:$I$88,3,0)*0.475*44/12</f>
        <v>#N/A</v>
      </c>
      <c r="CM106" s="23" t="e">
        <f>EXP(-LN(2)/2)*CM105+(1-EXP(-LN(2)/2))/(LN(2)/2)*CG106*CJ106*VLOOKUP('Données projet'!$B$12,Paramètres!$A$1:$I$88,3,0)*0.475*44/12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>
        <f>VLOOKUP(A107,'Données projet'!$A$35:$I$55,2,0)</f>
        <v>135</v>
      </c>
      <c r="L107" s="13">
        <f>VLOOKUP(A107,'Données projet'!$A$35:$I$55,9,0)</f>
        <v>2.0588235294117645</v>
      </c>
      <c r="M107" s="13">
        <f t="array" ref="M107">INDEX(L:L,MIN(IF(ISNUMBER(L107:L303),ROW(L107:L303),"")))</f>
        <v>2.0588235294117645</v>
      </c>
      <c r="N107" s="14">
        <f>IF('Données projet'!$A$36&gt;35,N106+M107-V106,IF(A107&lt;'Données projet'!$A$36,$K$205^A107,IF(A107='Données projet'!$A$36,'Données projet'!$B$36,N106+M107-V106)))</f>
        <v>135.00000000000023</v>
      </c>
      <c r="O107" s="14">
        <f>N107*VLOOKUP('Données projet'!$B$9,Paramètres!$A$1:$I$88,3,0)*VLOOKUP('Données projet'!$B$9,Paramètres!$A$1:$I$88,5,0)</f>
        <v>122.1480000000002</v>
      </c>
      <c r="P107" s="14">
        <f t="shared" si="87"/>
        <v>32.175466547071672</v>
      </c>
      <c r="Q107" s="22">
        <f t="shared" si="107"/>
        <v>268.78003756948345</v>
      </c>
      <c r="R107" s="62">
        <f t="shared" si="55"/>
        <v>547.26101040054436</v>
      </c>
      <c r="S107" s="62">
        <f ca="1">AVERAGE(OFFSET($R$3,0,0,'Données projet'!$E$9+1,1))-AVERAGE(OFFSET($H$3,0,0,'Données projet'!$E$9+1,1))</f>
        <v>276.58769039042727</v>
      </c>
      <c r="T107" s="62">
        <f t="shared" si="88"/>
        <v>194.1628048442449</v>
      </c>
      <c r="U107" s="16">
        <f>IF(ISNA(VLOOKUP(A107,'Données projet'!$A$35:$I$55,3,0)),0,VLOOKUP(A107,'Données projet'!$A$35:$I$55,3,0))</f>
        <v>6</v>
      </c>
      <c r="V107" s="16">
        <f>IF(ISNA(VLOOKUP(A107,'Données projet'!$A$35:$I$55,4,0)),0,VLOOKUP(A107,'Données projet'!$A$35:$I$55,4,0))</f>
        <v>22</v>
      </c>
      <c r="W107" s="17">
        <f>IF(ISNA(VLOOKUP(A107,'Données projet'!$A$35:$I$55,5,0)),0%,VLOOKUP(A107,'Données projet'!$A$35:$I$55,5,0)*VLOOKUP('Données projet'!$B$9,Paramètres!$A$1:$I$88,7,0))</f>
        <v>0.129</v>
      </c>
      <c r="X107" s="17">
        <f>IF(ISNA(VLOOKUP(A107,'Données projet'!$A$35:$I$55,6,0)),0%,VLOOKUP(A107,'Données projet'!$A$35:$I$55,6,0)*VLOOKUP('Données projet'!$B$9,Paramètres!$A$1:$I$88,7,0))</f>
        <v>0.129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4.2515515872171825</v>
      </c>
      <c r="AA107" s="23">
        <f>EXP(-LN(2)/25)*AA106+(1-EXP(-LN(2)/25))/(LN(2)/25)*Calculateur!V107*Calculateur!X107*VLOOKUP('Données projet'!$B$9,Paramètres!$A$1:$I$88,3,0)*0.475*44/12</f>
        <v>8.7442271831433658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12.995778770360548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projet'!$B$10,Paramètres!$A$1:$I$88,3,0)*0.475*44/12</f>
        <v>#N/A</v>
      </c>
      <c r="AV107" s="23" t="e">
        <f>EXP(-LN(2)/25)*AV106+(1-EXP(-LN(2)/25))/(LN(2)/25)*Calculateur!AQ107*Calculateur!AS107*VLOOKUP('Données projet'!$B$10,Paramètres!$A$1:$I$88,3,0)*0.475*44/12</f>
        <v>#N/A</v>
      </c>
      <c r="AW107" s="23" t="e">
        <f>EXP(-LN(2)/2)*AW106+(1-EXP(-LN(2)/2))/(LN(2)/2)*AQ107*AT107*VLOOKUP('Données projet'!$B$10,Paramètres!$A$1:$I$88,3,0)*0.475*44/12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projet'!$B$11,Paramètres!$A$1:$I$88,3,0)*0.475*44/12</f>
        <v>#N/A</v>
      </c>
      <c r="BQ107" s="23" t="e">
        <f>EXP(-LN(2)/25)*BQ106+(1-EXP(-LN(2)/25))/(LN(2)/25)*Calculateur!BL107*Calculateur!BN107*VLOOKUP('Données projet'!$B$11,Paramètres!$A$1:$I$88,3,0)*0.475*44/12</f>
        <v>#N/A</v>
      </c>
      <c r="BR107" s="23" t="e">
        <f>EXP(-LN(2)/2)*BR106+(1-EXP(-LN(2)/2))/(LN(2)/2)*BL107*BO107*VLOOKUP('Données projet'!$B$11,Paramètres!$A$1:$I$88,3,0)*0.475*44/12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projet'!$B$12,Paramètres!$A$1:$I$88,3,0)*0.475*44/12</f>
        <v>#N/A</v>
      </c>
      <c r="CL107" s="23" t="e">
        <f>EXP(-LN(2)/25)*CL106+(1-EXP(-LN(2)/25))/(LN(2)/25)*Calculateur!CG107*Calculateur!CI107*VLOOKUP('Données projet'!$B$12,Paramètres!$A$1:$I$88,3,0)*0.475*44/12</f>
        <v>#N/A</v>
      </c>
      <c r="CM107" s="23" t="e">
        <f>EXP(-LN(2)/2)*CM106+(1-EXP(-LN(2)/2))/(LN(2)/2)*CG107*CJ107*VLOOKUP('Données projet'!$B$12,Paramètres!$A$1:$I$88,3,0)*0.475*44/12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2.7058823529411766</v>
      </c>
      <c r="N108" s="14">
        <f>IF('Données projet'!$A$36&gt;35,N107+M108-V107,IF(A108&lt;'Données projet'!$A$36,$K$205^A108,IF(A108='Données projet'!$A$36,'Données projet'!$B$36,N107+M108-V107)))</f>
        <v>115.70588235294142</v>
      </c>
      <c r="O108" s="14">
        <f>N108*VLOOKUP('Données projet'!$B$9,Paramètres!$A$1:$I$88,3,0)*VLOOKUP('Données projet'!$B$9,Paramètres!$A$1:$I$88,5,0)</f>
        <v>104.69068235294138</v>
      </c>
      <c r="P108" s="14">
        <f t="shared" si="87"/>
        <v>28.076489180795267</v>
      </c>
      <c r="Q108" s="22">
        <f t="shared" si="107"/>
        <v>231.23615708792465</v>
      </c>
      <c r="R108" s="62">
        <f t="shared" si="55"/>
        <v>509.97478516879642</v>
      </c>
      <c r="S108" s="62">
        <f ca="1">AVERAGE(OFFSET($R$3,0,0,'Données projet'!$E$9+1,1))-AVERAGE(OFFSET($H$3,0,0,'Données projet'!$E$9+1,1))</f>
        <v>276.58769039042727</v>
      </c>
      <c r="T108" s="62">
        <f t="shared" si="88"/>
        <v>194.1628048442449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4.1681812537822651</v>
      </c>
      <c r="AA108" s="23">
        <f>EXP(-LN(2)/25)*AA107+(1-EXP(-LN(2)/25))/(LN(2)/25)*Calculateur!V108*Calculateur!X108*VLOOKUP('Données projet'!$B$9,Paramètres!$A$1:$I$88,3,0)*0.475*44/12</f>
        <v>8.5051158309813886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12.673297084763654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projet'!$B$10,Paramètres!$A$1:$I$88,3,0)*0.475*44/12</f>
        <v>#N/A</v>
      </c>
      <c r="AV108" s="23" t="e">
        <f>EXP(-LN(2)/25)*AV107+(1-EXP(-LN(2)/25))/(LN(2)/25)*Calculateur!AQ108*Calculateur!AS108*VLOOKUP('Données projet'!$B$10,Paramètres!$A$1:$I$88,3,0)*0.475*44/12</f>
        <v>#N/A</v>
      </c>
      <c r="AW108" s="23" t="e">
        <f>EXP(-LN(2)/2)*AW107+(1-EXP(-LN(2)/2))/(LN(2)/2)*AQ108*AT108*VLOOKUP('Données projet'!$B$10,Paramètres!$A$1:$I$88,3,0)*0.475*44/12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projet'!$B$11,Paramètres!$A$1:$I$88,3,0)*0.475*44/12</f>
        <v>#N/A</v>
      </c>
      <c r="BQ108" s="23" t="e">
        <f>EXP(-LN(2)/25)*BQ107+(1-EXP(-LN(2)/25))/(LN(2)/25)*Calculateur!BL108*Calculateur!BN108*VLOOKUP('Données projet'!$B$11,Paramètres!$A$1:$I$88,3,0)*0.475*44/12</f>
        <v>#N/A</v>
      </c>
      <c r="BR108" s="23" t="e">
        <f>EXP(-LN(2)/2)*BR107+(1-EXP(-LN(2)/2))/(LN(2)/2)*BL108*BO108*VLOOKUP('Données projet'!$B$11,Paramètres!$A$1:$I$88,3,0)*0.475*44/12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projet'!$B$12,Paramètres!$A$1:$I$88,3,0)*0.475*44/12</f>
        <v>#N/A</v>
      </c>
      <c r="CL108" s="23" t="e">
        <f>EXP(-LN(2)/25)*CL107+(1-EXP(-LN(2)/25))/(LN(2)/25)*Calculateur!CG108*Calculateur!CI108*VLOOKUP('Données projet'!$B$12,Paramètres!$A$1:$I$88,3,0)*0.475*44/12</f>
        <v>#N/A</v>
      </c>
      <c r="CM108" s="23" t="e">
        <f>EXP(-LN(2)/2)*CM107+(1-EXP(-LN(2)/2))/(LN(2)/2)*CG108*CJ108*VLOOKUP('Données projet'!$B$12,Paramètres!$A$1:$I$88,3,0)*0.475*44/12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2.7058823529411766</v>
      </c>
      <c r="N109" s="14">
        <f>IF('Données projet'!$A$36&gt;35,N108+M109-V108,IF(A109&lt;'Données projet'!$A$36,$K$205^A109,IF(A109='Données projet'!$A$36,'Données projet'!$B$36,N108+M109-V108)))</f>
        <v>118.41176470588259</v>
      </c>
      <c r="O109" s="14">
        <f>N109*VLOOKUP('Données projet'!$B$9,Paramètres!$A$1:$I$88,3,0)*VLOOKUP('Données projet'!$B$9,Paramètres!$A$1:$I$88,5,0)</f>
        <v>107.13896470588257</v>
      </c>
      <c r="P109" s="14">
        <f t="shared" si="87"/>
        <v>28.655871937059032</v>
      </c>
      <c r="Q109" s="22">
        <f t="shared" si="107"/>
        <v>236.50934048645664</v>
      </c>
      <c r="R109" s="62">
        <f t="shared" si="55"/>
        <v>515.50115407458577</v>
      </c>
      <c r="S109" s="62">
        <f ca="1">AVERAGE(OFFSET($R$3,0,0,'Données projet'!$E$9+1,1))-AVERAGE(OFFSET($H$3,0,0,'Données projet'!$E$9+1,1))</f>
        <v>276.58769039042727</v>
      </c>
      <c r="T109" s="62">
        <f t="shared" si="88"/>
        <v>194.1628048442449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4.0864457617351242</v>
      </c>
      <c r="AA109" s="23">
        <f>EXP(-LN(2)/25)*AA108+(1-EXP(-LN(2)/25))/(LN(2)/25)*Calculateur!V109*Calculateur!X109*VLOOKUP('Données projet'!$B$9,Paramètres!$A$1:$I$88,3,0)*0.475*44/12</f>
        <v>8.2725429913186002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12.358988753053724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projet'!$B$10,Paramètres!$A$1:$I$88,3,0)*0.475*44/12</f>
        <v>#N/A</v>
      </c>
      <c r="AV109" s="23" t="e">
        <f>EXP(-LN(2)/25)*AV108+(1-EXP(-LN(2)/25))/(LN(2)/25)*Calculateur!AQ109*Calculateur!AS109*VLOOKUP('Données projet'!$B$10,Paramètres!$A$1:$I$88,3,0)*0.475*44/12</f>
        <v>#N/A</v>
      </c>
      <c r="AW109" s="23" t="e">
        <f>EXP(-LN(2)/2)*AW108+(1-EXP(-LN(2)/2))/(LN(2)/2)*AQ109*AT109*VLOOKUP('Données projet'!$B$10,Paramètres!$A$1:$I$88,3,0)*0.475*44/12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projet'!$B$11,Paramètres!$A$1:$I$88,3,0)*0.475*44/12</f>
        <v>#N/A</v>
      </c>
      <c r="BQ109" s="23" t="e">
        <f>EXP(-LN(2)/25)*BQ108+(1-EXP(-LN(2)/25))/(LN(2)/25)*Calculateur!BL109*Calculateur!BN109*VLOOKUP('Données projet'!$B$11,Paramètres!$A$1:$I$88,3,0)*0.475*44/12</f>
        <v>#N/A</v>
      </c>
      <c r="BR109" s="23" t="e">
        <f>EXP(-LN(2)/2)*BR108+(1-EXP(-LN(2)/2))/(LN(2)/2)*BL109*BO109*VLOOKUP('Données projet'!$B$11,Paramètres!$A$1:$I$88,3,0)*0.475*44/12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projet'!$B$12,Paramètres!$A$1:$I$88,3,0)*0.475*44/12</f>
        <v>#N/A</v>
      </c>
      <c r="CL109" s="23" t="e">
        <f>EXP(-LN(2)/25)*CL108+(1-EXP(-LN(2)/25))/(LN(2)/25)*Calculateur!CG109*Calculateur!CI109*VLOOKUP('Données projet'!$B$12,Paramètres!$A$1:$I$88,3,0)*0.475*44/12</f>
        <v>#N/A</v>
      </c>
      <c r="CM109" s="23" t="e">
        <f>EXP(-LN(2)/2)*CM108+(1-EXP(-LN(2)/2))/(LN(2)/2)*CG109*CJ109*VLOOKUP('Données projet'!$B$12,Paramètres!$A$1:$I$88,3,0)*0.475*44/12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2.7058823529411766</v>
      </c>
      <c r="N110" s="14">
        <f>IF('Données projet'!$A$36&gt;35,N109+M110-V109,IF(A110&lt;'Données projet'!$A$36,$K$205^A110,IF(A110='Données projet'!$A$36,'Données projet'!$B$36,N109+M110-V109)))</f>
        <v>121.11764705882376</v>
      </c>
      <c r="O110" s="14">
        <f>N110*VLOOKUP('Données projet'!$B$9,Paramètres!$A$1:$I$88,3,0)*VLOOKUP('Données projet'!$B$9,Paramètres!$A$1:$I$88,5,0)</f>
        <v>109.58724705882373</v>
      </c>
      <c r="P110" s="14">
        <f t="shared" si="87"/>
        <v>29.233715493200375</v>
      </c>
      <c r="Q110" s="22">
        <f t="shared" si="107"/>
        <v>241.77984311144192</v>
      </c>
      <c r="R110" s="62">
        <f t="shared" si="55"/>
        <v>521.02045000431553</v>
      </c>
      <c r="S110" s="62">
        <f ca="1">AVERAGE(OFFSET($R$3,0,0,'Données projet'!$E$9+1,1))-AVERAGE(OFFSET($H$3,0,0,'Données projet'!$E$9+1,1))</f>
        <v>276.58769039042727</v>
      </c>
      <c r="T110" s="62">
        <f t="shared" si="88"/>
        <v>194.1628048442449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4.0063130528333009</v>
      </c>
      <c r="AA110" s="23">
        <f>EXP(-LN(2)/25)*AA109+(1-EXP(-LN(2)/25))/(LN(2)/25)*Calculateur!V110*Calculateur!X110*VLOOKUP('Données projet'!$B$9,Paramètres!$A$1:$I$88,3,0)*0.475*44/12</f>
        <v>8.0463298681868647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12.052642921020166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projet'!$B$10,Paramètres!$A$1:$I$88,3,0)*0.475*44/12</f>
        <v>#N/A</v>
      </c>
      <c r="AV110" s="23" t="e">
        <f>EXP(-LN(2)/25)*AV109+(1-EXP(-LN(2)/25))/(LN(2)/25)*Calculateur!AQ110*Calculateur!AS110*VLOOKUP('Données projet'!$B$10,Paramètres!$A$1:$I$88,3,0)*0.475*44/12</f>
        <v>#N/A</v>
      </c>
      <c r="AW110" s="23" t="e">
        <f>EXP(-LN(2)/2)*AW109+(1-EXP(-LN(2)/2))/(LN(2)/2)*AQ110*AT110*VLOOKUP('Données projet'!$B$10,Paramètres!$A$1:$I$88,3,0)*0.475*44/12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projet'!$B$11,Paramètres!$A$1:$I$88,3,0)*0.475*44/12</f>
        <v>#N/A</v>
      </c>
      <c r="BQ110" s="23" t="e">
        <f>EXP(-LN(2)/25)*BQ109+(1-EXP(-LN(2)/25))/(LN(2)/25)*Calculateur!BL110*Calculateur!BN110*VLOOKUP('Données projet'!$B$11,Paramètres!$A$1:$I$88,3,0)*0.475*44/12</f>
        <v>#N/A</v>
      </c>
      <c r="BR110" s="23" t="e">
        <f>EXP(-LN(2)/2)*BR109+(1-EXP(-LN(2)/2))/(LN(2)/2)*BL110*BO110*VLOOKUP('Données projet'!$B$11,Paramètres!$A$1:$I$88,3,0)*0.475*44/12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projet'!$B$12,Paramètres!$A$1:$I$88,3,0)*0.475*44/12</f>
        <v>#N/A</v>
      </c>
      <c r="CL110" s="23" t="e">
        <f>EXP(-LN(2)/25)*CL109+(1-EXP(-LN(2)/25))/(LN(2)/25)*Calculateur!CG110*Calculateur!CI110*VLOOKUP('Données projet'!$B$12,Paramètres!$A$1:$I$88,3,0)*0.475*44/12</f>
        <v>#N/A</v>
      </c>
      <c r="CM110" s="23" t="e">
        <f>EXP(-LN(2)/2)*CM109+(1-EXP(-LN(2)/2))/(LN(2)/2)*CG110*CJ110*VLOOKUP('Données projet'!$B$12,Paramètres!$A$1:$I$88,3,0)*0.475*44/12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2.7058823529411766</v>
      </c>
      <c r="N111" s="14">
        <f>IF('Données projet'!$A$36&gt;35,N110+M111-V110,IF(A111&lt;'Données projet'!$A$36,$K$205^A111,IF(A111='Données projet'!$A$36,'Données projet'!$B$36,N110+M111-V110)))</f>
        <v>123.82352941176494</v>
      </c>
      <c r="O111" s="14">
        <f>N111*VLOOKUP('Données projet'!$B$9,Paramètres!$A$1:$I$88,3,0)*VLOOKUP('Données projet'!$B$9,Paramètres!$A$1:$I$88,5,0)</f>
        <v>112.0355294117649</v>
      </c>
      <c r="P111" s="14">
        <f t="shared" si="87"/>
        <v>29.810058195640316</v>
      </c>
      <c r="Q111" s="22">
        <f t="shared" si="107"/>
        <v>247.04773174956406</v>
      </c>
      <c r="R111" s="62">
        <f t="shared" si="55"/>
        <v>526.53281593956342</v>
      </c>
      <c r="S111" s="62">
        <f ca="1">AVERAGE(OFFSET($R$3,0,0,'Données projet'!$E$9+1,1))-AVERAGE(OFFSET($H$3,0,0,'Données projet'!$E$9+1,1))</f>
        <v>276.58769039042727</v>
      </c>
      <c r="T111" s="62">
        <f t="shared" si="88"/>
        <v>194.1628048442449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3.9277516974769155</v>
      </c>
      <c r="AA111" s="23">
        <f>EXP(-LN(2)/25)*AA110+(1-EXP(-LN(2)/25))/(LN(2)/25)*Calculateur!V111*Calculateur!X111*VLOOKUP('Données projet'!$B$9,Paramètres!$A$1:$I$88,3,0)*0.475*44/12</f>
        <v>7.8263025548031973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11.754054252280113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projet'!$B$10,Paramètres!$A$1:$I$88,3,0)*0.475*44/12</f>
        <v>#N/A</v>
      </c>
      <c r="AV111" s="23" t="e">
        <f>EXP(-LN(2)/25)*AV110+(1-EXP(-LN(2)/25))/(LN(2)/25)*Calculateur!AQ111*Calculateur!AS111*VLOOKUP('Données projet'!$B$10,Paramètres!$A$1:$I$88,3,0)*0.475*44/12</f>
        <v>#N/A</v>
      </c>
      <c r="AW111" s="23" t="e">
        <f>EXP(-LN(2)/2)*AW110+(1-EXP(-LN(2)/2))/(LN(2)/2)*AQ111*AT111*VLOOKUP('Données projet'!$B$10,Paramètres!$A$1:$I$88,3,0)*0.475*44/12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projet'!$B$11,Paramètres!$A$1:$I$88,3,0)*0.475*44/12</f>
        <v>#N/A</v>
      </c>
      <c r="BQ111" s="23" t="e">
        <f>EXP(-LN(2)/25)*BQ110+(1-EXP(-LN(2)/25))/(LN(2)/25)*Calculateur!BL111*Calculateur!BN111*VLOOKUP('Données projet'!$B$11,Paramètres!$A$1:$I$88,3,0)*0.475*44/12</f>
        <v>#N/A</v>
      </c>
      <c r="BR111" s="23" t="e">
        <f>EXP(-LN(2)/2)*BR110+(1-EXP(-LN(2)/2))/(LN(2)/2)*BL111*BO111*VLOOKUP('Données projet'!$B$11,Paramètres!$A$1:$I$88,3,0)*0.475*44/12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projet'!$B$12,Paramètres!$A$1:$I$88,3,0)*0.475*44/12</f>
        <v>#N/A</v>
      </c>
      <c r="CL111" s="23" t="e">
        <f>EXP(-LN(2)/25)*CL110+(1-EXP(-LN(2)/25))/(LN(2)/25)*Calculateur!CG111*Calculateur!CI111*VLOOKUP('Données projet'!$B$12,Paramètres!$A$1:$I$88,3,0)*0.475*44/12</f>
        <v>#N/A</v>
      </c>
      <c r="CM111" s="23" t="e">
        <f>EXP(-LN(2)/2)*CM110+(1-EXP(-LN(2)/2))/(LN(2)/2)*CG111*CJ111*VLOOKUP('Données projet'!$B$12,Paramètres!$A$1:$I$88,3,0)*0.475*44/12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2.7058823529411766</v>
      </c>
      <c r="N112" s="14">
        <f>IF('Données projet'!$A$36&gt;35,N111+M112-V111,IF(A112&lt;'Données projet'!$A$36,$K$205^A112,IF(A112='Données projet'!$A$36,'Données projet'!$B$36,N111+M112-V111)))</f>
        <v>126.52941176470611</v>
      </c>
      <c r="O112" s="14">
        <f>N112*VLOOKUP('Données projet'!$B$9,Paramètres!$A$1:$I$88,3,0)*VLOOKUP('Données projet'!$B$9,Paramètres!$A$1:$I$88,5,0)</f>
        <v>114.48381176470609</v>
      </c>
      <c r="P112" s="14">
        <f t="shared" si="87"/>
        <v>30.384936619141655</v>
      </c>
      <c r="Q112" s="22">
        <f t="shared" si="107"/>
        <v>252.31307010186811</v>
      </c>
      <c r="R112" s="62">
        <f t="shared" si="55"/>
        <v>532.03839045445739</v>
      </c>
      <c r="S112" s="62">
        <f ca="1">AVERAGE(OFFSET($R$3,0,0,'Données projet'!$E$9+1,1))-AVERAGE(OFFSET($H$3,0,0,'Données projet'!$E$9+1,1))</f>
        <v>276.58769039042727</v>
      </c>
      <c r="T112" s="62">
        <f t="shared" si="88"/>
        <v>194.1628048442449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3.8507308823813737</v>
      </c>
      <c r="AA112" s="23">
        <f>EXP(-LN(2)/25)*AA111+(1-EXP(-LN(2)/25))/(LN(2)/25)*Calculateur!V112*Calculateur!X112*VLOOKUP('Données projet'!$B$9,Paramètres!$A$1:$I$88,3,0)*0.475*44/12</f>
        <v>7.61229189987474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11.463022782256115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projet'!$B$10,Paramètres!$A$1:$I$88,3,0)*0.475*44/12</f>
        <v>#N/A</v>
      </c>
      <c r="AV112" s="23" t="e">
        <f>EXP(-LN(2)/25)*AV111+(1-EXP(-LN(2)/25))/(LN(2)/25)*Calculateur!AQ112*Calculateur!AS112*VLOOKUP('Données projet'!$B$10,Paramètres!$A$1:$I$88,3,0)*0.475*44/12</f>
        <v>#N/A</v>
      </c>
      <c r="AW112" s="23" t="e">
        <f>EXP(-LN(2)/2)*AW111+(1-EXP(-LN(2)/2))/(LN(2)/2)*AQ112*AT112*VLOOKUP('Données projet'!$B$10,Paramètres!$A$1:$I$88,3,0)*0.475*44/12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projet'!$B$11,Paramètres!$A$1:$I$88,3,0)*0.475*44/12</f>
        <v>#N/A</v>
      </c>
      <c r="BQ112" s="23" t="e">
        <f>EXP(-LN(2)/25)*BQ111+(1-EXP(-LN(2)/25))/(LN(2)/25)*Calculateur!BL112*Calculateur!BN112*VLOOKUP('Données projet'!$B$11,Paramètres!$A$1:$I$88,3,0)*0.475*44/12</f>
        <v>#N/A</v>
      </c>
      <c r="BR112" s="23" t="e">
        <f>EXP(-LN(2)/2)*BR111+(1-EXP(-LN(2)/2))/(LN(2)/2)*BL112*BO112*VLOOKUP('Données projet'!$B$11,Paramètres!$A$1:$I$88,3,0)*0.475*44/12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projet'!$B$12,Paramètres!$A$1:$I$88,3,0)*0.475*44/12</f>
        <v>#N/A</v>
      </c>
      <c r="CL112" s="23" t="e">
        <f>EXP(-LN(2)/25)*CL111+(1-EXP(-LN(2)/25))/(LN(2)/25)*Calculateur!CG112*Calculateur!CI112*VLOOKUP('Données projet'!$B$12,Paramètres!$A$1:$I$88,3,0)*0.475*44/12</f>
        <v>#N/A</v>
      </c>
      <c r="CM112" s="23" t="e">
        <f>EXP(-LN(2)/2)*CM111+(1-EXP(-LN(2)/2))/(LN(2)/2)*CG112*CJ112*VLOOKUP('Données projet'!$B$12,Paramètres!$A$1:$I$88,3,0)*0.475*44/12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2.7058823529411766</v>
      </c>
      <c r="N113" s="14">
        <f>IF('Données projet'!$A$36&gt;35,N112+M113-V112,IF(A113&lt;'Données projet'!$A$36,$K$205^A113,IF(A113='Données projet'!$A$36,'Données projet'!$B$36,N112+M113-V112)))</f>
        <v>129.2352941176473</v>
      </c>
      <c r="O113" s="14">
        <f>N113*VLOOKUP('Données projet'!$B$9,Paramètres!$A$1:$I$88,3,0)*VLOOKUP('Données projet'!$B$9,Paramètres!$A$1:$I$88,5,0)</f>
        <v>116.93209411764728</v>
      </c>
      <c r="P113" s="14">
        <f t="shared" si="87"/>
        <v>30.95838568477091</v>
      </c>
      <c r="Q113" s="22">
        <f t="shared" si="107"/>
        <v>257.57591898921163</v>
      </c>
      <c r="R113" s="62">
        <f t="shared" si="55"/>
        <v>537.53730794405749</v>
      </c>
      <c r="S113" s="62">
        <f ca="1">AVERAGE(OFFSET($R$3,0,0,'Données projet'!$E$9+1,1))-AVERAGE(OFFSET($H$3,0,0,'Données projet'!$E$9+1,1))</f>
        <v>276.58769039042727</v>
      </c>
      <c r="T113" s="62">
        <f t="shared" si="88"/>
        <v>194.1628048442449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3.7752203984917969</v>
      </c>
      <c r="AA113" s="23">
        <f>EXP(-LN(2)/25)*AA112+(1-EXP(-LN(2)/25))/(LN(2)/25)*Calculateur!V113*Calculateur!X113*VLOOKUP('Données projet'!$B$9,Paramètres!$A$1:$I$88,3,0)*0.475*44/12</f>
        <v>7.4041333775596323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11.179353776051428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projet'!$B$10,Paramètres!$A$1:$I$88,3,0)*0.475*44/12</f>
        <v>#N/A</v>
      </c>
      <c r="AV113" s="23" t="e">
        <f>EXP(-LN(2)/25)*AV112+(1-EXP(-LN(2)/25))/(LN(2)/25)*Calculateur!AQ113*Calculateur!AS113*VLOOKUP('Données projet'!$B$10,Paramètres!$A$1:$I$88,3,0)*0.475*44/12</f>
        <v>#N/A</v>
      </c>
      <c r="AW113" s="23" t="e">
        <f>EXP(-LN(2)/2)*AW112+(1-EXP(-LN(2)/2))/(LN(2)/2)*AQ113*AT113*VLOOKUP('Données projet'!$B$10,Paramètres!$A$1:$I$88,3,0)*0.475*44/12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projet'!$B$11,Paramètres!$A$1:$I$88,3,0)*0.475*44/12</f>
        <v>#N/A</v>
      </c>
      <c r="BQ113" s="23" t="e">
        <f>EXP(-LN(2)/25)*BQ112+(1-EXP(-LN(2)/25))/(LN(2)/25)*Calculateur!BL113*Calculateur!BN113*VLOOKUP('Données projet'!$B$11,Paramètres!$A$1:$I$88,3,0)*0.475*44/12</f>
        <v>#N/A</v>
      </c>
      <c r="BR113" s="23" t="e">
        <f>EXP(-LN(2)/2)*BR112+(1-EXP(-LN(2)/2))/(LN(2)/2)*BL113*BO113*VLOOKUP('Données projet'!$B$11,Paramètres!$A$1:$I$88,3,0)*0.475*44/12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projet'!$B$12,Paramètres!$A$1:$I$88,3,0)*0.475*44/12</f>
        <v>#N/A</v>
      </c>
      <c r="CL113" s="23" t="e">
        <f>EXP(-LN(2)/25)*CL112+(1-EXP(-LN(2)/25))/(LN(2)/25)*Calculateur!CG113*Calculateur!CI113*VLOOKUP('Données projet'!$B$12,Paramètres!$A$1:$I$88,3,0)*0.475*44/12</f>
        <v>#N/A</v>
      </c>
      <c r="CM113" s="23" t="e">
        <f>EXP(-LN(2)/2)*CM112+(1-EXP(-LN(2)/2))/(LN(2)/2)*CG113*CJ113*VLOOKUP('Données projet'!$B$12,Paramètres!$A$1:$I$88,3,0)*0.475*44/12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2.7058823529411766</v>
      </c>
      <c r="N114" s="14">
        <f>IF('Données projet'!$A$36&gt;35,N113+M114-V113,IF(A114&lt;'Données projet'!$A$36,$K$205^A114,IF(A114='Données projet'!$A$36,'Données projet'!$B$36,N113+M114-V113)))</f>
        <v>131.94117647058849</v>
      </c>
      <c r="O114" s="14">
        <f>N114*VLOOKUP('Données projet'!$B$9,Paramètres!$A$1:$I$88,3,0)*VLOOKUP('Données projet'!$B$9,Paramètres!$A$1:$I$88,5,0)</f>
        <v>119.38037647058847</v>
      </c>
      <c r="P114" s="14">
        <f t="shared" si="87"/>
        <v>31.530438767702471</v>
      </c>
      <c r="Q114" s="22">
        <f t="shared" si="107"/>
        <v>262.83633654002341</v>
      </c>
      <c r="R114" s="62">
        <f t="shared" si="55"/>
        <v>543.02969883464698</v>
      </c>
      <c r="S114" s="62">
        <f ca="1">AVERAGE(OFFSET($R$3,0,0,'Données projet'!$E$9+1,1))-AVERAGE(OFFSET($H$3,0,0,'Données projet'!$E$9+1,1))</f>
        <v>276.58769039042727</v>
      </c>
      <c r="T114" s="62">
        <f t="shared" si="88"/>
        <v>194.1628048442449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3.7011906291344472</v>
      </c>
      <c r="AA114" s="23">
        <f>EXP(-LN(2)/25)*AA113+(1-EXP(-LN(2)/25))/(LN(2)/25)*Calculateur!V114*Calculateur!X114*VLOOKUP('Données projet'!$B$9,Paramètres!$A$1:$I$88,3,0)*0.475*44/12</f>
        <v>7.201666960983812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10.902857590118259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projet'!$B$10,Paramètres!$A$1:$I$88,3,0)*0.475*44/12</f>
        <v>#N/A</v>
      </c>
      <c r="AV114" s="23" t="e">
        <f>EXP(-LN(2)/25)*AV113+(1-EXP(-LN(2)/25))/(LN(2)/25)*Calculateur!AQ114*Calculateur!AS114*VLOOKUP('Données projet'!$B$10,Paramètres!$A$1:$I$88,3,0)*0.475*44/12</f>
        <v>#N/A</v>
      </c>
      <c r="AW114" s="23" t="e">
        <f>EXP(-LN(2)/2)*AW113+(1-EXP(-LN(2)/2))/(LN(2)/2)*AQ114*AT114*VLOOKUP('Données projet'!$B$10,Paramètres!$A$1:$I$88,3,0)*0.475*44/12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projet'!$B$11,Paramètres!$A$1:$I$88,3,0)*0.475*44/12</f>
        <v>#N/A</v>
      </c>
      <c r="BQ114" s="23" t="e">
        <f>EXP(-LN(2)/25)*BQ113+(1-EXP(-LN(2)/25))/(LN(2)/25)*Calculateur!BL114*Calculateur!BN114*VLOOKUP('Données projet'!$B$11,Paramètres!$A$1:$I$88,3,0)*0.475*44/12</f>
        <v>#N/A</v>
      </c>
      <c r="BR114" s="23" t="e">
        <f>EXP(-LN(2)/2)*BR113+(1-EXP(-LN(2)/2))/(LN(2)/2)*BL114*BO114*VLOOKUP('Données projet'!$B$11,Paramètres!$A$1:$I$88,3,0)*0.475*44/12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projet'!$B$12,Paramètres!$A$1:$I$88,3,0)*0.475*44/12</f>
        <v>#N/A</v>
      </c>
      <c r="CL114" s="23" t="e">
        <f>EXP(-LN(2)/25)*CL113+(1-EXP(-LN(2)/25))/(LN(2)/25)*Calculateur!CG114*Calculateur!CI114*VLOOKUP('Données projet'!$B$12,Paramètres!$A$1:$I$88,3,0)*0.475*44/12</f>
        <v>#N/A</v>
      </c>
      <c r="CM114" s="23" t="e">
        <f>EXP(-LN(2)/2)*CM113+(1-EXP(-LN(2)/2))/(LN(2)/2)*CG114*CJ114*VLOOKUP('Données projet'!$B$12,Paramètres!$A$1:$I$88,3,0)*0.475*44/12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2.7058823529411766</v>
      </c>
      <c r="N115" s="14">
        <f>IF('Données projet'!$A$36&gt;35,N114+M115-V114,IF(A115&lt;'Données projet'!$A$36,$K$205^A115,IF(A115='Données projet'!$A$36,'Données projet'!$B$36,N114+M115-V114)))</f>
        <v>134.64705882352968</v>
      </c>
      <c r="O115" s="14">
        <f>N115*VLOOKUP('Données projet'!$B$9,Paramètres!$A$1:$I$88,3,0)*VLOOKUP('Données projet'!$B$9,Paramètres!$A$1:$I$88,5,0)</f>
        <v>121.82865882352965</v>
      </c>
      <c r="P115" s="14">
        <f t="shared" si="87"/>
        <v>32.101127795929429</v>
      </c>
      <c r="Q115" s="22">
        <f t="shared" si="107"/>
        <v>268.09437836222463</v>
      </c>
      <c r="R115" s="62">
        <f t="shared" si="55"/>
        <v>548.5156897777955</v>
      </c>
      <c r="S115" s="62">
        <f ca="1">AVERAGE(OFFSET($R$3,0,0,'Données projet'!$E$9+1,1))-AVERAGE(OFFSET($H$3,0,0,'Données projet'!$E$9+1,1))</f>
        <v>276.58769039042727</v>
      </c>
      <c r="T115" s="62">
        <f t="shared" si="88"/>
        <v>194.1628048442449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3.6286125384004944</v>
      </c>
      <c r="AA115" s="23">
        <f>EXP(-LN(2)/25)*AA114+(1-EXP(-LN(2)/25))/(LN(2)/25)*Calculateur!V115*Calculateur!X115*VLOOKUP('Données projet'!$B$9,Paramètres!$A$1:$I$88,3,0)*0.475*44/12</f>
        <v>7.0047369992165036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10.633349537616997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projet'!$B$10,Paramètres!$A$1:$I$88,3,0)*0.475*44/12</f>
        <v>#N/A</v>
      </c>
      <c r="AV115" s="23" t="e">
        <f>EXP(-LN(2)/25)*AV114+(1-EXP(-LN(2)/25))/(LN(2)/25)*Calculateur!AQ115*Calculateur!AS115*VLOOKUP('Données projet'!$B$10,Paramètres!$A$1:$I$88,3,0)*0.475*44/12</f>
        <v>#N/A</v>
      </c>
      <c r="AW115" s="23" t="e">
        <f>EXP(-LN(2)/2)*AW114+(1-EXP(-LN(2)/2))/(LN(2)/2)*AQ115*AT115*VLOOKUP('Données projet'!$B$10,Paramètres!$A$1:$I$88,3,0)*0.475*44/12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projet'!$B$11,Paramètres!$A$1:$I$88,3,0)*0.475*44/12</f>
        <v>#N/A</v>
      </c>
      <c r="BQ115" s="23" t="e">
        <f>EXP(-LN(2)/25)*BQ114+(1-EXP(-LN(2)/25))/(LN(2)/25)*Calculateur!BL115*Calculateur!BN115*VLOOKUP('Données projet'!$B$11,Paramètres!$A$1:$I$88,3,0)*0.475*44/12</f>
        <v>#N/A</v>
      </c>
      <c r="BR115" s="23" t="e">
        <f>EXP(-LN(2)/2)*BR114+(1-EXP(-LN(2)/2))/(LN(2)/2)*BL115*BO115*VLOOKUP('Données projet'!$B$11,Paramètres!$A$1:$I$88,3,0)*0.475*44/12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projet'!$B$12,Paramètres!$A$1:$I$88,3,0)*0.475*44/12</f>
        <v>#N/A</v>
      </c>
      <c r="CL115" s="23" t="e">
        <f>EXP(-LN(2)/25)*CL114+(1-EXP(-LN(2)/25))/(LN(2)/25)*Calculateur!CG115*Calculateur!CI115*VLOOKUP('Données projet'!$B$12,Paramètres!$A$1:$I$88,3,0)*0.475*44/12</f>
        <v>#N/A</v>
      </c>
      <c r="CM115" s="23" t="e">
        <f>EXP(-LN(2)/2)*CM114+(1-EXP(-LN(2)/2))/(LN(2)/2)*CG115*CJ115*VLOOKUP('Données projet'!$B$12,Paramètres!$A$1:$I$88,3,0)*0.475*44/12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2.7058823529411766</v>
      </c>
      <c r="N116" s="14">
        <f>IF('Données projet'!$A$36&gt;35,N115+M116-V115,IF(A116&lt;'Données projet'!$A$36,$K$205^A116,IF(A116='Données projet'!$A$36,'Données projet'!$B$36,N115+M116-V115)))</f>
        <v>137.35294117647086</v>
      </c>
      <c r="O116" s="14">
        <f>N116*VLOOKUP('Données projet'!$B$9,Paramètres!$A$1:$I$88,3,0)*VLOOKUP('Données projet'!$B$9,Paramètres!$A$1:$I$88,5,0)</f>
        <v>124.27694117647083</v>
      </c>
      <c r="P116" s="14">
        <f t="shared" si="87"/>
        <v>32.670483340815302</v>
      </c>
      <c r="Q116" s="22">
        <f t="shared" si="107"/>
        <v>273.35009770093995</v>
      </c>
      <c r="R116" s="62">
        <f t="shared" si="55"/>
        <v>553.99540382982764</v>
      </c>
      <c r="S116" s="62">
        <f ca="1">AVERAGE(OFFSET($R$3,0,0,'Données projet'!$E$9+1,1))-AVERAGE(OFFSET($H$3,0,0,'Données projet'!$E$9+1,1))</f>
        <v>276.58769039042727</v>
      </c>
      <c r="T116" s="62">
        <f t="shared" si="88"/>
        <v>194.1628048442449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3.5574576597575702</v>
      </c>
      <c r="AA116" s="23">
        <f>EXP(-LN(2)/25)*AA115+(1-EXP(-LN(2)/25))/(LN(2)/25)*Calculateur!V116*Calculateur!X116*VLOOKUP('Données projet'!$B$9,Paramètres!$A$1:$I$88,3,0)*0.475*44/12</f>
        <v>6.8131920976098188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10.370649757367389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projet'!$B$10,Paramètres!$A$1:$I$88,3,0)*0.475*44/12</f>
        <v>#N/A</v>
      </c>
      <c r="AV116" s="23" t="e">
        <f>EXP(-LN(2)/25)*AV115+(1-EXP(-LN(2)/25))/(LN(2)/25)*Calculateur!AQ116*Calculateur!AS116*VLOOKUP('Données projet'!$B$10,Paramètres!$A$1:$I$88,3,0)*0.475*44/12</f>
        <v>#N/A</v>
      </c>
      <c r="AW116" s="23" t="e">
        <f>EXP(-LN(2)/2)*AW115+(1-EXP(-LN(2)/2))/(LN(2)/2)*AQ116*AT116*VLOOKUP('Données projet'!$B$10,Paramètres!$A$1:$I$88,3,0)*0.475*44/12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projet'!$B$11,Paramètres!$A$1:$I$88,3,0)*0.475*44/12</f>
        <v>#N/A</v>
      </c>
      <c r="BQ116" s="23" t="e">
        <f>EXP(-LN(2)/25)*BQ115+(1-EXP(-LN(2)/25))/(LN(2)/25)*Calculateur!BL116*Calculateur!BN116*VLOOKUP('Données projet'!$B$11,Paramètres!$A$1:$I$88,3,0)*0.475*44/12</f>
        <v>#N/A</v>
      </c>
      <c r="BR116" s="23" t="e">
        <f>EXP(-LN(2)/2)*BR115+(1-EXP(-LN(2)/2))/(LN(2)/2)*BL116*BO116*VLOOKUP('Données projet'!$B$11,Paramètres!$A$1:$I$88,3,0)*0.475*44/12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projet'!$B$12,Paramètres!$A$1:$I$88,3,0)*0.475*44/12</f>
        <v>#N/A</v>
      </c>
      <c r="CL116" s="23" t="e">
        <f>EXP(-LN(2)/25)*CL115+(1-EXP(-LN(2)/25))/(LN(2)/25)*Calculateur!CG116*Calculateur!CI116*VLOOKUP('Données projet'!$B$12,Paramètres!$A$1:$I$88,3,0)*0.475*44/12</f>
        <v>#N/A</v>
      </c>
      <c r="CM116" s="23" t="e">
        <f>EXP(-LN(2)/2)*CM115+(1-EXP(-LN(2)/2))/(LN(2)/2)*CG116*CJ116*VLOOKUP('Données projet'!$B$12,Paramètres!$A$1:$I$88,3,0)*0.475*44/12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2.7058823529411766</v>
      </c>
      <c r="N117" s="14">
        <f>IF('Données projet'!$A$36&gt;35,N116+M117-V116,IF(A117&lt;'Données projet'!$A$36,$K$205^A117,IF(A117='Données projet'!$A$36,'Données projet'!$B$36,N116+M117-V116)))</f>
        <v>140.05882352941205</v>
      </c>
      <c r="O117" s="14">
        <f>N117*VLOOKUP('Données projet'!$B$9,Paramètres!$A$1:$I$88,3,0)*VLOOKUP('Données projet'!$B$9,Paramètres!$A$1:$I$88,5,0)</f>
        <v>126.72522352941202</v>
      </c>
      <c r="P117" s="14">
        <f t="shared" si="87"/>
        <v>33.238534700308826</v>
      </c>
      <c r="Q117" s="22">
        <f t="shared" si="107"/>
        <v>278.60354558343045</v>
      </c>
      <c r="R117" s="62">
        <f t="shared" si="55"/>
        <v>559.46896061813595</v>
      </c>
      <c r="S117" s="62">
        <f ca="1">AVERAGE(OFFSET($R$3,0,0,'Données projet'!$E$9+1,1))-AVERAGE(OFFSET($H$3,0,0,'Données projet'!$E$9+1,1))</f>
        <v>276.58769039042727</v>
      </c>
      <c r="T117" s="62">
        <f t="shared" si="88"/>
        <v>194.1628048442449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3.4876980848846433</v>
      </c>
      <c r="AA117" s="23">
        <f>EXP(-LN(2)/25)*AA116+(1-EXP(-LN(2)/25))/(LN(2)/25)*Calculateur!V117*Calculateur!X117*VLOOKUP('Données projet'!$B$9,Paramètres!$A$1:$I$88,3,0)*0.475*44/12</f>
        <v>6.6268850014104776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10.11458308629512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projet'!$B$10,Paramètres!$A$1:$I$88,3,0)*0.475*44/12</f>
        <v>#N/A</v>
      </c>
      <c r="AV117" s="23" t="e">
        <f>EXP(-LN(2)/25)*AV116+(1-EXP(-LN(2)/25))/(LN(2)/25)*Calculateur!AQ117*Calculateur!AS117*VLOOKUP('Données projet'!$B$10,Paramètres!$A$1:$I$88,3,0)*0.475*44/12</f>
        <v>#N/A</v>
      </c>
      <c r="AW117" s="23" t="e">
        <f>EXP(-LN(2)/2)*AW116+(1-EXP(-LN(2)/2))/(LN(2)/2)*AQ117*AT117*VLOOKUP('Données projet'!$B$10,Paramètres!$A$1:$I$88,3,0)*0.475*44/12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projet'!$B$11,Paramètres!$A$1:$I$88,3,0)*0.475*44/12</f>
        <v>#N/A</v>
      </c>
      <c r="BQ117" s="23" t="e">
        <f>EXP(-LN(2)/25)*BQ116+(1-EXP(-LN(2)/25))/(LN(2)/25)*Calculateur!BL117*Calculateur!BN117*VLOOKUP('Données projet'!$B$11,Paramètres!$A$1:$I$88,3,0)*0.475*44/12</f>
        <v>#N/A</v>
      </c>
      <c r="BR117" s="23" t="e">
        <f>EXP(-LN(2)/2)*BR116+(1-EXP(-LN(2)/2))/(LN(2)/2)*BL117*BO117*VLOOKUP('Données projet'!$B$11,Paramètres!$A$1:$I$88,3,0)*0.475*44/12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projet'!$B$12,Paramètres!$A$1:$I$88,3,0)*0.475*44/12</f>
        <v>#N/A</v>
      </c>
      <c r="CL117" s="23" t="e">
        <f>EXP(-LN(2)/25)*CL116+(1-EXP(-LN(2)/25))/(LN(2)/25)*Calculateur!CG117*Calculateur!CI117*VLOOKUP('Données projet'!$B$12,Paramètres!$A$1:$I$88,3,0)*0.475*44/12</f>
        <v>#N/A</v>
      </c>
      <c r="CM117" s="23" t="e">
        <f>EXP(-LN(2)/2)*CM116+(1-EXP(-LN(2)/2))/(LN(2)/2)*CG117*CJ117*VLOOKUP('Données projet'!$B$12,Paramètres!$A$1:$I$88,3,0)*0.475*44/12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2.7058823529411766</v>
      </c>
      <c r="N118" s="14">
        <f>IF('Données projet'!$A$36&gt;35,N117+M118-V117,IF(A118&lt;'Données projet'!$A$36,$K$205^A118,IF(A118='Données projet'!$A$36,'Données projet'!$B$36,N117+M118-V117)))</f>
        <v>142.76470588235324</v>
      </c>
      <c r="O118" s="14">
        <f>N118*VLOOKUP('Données projet'!$B$9,Paramètres!$A$1:$I$88,3,0)*VLOOKUP('Données projet'!$B$9,Paramètres!$A$1:$I$88,5,0)</f>
        <v>129.1735058823532</v>
      </c>
      <c r="P118" s="14">
        <f t="shared" si="87"/>
        <v>33.805309975546024</v>
      </c>
      <c r="Q118" s="22">
        <f t="shared" si="107"/>
        <v>283.85477095250786</v>
      </c>
      <c r="R118" s="62">
        <f t="shared" si="55"/>
        <v>564.93647649560512</v>
      </c>
      <c r="S118" s="62">
        <f ca="1">AVERAGE(OFFSET($R$3,0,0,'Données projet'!$E$9+1,1))-AVERAGE(OFFSET($H$3,0,0,'Données projet'!$E$9+1,1))</f>
        <v>276.58769039042727</v>
      </c>
      <c r="T118" s="62">
        <f t="shared" si="88"/>
        <v>194.1628048442449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3.4193064527258352</v>
      </c>
      <c r="AA118" s="23">
        <f>EXP(-LN(2)/25)*AA117+(1-EXP(-LN(2)/25))/(LN(2)/25)*Calculateur!V118*Calculateur!X118*VLOOKUP('Données projet'!$B$9,Paramètres!$A$1:$I$88,3,0)*0.475*44/12</f>
        <v>6.4456724825541718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9.864978935280007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projet'!$B$10,Paramètres!$A$1:$I$88,3,0)*0.475*44/12</f>
        <v>#N/A</v>
      </c>
      <c r="AV118" s="23" t="e">
        <f>EXP(-LN(2)/25)*AV117+(1-EXP(-LN(2)/25))/(LN(2)/25)*Calculateur!AQ118*Calculateur!AS118*VLOOKUP('Données projet'!$B$10,Paramètres!$A$1:$I$88,3,0)*0.475*44/12</f>
        <v>#N/A</v>
      </c>
      <c r="AW118" s="23" t="e">
        <f>EXP(-LN(2)/2)*AW117+(1-EXP(-LN(2)/2))/(LN(2)/2)*AQ118*AT118*VLOOKUP('Données projet'!$B$10,Paramètres!$A$1:$I$88,3,0)*0.475*44/12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projet'!$B$11,Paramètres!$A$1:$I$88,3,0)*0.475*44/12</f>
        <v>#N/A</v>
      </c>
      <c r="BQ118" s="23" t="e">
        <f>EXP(-LN(2)/25)*BQ117+(1-EXP(-LN(2)/25))/(LN(2)/25)*Calculateur!BL118*Calculateur!BN118*VLOOKUP('Données projet'!$B$11,Paramètres!$A$1:$I$88,3,0)*0.475*44/12</f>
        <v>#N/A</v>
      </c>
      <c r="BR118" s="23" t="e">
        <f>EXP(-LN(2)/2)*BR117+(1-EXP(-LN(2)/2))/(LN(2)/2)*BL118*BO118*VLOOKUP('Données projet'!$B$11,Paramètres!$A$1:$I$88,3,0)*0.475*44/12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projet'!$B$12,Paramètres!$A$1:$I$88,3,0)*0.475*44/12</f>
        <v>#N/A</v>
      </c>
      <c r="CL118" s="23" t="e">
        <f>EXP(-LN(2)/25)*CL117+(1-EXP(-LN(2)/25))/(LN(2)/25)*Calculateur!CG118*Calculateur!CI118*VLOOKUP('Données projet'!$B$12,Paramètres!$A$1:$I$88,3,0)*0.475*44/12</f>
        <v>#N/A</v>
      </c>
      <c r="CM118" s="23" t="e">
        <f>EXP(-LN(2)/2)*CM117+(1-EXP(-LN(2)/2))/(LN(2)/2)*CG118*CJ118*VLOOKUP('Données projet'!$B$12,Paramètres!$A$1:$I$88,3,0)*0.475*44/12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2.7058823529411766</v>
      </c>
      <c r="N119" s="14">
        <f>IF('Données projet'!$A$36&gt;35,N118+M119-V118,IF(A119&lt;'Données projet'!$A$36,$K$205^A119,IF(A119='Données projet'!$A$36,'Données projet'!$B$36,N118+M119-V118)))</f>
        <v>145.47058823529443</v>
      </c>
      <c r="O119" s="14">
        <f>N119*VLOOKUP('Données projet'!$B$9,Paramètres!$A$1:$I$88,3,0)*VLOOKUP('Données projet'!$B$9,Paramètres!$A$1:$I$88,5,0)</f>
        <v>131.62178823529439</v>
      </c>
      <c r="P119" s="14">
        <f t="shared" si="87"/>
        <v>34.370836141480865</v>
      </c>
      <c r="Q119" s="22">
        <f t="shared" si="107"/>
        <v>289.10382078955018</v>
      </c>
      <c r="R119" s="62">
        <f t="shared" si="55"/>
        <v>570.39806468427173</v>
      </c>
      <c r="S119" s="62">
        <f ca="1">AVERAGE(OFFSET($R$3,0,0,'Données projet'!$E$9+1,1))-AVERAGE(OFFSET($H$3,0,0,'Données projet'!$E$9+1,1))</f>
        <v>276.58769039042727</v>
      </c>
      <c r="T119" s="62">
        <f t="shared" si="88"/>
        <v>194.1628048442449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3.3522559387588848</v>
      </c>
      <c r="AA119" s="23">
        <f>EXP(-LN(2)/25)*AA118+(1-EXP(-LN(2)/25))/(LN(2)/25)*Calculateur!V119*Calculateur!X119*VLOOKUP('Données projet'!$B$9,Paramètres!$A$1:$I$88,3,0)*0.475*44/12</f>
        <v>6.2694152295555439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9.6216711683144283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projet'!$B$10,Paramètres!$A$1:$I$88,3,0)*0.475*44/12</f>
        <v>#N/A</v>
      </c>
      <c r="AV119" s="23" t="e">
        <f>EXP(-LN(2)/25)*AV118+(1-EXP(-LN(2)/25))/(LN(2)/25)*Calculateur!AQ119*Calculateur!AS119*VLOOKUP('Données projet'!$B$10,Paramètres!$A$1:$I$88,3,0)*0.475*44/12</f>
        <v>#N/A</v>
      </c>
      <c r="AW119" s="23" t="e">
        <f>EXP(-LN(2)/2)*AW118+(1-EXP(-LN(2)/2))/(LN(2)/2)*AQ119*AT119*VLOOKUP('Données projet'!$B$10,Paramètres!$A$1:$I$88,3,0)*0.475*44/12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projet'!$B$11,Paramètres!$A$1:$I$88,3,0)*0.475*44/12</f>
        <v>#N/A</v>
      </c>
      <c r="BQ119" s="23" t="e">
        <f>EXP(-LN(2)/25)*BQ118+(1-EXP(-LN(2)/25))/(LN(2)/25)*Calculateur!BL119*Calculateur!BN119*VLOOKUP('Données projet'!$B$11,Paramètres!$A$1:$I$88,3,0)*0.475*44/12</f>
        <v>#N/A</v>
      </c>
      <c r="BR119" s="23" t="e">
        <f>EXP(-LN(2)/2)*BR118+(1-EXP(-LN(2)/2))/(LN(2)/2)*BL119*BO119*VLOOKUP('Données projet'!$B$11,Paramètres!$A$1:$I$88,3,0)*0.475*44/12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projet'!$B$12,Paramètres!$A$1:$I$88,3,0)*0.475*44/12</f>
        <v>#N/A</v>
      </c>
      <c r="CL119" s="23" t="e">
        <f>EXP(-LN(2)/25)*CL118+(1-EXP(-LN(2)/25))/(LN(2)/25)*Calculateur!CG119*Calculateur!CI119*VLOOKUP('Données projet'!$B$12,Paramètres!$A$1:$I$88,3,0)*0.475*44/12</f>
        <v>#N/A</v>
      </c>
      <c r="CM119" s="23" t="e">
        <f>EXP(-LN(2)/2)*CM118+(1-EXP(-LN(2)/2))/(LN(2)/2)*CG119*CJ119*VLOOKUP('Données projet'!$B$12,Paramètres!$A$1:$I$88,3,0)*0.475*44/12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2.7058823529411766</v>
      </c>
      <c r="N120" s="14">
        <f>IF('Données projet'!$A$36&gt;35,N119+M120-V119,IF(A120&lt;'Données projet'!$A$36,$K$205^A120,IF(A120='Données projet'!$A$36,'Données projet'!$B$36,N119+M120-V119)))</f>
        <v>148.17647058823562</v>
      </c>
      <c r="O120" s="14">
        <f>N120*VLOOKUP('Données projet'!$B$9,Paramètres!$A$1:$I$88,3,0)*VLOOKUP('Données projet'!$B$9,Paramètres!$A$1:$I$88,5,0)</f>
        <v>134.07007058823558</v>
      </c>
      <c r="P120" s="14">
        <f t="shared" si="87"/>
        <v>34.935139112111912</v>
      </c>
      <c r="Q120" s="22">
        <f t="shared" si="107"/>
        <v>294.35074022810522</v>
      </c>
      <c r="R120" s="62">
        <f t="shared" si="55"/>
        <v>575.85383540921487</v>
      </c>
      <c r="S120" s="62">
        <f ca="1">AVERAGE(OFFSET($R$3,0,0,'Données projet'!$E$9+1,1))-AVERAGE(OFFSET($H$3,0,0,'Données projet'!$E$9+1,1))</f>
        <v>276.58769039042727</v>
      </c>
      <c r="T120" s="62">
        <f t="shared" si="88"/>
        <v>194.1628048442449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3.2865202444740511</v>
      </c>
      <c r="AA120" s="23">
        <f>EXP(-LN(2)/25)*AA119+(1-EXP(-LN(2)/25))/(LN(2)/25)*Calculateur!V120*Calculateur!X120*VLOOKUP('Données projet'!$B$9,Paramètres!$A$1:$I$88,3,0)*0.475*44/12</f>
        <v>6.0979777404091298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9.3844979848831809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projet'!$B$10,Paramètres!$A$1:$I$88,3,0)*0.475*44/12</f>
        <v>#N/A</v>
      </c>
      <c r="AV120" s="23" t="e">
        <f>EXP(-LN(2)/25)*AV119+(1-EXP(-LN(2)/25))/(LN(2)/25)*Calculateur!AQ120*Calculateur!AS120*VLOOKUP('Données projet'!$B$10,Paramètres!$A$1:$I$88,3,0)*0.475*44/12</f>
        <v>#N/A</v>
      </c>
      <c r="AW120" s="23" t="e">
        <f>EXP(-LN(2)/2)*AW119+(1-EXP(-LN(2)/2))/(LN(2)/2)*AQ120*AT120*VLOOKUP('Données projet'!$B$10,Paramètres!$A$1:$I$88,3,0)*0.475*44/12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projet'!$B$11,Paramètres!$A$1:$I$88,3,0)*0.475*44/12</f>
        <v>#N/A</v>
      </c>
      <c r="BQ120" s="23" t="e">
        <f>EXP(-LN(2)/25)*BQ119+(1-EXP(-LN(2)/25))/(LN(2)/25)*Calculateur!BL120*Calculateur!BN120*VLOOKUP('Données projet'!$B$11,Paramètres!$A$1:$I$88,3,0)*0.475*44/12</f>
        <v>#N/A</v>
      </c>
      <c r="BR120" s="23" t="e">
        <f>EXP(-LN(2)/2)*BR119+(1-EXP(-LN(2)/2))/(LN(2)/2)*BL120*BO120*VLOOKUP('Données projet'!$B$11,Paramètres!$A$1:$I$88,3,0)*0.475*44/12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projet'!$B$12,Paramètres!$A$1:$I$88,3,0)*0.475*44/12</f>
        <v>#N/A</v>
      </c>
      <c r="CL120" s="23" t="e">
        <f>EXP(-LN(2)/25)*CL119+(1-EXP(-LN(2)/25))/(LN(2)/25)*Calculateur!CG120*Calculateur!CI120*VLOOKUP('Données projet'!$B$12,Paramètres!$A$1:$I$88,3,0)*0.475*44/12</f>
        <v>#N/A</v>
      </c>
      <c r="CM120" s="23" t="e">
        <f>EXP(-LN(2)/2)*CM119+(1-EXP(-LN(2)/2))/(LN(2)/2)*CG120*CJ120*VLOOKUP('Données projet'!$B$12,Paramètres!$A$1:$I$88,3,0)*0.475*44/12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2.7058823529411766</v>
      </c>
      <c r="N121" s="14">
        <f>IF('Données projet'!$A$36&gt;35,N120+M121-V120,IF(A121&lt;'Données projet'!$A$36,$K$205^A121,IF(A121='Données projet'!$A$36,'Données projet'!$B$36,N120+M121-V120)))</f>
        <v>150.8823529411768</v>
      </c>
      <c r="O121" s="14">
        <f>N121*VLOOKUP('Données projet'!$B$9,Paramètres!$A$1:$I$88,3,0)*VLOOKUP('Données projet'!$B$9,Paramètres!$A$1:$I$88,5,0)</f>
        <v>136.51835294117677</v>
      </c>
      <c r="P121" s="14">
        <f t="shared" si="87"/>
        <v>35.498243800809767</v>
      </c>
      <c r="Q121" s="22">
        <f t="shared" si="107"/>
        <v>299.5955726589599</v>
      </c>
      <c r="R121" s="62">
        <f t="shared" si="55"/>
        <v>581.30389602356036</v>
      </c>
      <c r="S121" s="62">
        <f ca="1">AVERAGE(OFFSET($R$3,0,0,'Données projet'!$E$9+1,1))-AVERAGE(OFFSET($H$3,0,0,'Données projet'!$E$9+1,1))</f>
        <v>276.58769039042727</v>
      </c>
      <c r="T121" s="62">
        <f t="shared" si="88"/>
        <v>194.1628048442449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3.2220735870593282</v>
      </c>
      <c r="AA121" s="23">
        <f>EXP(-LN(2)/25)*AA120+(1-EXP(-LN(2)/25))/(LN(2)/25)*Calculateur!V121*Calculateur!X121*VLOOKUP('Données projet'!$B$9,Paramètres!$A$1:$I$88,3,0)*0.475*44/12</f>
        <v>5.93122821841893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9.1533018054782573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projet'!$B$10,Paramètres!$A$1:$I$88,3,0)*0.475*44/12</f>
        <v>#N/A</v>
      </c>
      <c r="AV121" s="23" t="e">
        <f>EXP(-LN(2)/25)*AV120+(1-EXP(-LN(2)/25))/(LN(2)/25)*Calculateur!AQ121*Calculateur!AS121*VLOOKUP('Données projet'!$B$10,Paramètres!$A$1:$I$88,3,0)*0.475*44/12</f>
        <v>#N/A</v>
      </c>
      <c r="AW121" s="23" t="e">
        <f>EXP(-LN(2)/2)*AW120+(1-EXP(-LN(2)/2))/(LN(2)/2)*AQ121*AT121*VLOOKUP('Données projet'!$B$10,Paramètres!$A$1:$I$88,3,0)*0.475*44/12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projet'!$B$11,Paramètres!$A$1:$I$88,3,0)*0.475*44/12</f>
        <v>#N/A</v>
      </c>
      <c r="BQ121" s="23" t="e">
        <f>EXP(-LN(2)/25)*BQ120+(1-EXP(-LN(2)/25))/(LN(2)/25)*Calculateur!BL121*Calculateur!BN121*VLOOKUP('Données projet'!$B$11,Paramètres!$A$1:$I$88,3,0)*0.475*44/12</f>
        <v>#N/A</v>
      </c>
      <c r="BR121" s="23" t="e">
        <f>EXP(-LN(2)/2)*BR120+(1-EXP(-LN(2)/2))/(LN(2)/2)*BL121*BO121*VLOOKUP('Données projet'!$B$11,Paramètres!$A$1:$I$88,3,0)*0.475*44/12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projet'!$B$12,Paramètres!$A$1:$I$88,3,0)*0.475*44/12</f>
        <v>#N/A</v>
      </c>
      <c r="CL121" s="23" t="e">
        <f>EXP(-LN(2)/25)*CL120+(1-EXP(-LN(2)/25))/(LN(2)/25)*Calculateur!CG121*Calculateur!CI121*VLOOKUP('Données projet'!$B$12,Paramètres!$A$1:$I$88,3,0)*0.475*44/12</f>
        <v>#N/A</v>
      </c>
      <c r="CM121" s="23" t="e">
        <f>EXP(-LN(2)/2)*CM120+(1-EXP(-LN(2)/2))/(LN(2)/2)*CG121*CJ121*VLOOKUP('Données projet'!$B$12,Paramètres!$A$1:$I$88,3,0)*0.475*44/12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2.7058823529411766</v>
      </c>
      <c r="N122" s="14">
        <f>IF('Données projet'!$A$36&gt;35,N121+M122-V121,IF(A122&lt;'Données projet'!$A$36,$K$205^A122,IF(A122='Données projet'!$A$36,'Données projet'!$B$36,N121+M122-V121)))</f>
        <v>153.58823529411799</v>
      </c>
      <c r="O122" s="14">
        <f>N122*VLOOKUP('Données projet'!$B$9,Paramètres!$A$1:$I$88,3,0)*VLOOKUP('Données projet'!$B$9,Paramètres!$A$1:$I$88,5,0)</f>
        <v>138.96663529411796</v>
      </c>
      <c r="P122" s="14">
        <f t="shared" si="87"/>
        <v>36.060174176194359</v>
      </c>
      <c r="Q122" s="22">
        <f t="shared" si="107"/>
        <v>304.83835982746058</v>
      </c>
      <c r="R122" s="62">
        <f t="shared" si="55"/>
        <v>586.74835112538972</v>
      </c>
      <c r="S122" s="62">
        <f ca="1">AVERAGE(OFFSET($R$3,0,0,'Données projet'!$E$9+1,1))-AVERAGE(OFFSET($H$3,0,0,'Données projet'!$E$9+1,1))</f>
        <v>276.58769039042727</v>
      </c>
      <c r="T122" s="62">
        <f t="shared" si="88"/>
        <v>194.1628048442449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3.1588906892879285</v>
      </c>
      <c r="AA122" s="23">
        <f>EXP(-LN(2)/25)*AA121+(1-EXP(-LN(2)/25))/(LN(2)/25)*Calculateur!V122*Calculateur!X122*VLOOKUP('Données projet'!$B$9,Paramètres!$A$1:$I$88,3,0)*0.475*44/12</f>
        <v>5.7690384708765281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8.9279291601644566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projet'!$B$10,Paramètres!$A$1:$I$88,3,0)*0.475*44/12</f>
        <v>#N/A</v>
      </c>
      <c r="AV122" s="23" t="e">
        <f>EXP(-LN(2)/25)*AV121+(1-EXP(-LN(2)/25))/(LN(2)/25)*Calculateur!AQ122*Calculateur!AS122*VLOOKUP('Données projet'!$B$10,Paramètres!$A$1:$I$88,3,0)*0.475*44/12</f>
        <v>#N/A</v>
      </c>
      <c r="AW122" s="23" t="e">
        <f>EXP(-LN(2)/2)*AW121+(1-EXP(-LN(2)/2))/(LN(2)/2)*AQ122*AT122*VLOOKUP('Données projet'!$B$10,Paramètres!$A$1:$I$88,3,0)*0.475*44/12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projet'!$B$11,Paramètres!$A$1:$I$88,3,0)*0.475*44/12</f>
        <v>#N/A</v>
      </c>
      <c r="BQ122" s="23" t="e">
        <f>EXP(-LN(2)/25)*BQ121+(1-EXP(-LN(2)/25))/(LN(2)/25)*Calculateur!BL122*Calculateur!BN122*VLOOKUP('Données projet'!$B$11,Paramètres!$A$1:$I$88,3,0)*0.475*44/12</f>
        <v>#N/A</v>
      </c>
      <c r="BR122" s="23" t="e">
        <f>EXP(-LN(2)/2)*BR121+(1-EXP(-LN(2)/2))/(LN(2)/2)*BL122*BO122*VLOOKUP('Données projet'!$B$11,Paramètres!$A$1:$I$88,3,0)*0.475*44/12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projet'!$B$12,Paramètres!$A$1:$I$88,3,0)*0.475*44/12</f>
        <v>#N/A</v>
      </c>
      <c r="CL122" s="23" t="e">
        <f>EXP(-LN(2)/25)*CL121+(1-EXP(-LN(2)/25))/(LN(2)/25)*Calculateur!CG122*Calculateur!CI122*VLOOKUP('Données projet'!$B$12,Paramètres!$A$1:$I$88,3,0)*0.475*44/12</f>
        <v>#N/A</v>
      </c>
      <c r="CM122" s="23" t="e">
        <f>EXP(-LN(2)/2)*CM121+(1-EXP(-LN(2)/2))/(LN(2)/2)*CG122*CJ122*VLOOKUP('Données projet'!$B$12,Paramètres!$A$1:$I$88,3,0)*0.475*44/12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2.7058823529411766</v>
      </c>
      <c r="N123" s="14">
        <f>IF('Données projet'!$A$36&gt;35,N122+M123-V122,IF(A123&lt;'Données projet'!$A$36,$K$205^A123,IF(A123='Données projet'!$A$36,'Données projet'!$B$36,N122+M123-V122)))</f>
        <v>156.29411764705918</v>
      </c>
      <c r="O123" s="14">
        <f>N123*VLOOKUP('Données projet'!$B$9,Paramètres!$A$1:$I$88,3,0)*VLOOKUP('Données projet'!$B$9,Paramètres!$A$1:$I$88,5,0)</f>
        <v>141.41491764705916</v>
      </c>
      <c r="P123" s="14">
        <f t="shared" si="87"/>
        <v>36.620953313963277</v>
      </c>
      <c r="Q123" s="22">
        <f t="shared" si="107"/>
        <v>310.0791419237807</v>
      </c>
      <c r="R123" s="62">
        <f t="shared" si="55"/>
        <v>592.18730266725731</v>
      </c>
      <c r="S123" s="62">
        <f ca="1">AVERAGE(OFFSET($R$3,0,0,'Données projet'!$E$9+1,1))-AVERAGE(OFFSET($H$3,0,0,'Données projet'!$E$9+1,1))</f>
        <v>276.58769039042727</v>
      </c>
      <c r="T123" s="62">
        <f t="shared" si="88"/>
        <v>194.1628048442449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3.0969467696040636</v>
      </c>
      <c r="AA123" s="23">
        <f>EXP(-LN(2)/25)*AA122+(1-EXP(-LN(2)/25))/(LN(2)/25)*Calculateur!V123*Calculateur!X123*VLOOKUP('Données projet'!$B$9,Paramètres!$A$1:$I$88,3,0)*0.475*44/12</f>
        <v>5.6112838105098612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8.7082305801139253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projet'!$B$10,Paramètres!$A$1:$I$88,3,0)*0.475*44/12</f>
        <v>#N/A</v>
      </c>
      <c r="AV123" s="23" t="e">
        <f>EXP(-LN(2)/25)*AV122+(1-EXP(-LN(2)/25))/(LN(2)/25)*Calculateur!AQ123*Calculateur!AS123*VLOOKUP('Données projet'!$B$10,Paramètres!$A$1:$I$88,3,0)*0.475*44/12</f>
        <v>#N/A</v>
      </c>
      <c r="AW123" s="23" t="e">
        <f>EXP(-LN(2)/2)*AW122+(1-EXP(-LN(2)/2))/(LN(2)/2)*AQ123*AT123*VLOOKUP('Données projet'!$B$10,Paramètres!$A$1:$I$88,3,0)*0.475*44/12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projet'!$B$11,Paramètres!$A$1:$I$88,3,0)*0.475*44/12</f>
        <v>#N/A</v>
      </c>
      <c r="BQ123" s="23" t="e">
        <f>EXP(-LN(2)/25)*BQ122+(1-EXP(-LN(2)/25))/(LN(2)/25)*Calculateur!BL123*Calculateur!BN123*VLOOKUP('Données projet'!$B$11,Paramètres!$A$1:$I$88,3,0)*0.475*44/12</f>
        <v>#N/A</v>
      </c>
      <c r="BR123" s="23" t="e">
        <f>EXP(-LN(2)/2)*BR122+(1-EXP(-LN(2)/2))/(LN(2)/2)*BL123*BO123*VLOOKUP('Données projet'!$B$11,Paramètres!$A$1:$I$88,3,0)*0.475*44/12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projet'!$B$12,Paramètres!$A$1:$I$88,3,0)*0.475*44/12</f>
        <v>#N/A</v>
      </c>
      <c r="CL123" s="23" t="e">
        <f>EXP(-LN(2)/25)*CL122+(1-EXP(-LN(2)/25))/(LN(2)/25)*Calculateur!CG123*Calculateur!CI123*VLOOKUP('Données projet'!$B$12,Paramètres!$A$1:$I$88,3,0)*0.475*44/12</f>
        <v>#N/A</v>
      </c>
      <c r="CM123" s="23" t="e">
        <f>EXP(-LN(2)/2)*CM122+(1-EXP(-LN(2)/2))/(LN(2)/2)*CG123*CJ123*VLOOKUP('Données projet'!$B$12,Paramètres!$A$1:$I$88,3,0)*0.475*44/12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>
        <f>VLOOKUP(A124,'Données projet'!$A$35:$I$55,2,0)</f>
        <v>159</v>
      </c>
      <c r="L124" s="13">
        <f>VLOOKUP(A124,'Données projet'!$A$35:$I$55,9,0)</f>
        <v>2.7058823529411766</v>
      </c>
      <c r="M124" s="13">
        <f t="array" ref="M124">INDEX(L:L,MIN(IF(ISNUMBER(L124:L320),ROW(L124:L320),"")))</f>
        <v>2.7058823529411766</v>
      </c>
      <c r="N124" s="14">
        <f>IF('Données projet'!$A$36&gt;35,N123+M124-V123,IF(A124&lt;'Données projet'!$A$36,$K$205^A124,IF(A124='Données projet'!$A$36,'Données projet'!$B$36,N123+M124-V123)))</f>
        <v>159.00000000000037</v>
      </c>
      <c r="O124" s="14">
        <f>N124*VLOOKUP('Données projet'!$B$9,Paramètres!$A$1:$I$88,3,0)*VLOOKUP('Données projet'!$B$9,Paramètres!$A$1:$I$88,5,0)</f>
        <v>143.86320000000035</v>
      </c>
      <c r="P124" s="14">
        <f t="shared" si="87"/>
        <v>37.180603445028837</v>
      </c>
      <c r="Q124" s="22">
        <f t="shared" si="107"/>
        <v>315.31795766675918</v>
      </c>
      <c r="R124" s="62">
        <f t="shared" si="55"/>
        <v>597.62085005894357</v>
      </c>
      <c r="S124" s="62">
        <f ca="1">AVERAGE(OFFSET($R$3,0,0,'Données projet'!$E$9+1,1))-AVERAGE(OFFSET($H$3,0,0,'Données projet'!$E$9+1,1))</f>
        <v>276.58769039042727</v>
      </c>
      <c r="T124" s="62">
        <f t="shared" si="88"/>
        <v>194.1628048442449</v>
      </c>
      <c r="U124" s="16">
        <f>IF(ISNA(VLOOKUP(A124,'Données projet'!$A$35:$I$55,3,0)),0,VLOOKUP(A124,'Données projet'!$A$35:$I$55,3,0))</f>
        <v>7</v>
      </c>
      <c r="V124" s="16">
        <f>IF(ISNA(VLOOKUP(A124,'Données projet'!$A$35:$I$55,4,0)),0,VLOOKUP(A124,'Données projet'!$A$35:$I$55,4,0))</f>
        <v>25</v>
      </c>
      <c r="W124" s="17">
        <f>IF(ISNA(VLOOKUP(A124,'Données projet'!$A$35:$I$55,5,0)),0%,VLOOKUP(A124,'Données projet'!$A$35:$I$55,5,0)*VLOOKUP('Données projet'!$B$9,Paramètres!$A$1:$I$88,7,0))</f>
        <v>0.17200000000000001</v>
      </c>
      <c r="X124" s="17">
        <f>IF(ISNA(VLOOKUP(A124,'Données projet'!$A$35:$I$55,6,0)),0%,VLOOKUP(A124,'Données projet'!$A$35:$I$55,6,0)*VLOOKUP('Données projet'!$B$9,Paramètres!$A$1:$I$88,7,0))</f>
        <v>0.129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7.337204809829216</v>
      </c>
      <c r="AA124" s="23">
        <f>EXP(-LN(2)/25)*AA123+(1-EXP(-LN(2)/25))/(LN(2)/25)*Calculateur!V124*Calculateur!X124*VLOOKUP('Données projet'!$B$9,Paramètres!$A$1:$I$88,3,0)*0.475*44/12</f>
        <v>8.6708824484095413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16.008087258238756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projet'!$B$10,Paramètres!$A$1:$I$88,3,0)*0.475*44/12</f>
        <v>#N/A</v>
      </c>
      <c r="AV124" s="23" t="e">
        <f>EXP(-LN(2)/25)*AV123+(1-EXP(-LN(2)/25))/(LN(2)/25)*Calculateur!AQ124*Calculateur!AS124*VLOOKUP('Données projet'!$B$10,Paramètres!$A$1:$I$88,3,0)*0.475*44/12</f>
        <v>#N/A</v>
      </c>
      <c r="AW124" s="23" t="e">
        <f>EXP(-LN(2)/2)*AW123+(1-EXP(-LN(2)/2))/(LN(2)/2)*AQ124*AT124*VLOOKUP('Données projet'!$B$10,Paramètres!$A$1:$I$88,3,0)*0.475*44/12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projet'!$B$11,Paramètres!$A$1:$I$88,3,0)*0.475*44/12</f>
        <v>#N/A</v>
      </c>
      <c r="BQ124" s="23" t="e">
        <f>EXP(-LN(2)/25)*BQ123+(1-EXP(-LN(2)/25))/(LN(2)/25)*Calculateur!BL124*Calculateur!BN124*VLOOKUP('Données projet'!$B$11,Paramètres!$A$1:$I$88,3,0)*0.475*44/12</f>
        <v>#N/A</v>
      </c>
      <c r="BR124" s="23" t="e">
        <f>EXP(-LN(2)/2)*BR123+(1-EXP(-LN(2)/2))/(LN(2)/2)*BL124*BO124*VLOOKUP('Données projet'!$B$11,Paramètres!$A$1:$I$88,3,0)*0.475*44/12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projet'!$B$12,Paramètres!$A$1:$I$88,3,0)*0.475*44/12</f>
        <v>#N/A</v>
      </c>
      <c r="CL124" s="23" t="e">
        <f>EXP(-LN(2)/25)*CL123+(1-EXP(-LN(2)/25))/(LN(2)/25)*Calculateur!CG124*Calculateur!CI124*VLOOKUP('Données projet'!$B$12,Paramètres!$A$1:$I$88,3,0)*0.475*44/12</f>
        <v>#N/A</v>
      </c>
      <c r="CM124" s="23" t="e">
        <f>EXP(-LN(2)/2)*CM123+(1-EXP(-LN(2)/2))/(LN(2)/2)*CG124*CJ124*VLOOKUP('Données projet'!$B$12,Paramètres!$A$1:$I$88,3,0)*0.475*44/12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2.2777777777777777</v>
      </c>
      <c r="N125" s="14">
        <f>IF('Données projet'!$A$36&gt;35,N124+M125-V124,IF(A125&lt;'Données projet'!$A$36,$K$205^A125,IF(A125='Données projet'!$A$36,'Données projet'!$B$36,N124+M125-V124)))</f>
        <v>136.27777777777814</v>
      </c>
      <c r="O125" s="14">
        <f>N125*VLOOKUP('Données projet'!$B$9,Paramètres!$A$1:$I$88,3,0)*VLOOKUP('Données projet'!$B$9,Paramètres!$A$1:$I$88,5,0)</f>
        <v>123.30413333333367</v>
      </c>
      <c r="P125" s="14">
        <f t="shared" si="87"/>
        <v>32.444411660778826</v>
      </c>
      <c r="Q125" s="22">
        <f t="shared" si="107"/>
        <v>271.26204919807918</v>
      </c>
      <c r="R125" s="62">
        <f t="shared" si="55"/>
        <v>553.75629508022098</v>
      </c>
      <c r="S125" s="62">
        <f ca="1">AVERAGE(OFFSET($R$3,0,0,'Données projet'!$E$9+1,1))-AVERAGE(OFFSET($H$3,0,0,'Données projet'!$E$9+1,1))</f>
        <v>276.58769039042727</v>
      </c>
      <c r="T125" s="62">
        <f t="shared" si="88"/>
        <v>194.1628048442449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7.1933266987615045</v>
      </c>
      <c r="AA125" s="23">
        <f>EXP(-LN(2)/25)*AA124+(1-EXP(-LN(2)/25))/(LN(2)/25)*Calculateur!V125*Calculateur!X125*VLOOKUP('Données projet'!$B$9,Paramètres!$A$1:$I$88,3,0)*0.475*44/12</f>
        <v>8.4337767118758915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15.627103410637396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projet'!$B$10,Paramètres!$A$1:$I$88,3,0)*0.475*44/12</f>
        <v>#N/A</v>
      </c>
      <c r="AV125" s="23" t="e">
        <f>EXP(-LN(2)/25)*AV124+(1-EXP(-LN(2)/25))/(LN(2)/25)*Calculateur!AQ125*Calculateur!AS125*VLOOKUP('Données projet'!$B$10,Paramètres!$A$1:$I$88,3,0)*0.475*44/12</f>
        <v>#N/A</v>
      </c>
      <c r="AW125" s="23" t="e">
        <f>EXP(-LN(2)/2)*AW124+(1-EXP(-LN(2)/2))/(LN(2)/2)*AQ125*AT125*VLOOKUP('Données projet'!$B$10,Paramètres!$A$1:$I$88,3,0)*0.475*44/12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projet'!$B$11,Paramètres!$A$1:$I$88,3,0)*0.475*44/12</f>
        <v>#N/A</v>
      </c>
      <c r="BQ125" s="23" t="e">
        <f>EXP(-LN(2)/25)*BQ124+(1-EXP(-LN(2)/25))/(LN(2)/25)*Calculateur!BL125*Calculateur!BN125*VLOOKUP('Données projet'!$B$11,Paramètres!$A$1:$I$88,3,0)*0.475*44/12</f>
        <v>#N/A</v>
      </c>
      <c r="BR125" s="23" t="e">
        <f>EXP(-LN(2)/2)*BR124+(1-EXP(-LN(2)/2))/(LN(2)/2)*BL125*BO125*VLOOKUP('Données projet'!$B$11,Paramètres!$A$1:$I$88,3,0)*0.475*44/12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projet'!$B$12,Paramètres!$A$1:$I$88,3,0)*0.475*44/12</f>
        <v>#N/A</v>
      </c>
      <c r="CL125" s="23" t="e">
        <f>EXP(-LN(2)/25)*CL124+(1-EXP(-LN(2)/25))/(LN(2)/25)*Calculateur!CG125*Calculateur!CI125*VLOOKUP('Données projet'!$B$12,Paramètres!$A$1:$I$88,3,0)*0.475*44/12</f>
        <v>#N/A</v>
      </c>
      <c r="CM125" s="23" t="e">
        <f>EXP(-LN(2)/2)*CM124+(1-EXP(-LN(2)/2))/(LN(2)/2)*CG125*CJ125*VLOOKUP('Données projet'!$B$12,Paramètres!$A$1:$I$88,3,0)*0.475*44/12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2.2777777777777777</v>
      </c>
      <c r="N126" s="14">
        <f>IF('Données projet'!$A$36&gt;35,N125+M126-V125,IF(A126&lt;'Données projet'!$A$36,$K$205^A126,IF(A126='Données projet'!$A$36,'Données projet'!$B$36,N125+M126-V125)))</f>
        <v>138.55555555555591</v>
      </c>
      <c r="O126" s="14">
        <f>N126*VLOOKUP('Données projet'!$B$9,Paramètres!$A$1:$I$88,3,0)*VLOOKUP('Données projet'!$B$9,Paramètres!$A$1:$I$88,5,0)</f>
        <v>125.36506666666699</v>
      </c>
      <c r="P126" s="14">
        <f t="shared" si="87"/>
        <v>32.923109925010984</v>
      </c>
      <c r="Q126" s="22">
        <f t="shared" si="107"/>
        <v>275.68524089717249</v>
      </c>
      <c r="R126" s="62">
        <f t="shared" si="55"/>
        <v>558.36752071402316</v>
      </c>
      <c r="S126" s="62">
        <f ca="1">AVERAGE(OFFSET($R$3,0,0,'Données projet'!$E$9+1,1))-AVERAGE(OFFSET($H$3,0,0,'Données projet'!$E$9+1,1))</f>
        <v>276.58769039042727</v>
      </c>
      <c r="T126" s="62">
        <f t="shared" si="88"/>
        <v>194.1628048442449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7.052269949694848</v>
      </c>
      <c r="AA126" s="23">
        <f>EXP(-LN(2)/25)*AA125+(1-EXP(-LN(2)/25))/(LN(2)/25)*Calculateur!V126*Calculateur!X126*VLOOKUP('Données projet'!$B$9,Paramètres!$A$1:$I$88,3,0)*0.475*44/12</f>
        <v>8.2031546441766032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15.255424593871451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projet'!$B$10,Paramètres!$A$1:$I$88,3,0)*0.475*44/12</f>
        <v>#N/A</v>
      </c>
      <c r="AV126" s="23" t="e">
        <f>EXP(-LN(2)/25)*AV125+(1-EXP(-LN(2)/25))/(LN(2)/25)*Calculateur!AQ126*Calculateur!AS126*VLOOKUP('Données projet'!$B$10,Paramètres!$A$1:$I$88,3,0)*0.475*44/12</f>
        <v>#N/A</v>
      </c>
      <c r="AW126" s="23" t="e">
        <f>EXP(-LN(2)/2)*AW125+(1-EXP(-LN(2)/2))/(LN(2)/2)*AQ126*AT126*VLOOKUP('Données projet'!$B$10,Paramètres!$A$1:$I$88,3,0)*0.475*44/12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projet'!$B$11,Paramètres!$A$1:$I$88,3,0)*0.475*44/12</f>
        <v>#N/A</v>
      </c>
      <c r="BQ126" s="23" t="e">
        <f>EXP(-LN(2)/25)*BQ125+(1-EXP(-LN(2)/25))/(LN(2)/25)*Calculateur!BL126*Calculateur!BN126*VLOOKUP('Données projet'!$B$11,Paramètres!$A$1:$I$88,3,0)*0.475*44/12</f>
        <v>#N/A</v>
      </c>
      <c r="BR126" s="23" t="e">
        <f>EXP(-LN(2)/2)*BR125+(1-EXP(-LN(2)/2))/(LN(2)/2)*BL126*BO126*VLOOKUP('Données projet'!$B$11,Paramètres!$A$1:$I$88,3,0)*0.475*44/12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projet'!$B$12,Paramètres!$A$1:$I$88,3,0)*0.475*44/12</f>
        <v>#N/A</v>
      </c>
      <c r="CL126" s="23" t="e">
        <f>EXP(-LN(2)/25)*CL125+(1-EXP(-LN(2)/25))/(LN(2)/25)*Calculateur!CG126*Calculateur!CI126*VLOOKUP('Données projet'!$B$12,Paramètres!$A$1:$I$88,3,0)*0.475*44/12</f>
        <v>#N/A</v>
      </c>
      <c r="CM126" s="23" t="e">
        <f>EXP(-LN(2)/2)*CM125+(1-EXP(-LN(2)/2))/(LN(2)/2)*CG126*CJ126*VLOOKUP('Données projet'!$B$12,Paramètres!$A$1:$I$88,3,0)*0.475*44/12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2.2777777777777777</v>
      </c>
      <c r="N127" s="14">
        <f>IF('Données projet'!$A$36&gt;35,N126+M127-V126,IF(A127&lt;'Données projet'!$A$36,$K$205^A127,IF(A127='Données projet'!$A$36,'Données projet'!$B$36,N126+M127-V126)))</f>
        <v>140.83333333333368</v>
      </c>
      <c r="O127" s="14">
        <f>N127*VLOOKUP('Données projet'!$B$9,Paramètres!$A$1:$I$88,3,0)*VLOOKUP('Données projet'!$B$9,Paramètres!$A$1:$I$88,5,0)</f>
        <v>127.42600000000031</v>
      </c>
      <c r="P127" s="14">
        <f t="shared" si="87"/>
        <v>33.400893007249891</v>
      </c>
      <c r="Q127" s="22">
        <f t="shared" si="107"/>
        <v>280.10683865429411</v>
      </c>
      <c r="R127" s="62">
        <f t="shared" si="55"/>
        <v>562.97389043746739</v>
      </c>
      <c r="S127" s="62">
        <f ca="1">AVERAGE(OFFSET($R$3,0,0,'Données projet'!$E$9+1,1))-AVERAGE(OFFSET($H$3,0,0,'Données projet'!$E$9+1,1))</f>
        <v>276.58769039042727</v>
      </c>
      <c r="T127" s="62">
        <f t="shared" si="88"/>
        <v>194.1628048442449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6.9139792374412679</v>
      </c>
      <c r="AA127" s="23">
        <f>EXP(-LN(2)/25)*AA126+(1-EXP(-LN(2)/25))/(LN(2)/25)*Calculateur!V127*Calculateur!X127*VLOOKUP('Données projet'!$B$9,Paramètres!$A$1:$I$88,3,0)*0.475*44/12</f>
        <v>7.9788389490464402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14.892818186487709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projet'!$B$10,Paramètres!$A$1:$I$88,3,0)*0.475*44/12</f>
        <v>#N/A</v>
      </c>
      <c r="AV127" s="23" t="e">
        <f>EXP(-LN(2)/25)*AV126+(1-EXP(-LN(2)/25))/(LN(2)/25)*Calculateur!AQ127*Calculateur!AS127*VLOOKUP('Données projet'!$B$10,Paramètres!$A$1:$I$88,3,0)*0.475*44/12</f>
        <v>#N/A</v>
      </c>
      <c r="AW127" s="23" t="e">
        <f>EXP(-LN(2)/2)*AW126+(1-EXP(-LN(2)/2))/(LN(2)/2)*AQ127*AT127*VLOOKUP('Données projet'!$B$10,Paramètres!$A$1:$I$88,3,0)*0.475*44/12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projet'!$B$11,Paramètres!$A$1:$I$88,3,0)*0.475*44/12</f>
        <v>#N/A</v>
      </c>
      <c r="BQ127" s="23" t="e">
        <f>EXP(-LN(2)/25)*BQ126+(1-EXP(-LN(2)/25))/(LN(2)/25)*Calculateur!BL127*Calculateur!BN127*VLOOKUP('Données projet'!$B$11,Paramètres!$A$1:$I$88,3,0)*0.475*44/12</f>
        <v>#N/A</v>
      </c>
      <c r="BR127" s="23" t="e">
        <f>EXP(-LN(2)/2)*BR126+(1-EXP(-LN(2)/2))/(LN(2)/2)*BL127*BO127*VLOOKUP('Données projet'!$B$11,Paramètres!$A$1:$I$88,3,0)*0.475*44/12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projet'!$B$12,Paramètres!$A$1:$I$88,3,0)*0.475*44/12</f>
        <v>#N/A</v>
      </c>
      <c r="CL127" s="23" t="e">
        <f>EXP(-LN(2)/25)*CL126+(1-EXP(-LN(2)/25))/(LN(2)/25)*Calculateur!CG127*Calculateur!CI127*VLOOKUP('Données projet'!$B$12,Paramètres!$A$1:$I$88,3,0)*0.475*44/12</f>
        <v>#N/A</v>
      </c>
      <c r="CM127" s="23" t="e">
        <f>EXP(-LN(2)/2)*CM126+(1-EXP(-LN(2)/2))/(LN(2)/2)*CG127*CJ127*VLOOKUP('Données projet'!$B$12,Paramètres!$A$1:$I$88,3,0)*0.475*44/12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2.2777777777777777</v>
      </c>
      <c r="N128" s="14">
        <f>IF('Données projet'!$A$36&gt;35,N127+M128-V127,IF(A128&lt;'Données projet'!$A$36,$K$205^A128,IF(A128='Données projet'!$A$36,'Données projet'!$B$36,N127+M128-V127)))</f>
        <v>143.11111111111146</v>
      </c>
      <c r="O128" s="14">
        <f>N128*VLOOKUP('Données projet'!$B$9,Paramètres!$A$1:$I$88,3,0)*VLOOKUP('Données projet'!$B$9,Paramètres!$A$1:$I$88,5,0)</f>
        <v>129.48693333333364</v>
      </c>
      <c r="P128" s="14">
        <f t="shared" si="87"/>
        <v>33.877777418085742</v>
      </c>
      <c r="Q128" s="22">
        <f t="shared" si="107"/>
        <v>284.52687122538873</v>
      </c>
      <c r="R128" s="62">
        <f t="shared" si="55"/>
        <v>567.57548959435724</v>
      </c>
      <c r="S128" s="62">
        <f ca="1">AVERAGE(OFFSET($R$3,0,0,'Données projet'!$E$9+1,1))-AVERAGE(OFFSET($H$3,0,0,'Données projet'!$E$9+1,1))</f>
        <v>276.58769039042727</v>
      </c>
      <c r="T128" s="62">
        <f t="shared" si="88"/>
        <v>194.1628048442449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6.7784003217059743</v>
      </c>
      <c r="AA128" s="23">
        <f>EXP(-LN(2)/25)*AA127+(1-EXP(-LN(2)/25))/(LN(2)/25)*Calculateur!V128*Calculateur!X128*VLOOKUP('Données projet'!$B$9,Paramètres!$A$1:$I$88,3,0)*0.475*44/12</f>
        <v>7.7606571783958609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14.539057500101835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projet'!$B$10,Paramètres!$A$1:$I$88,3,0)*0.475*44/12</f>
        <v>#N/A</v>
      </c>
      <c r="AV128" s="23" t="e">
        <f>EXP(-LN(2)/25)*AV127+(1-EXP(-LN(2)/25))/(LN(2)/25)*Calculateur!AQ128*Calculateur!AS128*VLOOKUP('Données projet'!$B$10,Paramètres!$A$1:$I$88,3,0)*0.475*44/12</f>
        <v>#N/A</v>
      </c>
      <c r="AW128" s="23" t="e">
        <f>EXP(-LN(2)/2)*AW127+(1-EXP(-LN(2)/2))/(LN(2)/2)*AQ128*AT128*VLOOKUP('Données projet'!$B$10,Paramètres!$A$1:$I$88,3,0)*0.475*44/12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projet'!$B$11,Paramètres!$A$1:$I$88,3,0)*0.475*44/12</f>
        <v>#N/A</v>
      </c>
      <c r="BQ128" s="23" t="e">
        <f>EXP(-LN(2)/25)*BQ127+(1-EXP(-LN(2)/25))/(LN(2)/25)*Calculateur!BL128*Calculateur!BN128*VLOOKUP('Données projet'!$B$11,Paramètres!$A$1:$I$88,3,0)*0.475*44/12</f>
        <v>#N/A</v>
      </c>
      <c r="BR128" s="23" t="e">
        <f>EXP(-LN(2)/2)*BR127+(1-EXP(-LN(2)/2))/(LN(2)/2)*BL128*BO128*VLOOKUP('Données projet'!$B$11,Paramètres!$A$1:$I$88,3,0)*0.475*44/12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projet'!$B$12,Paramètres!$A$1:$I$88,3,0)*0.475*44/12</f>
        <v>#N/A</v>
      </c>
      <c r="CL128" s="23" t="e">
        <f>EXP(-LN(2)/25)*CL127+(1-EXP(-LN(2)/25))/(LN(2)/25)*Calculateur!CG128*Calculateur!CI128*VLOOKUP('Données projet'!$B$12,Paramètres!$A$1:$I$88,3,0)*0.475*44/12</f>
        <v>#N/A</v>
      </c>
      <c r="CM128" s="23" t="e">
        <f>EXP(-LN(2)/2)*CM127+(1-EXP(-LN(2)/2))/(LN(2)/2)*CG128*CJ128*VLOOKUP('Données projet'!$B$12,Paramètres!$A$1:$I$88,3,0)*0.475*44/12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2.2777777777777777</v>
      </c>
      <c r="N129" s="14">
        <f>IF('Données projet'!$A$36&gt;35,N128+M129-V128,IF(A129&lt;'Données projet'!$A$36,$K$205^A129,IF(A129='Données projet'!$A$36,'Données projet'!$B$36,N128+M129-V128)))</f>
        <v>145.38888888888923</v>
      </c>
      <c r="O129" s="14">
        <f>N129*VLOOKUP('Données projet'!$B$9,Paramètres!$A$1:$I$88,3,0)*VLOOKUP('Données projet'!$B$9,Paramètres!$A$1:$I$88,5,0)</f>
        <v>131.54786666666698</v>
      </c>
      <c r="P129" s="14">
        <f t="shared" si="87"/>
        <v>34.353779112395216</v>
      </c>
      <c r="Q129" s="22">
        <f t="shared" si="107"/>
        <v>288.94536639853328</v>
      </c>
      <c r="R129" s="62">
        <f t="shared" si="55"/>
        <v>572.17240157895549</v>
      </c>
      <c r="S129" s="62">
        <f ca="1">AVERAGE(OFFSET($R$3,0,0,'Données projet'!$E$9+1,1))-AVERAGE(OFFSET($H$3,0,0,'Données projet'!$E$9+1,1))</f>
        <v>276.58769039042727</v>
      </c>
      <c r="T129" s="62">
        <f t="shared" si="88"/>
        <v>194.1628048442449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6.6454800258132769</v>
      </c>
      <c r="AA129" s="23">
        <f>EXP(-LN(2)/25)*AA128+(1-EXP(-LN(2)/25))/(LN(2)/25)*Calculateur!V129*Calculateur!X129*VLOOKUP('Données projet'!$B$9,Paramètres!$A$1:$I$88,3,0)*0.475*44/12</f>
        <v>7.5484415997374024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14.193921625550679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projet'!$B$10,Paramètres!$A$1:$I$88,3,0)*0.475*44/12</f>
        <v>#N/A</v>
      </c>
      <c r="AV129" s="23" t="e">
        <f>EXP(-LN(2)/25)*AV128+(1-EXP(-LN(2)/25))/(LN(2)/25)*Calculateur!AQ129*Calculateur!AS129*VLOOKUP('Données projet'!$B$10,Paramètres!$A$1:$I$88,3,0)*0.475*44/12</f>
        <v>#N/A</v>
      </c>
      <c r="AW129" s="23" t="e">
        <f>EXP(-LN(2)/2)*AW128+(1-EXP(-LN(2)/2))/(LN(2)/2)*AQ129*AT129*VLOOKUP('Données projet'!$B$10,Paramètres!$A$1:$I$88,3,0)*0.475*44/12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projet'!$B$11,Paramètres!$A$1:$I$88,3,0)*0.475*44/12</f>
        <v>#N/A</v>
      </c>
      <c r="BQ129" s="23" t="e">
        <f>EXP(-LN(2)/25)*BQ128+(1-EXP(-LN(2)/25))/(LN(2)/25)*Calculateur!BL129*Calculateur!BN129*VLOOKUP('Données projet'!$B$11,Paramètres!$A$1:$I$88,3,0)*0.475*44/12</f>
        <v>#N/A</v>
      </c>
      <c r="BR129" s="23" t="e">
        <f>EXP(-LN(2)/2)*BR128+(1-EXP(-LN(2)/2))/(LN(2)/2)*BL129*BO129*VLOOKUP('Données projet'!$B$11,Paramètres!$A$1:$I$88,3,0)*0.475*44/12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projet'!$B$12,Paramètres!$A$1:$I$88,3,0)*0.475*44/12</f>
        <v>#N/A</v>
      </c>
      <c r="CL129" s="23" t="e">
        <f>EXP(-LN(2)/25)*CL128+(1-EXP(-LN(2)/25))/(LN(2)/25)*Calculateur!CG129*Calculateur!CI129*VLOOKUP('Données projet'!$B$12,Paramètres!$A$1:$I$88,3,0)*0.475*44/12</f>
        <v>#N/A</v>
      </c>
      <c r="CM129" s="23" t="e">
        <f>EXP(-LN(2)/2)*CM128+(1-EXP(-LN(2)/2))/(LN(2)/2)*CG129*CJ129*VLOOKUP('Données projet'!$B$12,Paramètres!$A$1:$I$88,3,0)*0.475*44/12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2.2777777777777777</v>
      </c>
      <c r="N130" s="14">
        <f>IF('Données projet'!$A$36&gt;35,N129+M130-V129,IF(A130&lt;'Données projet'!$A$36,$K$205^A130,IF(A130='Données projet'!$A$36,'Données projet'!$B$36,N129+M130-V129)))</f>
        <v>147.666666666667</v>
      </c>
      <c r="O130" s="14">
        <f>N130*VLOOKUP('Données projet'!$B$9,Paramètres!$A$1:$I$88,3,0)*VLOOKUP('Données projet'!$B$9,Paramètres!$A$1:$I$88,5,0)</f>
        <v>133.60880000000031</v>
      </c>
      <c r="P130" s="14">
        <f t="shared" si="87"/>
        <v>34.828913516453397</v>
      </c>
      <c r="Q130" s="22">
        <f t="shared" si="107"/>
        <v>293.36235104115684</v>
      </c>
      <c r="R130" s="62">
        <f t="shared" si="55"/>
        <v>576.76470790023427</v>
      </c>
      <c r="S130" s="62">
        <f ca="1">AVERAGE(OFFSET($R$3,0,0,'Données projet'!$E$9+1,1))-AVERAGE(OFFSET($H$3,0,0,'Données projet'!$E$9+1,1))</f>
        <v>276.58769039042727</v>
      </c>
      <c r="T130" s="62">
        <f t="shared" si="88"/>
        <v>194.1628048442449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6.5151662158496597</v>
      </c>
      <c r="AA130" s="23">
        <f>EXP(-LN(2)/25)*AA129+(1-EXP(-LN(2)/25))/(LN(2)/25)*Calculateur!V130*Calculateur!X130*VLOOKUP('Données projet'!$B$9,Paramètres!$A$1:$I$88,3,0)*0.475*44/12</f>
        <v>7.3420290672372914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13.857195283086952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projet'!$B$10,Paramètres!$A$1:$I$88,3,0)*0.475*44/12</f>
        <v>#N/A</v>
      </c>
      <c r="AV130" s="23" t="e">
        <f>EXP(-LN(2)/25)*AV129+(1-EXP(-LN(2)/25))/(LN(2)/25)*Calculateur!AQ130*Calculateur!AS130*VLOOKUP('Données projet'!$B$10,Paramètres!$A$1:$I$88,3,0)*0.475*44/12</f>
        <v>#N/A</v>
      </c>
      <c r="AW130" s="23" t="e">
        <f>EXP(-LN(2)/2)*AW129+(1-EXP(-LN(2)/2))/(LN(2)/2)*AQ130*AT130*VLOOKUP('Données projet'!$B$10,Paramètres!$A$1:$I$88,3,0)*0.475*44/12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projet'!$B$11,Paramètres!$A$1:$I$88,3,0)*0.475*44/12</f>
        <v>#N/A</v>
      </c>
      <c r="BQ130" s="23" t="e">
        <f>EXP(-LN(2)/25)*BQ129+(1-EXP(-LN(2)/25))/(LN(2)/25)*Calculateur!BL130*Calculateur!BN130*VLOOKUP('Données projet'!$B$11,Paramètres!$A$1:$I$88,3,0)*0.475*44/12</f>
        <v>#N/A</v>
      </c>
      <c r="BR130" s="23" t="e">
        <f>EXP(-LN(2)/2)*BR129+(1-EXP(-LN(2)/2))/(LN(2)/2)*BL130*BO130*VLOOKUP('Données projet'!$B$11,Paramètres!$A$1:$I$88,3,0)*0.475*44/12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projet'!$B$12,Paramètres!$A$1:$I$88,3,0)*0.475*44/12</f>
        <v>#N/A</v>
      </c>
      <c r="CL130" s="23" t="e">
        <f>EXP(-LN(2)/25)*CL129+(1-EXP(-LN(2)/25))/(LN(2)/25)*Calculateur!CG130*Calculateur!CI130*VLOOKUP('Données projet'!$B$12,Paramètres!$A$1:$I$88,3,0)*0.475*44/12</f>
        <v>#N/A</v>
      </c>
      <c r="CM130" s="23" t="e">
        <f>EXP(-LN(2)/2)*CM129+(1-EXP(-LN(2)/2))/(LN(2)/2)*CG130*CJ130*VLOOKUP('Données projet'!$B$12,Paramètres!$A$1:$I$88,3,0)*0.475*44/12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2.2777777777777777</v>
      </c>
      <c r="N131" s="14">
        <f>IF('Données projet'!$A$36&gt;35,N130+M131-V130,IF(A131&lt;'Données projet'!$A$36,$K$205^A131,IF(A131='Données projet'!$A$36,'Données projet'!$B$36,N130+M131-V130)))</f>
        <v>149.94444444444477</v>
      </c>
      <c r="O131" s="14">
        <f>N131*VLOOKUP('Données projet'!$B$9,Paramètres!$A$1:$I$88,3,0)*VLOOKUP('Données projet'!$B$9,Paramètres!$A$1:$I$88,5,0)</f>
        <v>135.66973333333362</v>
      </c>
      <c r="P131" s="14">
        <f t="shared" si="87"/>
        <v>35.303195553325395</v>
      </c>
      <c r="Q131" s="22">
        <f t="shared" ref="Q131:Q153" si="108">(O131+P131)*0.475*44/12</f>
        <v>297.7778511442645</v>
      </c>
      <c r="R131" s="62">
        <f t="shared" ref="R131:R194" si="109">Q131+(I131+J131)*44/12</f>
        <v>581.35248824283303</v>
      </c>
      <c r="S131" s="62">
        <f ca="1">AVERAGE(OFFSET($R$3,0,0,'Données projet'!$E$9+1,1))-AVERAGE(OFFSET($H$3,0,0,'Données projet'!$E$9+1,1))</f>
        <v>276.58769039042727</v>
      </c>
      <c r="T131" s="62">
        <f t="shared" si="88"/>
        <v>194.1628048442449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6.3874077802158533</v>
      </c>
      <c r="AA131" s="23">
        <f>EXP(-LN(2)/25)*AA130+(1-EXP(-LN(2)/25))/(LN(2)/25)*Calculateur!V131*Calculateur!X131*VLOOKUP('Données projet'!$B$9,Paramètres!$A$1:$I$88,3,0)*0.475*44/12</f>
        <v>7.1412608962931596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13.528668676509014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projet'!$B$10,Paramètres!$A$1:$I$88,3,0)*0.475*44/12</f>
        <v>#N/A</v>
      </c>
      <c r="AV131" s="23" t="e">
        <f>EXP(-LN(2)/25)*AV130+(1-EXP(-LN(2)/25))/(LN(2)/25)*Calculateur!AQ131*Calculateur!AS131*VLOOKUP('Données projet'!$B$10,Paramètres!$A$1:$I$88,3,0)*0.475*44/12</f>
        <v>#N/A</v>
      </c>
      <c r="AW131" s="23" t="e">
        <f>EXP(-LN(2)/2)*AW130+(1-EXP(-LN(2)/2))/(LN(2)/2)*AQ131*AT131*VLOOKUP('Données projet'!$B$10,Paramètres!$A$1:$I$88,3,0)*0.475*44/12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projet'!$B$11,Paramètres!$A$1:$I$88,3,0)*0.475*44/12</f>
        <v>#N/A</v>
      </c>
      <c r="BQ131" s="23" t="e">
        <f>EXP(-LN(2)/25)*BQ130+(1-EXP(-LN(2)/25))/(LN(2)/25)*Calculateur!BL131*Calculateur!BN131*VLOOKUP('Données projet'!$B$11,Paramètres!$A$1:$I$88,3,0)*0.475*44/12</f>
        <v>#N/A</v>
      </c>
      <c r="BR131" s="23" t="e">
        <f>EXP(-LN(2)/2)*BR130+(1-EXP(-LN(2)/2))/(LN(2)/2)*BL131*BO131*VLOOKUP('Données projet'!$B$11,Paramètres!$A$1:$I$88,3,0)*0.475*44/12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projet'!$B$12,Paramètres!$A$1:$I$88,3,0)*0.475*44/12</f>
        <v>#N/A</v>
      </c>
      <c r="CL131" s="23" t="e">
        <f>EXP(-LN(2)/25)*CL130+(1-EXP(-LN(2)/25))/(LN(2)/25)*Calculateur!CG131*Calculateur!CI131*VLOOKUP('Données projet'!$B$12,Paramètres!$A$1:$I$88,3,0)*0.475*44/12</f>
        <v>#N/A</v>
      </c>
      <c r="CM131" s="23" t="e">
        <f>EXP(-LN(2)/2)*CM130+(1-EXP(-LN(2)/2))/(LN(2)/2)*CG131*CJ131*VLOOKUP('Données projet'!$B$12,Paramètres!$A$1:$I$88,3,0)*0.475*44/12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2.2777777777777777</v>
      </c>
      <c r="N132" s="14">
        <f>IF('Données projet'!$A$36&gt;35,N131+M132-V131,IF(A132&lt;'Données projet'!$A$36,$K$205^A132,IF(A132='Données projet'!$A$36,'Données projet'!$B$36,N131+M132-V131)))</f>
        <v>152.22222222222254</v>
      </c>
      <c r="O132" s="14">
        <f>N132*VLOOKUP('Données projet'!$B$9,Paramètres!$A$1:$I$88,3,0)*VLOOKUP('Données projet'!$B$9,Paramètres!$A$1:$I$88,5,0)</f>
        <v>137.73066666666693</v>
      </c>
      <c r="P132" s="14">
        <f t="shared" si="87"/>
        <v>35.776639666671116</v>
      </c>
      <c r="Q132" s="22">
        <f t="shared" si="108"/>
        <v>302.19189186389713</v>
      </c>
      <c r="R132" s="62">
        <f t="shared" si="109"/>
        <v>585.93582052496254</v>
      </c>
      <c r="S132" s="62">
        <f ca="1">AVERAGE(OFFSET($R$3,0,0,'Données projet'!$E$9+1,1))-AVERAGE(OFFSET($H$3,0,0,'Données projet'!$E$9+1,1))</f>
        <v>276.58769039042727</v>
      </c>
      <c r="T132" s="62">
        <f t="shared" si="88"/>
        <v>194.1628048442449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6.2621546095798752</v>
      </c>
      <c r="AA132" s="23">
        <f>EXP(-LN(2)/25)*AA131+(1-EXP(-LN(2)/25))/(LN(2)/25)*Calculateur!V132*Calculateur!X132*VLOOKUP('Données projet'!$B$9,Paramètres!$A$1:$I$88,3,0)*0.475*44/12</f>
        <v>6.9459827415414344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13.208137351121309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projet'!$B$10,Paramètres!$A$1:$I$88,3,0)*0.475*44/12</f>
        <v>#N/A</v>
      </c>
      <c r="AV132" s="23" t="e">
        <f>EXP(-LN(2)/25)*AV131+(1-EXP(-LN(2)/25))/(LN(2)/25)*Calculateur!AQ132*Calculateur!AS132*VLOOKUP('Données projet'!$B$10,Paramètres!$A$1:$I$88,3,0)*0.475*44/12</f>
        <v>#N/A</v>
      </c>
      <c r="AW132" s="23" t="e">
        <f>EXP(-LN(2)/2)*AW131+(1-EXP(-LN(2)/2))/(LN(2)/2)*AQ132*AT132*VLOOKUP('Données projet'!$B$10,Paramètres!$A$1:$I$88,3,0)*0.475*44/12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projet'!$B$11,Paramètres!$A$1:$I$88,3,0)*0.475*44/12</f>
        <v>#N/A</v>
      </c>
      <c r="BQ132" s="23" t="e">
        <f>EXP(-LN(2)/25)*BQ131+(1-EXP(-LN(2)/25))/(LN(2)/25)*Calculateur!BL132*Calculateur!BN132*VLOOKUP('Données projet'!$B$11,Paramètres!$A$1:$I$88,3,0)*0.475*44/12</f>
        <v>#N/A</v>
      </c>
      <c r="BR132" s="23" t="e">
        <f>EXP(-LN(2)/2)*BR131+(1-EXP(-LN(2)/2))/(LN(2)/2)*BL132*BO132*VLOOKUP('Données projet'!$B$11,Paramètres!$A$1:$I$88,3,0)*0.475*44/12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projet'!$B$12,Paramètres!$A$1:$I$88,3,0)*0.475*44/12</f>
        <v>#N/A</v>
      </c>
      <c r="CL132" s="23" t="e">
        <f>EXP(-LN(2)/25)*CL131+(1-EXP(-LN(2)/25))/(LN(2)/25)*Calculateur!CG132*Calculateur!CI132*VLOOKUP('Données projet'!$B$12,Paramètres!$A$1:$I$88,3,0)*0.475*44/12</f>
        <v>#N/A</v>
      </c>
      <c r="CM132" s="23" t="e">
        <f>EXP(-LN(2)/2)*CM131+(1-EXP(-LN(2)/2))/(LN(2)/2)*CG132*CJ132*VLOOKUP('Données projet'!$B$12,Paramètres!$A$1:$I$88,3,0)*0.475*44/12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2.2777777777777777</v>
      </c>
      <c r="N133" s="14">
        <f>IF('Données projet'!$A$36&gt;35,N132+M133-V132,IF(A133&lt;'Données projet'!$A$36,$K$205^A133,IF(A133='Données projet'!$A$36,'Données projet'!$B$36,N132+M133-V132)))</f>
        <v>154.50000000000031</v>
      </c>
      <c r="O133" s="14">
        <f>N133*VLOOKUP('Données projet'!$B$9,Paramètres!$A$1:$I$88,3,0)*VLOOKUP('Données projet'!$B$9,Paramètres!$A$1:$I$88,5,0)</f>
        <v>139.79160000000027</v>
      </c>
      <c r="P133" s="14">
        <f t="shared" ref="P133:P196" si="141">EXP(-1.0587+0.8836*LN(O133)+0.284)</f>
        <v>36.249259843084843</v>
      </c>
      <c r="Q133" s="22">
        <f t="shared" si="108"/>
        <v>306.60449756003987</v>
      </c>
      <c r="R133" s="62">
        <f t="shared" si="109"/>
        <v>590.51478095347193</v>
      </c>
      <c r="S133" s="62">
        <f ca="1">AVERAGE(OFFSET($R$3,0,0,'Données projet'!$E$9+1,1))-AVERAGE(OFFSET($H$3,0,0,'Données projet'!$E$9+1,1))</f>
        <v>276.58769039042727</v>
      </c>
      <c r="T133" s="62">
        <f t="shared" ref="T133:T196" si="142">$T$3</f>
        <v>194.1628048442449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6.1393575772231781</v>
      </c>
      <c r="AA133" s="23">
        <f>EXP(-LN(2)/25)*AA132+(1-EXP(-LN(2)/25))/(LN(2)/25)*Calculateur!V133*Calculateur!X133*VLOOKUP('Données projet'!$B$9,Paramètres!$A$1:$I$88,3,0)*0.475*44/12</f>
        <v>6.7560444782006268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12.895402055423805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projet'!$B$10,Paramètres!$A$1:$I$88,3,0)*0.475*44/12</f>
        <v>#N/A</v>
      </c>
      <c r="AV133" s="23" t="e">
        <f>EXP(-LN(2)/25)*AV132+(1-EXP(-LN(2)/25))/(LN(2)/25)*Calculateur!AQ133*Calculateur!AS133*VLOOKUP('Données projet'!$B$10,Paramètres!$A$1:$I$88,3,0)*0.475*44/12</f>
        <v>#N/A</v>
      </c>
      <c r="AW133" s="23" t="e">
        <f>EXP(-LN(2)/2)*AW132+(1-EXP(-LN(2)/2))/(LN(2)/2)*AQ133*AT133*VLOOKUP('Données projet'!$B$10,Paramètres!$A$1:$I$88,3,0)*0.475*44/12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projet'!$B$11,Paramètres!$A$1:$I$88,3,0)*0.475*44/12</f>
        <v>#N/A</v>
      </c>
      <c r="BQ133" s="23" t="e">
        <f>EXP(-LN(2)/25)*BQ132+(1-EXP(-LN(2)/25))/(LN(2)/25)*Calculateur!BL133*Calculateur!BN133*VLOOKUP('Données projet'!$B$11,Paramètres!$A$1:$I$88,3,0)*0.475*44/12</f>
        <v>#N/A</v>
      </c>
      <c r="BR133" s="23" t="e">
        <f>EXP(-LN(2)/2)*BR132+(1-EXP(-LN(2)/2))/(LN(2)/2)*BL133*BO133*VLOOKUP('Données projet'!$B$11,Paramètres!$A$1:$I$88,3,0)*0.475*44/12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projet'!$B$12,Paramètres!$A$1:$I$88,3,0)*0.475*44/12</f>
        <v>#N/A</v>
      </c>
      <c r="CL133" s="23" t="e">
        <f>EXP(-LN(2)/25)*CL132+(1-EXP(-LN(2)/25))/(LN(2)/25)*Calculateur!CG133*Calculateur!CI133*VLOOKUP('Données projet'!$B$12,Paramètres!$A$1:$I$88,3,0)*0.475*44/12</f>
        <v>#N/A</v>
      </c>
      <c r="CM133" s="23" t="e">
        <f>EXP(-LN(2)/2)*CM132+(1-EXP(-LN(2)/2))/(LN(2)/2)*CG133*CJ133*VLOOKUP('Données projet'!$B$12,Paramètres!$A$1:$I$88,3,0)*0.475*44/12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2.2777777777777777</v>
      </c>
      <c r="N134" s="14">
        <f>IF('Données projet'!$A$36&gt;35,N133+M134-V133,IF(A134&lt;'Données projet'!$A$36,$K$205^A134,IF(A134='Données projet'!$A$36,'Données projet'!$B$36,N133+M134-V133)))</f>
        <v>156.77777777777808</v>
      </c>
      <c r="O134" s="14">
        <f>N134*VLOOKUP('Données projet'!$B$9,Paramètres!$A$1:$I$88,3,0)*VLOOKUP('Données projet'!$B$9,Paramètres!$A$1:$I$88,5,0)</f>
        <v>141.85253333333361</v>
      </c>
      <c r="P134" s="14">
        <f t="shared" si="141"/>
        <v>36.721069633080177</v>
      </c>
      <c r="Q134" s="22">
        <f t="shared" si="108"/>
        <v>311.01569183317065</v>
      </c>
      <c r="R134" s="62">
        <f t="shared" si="109"/>
        <v>595.08944407627632</v>
      </c>
      <c r="S134" s="62">
        <f ca="1">AVERAGE(OFFSET($R$3,0,0,'Données projet'!$E$9+1,1))-AVERAGE(OFFSET($H$3,0,0,'Données projet'!$E$9+1,1))</f>
        <v>276.58769039042727</v>
      </c>
      <c r="T134" s="62">
        <f t="shared" si="142"/>
        <v>194.1628048442449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6.0189685197722014</v>
      </c>
      <c r="AA134" s="23">
        <f>EXP(-LN(2)/25)*AA133+(1-EXP(-LN(2)/25))/(LN(2)/25)*Calculateur!V134*Calculateur!X134*VLOOKUP('Données projet'!$B$9,Paramètres!$A$1:$I$88,3,0)*0.475*44/12</f>
        <v>6.571300086659293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12.590268606431493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projet'!$B$10,Paramètres!$A$1:$I$88,3,0)*0.475*44/12</f>
        <v>#N/A</v>
      </c>
      <c r="AV134" s="23" t="e">
        <f>EXP(-LN(2)/25)*AV133+(1-EXP(-LN(2)/25))/(LN(2)/25)*Calculateur!AQ134*Calculateur!AS134*VLOOKUP('Données projet'!$B$10,Paramètres!$A$1:$I$88,3,0)*0.475*44/12</f>
        <v>#N/A</v>
      </c>
      <c r="AW134" s="23" t="e">
        <f>EXP(-LN(2)/2)*AW133+(1-EXP(-LN(2)/2))/(LN(2)/2)*AQ134*AT134*VLOOKUP('Données projet'!$B$10,Paramètres!$A$1:$I$88,3,0)*0.475*44/12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projet'!$B$11,Paramètres!$A$1:$I$88,3,0)*0.475*44/12</f>
        <v>#N/A</v>
      </c>
      <c r="BQ134" s="23" t="e">
        <f>EXP(-LN(2)/25)*BQ133+(1-EXP(-LN(2)/25))/(LN(2)/25)*Calculateur!BL134*Calculateur!BN134*VLOOKUP('Données projet'!$B$11,Paramètres!$A$1:$I$88,3,0)*0.475*44/12</f>
        <v>#N/A</v>
      </c>
      <c r="BR134" s="23" t="e">
        <f>EXP(-LN(2)/2)*BR133+(1-EXP(-LN(2)/2))/(LN(2)/2)*BL134*BO134*VLOOKUP('Données projet'!$B$11,Paramètres!$A$1:$I$88,3,0)*0.475*44/12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projet'!$B$12,Paramètres!$A$1:$I$88,3,0)*0.475*44/12</f>
        <v>#N/A</v>
      </c>
      <c r="CL134" s="23" t="e">
        <f>EXP(-LN(2)/25)*CL133+(1-EXP(-LN(2)/25))/(LN(2)/25)*Calculateur!CG134*Calculateur!CI134*VLOOKUP('Données projet'!$B$12,Paramètres!$A$1:$I$88,3,0)*0.475*44/12</f>
        <v>#N/A</v>
      </c>
      <c r="CM134" s="23" t="e">
        <f>EXP(-LN(2)/2)*CM133+(1-EXP(-LN(2)/2))/(LN(2)/2)*CG134*CJ134*VLOOKUP('Données projet'!$B$12,Paramètres!$A$1:$I$88,3,0)*0.475*44/12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2.2777777777777777</v>
      </c>
      <c r="N135" s="14">
        <f>IF('Données projet'!$A$36&gt;35,N134+M135-V134,IF(A135&lt;'Données projet'!$A$36,$K$205^A135,IF(A135='Données projet'!$A$36,'Données projet'!$B$36,N134+M135-V134)))</f>
        <v>159.05555555555586</v>
      </c>
      <c r="O135" s="14">
        <f>N135*VLOOKUP('Données projet'!$B$9,Paramètres!$A$1:$I$88,3,0)*VLOOKUP('Données projet'!$B$9,Paramètres!$A$1:$I$88,5,0)</f>
        <v>143.91346666666692</v>
      </c>
      <c r="P135" s="14">
        <f t="shared" si="141"/>
        <v>37.19208217082037</v>
      </c>
      <c r="Q135" s="22">
        <f t="shared" si="108"/>
        <v>315.42549755862365</v>
      </c>
      <c r="R135" s="62">
        <f t="shared" si="109"/>
        <v>599.65988283232286</v>
      </c>
      <c r="S135" s="62">
        <f ca="1">AVERAGE(OFFSET($R$3,0,0,'Données projet'!$E$9+1,1))-AVERAGE(OFFSET($H$3,0,0,'Données projet'!$E$9+1,1))</f>
        <v>276.58769039042727</v>
      </c>
      <c r="T135" s="62">
        <f t="shared" si="142"/>
        <v>194.1628048442449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5.9009402183077642</v>
      </c>
      <c r="AA135" s="23">
        <f>EXP(-LN(2)/25)*AA134+(1-EXP(-LN(2)/25))/(LN(2)/25)*Calculateur!V135*Calculateur!X135*VLOOKUP('Données projet'!$B$9,Paramètres!$A$1:$I$88,3,0)*0.475*44/12</f>
        <v>6.3916075402199422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12.292547758527707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projet'!$B$10,Paramètres!$A$1:$I$88,3,0)*0.475*44/12</f>
        <v>#N/A</v>
      </c>
      <c r="AV135" s="23" t="e">
        <f>EXP(-LN(2)/25)*AV134+(1-EXP(-LN(2)/25))/(LN(2)/25)*Calculateur!AQ135*Calculateur!AS135*VLOOKUP('Données projet'!$B$10,Paramètres!$A$1:$I$88,3,0)*0.475*44/12</f>
        <v>#N/A</v>
      </c>
      <c r="AW135" s="23" t="e">
        <f>EXP(-LN(2)/2)*AW134+(1-EXP(-LN(2)/2))/(LN(2)/2)*AQ135*AT135*VLOOKUP('Données projet'!$B$10,Paramètres!$A$1:$I$88,3,0)*0.475*44/12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projet'!$B$11,Paramètres!$A$1:$I$88,3,0)*0.475*44/12</f>
        <v>#N/A</v>
      </c>
      <c r="BQ135" s="23" t="e">
        <f>EXP(-LN(2)/25)*BQ134+(1-EXP(-LN(2)/25))/(LN(2)/25)*Calculateur!BL135*Calculateur!BN135*VLOOKUP('Données projet'!$B$11,Paramètres!$A$1:$I$88,3,0)*0.475*44/12</f>
        <v>#N/A</v>
      </c>
      <c r="BR135" s="23" t="e">
        <f>EXP(-LN(2)/2)*BR134+(1-EXP(-LN(2)/2))/(LN(2)/2)*BL135*BO135*VLOOKUP('Données projet'!$B$11,Paramètres!$A$1:$I$88,3,0)*0.475*44/12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projet'!$B$12,Paramètres!$A$1:$I$88,3,0)*0.475*44/12</f>
        <v>#N/A</v>
      </c>
      <c r="CL135" s="23" t="e">
        <f>EXP(-LN(2)/25)*CL134+(1-EXP(-LN(2)/25))/(LN(2)/25)*Calculateur!CG135*Calculateur!CI135*VLOOKUP('Données projet'!$B$12,Paramètres!$A$1:$I$88,3,0)*0.475*44/12</f>
        <v>#N/A</v>
      </c>
      <c r="CM135" s="23" t="e">
        <f>EXP(-LN(2)/2)*CM134+(1-EXP(-LN(2)/2))/(LN(2)/2)*CG135*CJ135*VLOOKUP('Données projet'!$B$12,Paramètres!$A$1:$I$88,3,0)*0.475*44/12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2.2777777777777777</v>
      </c>
      <c r="N136" s="14">
        <f>IF('Données projet'!$A$36&gt;35,N135+M136-V135,IF(A136&lt;'Données projet'!$A$36,$K$205^A136,IF(A136='Données projet'!$A$36,'Données projet'!$B$36,N135+M136-V135)))</f>
        <v>161.33333333333363</v>
      </c>
      <c r="O136" s="14">
        <f>N136*VLOOKUP('Données projet'!$B$9,Paramètres!$A$1:$I$88,3,0)*VLOOKUP('Données projet'!$B$9,Paramètres!$A$1:$I$88,5,0)</f>
        <v>145.97440000000026</v>
      </c>
      <c r="P136" s="14">
        <f t="shared" si="141"/>
        <v>37.662310192686938</v>
      </c>
      <c r="Q136" s="22">
        <f t="shared" si="108"/>
        <v>319.83393691893019</v>
      </c>
      <c r="R136" s="62">
        <f t="shared" si="109"/>
        <v>604.22616859926359</v>
      </c>
      <c r="S136" s="62">
        <f ca="1">AVERAGE(OFFSET($R$3,0,0,'Données projet'!$E$9+1,1))-AVERAGE(OFFSET($H$3,0,0,'Données projet'!$E$9+1,1))</f>
        <v>276.58769039042727</v>
      </c>
      <c r="T136" s="62">
        <f t="shared" si="142"/>
        <v>194.1628048442449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5.7852263798448886</v>
      </c>
      <c r="AA136" s="23">
        <f>EXP(-LN(2)/25)*AA135+(1-EXP(-LN(2)/25))/(LN(2)/25)*Calculateur!V136*Calculateur!X136*VLOOKUP('Données projet'!$B$9,Paramètres!$A$1:$I$88,3,0)*0.475*44/12</f>
        <v>6.2168286959125956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12.002055075757484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projet'!$B$10,Paramètres!$A$1:$I$88,3,0)*0.475*44/12</f>
        <v>#N/A</v>
      </c>
      <c r="AV136" s="23" t="e">
        <f>EXP(-LN(2)/25)*AV135+(1-EXP(-LN(2)/25))/(LN(2)/25)*Calculateur!AQ136*Calculateur!AS136*VLOOKUP('Données projet'!$B$10,Paramètres!$A$1:$I$88,3,0)*0.475*44/12</f>
        <v>#N/A</v>
      </c>
      <c r="AW136" s="23" t="e">
        <f>EXP(-LN(2)/2)*AW135+(1-EXP(-LN(2)/2))/(LN(2)/2)*AQ136*AT136*VLOOKUP('Données projet'!$B$10,Paramètres!$A$1:$I$88,3,0)*0.475*44/12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projet'!$B$11,Paramètres!$A$1:$I$88,3,0)*0.475*44/12</f>
        <v>#N/A</v>
      </c>
      <c r="BQ136" s="23" t="e">
        <f>EXP(-LN(2)/25)*BQ135+(1-EXP(-LN(2)/25))/(LN(2)/25)*Calculateur!BL136*Calculateur!BN136*VLOOKUP('Données projet'!$B$11,Paramètres!$A$1:$I$88,3,0)*0.475*44/12</f>
        <v>#N/A</v>
      </c>
      <c r="BR136" s="23" t="e">
        <f>EXP(-LN(2)/2)*BR135+(1-EXP(-LN(2)/2))/(LN(2)/2)*BL136*BO136*VLOOKUP('Données projet'!$B$11,Paramètres!$A$1:$I$88,3,0)*0.475*44/12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projet'!$B$12,Paramètres!$A$1:$I$88,3,0)*0.475*44/12</f>
        <v>#N/A</v>
      </c>
      <c r="CL136" s="23" t="e">
        <f>EXP(-LN(2)/25)*CL135+(1-EXP(-LN(2)/25))/(LN(2)/25)*Calculateur!CG136*Calculateur!CI136*VLOOKUP('Données projet'!$B$12,Paramètres!$A$1:$I$88,3,0)*0.475*44/12</f>
        <v>#N/A</v>
      </c>
      <c r="CM136" s="23" t="e">
        <f>EXP(-LN(2)/2)*CM135+(1-EXP(-LN(2)/2))/(LN(2)/2)*CG136*CJ136*VLOOKUP('Données projet'!$B$12,Paramètres!$A$1:$I$88,3,0)*0.475*44/12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2.2777777777777777</v>
      </c>
      <c r="N137" s="14">
        <f>IF('Données projet'!$A$36&gt;35,N136+M137-V136,IF(A137&lt;'Données projet'!$A$36,$K$205^A137,IF(A137='Données projet'!$A$36,'Données projet'!$B$36,N136+M137-V136)))</f>
        <v>163.6111111111114</v>
      </c>
      <c r="O137" s="14">
        <f>N137*VLOOKUP('Données projet'!$B$9,Paramètres!$A$1:$I$88,3,0)*VLOOKUP('Données projet'!$B$9,Paramètres!$A$1:$I$88,5,0)</f>
        <v>148.0353333333336</v>
      </c>
      <c r="P137" s="14">
        <f t="shared" si="141"/>
        <v>38.131766054769201</v>
      </c>
      <c r="Q137" s="22">
        <f t="shared" si="108"/>
        <v>324.24103143427902</v>
      </c>
      <c r="R137" s="62">
        <f t="shared" si="109"/>
        <v>608.78837123898325</v>
      </c>
      <c r="S137" s="62">
        <f ca="1">AVERAGE(OFFSET($R$3,0,0,'Données projet'!$E$9+1,1))-AVERAGE(OFFSET($H$3,0,0,'Données projet'!$E$9+1,1))</f>
        <v>276.58769039042727</v>
      </c>
      <c r="T137" s="62">
        <f t="shared" si="142"/>
        <v>194.1628048442449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5.6717816191757979</v>
      </c>
      <c r="AA137" s="23">
        <f>EXP(-LN(2)/25)*AA136+(1-EXP(-LN(2)/25))/(LN(2)/25)*Calculateur!V137*Calculateur!X137*VLOOKUP('Données projet'!$B$9,Paramètres!$A$1:$I$88,3,0)*0.475*44/12</f>
        <v>6.046829188294053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11.718610807469851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projet'!$B$10,Paramètres!$A$1:$I$88,3,0)*0.475*44/12</f>
        <v>#N/A</v>
      </c>
      <c r="AV137" s="23" t="e">
        <f>EXP(-LN(2)/25)*AV136+(1-EXP(-LN(2)/25))/(LN(2)/25)*Calculateur!AQ137*Calculateur!AS137*VLOOKUP('Données projet'!$B$10,Paramètres!$A$1:$I$88,3,0)*0.475*44/12</f>
        <v>#N/A</v>
      </c>
      <c r="AW137" s="23" t="e">
        <f>EXP(-LN(2)/2)*AW136+(1-EXP(-LN(2)/2))/(LN(2)/2)*AQ137*AT137*VLOOKUP('Données projet'!$B$10,Paramètres!$A$1:$I$88,3,0)*0.475*44/12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projet'!$B$11,Paramètres!$A$1:$I$88,3,0)*0.475*44/12</f>
        <v>#N/A</v>
      </c>
      <c r="BQ137" s="23" t="e">
        <f>EXP(-LN(2)/25)*BQ136+(1-EXP(-LN(2)/25))/(LN(2)/25)*Calculateur!BL137*Calculateur!BN137*VLOOKUP('Données projet'!$B$11,Paramètres!$A$1:$I$88,3,0)*0.475*44/12</f>
        <v>#N/A</v>
      </c>
      <c r="BR137" s="23" t="e">
        <f>EXP(-LN(2)/2)*BR136+(1-EXP(-LN(2)/2))/(LN(2)/2)*BL137*BO137*VLOOKUP('Données projet'!$B$11,Paramètres!$A$1:$I$88,3,0)*0.475*44/12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projet'!$B$12,Paramètres!$A$1:$I$88,3,0)*0.475*44/12</f>
        <v>#N/A</v>
      </c>
      <c r="CL137" s="23" t="e">
        <f>EXP(-LN(2)/25)*CL136+(1-EXP(-LN(2)/25))/(LN(2)/25)*Calculateur!CG137*Calculateur!CI137*VLOOKUP('Données projet'!$B$12,Paramètres!$A$1:$I$88,3,0)*0.475*44/12</f>
        <v>#N/A</v>
      </c>
      <c r="CM137" s="23" t="e">
        <f>EXP(-LN(2)/2)*CM136+(1-EXP(-LN(2)/2))/(LN(2)/2)*CG137*CJ137*VLOOKUP('Données projet'!$B$12,Paramètres!$A$1:$I$88,3,0)*0.475*44/12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2.2777777777777777</v>
      </c>
      <c r="N138" s="14">
        <f>IF('Données projet'!$A$36&gt;35,N137+M138-V137,IF(A138&lt;'Données projet'!$A$36,$K$205^A138,IF(A138='Données projet'!$A$36,'Données projet'!$B$36,N137+M138-V137)))</f>
        <v>165.88888888888917</v>
      </c>
      <c r="O138" s="14">
        <f>N138*VLOOKUP('Données projet'!$B$9,Paramètres!$A$1:$I$88,3,0)*VLOOKUP('Données projet'!$B$9,Paramètres!$A$1:$I$88,5,0)</f>
        <v>150.09626666666691</v>
      </c>
      <c r="P138" s="14">
        <f t="shared" si="141"/>
        <v>38.600461749352675</v>
      </c>
      <c r="Q138" s="22">
        <f t="shared" si="108"/>
        <v>328.6468019912341</v>
      </c>
      <c r="R138" s="62">
        <f t="shared" si="109"/>
        <v>613.34655914112125</v>
      </c>
      <c r="S138" s="62">
        <f ca="1">AVERAGE(OFFSET($R$3,0,0,'Données projet'!$E$9+1,1))-AVERAGE(OFFSET($H$3,0,0,'Données projet'!$E$9+1,1))</f>
        <v>276.58769039042727</v>
      </c>
      <c r="T138" s="62">
        <f t="shared" si="142"/>
        <v>194.1628048442449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5.5605614410689563</v>
      </c>
      <c r="AA138" s="23">
        <f>EXP(-LN(2)/25)*AA137+(1-EXP(-LN(2)/25))/(LN(2)/25)*Calculateur!V138*Calculateur!X138*VLOOKUP('Données projet'!$B$9,Paramètres!$A$1:$I$88,3,0)*0.475*44/12</f>
        <v>5.8814783261512256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11.442039767220182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projet'!$B$10,Paramètres!$A$1:$I$88,3,0)*0.475*44/12</f>
        <v>#N/A</v>
      </c>
      <c r="AV138" s="23" t="e">
        <f>EXP(-LN(2)/25)*AV137+(1-EXP(-LN(2)/25))/(LN(2)/25)*Calculateur!AQ138*Calculateur!AS138*VLOOKUP('Données projet'!$B$10,Paramètres!$A$1:$I$88,3,0)*0.475*44/12</f>
        <v>#N/A</v>
      </c>
      <c r="AW138" s="23" t="e">
        <f>EXP(-LN(2)/2)*AW137+(1-EXP(-LN(2)/2))/(LN(2)/2)*AQ138*AT138*VLOOKUP('Données projet'!$B$10,Paramètres!$A$1:$I$88,3,0)*0.475*44/12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projet'!$B$11,Paramètres!$A$1:$I$88,3,0)*0.475*44/12</f>
        <v>#N/A</v>
      </c>
      <c r="BQ138" s="23" t="e">
        <f>EXP(-LN(2)/25)*BQ137+(1-EXP(-LN(2)/25))/(LN(2)/25)*Calculateur!BL138*Calculateur!BN138*VLOOKUP('Données projet'!$B$11,Paramètres!$A$1:$I$88,3,0)*0.475*44/12</f>
        <v>#N/A</v>
      </c>
      <c r="BR138" s="23" t="e">
        <f>EXP(-LN(2)/2)*BR137+(1-EXP(-LN(2)/2))/(LN(2)/2)*BL138*BO138*VLOOKUP('Données projet'!$B$11,Paramètres!$A$1:$I$88,3,0)*0.475*44/12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projet'!$B$12,Paramètres!$A$1:$I$88,3,0)*0.475*44/12</f>
        <v>#N/A</v>
      </c>
      <c r="CL138" s="23" t="e">
        <f>EXP(-LN(2)/25)*CL137+(1-EXP(-LN(2)/25))/(LN(2)/25)*Calculateur!CG138*Calculateur!CI138*VLOOKUP('Données projet'!$B$12,Paramètres!$A$1:$I$88,3,0)*0.475*44/12</f>
        <v>#N/A</v>
      </c>
      <c r="CM138" s="23" t="e">
        <f>EXP(-LN(2)/2)*CM137+(1-EXP(-LN(2)/2))/(LN(2)/2)*CG138*CJ138*VLOOKUP('Données projet'!$B$12,Paramètres!$A$1:$I$88,3,0)*0.475*44/12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2.2777777777777777</v>
      </c>
      <c r="N139" s="14">
        <f>IF('Données projet'!$A$36&gt;35,N138+M139-V138,IF(A139&lt;'Données projet'!$A$36,$K$205^A139,IF(A139='Données projet'!$A$36,'Données projet'!$B$36,N138+M139-V138)))</f>
        <v>168.16666666666694</v>
      </c>
      <c r="O139" s="14">
        <f>N139*VLOOKUP('Données projet'!$B$9,Paramètres!$A$1:$I$88,3,0)*VLOOKUP('Données projet'!$B$9,Paramètres!$A$1:$I$88,5,0)</f>
        <v>152.15720000000024</v>
      </c>
      <c r="P139" s="14">
        <f t="shared" si="141"/>
        <v>39.068408920475711</v>
      </c>
      <c r="Q139" s="22">
        <f t="shared" si="108"/>
        <v>333.05126886982896</v>
      </c>
      <c r="R139" s="62">
        <f t="shared" si="109"/>
        <v>617.90079926471412</v>
      </c>
      <c r="S139" s="62">
        <f ca="1">AVERAGE(OFFSET($R$3,0,0,'Données projet'!$E$9+1,1))-AVERAGE(OFFSET($H$3,0,0,'Données projet'!$E$9+1,1))</f>
        <v>276.58769039042727</v>
      </c>
      <c r="T139" s="62">
        <f t="shared" si="142"/>
        <v>194.1628048442449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5.4515222228171796</v>
      </c>
      <c r="AA139" s="23">
        <f>EXP(-LN(2)/25)*AA138+(1-EXP(-LN(2)/25))/(LN(2)/25)*Calculateur!V139*Calculateur!X139*VLOOKUP('Données projet'!$B$9,Paramètres!$A$1:$I$88,3,0)*0.475*44/12</f>
        <v>5.7206489920291173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11.172171214846298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projet'!$B$10,Paramètres!$A$1:$I$88,3,0)*0.475*44/12</f>
        <v>#N/A</v>
      </c>
      <c r="AV139" s="23" t="e">
        <f>EXP(-LN(2)/25)*AV138+(1-EXP(-LN(2)/25))/(LN(2)/25)*Calculateur!AQ139*Calculateur!AS139*VLOOKUP('Données projet'!$B$10,Paramètres!$A$1:$I$88,3,0)*0.475*44/12</f>
        <v>#N/A</v>
      </c>
      <c r="AW139" s="23" t="e">
        <f>EXP(-LN(2)/2)*AW138+(1-EXP(-LN(2)/2))/(LN(2)/2)*AQ139*AT139*VLOOKUP('Données projet'!$B$10,Paramètres!$A$1:$I$88,3,0)*0.475*44/12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projet'!$B$11,Paramètres!$A$1:$I$88,3,0)*0.475*44/12</f>
        <v>#N/A</v>
      </c>
      <c r="BQ139" s="23" t="e">
        <f>EXP(-LN(2)/25)*BQ138+(1-EXP(-LN(2)/25))/(LN(2)/25)*Calculateur!BL139*Calculateur!BN139*VLOOKUP('Données projet'!$B$11,Paramètres!$A$1:$I$88,3,0)*0.475*44/12</f>
        <v>#N/A</v>
      </c>
      <c r="BR139" s="23" t="e">
        <f>EXP(-LN(2)/2)*BR138+(1-EXP(-LN(2)/2))/(LN(2)/2)*BL139*BO139*VLOOKUP('Données projet'!$B$11,Paramètres!$A$1:$I$88,3,0)*0.475*44/12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projet'!$B$12,Paramètres!$A$1:$I$88,3,0)*0.475*44/12</f>
        <v>#N/A</v>
      </c>
      <c r="CL139" s="23" t="e">
        <f>EXP(-LN(2)/25)*CL138+(1-EXP(-LN(2)/25))/(LN(2)/25)*Calculateur!CG139*Calculateur!CI139*VLOOKUP('Données projet'!$B$12,Paramètres!$A$1:$I$88,3,0)*0.475*44/12</f>
        <v>#N/A</v>
      </c>
      <c r="CM139" s="23" t="e">
        <f>EXP(-LN(2)/2)*CM138+(1-EXP(-LN(2)/2))/(LN(2)/2)*CG139*CJ139*VLOOKUP('Données projet'!$B$12,Paramètres!$A$1:$I$88,3,0)*0.475*44/12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2.2777777777777777</v>
      </c>
      <c r="N140" s="14">
        <f>IF('Données projet'!$A$36&gt;35,N139+M140-V139,IF(A140&lt;'Données projet'!$A$36,$K$205^A140,IF(A140='Données projet'!$A$36,'Données projet'!$B$36,N139+M140-V139)))</f>
        <v>170.44444444444471</v>
      </c>
      <c r="O140" s="14">
        <f>N140*VLOOKUP('Données projet'!$B$9,Paramètres!$A$1:$I$88,3,0)*VLOOKUP('Données projet'!$B$9,Paramètres!$A$1:$I$88,5,0)</f>
        <v>154.21813333333358</v>
      </c>
      <c r="P140" s="14">
        <f t="shared" si="141"/>
        <v>39.535618878619772</v>
      </c>
      <c r="Q140" s="22">
        <f t="shared" si="108"/>
        <v>337.45445176915212</v>
      </c>
      <c r="R140" s="62">
        <f t="shared" si="109"/>
        <v>622.45115717807744</v>
      </c>
      <c r="S140" s="62">
        <f ca="1">AVERAGE(OFFSET($R$3,0,0,'Données projet'!$E$9+1,1))-AVERAGE(OFFSET($H$3,0,0,'Données projet'!$E$9+1,1))</f>
        <v>276.58769039042727</v>
      </c>
      <c r="T140" s="62">
        <f t="shared" si="142"/>
        <v>194.1628048442449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5.3446211971279638</v>
      </c>
      <c r="AA140" s="23">
        <f>EXP(-LN(2)/25)*AA139+(1-EXP(-LN(2)/25))/(LN(2)/25)*Calculateur!V140*Calculateur!X140*VLOOKUP('Données projet'!$B$9,Paramètres!$A$1:$I$88,3,0)*0.475*44/12</f>
        <v>5.5642175445062252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10.908838741634188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projet'!$B$10,Paramètres!$A$1:$I$88,3,0)*0.475*44/12</f>
        <v>#N/A</v>
      </c>
      <c r="AV140" s="23" t="e">
        <f>EXP(-LN(2)/25)*AV139+(1-EXP(-LN(2)/25))/(LN(2)/25)*Calculateur!AQ140*Calculateur!AS140*VLOOKUP('Données projet'!$B$10,Paramètres!$A$1:$I$88,3,0)*0.475*44/12</f>
        <v>#N/A</v>
      </c>
      <c r="AW140" s="23" t="e">
        <f>EXP(-LN(2)/2)*AW139+(1-EXP(-LN(2)/2))/(LN(2)/2)*AQ140*AT140*VLOOKUP('Données projet'!$B$10,Paramètres!$A$1:$I$88,3,0)*0.475*44/12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projet'!$B$11,Paramètres!$A$1:$I$88,3,0)*0.475*44/12</f>
        <v>#N/A</v>
      </c>
      <c r="BQ140" s="23" t="e">
        <f>EXP(-LN(2)/25)*BQ139+(1-EXP(-LN(2)/25))/(LN(2)/25)*Calculateur!BL140*Calculateur!BN140*VLOOKUP('Données projet'!$B$11,Paramètres!$A$1:$I$88,3,0)*0.475*44/12</f>
        <v>#N/A</v>
      </c>
      <c r="BR140" s="23" t="e">
        <f>EXP(-LN(2)/2)*BR139+(1-EXP(-LN(2)/2))/(LN(2)/2)*BL140*BO140*VLOOKUP('Données projet'!$B$11,Paramètres!$A$1:$I$88,3,0)*0.475*44/12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projet'!$B$12,Paramètres!$A$1:$I$88,3,0)*0.475*44/12</f>
        <v>#N/A</v>
      </c>
      <c r="CL140" s="23" t="e">
        <f>EXP(-LN(2)/25)*CL139+(1-EXP(-LN(2)/25))/(LN(2)/25)*Calculateur!CG140*Calculateur!CI140*VLOOKUP('Données projet'!$B$12,Paramètres!$A$1:$I$88,3,0)*0.475*44/12</f>
        <v>#N/A</v>
      </c>
      <c r="CM140" s="23" t="e">
        <f>EXP(-LN(2)/2)*CM139+(1-EXP(-LN(2)/2))/(LN(2)/2)*CG140*CJ140*VLOOKUP('Données projet'!$B$12,Paramètres!$A$1:$I$88,3,0)*0.475*44/12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2.2777777777777777</v>
      </c>
      <c r="N141" s="14">
        <f>IF('Données projet'!$A$36&gt;35,N140+M141-V140,IF(A141&lt;'Données projet'!$A$36,$K$205^A141,IF(A141='Données projet'!$A$36,'Données projet'!$B$36,N140+M141-V140)))</f>
        <v>172.72222222222248</v>
      </c>
      <c r="O141" s="14">
        <f>N141*VLOOKUP('Données projet'!$B$9,Paramètres!$A$1:$I$88,3,0)*VLOOKUP('Données projet'!$B$9,Paramètres!$A$1:$I$88,5,0)</f>
        <v>156.27906666666689</v>
      </c>
      <c r="P141" s="14">
        <f t="shared" si="141"/>
        <v>40.002102614591657</v>
      </c>
      <c r="Q141" s="22">
        <f t="shared" si="108"/>
        <v>341.85636983152534</v>
      </c>
      <c r="R141" s="62">
        <f t="shared" si="109"/>
        <v>626.99769709703128</v>
      </c>
      <c r="S141" s="62">
        <f ca="1">AVERAGE(OFFSET($R$3,0,0,'Données projet'!$E$9+1,1))-AVERAGE(OFFSET($H$3,0,0,'Données projet'!$E$9+1,1))</f>
        <v>276.58769039042727</v>
      </c>
      <c r="T141" s="62">
        <f t="shared" si="142"/>
        <v>194.1628048442449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5.2398164353493266</v>
      </c>
      <c r="AA141" s="23">
        <f>EXP(-LN(2)/25)*AA140+(1-EXP(-LN(2)/25))/(LN(2)/25)*Calculateur!V141*Calculateur!X141*VLOOKUP('Données projet'!$B$9,Paramètres!$A$1:$I$88,3,0)*0.475*44/12</f>
        <v>5.4120637231422188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10.651880158491545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projet'!$B$10,Paramètres!$A$1:$I$88,3,0)*0.475*44/12</f>
        <v>#N/A</v>
      </c>
      <c r="AV141" s="23" t="e">
        <f>EXP(-LN(2)/25)*AV140+(1-EXP(-LN(2)/25))/(LN(2)/25)*Calculateur!AQ141*Calculateur!AS141*VLOOKUP('Données projet'!$B$10,Paramètres!$A$1:$I$88,3,0)*0.475*44/12</f>
        <v>#N/A</v>
      </c>
      <c r="AW141" s="23" t="e">
        <f>EXP(-LN(2)/2)*AW140+(1-EXP(-LN(2)/2))/(LN(2)/2)*AQ141*AT141*VLOOKUP('Données projet'!$B$10,Paramètres!$A$1:$I$88,3,0)*0.475*44/12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projet'!$B$11,Paramètres!$A$1:$I$88,3,0)*0.475*44/12</f>
        <v>#N/A</v>
      </c>
      <c r="BQ141" s="23" t="e">
        <f>EXP(-LN(2)/25)*BQ140+(1-EXP(-LN(2)/25))/(LN(2)/25)*Calculateur!BL141*Calculateur!BN141*VLOOKUP('Données projet'!$B$11,Paramètres!$A$1:$I$88,3,0)*0.475*44/12</f>
        <v>#N/A</v>
      </c>
      <c r="BR141" s="23" t="e">
        <f>EXP(-LN(2)/2)*BR140+(1-EXP(-LN(2)/2))/(LN(2)/2)*BL141*BO141*VLOOKUP('Données projet'!$B$11,Paramètres!$A$1:$I$88,3,0)*0.475*44/12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projet'!$B$12,Paramètres!$A$1:$I$88,3,0)*0.475*44/12</f>
        <v>#N/A</v>
      </c>
      <c r="CL141" s="23" t="e">
        <f>EXP(-LN(2)/25)*CL140+(1-EXP(-LN(2)/25))/(LN(2)/25)*Calculateur!CG141*Calculateur!CI141*VLOOKUP('Données projet'!$B$12,Paramètres!$A$1:$I$88,3,0)*0.475*44/12</f>
        <v>#N/A</v>
      </c>
      <c r="CM141" s="23" t="e">
        <f>EXP(-LN(2)/2)*CM140+(1-EXP(-LN(2)/2))/(LN(2)/2)*CG141*CJ141*VLOOKUP('Données projet'!$B$12,Paramètres!$A$1:$I$88,3,0)*0.475*44/12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>
        <f>VLOOKUP(A142,'Données projet'!$A$35:$I$55,2,0)</f>
        <v>175</v>
      </c>
      <c r="L142" s="13">
        <f>VLOOKUP(A142,'Données projet'!$A$35:$I$55,9,0)</f>
        <v>2.2777777777777777</v>
      </c>
      <c r="M142" s="13">
        <f t="array" ref="M142">INDEX(L:L,MIN(IF(ISNUMBER(L142:L338),ROW(L142:L338),"")))</f>
        <v>2.2777777777777777</v>
      </c>
      <c r="N142" s="14">
        <f>IF('Données projet'!$A$36&gt;35,N141+M142-V141,IF(A142&lt;'Données projet'!$A$36,$K$205^A142,IF(A142='Données projet'!$A$36,'Données projet'!$B$36,N141+M142-V141)))</f>
        <v>175.00000000000026</v>
      </c>
      <c r="O142" s="14">
        <f>N142*VLOOKUP('Données projet'!$B$9,Paramètres!$A$1:$I$88,3,0)*VLOOKUP('Données projet'!$B$9,Paramètres!$A$1:$I$88,5,0)</f>
        <v>158.34000000000023</v>
      </c>
      <c r="P142" s="14">
        <f t="shared" si="141"/>
        <v>40.467870812652855</v>
      </c>
      <c r="Q142" s="22">
        <f t="shared" si="108"/>
        <v>346.25704166537076</v>
      </c>
      <c r="R142" s="62">
        <f t="shared" si="109"/>
        <v>631.54048192157165</v>
      </c>
      <c r="S142" s="62">
        <f ca="1">AVERAGE(OFFSET($R$3,0,0,'Données projet'!$E$9+1,1))-AVERAGE(OFFSET($H$3,0,0,'Données projet'!$E$9+1,1))</f>
        <v>276.58769039042727</v>
      </c>
      <c r="T142" s="62">
        <f t="shared" si="142"/>
        <v>194.1628048442449</v>
      </c>
      <c r="U142" s="16">
        <f>IF(ISNA(VLOOKUP(A142,'Données projet'!$A$35:$I$55,3,0)),0,VLOOKUP(A142,'Données projet'!$A$35:$I$55,3,0))</f>
        <v>8</v>
      </c>
      <c r="V142" s="16">
        <f>IF(ISNA(VLOOKUP(A142,'Données projet'!$A$35:$I$55,4,0)),0,VLOOKUP(A142,'Données projet'!$A$35:$I$55,4,0))</f>
        <v>25</v>
      </c>
      <c r="W142" s="17">
        <f>IF(ISNA(VLOOKUP(A142,'Données projet'!$A$35:$I$55,5,0)),0%,VLOOKUP(A142,'Données projet'!$A$35:$I$55,5,0)*VLOOKUP('Données projet'!$B$9,Paramètres!$A$1:$I$88,7,0))</f>
        <v>0.25800000000000001</v>
      </c>
      <c r="X142" s="17">
        <f>IF(ISNA(VLOOKUP(A142,'Données projet'!$A$35:$I$55,6,0)),0%,VLOOKUP(A142,'Données projet'!$A$35:$I$55,6,0)*VLOOKUP('Données projet'!$B$9,Paramètres!$A$1:$I$88,7,0))</f>
        <v>8.6000000000000007E-2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11.588547747163691</v>
      </c>
      <c r="AA142" s="23">
        <f>EXP(-LN(2)/25)*AA141+(1-EXP(-LN(2)/25))/(LN(2)/25)*Calculateur!V142*Calculateur!X142*VLOOKUP('Données projet'!$B$9,Paramètres!$A$1:$I$88,3,0)*0.475*44/12</f>
        <v>7.4060968818799422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18.994644629043634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projet'!$B$10,Paramètres!$A$1:$I$88,3,0)*0.475*44/12</f>
        <v>#N/A</v>
      </c>
      <c r="AV142" s="23" t="e">
        <f>EXP(-LN(2)/25)*AV141+(1-EXP(-LN(2)/25))/(LN(2)/25)*Calculateur!AQ142*Calculateur!AS142*VLOOKUP('Données projet'!$B$10,Paramètres!$A$1:$I$88,3,0)*0.475*44/12</f>
        <v>#N/A</v>
      </c>
      <c r="AW142" s="23" t="e">
        <f>EXP(-LN(2)/2)*AW141+(1-EXP(-LN(2)/2))/(LN(2)/2)*AQ142*AT142*VLOOKUP('Données projet'!$B$10,Paramètres!$A$1:$I$88,3,0)*0.475*44/12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projet'!$B$11,Paramètres!$A$1:$I$88,3,0)*0.475*44/12</f>
        <v>#N/A</v>
      </c>
      <c r="BQ142" s="23" t="e">
        <f>EXP(-LN(2)/25)*BQ141+(1-EXP(-LN(2)/25))/(LN(2)/25)*Calculateur!BL142*Calculateur!BN142*VLOOKUP('Données projet'!$B$11,Paramètres!$A$1:$I$88,3,0)*0.475*44/12</f>
        <v>#N/A</v>
      </c>
      <c r="BR142" s="23" t="e">
        <f>EXP(-LN(2)/2)*BR141+(1-EXP(-LN(2)/2))/(LN(2)/2)*BL142*BO142*VLOOKUP('Données projet'!$B$11,Paramètres!$A$1:$I$88,3,0)*0.475*44/12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projet'!$B$12,Paramètres!$A$1:$I$88,3,0)*0.475*44/12</f>
        <v>#N/A</v>
      </c>
      <c r="CL142" s="23" t="e">
        <f>EXP(-LN(2)/25)*CL141+(1-EXP(-LN(2)/25))/(LN(2)/25)*Calculateur!CG142*Calculateur!CI142*VLOOKUP('Données projet'!$B$12,Paramètres!$A$1:$I$88,3,0)*0.475*44/12</f>
        <v>#N/A</v>
      </c>
      <c r="CM142" s="23" t="e">
        <f>EXP(-LN(2)/2)*CM141+(1-EXP(-LN(2)/2))/(LN(2)/2)*CG142*CJ142*VLOOKUP('Données projet'!$B$12,Paramètres!$A$1:$I$88,3,0)*0.475*44/12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2.8125</v>
      </c>
      <c r="N143" s="14">
        <f>IF('Données projet'!$A$36&gt;35,N142+M143-V142,IF(A143&lt;'Données projet'!$A$36,$K$205^A143,IF(A143='Données projet'!$A$36,'Données projet'!$B$36,N142+M143-V142)))</f>
        <v>152.81250000000026</v>
      </c>
      <c r="O143" s="14">
        <f>N143*VLOOKUP('Données projet'!$B$9,Paramètres!$A$1:$I$88,3,0)*VLOOKUP('Données projet'!$B$9,Paramètres!$A$1:$I$88,5,0)</f>
        <v>138.26475000000022</v>
      </c>
      <c r="P143" s="14">
        <f t="shared" si="141"/>
        <v>35.899195996473885</v>
      </c>
      <c r="Q143" s="22">
        <f t="shared" si="108"/>
        <v>303.33553927719237</v>
      </c>
      <c r="R143" s="62">
        <f t="shared" si="109"/>
        <v>588.75862718141673</v>
      </c>
      <c r="S143" s="62">
        <f ca="1">AVERAGE(OFFSET($R$3,0,0,'Données projet'!$E$9+1,1))-AVERAGE(OFFSET($H$3,0,0,'Données projet'!$E$9+1,1))</f>
        <v>276.58769039042727</v>
      </c>
      <c r="T143" s="62">
        <f t="shared" si="142"/>
        <v>194.1628048442449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11.361303394157998</v>
      </c>
      <c r="AA143" s="23">
        <f>EXP(-LN(2)/25)*AA142+(1-EXP(-LN(2)/25))/(LN(2)/25)*Calculateur!V143*Calculateur!X143*VLOOKUP('Données projet'!$B$9,Paramètres!$A$1:$I$88,3,0)*0.475*44/12</f>
        <v>7.2035767731752269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18.564880167333225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projet'!$B$10,Paramètres!$A$1:$I$88,3,0)*0.475*44/12</f>
        <v>#N/A</v>
      </c>
      <c r="AV143" s="23" t="e">
        <f>EXP(-LN(2)/25)*AV142+(1-EXP(-LN(2)/25))/(LN(2)/25)*Calculateur!AQ143*Calculateur!AS143*VLOOKUP('Données projet'!$B$10,Paramètres!$A$1:$I$88,3,0)*0.475*44/12</f>
        <v>#N/A</v>
      </c>
      <c r="AW143" s="23" t="e">
        <f>EXP(-LN(2)/2)*AW142+(1-EXP(-LN(2)/2))/(LN(2)/2)*AQ143*AT143*VLOOKUP('Données projet'!$B$10,Paramètres!$A$1:$I$88,3,0)*0.475*44/12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projet'!$B$11,Paramètres!$A$1:$I$88,3,0)*0.475*44/12</f>
        <v>#N/A</v>
      </c>
      <c r="BQ143" s="23" t="e">
        <f>EXP(-LN(2)/25)*BQ142+(1-EXP(-LN(2)/25))/(LN(2)/25)*Calculateur!BL143*Calculateur!BN143*VLOOKUP('Données projet'!$B$11,Paramètres!$A$1:$I$88,3,0)*0.475*44/12</f>
        <v>#N/A</v>
      </c>
      <c r="BR143" s="23" t="e">
        <f>EXP(-LN(2)/2)*BR142+(1-EXP(-LN(2)/2))/(LN(2)/2)*BL143*BO143*VLOOKUP('Données projet'!$B$11,Paramètres!$A$1:$I$88,3,0)*0.475*44/12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projet'!$B$12,Paramètres!$A$1:$I$88,3,0)*0.475*44/12</f>
        <v>#N/A</v>
      </c>
      <c r="CL143" s="23" t="e">
        <f>EXP(-LN(2)/25)*CL142+(1-EXP(-LN(2)/25))/(LN(2)/25)*Calculateur!CG143*Calculateur!CI143*VLOOKUP('Données projet'!$B$12,Paramètres!$A$1:$I$88,3,0)*0.475*44/12</f>
        <v>#N/A</v>
      </c>
      <c r="CM143" s="23" t="e">
        <f>EXP(-LN(2)/2)*CM142+(1-EXP(-LN(2)/2))/(LN(2)/2)*CG143*CJ143*VLOOKUP('Données projet'!$B$12,Paramètres!$A$1:$I$88,3,0)*0.475*44/12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2.8125</v>
      </c>
      <c r="N144" s="14">
        <f>IF('Données projet'!$A$36&gt;35,N143+M144-V143,IF(A144&lt;'Données projet'!$A$36,$K$205^A144,IF(A144='Données projet'!$A$36,'Données projet'!$B$36,N143+M144-V143)))</f>
        <v>155.62500000000026</v>
      </c>
      <c r="O144" s="14">
        <f>N144*VLOOKUP('Données projet'!$B$9,Paramètres!$A$1:$I$88,3,0)*VLOOKUP('Données projet'!$B$9,Paramètres!$A$1:$I$88,5,0)</f>
        <v>140.80950000000024</v>
      </c>
      <c r="P144" s="14">
        <f t="shared" si="141"/>
        <v>36.48238830539546</v>
      </c>
      <c r="Q144" s="22">
        <f t="shared" si="108"/>
        <v>308.78337213189747</v>
      </c>
      <c r="R144" s="62">
        <f t="shared" si="109"/>
        <v>594.34368510965749</v>
      </c>
      <c r="S144" s="62">
        <f ca="1">AVERAGE(OFFSET($R$3,0,0,'Données projet'!$E$9+1,1))-AVERAGE(OFFSET($H$3,0,0,'Données projet'!$E$9+1,1))</f>
        <v>276.58769039042727</v>
      </c>
      <c r="T144" s="62">
        <f t="shared" si="142"/>
        <v>194.1628048442449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11.138515164309378</v>
      </c>
      <c r="AA144" s="23">
        <f>EXP(-LN(2)/25)*AA143+(1-EXP(-LN(2)/25))/(LN(2)/25)*Calculateur!V144*Calculateur!X144*VLOOKUP('Données projet'!$B$9,Paramètres!$A$1:$I$88,3,0)*0.475*44/12</f>
        <v>7.0065945874931117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18.14510975180249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projet'!$B$10,Paramètres!$A$1:$I$88,3,0)*0.475*44/12</f>
        <v>#N/A</v>
      </c>
      <c r="AV144" s="23" t="e">
        <f>EXP(-LN(2)/25)*AV143+(1-EXP(-LN(2)/25))/(LN(2)/25)*Calculateur!AQ144*Calculateur!AS144*VLOOKUP('Données projet'!$B$10,Paramètres!$A$1:$I$88,3,0)*0.475*44/12</f>
        <v>#N/A</v>
      </c>
      <c r="AW144" s="23" t="e">
        <f>EXP(-LN(2)/2)*AW143+(1-EXP(-LN(2)/2))/(LN(2)/2)*AQ144*AT144*VLOOKUP('Données projet'!$B$10,Paramètres!$A$1:$I$88,3,0)*0.475*44/12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projet'!$B$11,Paramètres!$A$1:$I$88,3,0)*0.475*44/12</f>
        <v>#N/A</v>
      </c>
      <c r="BQ144" s="23" t="e">
        <f>EXP(-LN(2)/25)*BQ143+(1-EXP(-LN(2)/25))/(LN(2)/25)*Calculateur!BL144*Calculateur!BN144*VLOOKUP('Données projet'!$B$11,Paramètres!$A$1:$I$88,3,0)*0.475*44/12</f>
        <v>#N/A</v>
      </c>
      <c r="BR144" s="23" t="e">
        <f>EXP(-LN(2)/2)*BR143+(1-EXP(-LN(2)/2))/(LN(2)/2)*BL144*BO144*VLOOKUP('Données projet'!$B$11,Paramètres!$A$1:$I$88,3,0)*0.475*44/12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projet'!$B$12,Paramètres!$A$1:$I$88,3,0)*0.475*44/12</f>
        <v>#N/A</v>
      </c>
      <c r="CL144" s="23" t="e">
        <f>EXP(-LN(2)/25)*CL143+(1-EXP(-LN(2)/25))/(LN(2)/25)*Calculateur!CG144*Calculateur!CI144*VLOOKUP('Données projet'!$B$12,Paramètres!$A$1:$I$88,3,0)*0.475*44/12</f>
        <v>#N/A</v>
      </c>
      <c r="CM144" s="23" t="e">
        <f>EXP(-LN(2)/2)*CM143+(1-EXP(-LN(2)/2))/(LN(2)/2)*CG144*CJ144*VLOOKUP('Données projet'!$B$12,Paramètres!$A$1:$I$88,3,0)*0.475*44/12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2.8125</v>
      </c>
      <c r="N145" s="14">
        <f>IF('Données projet'!$A$36&gt;35,N144+M145-V144,IF(A145&lt;'Données projet'!$A$36,$K$205^A145,IF(A145='Données projet'!$A$36,'Données projet'!$B$36,N144+M145-V144)))</f>
        <v>158.43750000000026</v>
      </c>
      <c r="O145" s="14">
        <f>N145*VLOOKUP('Données projet'!$B$9,Paramètres!$A$1:$I$88,3,0)*VLOOKUP('Données projet'!$B$9,Paramètres!$A$1:$I$88,5,0)</f>
        <v>143.35425000000023</v>
      </c>
      <c r="P145" s="14">
        <f t="shared" si="141"/>
        <v>37.064355021480601</v>
      </c>
      <c r="Q145" s="22">
        <f t="shared" si="108"/>
        <v>314.22907041241245</v>
      </c>
      <c r="R145" s="62">
        <f t="shared" si="109"/>
        <v>599.92422791547153</v>
      </c>
      <c r="S145" s="62">
        <f ca="1">AVERAGE(OFFSET($R$3,0,0,'Données projet'!$E$9+1,1))-AVERAGE(OFFSET($H$3,0,0,'Données projet'!$E$9+1,1))</f>
        <v>276.58769039042727</v>
      </c>
      <c r="T145" s="62">
        <f t="shared" si="142"/>
        <v>194.1628048442449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10.920095675760688</v>
      </c>
      <c r="AA145" s="23">
        <f>EXP(-LN(2)/25)*AA144+(1-EXP(-LN(2)/25))/(LN(2)/25)*Calculateur!V145*Calculateur!X145*VLOOKUP('Données projet'!$B$9,Paramètres!$A$1:$I$88,3,0)*0.475*44/12</f>
        <v>6.8149988900373168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17.735094565798004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projet'!$B$10,Paramètres!$A$1:$I$88,3,0)*0.475*44/12</f>
        <v>#N/A</v>
      </c>
      <c r="AV145" s="23" t="e">
        <f>EXP(-LN(2)/25)*AV144+(1-EXP(-LN(2)/25))/(LN(2)/25)*Calculateur!AQ145*Calculateur!AS145*VLOOKUP('Données projet'!$B$10,Paramètres!$A$1:$I$88,3,0)*0.475*44/12</f>
        <v>#N/A</v>
      </c>
      <c r="AW145" s="23" t="e">
        <f>EXP(-LN(2)/2)*AW144+(1-EXP(-LN(2)/2))/(LN(2)/2)*AQ145*AT145*VLOOKUP('Données projet'!$B$10,Paramètres!$A$1:$I$88,3,0)*0.475*44/12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projet'!$B$11,Paramètres!$A$1:$I$88,3,0)*0.475*44/12</f>
        <v>#N/A</v>
      </c>
      <c r="BQ145" s="23" t="e">
        <f>EXP(-LN(2)/25)*BQ144+(1-EXP(-LN(2)/25))/(LN(2)/25)*Calculateur!BL145*Calculateur!BN145*VLOOKUP('Données projet'!$B$11,Paramètres!$A$1:$I$88,3,0)*0.475*44/12</f>
        <v>#N/A</v>
      </c>
      <c r="BR145" s="23" t="e">
        <f>EXP(-LN(2)/2)*BR144+(1-EXP(-LN(2)/2))/(LN(2)/2)*BL145*BO145*VLOOKUP('Données projet'!$B$11,Paramètres!$A$1:$I$88,3,0)*0.475*44/12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projet'!$B$12,Paramètres!$A$1:$I$88,3,0)*0.475*44/12</f>
        <v>#N/A</v>
      </c>
      <c r="CL145" s="23" t="e">
        <f>EXP(-LN(2)/25)*CL144+(1-EXP(-LN(2)/25))/(LN(2)/25)*Calculateur!CG145*Calculateur!CI145*VLOOKUP('Données projet'!$B$12,Paramètres!$A$1:$I$88,3,0)*0.475*44/12</f>
        <v>#N/A</v>
      </c>
      <c r="CM145" s="23" t="e">
        <f>EXP(-LN(2)/2)*CM144+(1-EXP(-LN(2)/2))/(LN(2)/2)*CG145*CJ145*VLOOKUP('Données projet'!$B$12,Paramètres!$A$1:$I$88,3,0)*0.475*44/12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2.8125</v>
      </c>
      <c r="N146" s="14">
        <f>IF('Données projet'!$A$36&gt;35,N145+M146-V145,IF(A146&lt;'Données projet'!$A$36,$K$205^A146,IF(A146='Données projet'!$A$36,'Données projet'!$B$36,N145+M146-V145)))</f>
        <v>161.25000000000026</v>
      </c>
      <c r="O146" s="14">
        <f>N146*VLOOKUP('Données projet'!$B$9,Paramètres!$A$1:$I$88,3,0)*VLOOKUP('Données projet'!$B$9,Paramètres!$A$1:$I$88,5,0)</f>
        <v>145.89900000000023</v>
      </c>
      <c r="P146" s="14">
        <f t="shared" si="141"/>
        <v>37.64512041071697</v>
      </c>
      <c r="Q146" s="22">
        <f t="shared" si="108"/>
        <v>319.67267638199911</v>
      </c>
      <c r="R146" s="62">
        <f t="shared" si="109"/>
        <v>605.50033915931056</v>
      </c>
      <c r="S146" s="62">
        <f ca="1">AVERAGE(OFFSET($R$3,0,0,'Données projet'!$E$9+1,1))-AVERAGE(OFFSET($H$3,0,0,'Données projet'!$E$9+1,1))</f>
        <v>276.58769039042727</v>
      </c>
      <c r="T146" s="62">
        <f t="shared" si="142"/>
        <v>194.1628048442449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10.705959260159704</v>
      </c>
      <c r="AA146" s="23">
        <f>EXP(-LN(2)/25)*AA145+(1-EXP(-LN(2)/25))/(LN(2)/25)*Calculateur!V146*Calculateur!X146*VLOOKUP('Données projet'!$B$9,Paramètres!$A$1:$I$88,3,0)*0.475*44/12</f>
        <v>6.6286423870040307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17.334601647163733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projet'!$B$10,Paramètres!$A$1:$I$88,3,0)*0.475*44/12</f>
        <v>#N/A</v>
      </c>
      <c r="AV146" s="23" t="e">
        <f>EXP(-LN(2)/25)*AV145+(1-EXP(-LN(2)/25))/(LN(2)/25)*Calculateur!AQ146*Calculateur!AS146*VLOOKUP('Données projet'!$B$10,Paramètres!$A$1:$I$88,3,0)*0.475*44/12</f>
        <v>#N/A</v>
      </c>
      <c r="AW146" s="23" t="e">
        <f>EXP(-LN(2)/2)*AW145+(1-EXP(-LN(2)/2))/(LN(2)/2)*AQ146*AT146*VLOOKUP('Données projet'!$B$10,Paramètres!$A$1:$I$88,3,0)*0.475*44/12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projet'!$B$11,Paramètres!$A$1:$I$88,3,0)*0.475*44/12</f>
        <v>#N/A</v>
      </c>
      <c r="BQ146" s="23" t="e">
        <f>EXP(-LN(2)/25)*BQ145+(1-EXP(-LN(2)/25))/(LN(2)/25)*Calculateur!BL146*Calculateur!BN146*VLOOKUP('Données projet'!$B$11,Paramètres!$A$1:$I$88,3,0)*0.475*44/12</f>
        <v>#N/A</v>
      </c>
      <c r="BR146" s="23" t="e">
        <f>EXP(-LN(2)/2)*BR145+(1-EXP(-LN(2)/2))/(LN(2)/2)*BL146*BO146*VLOOKUP('Données projet'!$B$11,Paramètres!$A$1:$I$88,3,0)*0.475*44/12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projet'!$B$12,Paramètres!$A$1:$I$88,3,0)*0.475*44/12</f>
        <v>#N/A</v>
      </c>
      <c r="CL146" s="23" t="e">
        <f>EXP(-LN(2)/25)*CL145+(1-EXP(-LN(2)/25))/(LN(2)/25)*Calculateur!CG146*Calculateur!CI146*VLOOKUP('Données projet'!$B$12,Paramètres!$A$1:$I$88,3,0)*0.475*44/12</f>
        <v>#N/A</v>
      </c>
      <c r="CM146" s="23" t="e">
        <f>EXP(-LN(2)/2)*CM145+(1-EXP(-LN(2)/2))/(LN(2)/2)*CG146*CJ146*VLOOKUP('Données projet'!$B$12,Paramètres!$A$1:$I$88,3,0)*0.475*44/12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2.8125</v>
      </c>
      <c r="N147" s="14">
        <f>IF('Données projet'!$A$36&gt;35,N146+M147-V146,IF(A147&lt;'Données projet'!$A$36,$K$205^A147,IF(A147='Données projet'!$A$36,'Données projet'!$B$36,N146+M147-V146)))</f>
        <v>164.06250000000026</v>
      </c>
      <c r="O147" s="14">
        <f>N147*VLOOKUP('Données projet'!$B$9,Paramètres!$A$1:$I$88,3,0)*VLOOKUP('Données projet'!$B$9,Paramètres!$A$1:$I$88,5,0)</f>
        <v>148.44375000000022</v>
      </c>
      <c r="P147" s="14">
        <f t="shared" si="141"/>
        <v>38.224707844111556</v>
      </c>
      <c r="Q147" s="22">
        <f t="shared" si="108"/>
        <v>325.11423074516136</v>
      </c>
      <c r="R147" s="62">
        <f t="shared" si="109"/>
        <v>611.07210012645419</v>
      </c>
      <c r="S147" s="62">
        <f ca="1">AVERAGE(OFFSET($R$3,0,0,'Données projet'!$E$9+1,1))-AVERAGE(OFFSET($H$3,0,0,'Données projet'!$E$9+1,1))</f>
        <v>276.58769039042727</v>
      </c>
      <c r="T147" s="62">
        <f t="shared" si="142"/>
        <v>194.1628048442449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10.496021929058337</v>
      </c>
      <c r="AA147" s="23">
        <f>EXP(-LN(2)/25)*AA146+(1-EXP(-LN(2)/25))/(LN(2)/25)*Calculateur!V147*Calculateur!X147*VLOOKUP('Données projet'!$B$9,Paramètres!$A$1:$I$88,3,0)*0.475*44/12</f>
        <v>6.4473818123462525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16.943403741404587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projet'!$B$10,Paramètres!$A$1:$I$88,3,0)*0.475*44/12</f>
        <v>#N/A</v>
      </c>
      <c r="AV147" s="23" t="e">
        <f>EXP(-LN(2)/25)*AV146+(1-EXP(-LN(2)/25))/(LN(2)/25)*Calculateur!AQ147*Calculateur!AS147*VLOOKUP('Données projet'!$B$10,Paramètres!$A$1:$I$88,3,0)*0.475*44/12</f>
        <v>#N/A</v>
      </c>
      <c r="AW147" s="23" t="e">
        <f>EXP(-LN(2)/2)*AW146+(1-EXP(-LN(2)/2))/(LN(2)/2)*AQ147*AT147*VLOOKUP('Données projet'!$B$10,Paramètres!$A$1:$I$88,3,0)*0.475*44/12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projet'!$B$11,Paramètres!$A$1:$I$88,3,0)*0.475*44/12</f>
        <v>#N/A</v>
      </c>
      <c r="BQ147" s="23" t="e">
        <f>EXP(-LN(2)/25)*BQ146+(1-EXP(-LN(2)/25))/(LN(2)/25)*Calculateur!BL147*Calculateur!BN147*VLOOKUP('Données projet'!$B$11,Paramètres!$A$1:$I$88,3,0)*0.475*44/12</f>
        <v>#N/A</v>
      </c>
      <c r="BR147" s="23" t="e">
        <f>EXP(-LN(2)/2)*BR146+(1-EXP(-LN(2)/2))/(LN(2)/2)*BL147*BO147*VLOOKUP('Données projet'!$B$11,Paramètres!$A$1:$I$88,3,0)*0.475*44/12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projet'!$B$12,Paramètres!$A$1:$I$88,3,0)*0.475*44/12</f>
        <v>#N/A</v>
      </c>
      <c r="CL147" s="23" t="e">
        <f>EXP(-LN(2)/25)*CL146+(1-EXP(-LN(2)/25))/(LN(2)/25)*Calculateur!CG147*Calculateur!CI147*VLOOKUP('Données projet'!$B$12,Paramètres!$A$1:$I$88,3,0)*0.475*44/12</f>
        <v>#N/A</v>
      </c>
      <c r="CM147" s="23" t="e">
        <f>EXP(-LN(2)/2)*CM146+(1-EXP(-LN(2)/2))/(LN(2)/2)*CG147*CJ147*VLOOKUP('Données projet'!$B$12,Paramètres!$A$1:$I$88,3,0)*0.475*44/12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2.8125</v>
      </c>
      <c r="N148" s="14">
        <f>IF('Données projet'!$A$36&gt;35,N147+M148-V147,IF(A148&lt;'Données projet'!$A$36,$K$205^A148,IF(A148='Données projet'!$A$36,'Données projet'!$B$36,N147+M148-V147)))</f>
        <v>166.87500000000026</v>
      </c>
      <c r="O148" s="14">
        <f>N148*VLOOKUP('Données projet'!$B$9,Paramètres!$A$1:$I$88,3,0)*VLOOKUP('Données projet'!$B$9,Paramètres!$A$1:$I$88,5,0)</f>
        <v>150.98850000000022</v>
      </c>
      <c r="P148" s="14">
        <f t="shared" si="141"/>
        <v>38.80313984546585</v>
      </c>
      <c r="Q148" s="22">
        <f t="shared" si="108"/>
        <v>330.55377273085338</v>
      </c>
      <c r="R148" s="62">
        <f t="shared" si="109"/>
        <v>616.63958992264702</v>
      </c>
      <c r="S148" s="62">
        <f ca="1">AVERAGE(OFFSET($R$3,0,0,'Données projet'!$E$9+1,1))-AVERAGE(OFFSET($H$3,0,0,'Données projet'!$E$9+1,1))</f>
        <v>276.58769039042727</v>
      </c>
      <c r="T148" s="62">
        <f t="shared" si="142"/>
        <v>194.1628048442449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10.290201340970741</v>
      </c>
      <c r="AA148" s="23">
        <f>EXP(-LN(2)/25)*AA147+(1-EXP(-LN(2)/25))/(LN(2)/25)*Calculateur!V148*Calculateur!X148*VLOOKUP('Données projet'!$B$9,Paramètres!$A$1:$I$88,3,0)*0.475*44/12</f>
        <v>6.2710778176345707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16.561279158605313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projet'!$B$10,Paramètres!$A$1:$I$88,3,0)*0.475*44/12</f>
        <v>#N/A</v>
      </c>
      <c r="AV148" s="23" t="e">
        <f>EXP(-LN(2)/25)*AV147+(1-EXP(-LN(2)/25))/(LN(2)/25)*Calculateur!AQ148*Calculateur!AS148*VLOOKUP('Données projet'!$B$10,Paramètres!$A$1:$I$88,3,0)*0.475*44/12</f>
        <v>#N/A</v>
      </c>
      <c r="AW148" s="23" t="e">
        <f>EXP(-LN(2)/2)*AW147+(1-EXP(-LN(2)/2))/(LN(2)/2)*AQ148*AT148*VLOOKUP('Données projet'!$B$10,Paramètres!$A$1:$I$88,3,0)*0.475*44/12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projet'!$B$11,Paramètres!$A$1:$I$88,3,0)*0.475*44/12</f>
        <v>#N/A</v>
      </c>
      <c r="BQ148" s="23" t="e">
        <f>EXP(-LN(2)/25)*BQ147+(1-EXP(-LN(2)/25))/(LN(2)/25)*Calculateur!BL148*Calculateur!BN148*VLOOKUP('Données projet'!$B$11,Paramètres!$A$1:$I$88,3,0)*0.475*44/12</f>
        <v>#N/A</v>
      </c>
      <c r="BR148" s="23" t="e">
        <f>EXP(-LN(2)/2)*BR147+(1-EXP(-LN(2)/2))/(LN(2)/2)*BL148*BO148*VLOOKUP('Données projet'!$B$11,Paramètres!$A$1:$I$88,3,0)*0.475*44/12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projet'!$B$12,Paramètres!$A$1:$I$88,3,0)*0.475*44/12</f>
        <v>#N/A</v>
      </c>
      <c r="CL148" s="23" t="e">
        <f>EXP(-LN(2)/25)*CL147+(1-EXP(-LN(2)/25))/(LN(2)/25)*Calculateur!CG148*Calculateur!CI148*VLOOKUP('Données projet'!$B$12,Paramètres!$A$1:$I$88,3,0)*0.475*44/12</f>
        <v>#N/A</v>
      </c>
      <c r="CM148" s="23" t="e">
        <f>EXP(-LN(2)/2)*CM147+(1-EXP(-LN(2)/2))/(LN(2)/2)*CG148*CJ148*VLOOKUP('Données projet'!$B$12,Paramètres!$A$1:$I$88,3,0)*0.475*44/12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2.8125</v>
      </c>
      <c r="N149" s="14">
        <f>IF('Données projet'!$A$36&gt;35,N148+M149-V148,IF(A149&lt;'Données projet'!$A$36,$K$205^A149,IF(A149='Données projet'!$A$36,'Données projet'!$B$36,N148+M149-V148)))</f>
        <v>169.68750000000026</v>
      </c>
      <c r="O149" s="14">
        <f>N149*VLOOKUP('Données projet'!$B$9,Paramètres!$A$1:$I$88,3,0)*VLOOKUP('Données projet'!$B$9,Paramètres!$A$1:$I$88,5,0)</f>
        <v>153.53325000000024</v>
      </c>
      <c r="P149" s="14">
        <f t="shared" si="141"/>
        <v>39.380438135838766</v>
      </c>
      <c r="Q149" s="22">
        <f t="shared" si="108"/>
        <v>335.99134016991962</v>
      </c>
      <c r="R149" s="62">
        <f t="shared" si="109"/>
        <v>622.20288556375021</v>
      </c>
      <c r="S149" s="62">
        <f ca="1">AVERAGE(OFFSET($R$3,0,0,'Données projet'!$E$9+1,1))-AVERAGE(OFFSET($H$3,0,0,'Données projet'!$E$9+1,1))</f>
        <v>276.58769039042727</v>
      </c>
      <c r="T149" s="62">
        <f t="shared" si="142"/>
        <v>194.1628048442449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10.08841676907738</v>
      </c>
      <c r="AA149" s="23">
        <f>EXP(-LN(2)/25)*AA148+(1-EXP(-LN(2)/25))/(LN(2)/25)*Calculateur!V149*Calculateur!X149*VLOOKUP('Données projet'!$B$9,Paramètres!$A$1:$I$88,3,0)*0.475*44/12</f>
        <v>6.0995948649297036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16.188011634007083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projet'!$B$10,Paramètres!$A$1:$I$88,3,0)*0.475*44/12</f>
        <v>#N/A</v>
      </c>
      <c r="AV149" s="23" t="e">
        <f>EXP(-LN(2)/25)*AV148+(1-EXP(-LN(2)/25))/(LN(2)/25)*Calculateur!AQ149*Calculateur!AS149*VLOOKUP('Données projet'!$B$10,Paramètres!$A$1:$I$88,3,0)*0.475*44/12</f>
        <v>#N/A</v>
      </c>
      <c r="AW149" s="23" t="e">
        <f>EXP(-LN(2)/2)*AW148+(1-EXP(-LN(2)/2))/(LN(2)/2)*AQ149*AT149*VLOOKUP('Données projet'!$B$10,Paramètres!$A$1:$I$88,3,0)*0.475*44/12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projet'!$B$11,Paramètres!$A$1:$I$88,3,0)*0.475*44/12</f>
        <v>#N/A</v>
      </c>
      <c r="BQ149" s="23" t="e">
        <f>EXP(-LN(2)/25)*BQ148+(1-EXP(-LN(2)/25))/(LN(2)/25)*Calculateur!BL149*Calculateur!BN149*VLOOKUP('Données projet'!$B$11,Paramètres!$A$1:$I$88,3,0)*0.475*44/12</f>
        <v>#N/A</v>
      </c>
      <c r="BR149" s="23" t="e">
        <f>EXP(-LN(2)/2)*BR148+(1-EXP(-LN(2)/2))/(LN(2)/2)*BL149*BO149*VLOOKUP('Données projet'!$B$11,Paramètres!$A$1:$I$88,3,0)*0.475*44/12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projet'!$B$12,Paramètres!$A$1:$I$88,3,0)*0.475*44/12</f>
        <v>#N/A</v>
      </c>
      <c r="CL149" s="23" t="e">
        <f>EXP(-LN(2)/25)*CL148+(1-EXP(-LN(2)/25))/(LN(2)/25)*Calculateur!CG149*Calculateur!CI149*VLOOKUP('Données projet'!$B$12,Paramètres!$A$1:$I$88,3,0)*0.475*44/12</f>
        <v>#N/A</v>
      </c>
      <c r="CM149" s="23" t="e">
        <f>EXP(-LN(2)/2)*CM148+(1-EXP(-LN(2)/2))/(LN(2)/2)*CG149*CJ149*VLOOKUP('Données projet'!$B$12,Paramètres!$A$1:$I$88,3,0)*0.475*44/12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2.8125</v>
      </c>
      <c r="N150" s="14">
        <f>IF('Données projet'!$A$36&gt;35,N149+M150-V149,IF(A150&lt;'Données projet'!$A$36,$K$205^A150,IF(A150='Données projet'!$A$36,'Données projet'!$B$36,N149+M150-V149)))</f>
        <v>172.50000000000026</v>
      </c>
      <c r="O150" s="14">
        <f>N150*VLOOKUP('Données projet'!$B$9,Paramètres!$A$1:$I$88,3,0)*VLOOKUP('Données projet'!$B$9,Paramètres!$A$1:$I$88,5,0)</f>
        <v>156.07800000000023</v>
      </c>
      <c r="P150" s="14">
        <f t="shared" si="141"/>
        <v>39.956623674978502</v>
      </c>
      <c r="Q150" s="22">
        <f t="shared" si="108"/>
        <v>341.42696956725462</v>
      </c>
      <c r="R150" s="62">
        <f t="shared" si="109"/>
        <v>627.76206205990297</v>
      </c>
      <c r="S150" s="62">
        <f ca="1">AVERAGE(OFFSET($R$3,0,0,'Données projet'!$E$9+1,1))-AVERAGE(OFFSET($H$3,0,0,'Données projet'!$E$9+1,1))</f>
        <v>276.58769039042727</v>
      </c>
      <c r="T150" s="62">
        <f t="shared" si="142"/>
        <v>194.1628048442449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9.8905890695624112</v>
      </c>
      <c r="AA150" s="23">
        <f>EXP(-LN(2)/25)*AA149+(1-EXP(-LN(2)/25))/(LN(2)/25)*Calculateur!V150*Calculateur!X150*VLOOKUP('Données projet'!$B$9,Paramètres!$A$1:$I$88,3,0)*0.475*44/12</f>
        <v>5.9328011225844479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15.82339019214686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projet'!$B$10,Paramètres!$A$1:$I$88,3,0)*0.475*44/12</f>
        <v>#N/A</v>
      </c>
      <c r="AV150" s="23" t="e">
        <f>EXP(-LN(2)/25)*AV149+(1-EXP(-LN(2)/25))/(LN(2)/25)*Calculateur!AQ150*Calculateur!AS150*VLOOKUP('Données projet'!$B$10,Paramètres!$A$1:$I$88,3,0)*0.475*44/12</f>
        <v>#N/A</v>
      </c>
      <c r="AW150" s="23" t="e">
        <f>EXP(-LN(2)/2)*AW149+(1-EXP(-LN(2)/2))/(LN(2)/2)*AQ150*AT150*VLOOKUP('Données projet'!$B$10,Paramètres!$A$1:$I$88,3,0)*0.475*44/12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projet'!$B$11,Paramètres!$A$1:$I$88,3,0)*0.475*44/12</f>
        <v>#N/A</v>
      </c>
      <c r="BQ150" s="23" t="e">
        <f>EXP(-LN(2)/25)*BQ149+(1-EXP(-LN(2)/25))/(LN(2)/25)*Calculateur!BL150*Calculateur!BN150*VLOOKUP('Données projet'!$B$11,Paramètres!$A$1:$I$88,3,0)*0.475*44/12</f>
        <v>#N/A</v>
      </c>
      <c r="BR150" s="23" t="e">
        <f>EXP(-LN(2)/2)*BR149+(1-EXP(-LN(2)/2))/(LN(2)/2)*BL150*BO150*VLOOKUP('Données projet'!$B$11,Paramètres!$A$1:$I$88,3,0)*0.475*44/12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projet'!$B$12,Paramètres!$A$1:$I$88,3,0)*0.475*44/12</f>
        <v>#N/A</v>
      </c>
      <c r="CL150" s="23" t="e">
        <f>EXP(-LN(2)/25)*CL149+(1-EXP(-LN(2)/25))/(LN(2)/25)*Calculateur!CG150*Calculateur!CI150*VLOOKUP('Données projet'!$B$12,Paramètres!$A$1:$I$88,3,0)*0.475*44/12</f>
        <v>#N/A</v>
      </c>
      <c r="CM150" s="23" t="e">
        <f>EXP(-LN(2)/2)*CM149+(1-EXP(-LN(2)/2))/(LN(2)/2)*CG150*CJ150*VLOOKUP('Données projet'!$B$12,Paramètres!$A$1:$I$88,3,0)*0.475*44/12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2.8125</v>
      </c>
      <c r="N151" s="14">
        <f>IF('Données projet'!$A$36&gt;35,N150+M151-V150,IF(A151&lt;'Données projet'!$A$36,$K$205^A151,IF(A151='Données projet'!$A$36,'Données projet'!$B$36,N150+M151-V150)))</f>
        <v>175.31250000000026</v>
      </c>
      <c r="O151" s="14">
        <f>N151*VLOOKUP('Données projet'!$B$9,Paramètres!$A$1:$I$88,3,0)*VLOOKUP('Données projet'!$B$9,Paramètres!$A$1:$I$88,5,0)</f>
        <v>158.62275000000022</v>
      </c>
      <c r="P151" s="14">
        <f t="shared" si="141"/>
        <v>40.531716699975419</v>
      </c>
      <c r="Q151" s="22">
        <f t="shared" si="108"/>
        <v>346.8606961691242</v>
      </c>
      <c r="R151" s="62">
        <f t="shared" si="109"/>
        <v>633.31719249463595</v>
      </c>
      <c r="S151" s="62">
        <f ca="1">AVERAGE(OFFSET($R$3,0,0,'Données projet'!$E$9+1,1))-AVERAGE(OFFSET($H$3,0,0,'Données projet'!$E$9+1,1))</f>
        <v>276.58769039042727</v>
      </c>
      <c r="T151" s="62">
        <f t="shared" si="142"/>
        <v>194.1628048442449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9.6966406505719487</v>
      </c>
      <c r="AA151" s="23">
        <f>EXP(-LN(2)/25)*AA150+(1-EXP(-LN(2)/25))/(LN(2)/25)*Calculateur!V151*Calculateur!X151*VLOOKUP('Données projet'!$B$9,Paramètres!$A$1:$I$88,3,0)*0.475*44/12</f>
        <v>5.7705683638949248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15.467209014466874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projet'!$B$10,Paramètres!$A$1:$I$88,3,0)*0.475*44/12</f>
        <v>#N/A</v>
      </c>
      <c r="AV151" s="23" t="e">
        <f>EXP(-LN(2)/25)*AV150+(1-EXP(-LN(2)/25))/(LN(2)/25)*Calculateur!AQ151*Calculateur!AS151*VLOOKUP('Données projet'!$B$10,Paramètres!$A$1:$I$88,3,0)*0.475*44/12</f>
        <v>#N/A</v>
      </c>
      <c r="AW151" s="23" t="e">
        <f>EXP(-LN(2)/2)*AW150+(1-EXP(-LN(2)/2))/(LN(2)/2)*AQ151*AT151*VLOOKUP('Données projet'!$B$10,Paramètres!$A$1:$I$88,3,0)*0.475*44/12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projet'!$B$11,Paramètres!$A$1:$I$88,3,0)*0.475*44/12</f>
        <v>#N/A</v>
      </c>
      <c r="BQ151" s="23" t="e">
        <f>EXP(-LN(2)/25)*BQ150+(1-EXP(-LN(2)/25))/(LN(2)/25)*Calculateur!BL151*Calculateur!BN151*VLOOKUP('Données projet'!$B$11,Paramètres!$A$1:$I$88,3,0)*0.475*44/12</f>
        <v>#N/A</v>
      </c>
      <c r="BR151" s="23" t="e">
        <f>EXP(-LN(2)/2)*BR150+(1-EXP(-LN(2)/2))/(LN(2)/2)*BL151*BO151*VLOOKUP('Données projet'!$B$11,Paramètres!$A$1:$I$88,3,0)*0.475*44/12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projet'!$B$12,Paramètres!$A$1:$I$88,3,0)*0.475*44/12</f>
        <v>#N/A</v>
      </c>
      <c r="CL151" s="23" t="e">
        <f>EXP(-LN(2)/25)*CL150+(1-EXP(-LN(2)/25))/(LN(2)/25)*Calculateur!CG151*Calculateur!CI151*VLOOKUP('Données projet'!$B$12,Paramètres!$A$1:$I$88,3,0)*0.475*44/12</f>
        <v>#N/A</v>
      </c>
      <c r="CM151" s="23" t="e">
        <f>EXP(-LN(2)/2)*CM150+(1-EXP(-LN(2)/2))/(LN(2)/2)*CG151*CJ151*VLOOKUP('Données projet'!$B$12,Paramètres!$A$1:$I$88,3,0)*0.475*44/12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2.8125</v>
      </c>
      <c r="N152" s="14">
        <f>IF('Données projet'!$A$36&gt;35,N151+M152-V151,IF(A152&lt;'Données projet'!$A$36,$K$205^A152,IF(A152='Données projet'!$A$36,'Données projet'!$B$36,N151+M152-V151)))</f>
        <v>178.12500000000026</v>
      </c>
      <c r="O152" s="14">
        <f>N152*VLOOKUP('Données projet'!$B$9,Paramètres!$A$1:$I$88,3,0)*VLOOKUP('Données projet'!$B$9,Paramètres!$A$1:$I$88,5,0)</f>
        <v>161.16750000000022</v>
      </c>
      <c r="P152" s="14">
        <f t="shared" si="141"/>
        <v>41.10573676136427</v>
      </c>
      <c r="Q152" s="22">
        <f t="shared" si="108"/>
        <v>352.29255402604321</v>
      </c>
      <c r="R152" s="62">
        <f t="shared" si="109"/>
        <v>638.86834809933634</v>
      </c>
      <c r="S152" s="62">
        <f ca="1">AVERAGE(OFFSET($R$3,0,0,'Données projet'!$E$9+1,1))-AVERAGE(OFFSET($H$3,0,0,'Données projet'!$E$9+1,1))</f>
        <v>276.58769039042727</v>
      </c>
      <c r="T152" s="62">
        <f t="shared" si="142"/>
        <v>194.1628048442449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9.5064954417810341</v>
      </c>
      <c r="AA152" s="23">
        <f>EXP(-LN(2)/25)*AA151+(1-EXP(-LN(2)/25))/(LN(2)/25)*Calculateur!V152*Calculateur!X152*VLOOKUP('Données projet'!$B$9,Paramètres!$A$1:$I$88,3,0)*0.475*44/12</f>
        <v>5.6127718685232164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15.119267310304251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projet'!$B$10,Paramètres!$A$1:$I$88,3,0)*0.475*44/12</f>
        <v>#N/A</v>
      </c>
      <c r="AV152" s="23" t="e">
        <f>EXP(-LN(2)/25)*AV151+(1-EXP(-LN(2)/25))/(LN(2)/25)*Calculateur!AQ152*Calculateur!AS152*VLOOKUP('Données projet'!$B$10,Paramètres!$A$1:$I$88,3,0)*0.475*44/12</f>
        <v>#N/A</v>
      </c>
      <c r="AW152" s="23" t="e">
        <f>EXP(-LN(2)/2)*AW151+(1-EXP(-LN(2)/2))/(LN(2)/2)*AQ152*AT152*VLOOKUP('Données projet'!$B$10,Paramètres!$A$1:$I$88,3,0)*0.475*44/12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projet'!$B$11,Paramètres!$A$1:$I$88,3,0)*0.475*44/12</f>
        <v>#N/A</v>
      </c>
      <c r="BQ152" s="23" t="e">
        <f>EXP(-LN(2)/25)*BQ151+(1-EXP(-LN(2)/25))/(LN(2)/25)*Calculateur!BL152*Calculateur!BN152*VLOOKUP('Données projet'!$B$11,Paramètres!$A$1:$I$88,3,0)*0.475*44/12</f>
        <v>#N/A</v>
      </c>
      <c r="BR152" s="23" t="e">
        <f>EXP(-LN(2)/2)*BR151+(1-EXP(-LN(2)/2))/(LN(2)/2)*BL152*BO152*VLOOKUP('Données projet'!$B$11,Paramètres!$A$1:$I$88,3,0)*0.475*44/12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projet'!$B$12,Paramètres!$A$1:$I$88,3,0)*0.475*44/12</f>
        <v>#N/A</v>
      </c>
      <c r="CL152" s="23" t="e">
        <f>EXP(-LN(2)/25)*CL151+(1-EXP(-LN(2)/25))/(LN(2)/25)*Calculateur!CG152*Calculateur!CI152*VLOOKUP('Données projet'!$B$12,Paramètres!$A$1:$I$88,3,0)*0.475*44/12</f>
        <v>#N/A</v>
      </c>
      <c r="CM152" s="23" t="e">
        <f>EXP(-LN(2)/2)*CM151+(1-EXP(-LN(2)/2))/(LN(2)/2)*CG152*CJ152*VLOOKUP('Données projet'!$B$12,Paramètres!$A$1:$I$88,3,0)*0.475*44/12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2.8125</v>
      </c>
      <c r="N153" s="14">
        <f>IF('Données projet'!$A$36&gt;35,N152+M153-V152,IF(A153&lt;'Données projet'!$A$36,$K$205^A153,IF(A153='Données projet'!$A$36,'Données projet'!$B$36,N152+M153-V152)))</f>
        <v>180.93750000000026</v>
      </c>
      <c r="O153" s="14">
        <f>N153*VLOOKUP('Données projet'!$B$9,Paramètres!$A$1:$I$88,3,0)*VLOOKUP('Données projet'!$B$9,Paramètres!$A$1:$I$88,5,0)</f>
        <v>163.71225000000021</v>
      </c>
      <c r="P153" s="14">
        <f t="shared" si="141"/>
        <v>41.67870275688157</v>
      </c>
      <c r="Q153" s="22">
        <f t="shared" si="108"/>
        <v>357.72257605156909</v>
      </c>
      <c r="R153" s="62">
        <f t="shared" si="109"/>
        <v>644.41559832342944</v>
      </c>
      <c r="S153" s="62">
        <f ca="1">AVERAGE(OFFSET($R$3,0,0,'Données projet'!$E$9+1,1))-AVERAGE(OFFSET($H$3,0,0,'Données projet'!$E$9+1,1))</f>
        <v>276.58769039042727</v>
      </c>
      <c r="T153" s="62">
        <f t="shared" si="142"/>
        <v>194.1628048442449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9.3200788645573844</v>
      </c>
      <c r="AA153" s="23">
        <f>EXP(-LN(2)/25)*AA152+(1-EXP(-LN(2)/25))/(LN(2)/25)*Calculateur!V153*Calculateur!X153*VLOOKUP('Données projet'!$B$9,Paramètres!$A$1:$I$88,3,0)*0.475*44/12</f>
        <v>5.459290326615605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14.779369191172989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projet'!$B$10,Paramètres!$A$1:$I$88,3,0)*0.475*44/12</f>
        <v>#N/A</v>
      </c>
      <c r="AV153" s="23" t="e">
        <f>EXP(-LN(2)/25)*AV152+(1-EXP(-LN(2)/25))/(LN(2)/25)*Calculateur!AQ153*Calculateur!AS153*VLOOKUP('Données projet'!$B$10,Paramètres!$A$1:$I$88,3,0)*0.475*44/12</f>
        <v>#N/A</v>
      </c>
      <c r="AW153" s="23" t="e">
        <f>EXP(-LN(2)/2)*AW152+(1-EXP(-LN(2)/2))/(LN(2)/2)*AQ153*AT153*VLOOKUP('Données projet'!$B$10,Paramètres!$A$1:$I$88,3,0)*0.475*44/12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projet'!$B$11,Paramètres!$A$1:$I$88,3,0)*0.475*44/12</f>
        <v>#N/A</v>
      </c>
      <c r="BQ153" s="23" t="e">
        <f>EXP(-LN(2)/25)*BQ152+(1-EXP(-LN(2)/25))/(LN(2)/25)*Calculateur!BL153*Calculateur!BN153*VLOOKUP('Données projet'!$B$11,Paramètres!$A$1:$I$88,3,0)*0.475*44/12</f>
        <v>#N/A</v>
      </c>
      <c r="BR153" s="23" t="e">
        <f>EXP(-LN(2)/2)*BR152+(1-EXP(-LN(2)/2))/(LN(2)/2)*BL153*BO153*VLOOKUP('Données projet'!$B$11,Paramètres!$A$1:$I$88,3,0)*0.475*44/12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projet'!$B$12,Paramètres!$A$1:$I$88,3,0)*0.475*44/12</f>
        <v>#N/A</v>
      </c>
      <c r="CL153" s="23" t="e">
        <f>EXP(-LN(2)/25)*CL152+(1-EXP(-LN(2)/25))/(LN(2)/25)*Calculateur!CG153*Calculateur!CI153*VLOOKUP('Données projet'!$B$12,Paramètres!$A$1:$I$88,3,0)*0.475*44/12</f>
        <v>#N/A</v>
      </c>
      <c r="CM153" s="23" t="e">
        <f>EXP(-LN(2)/2)*CM152+(1-EXP(-LN(2)/2))/(LN(2)/2)*CG153*CJ153*VLOOKUP('Données projet'!$B$12,Paramètres!$A$1:$I$88,3,0)*0.475*44/12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2.8125</v>
      </c>
      <c r="N154" s="14">
        <f>IF('Données projet'!$A$36&gt;35,N153+M154-V153,IF(A154&lt;'Données projet'!$A$36,$K$205^A154,IF(A154='Données projet'!$A$36,'Données projet'!$B$36,N153+M154-V153)))</f>
        <v>183.75000000000026</v>
      </c>
      <c r="O154" s="14">
        <f>N154*VLOOKUP('Données projet'!$B$9,Paramètres!$A$1:$I$88,3,0)*VLOOKUP('Données projet'!$B$9,Paramètres!$A$1:$I$88,5,0)</f>
        <v>166.25700000000023</v>
      </c>
      <c r="P154" s="14">
        <f t="shared" si="141"/>
        <v>42.250632963064895</v>
      </c>
      <c r="Q154" s="22">
        <f t="shared" ref="Q154:Q203" si="162">(O154+P154)*0.475*44/12</f>
        <v>363.15079407733839</v>
      </c>
      <c r="R154" s="62">
        <f t="shared" si="109"/>
        <v>649.95901090060374</v>
      </c>
      <c r="S154" s="62">
        <f ca="1">AVERAGE(OFFSET($R$3,0,0,'Données projet'!$E$9+1,1))-AVERAGE(OFFSET($H$3,0,0,'Données projet'!$E$9+1,1))</f>
        <v>276.58769039042727</v>
      </c>
      <c r="T154" s="62">
        <f t="shared" si="142"/>
        <v>194.1628048442449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9.1373178027102053</v>
      </c>
      <c r="AA154" s="23">
        <f>EXP(-LN(2)/25)*AA153+(1-EXP(-LN(2)/25))/(LN(2)/25)*Calculateur!V154*Calculateur!X154*VLOOKUP('Données projet'!$B$9,Paramètres!$A$1:$I$88,3,0)*0.475*44/12</f>
        <v>5.3100057455427008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14.447323548252907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projet'!$B$10,Paramètres!$A$1:$I$88,3,0)*0.475*44/12</f>
        <v>#N/A</v>
      </c>
      <c r="AV154" s="23" t="e">
        <f>EXP(-LN(2)/25)*AV153+(1-EXP(-LN(2)/25))/(LN(2)/25)*Calculateur!AQ154*Calculateur!AS154*VLOOKUP('Données projet'!$B$10,Paramètres!$A$1:$I$88,3,0)*0.475*44/12</f>
        <v>#N/A</v>
      </c>
      <c r="AW154" s="23" t="e">
        <f>EXP(-LN(2)/2)*AW153+(1-EXP(-LN(2)/2))/(LN(2)/2)*AQ154*AT154*VLOOKUP('Données projet'!$B$10,Paramètres!$A$1:$I$88,3,0)*0.475*44/12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projet'!$B$11,Paramètres!$A$1:$I$88,3,0)*0.475*44/12</f>
        <v>#N/A</v>
      </c>
      <c r="BQ154" s="23" t="e">
        <f>EXP(-LN(2)/25)*BQ153+(1-EXP(-LN(2)/25))/(LN(2)/25)*Calculateur!BL154*Calculateur!BN154*VLOOKUP('Données projet'!$B$11,Paramètres!$A$1:$I$88,3,0)*0.475*44/12</f>
        <v>#N/A</v>
      </c>
      <c r="BR154" s="23" t="e">
        <f>EXP(-LN(2)/2)*BR153+(1-EXP(-LN(2)/2))/(LN(2)/2)*BL154*BO154*VLOOKUP('Données projet'!$B$11,Paramètres!$A$1:$I$88,3,0)*0.475*44/12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projet'!$B$12,Paramètres!$A$1:$I$88,3,0)*0.475*44/12</f>
        <v>#N/A</v>
      </c>
      <c r="CL154" s="23" t="e">
        <f>EXP(-LN(2)/25)*CL153+(1-EXP(-LN(2)/25))/(LN(2)/25)*Calculateur!CG154*Calculateur!CI154*VLOOKUP('Données projet'!$B$12,Paramètres!$A$1:$I$88,3,0)*0.475*44/12</f>
        <v>#N/A</v>
      </c>
      <c r="CM154" s="23" t="e">
        <f>EXP(-LN(2)/2)*CM153+(1-EXP(-LN(2)/2))/(LN(2)/2)*CG154*CJ154*VLOOKUP('Données projet'!$B$12,Paramètres!$A$1:$I$88,3,0)*0.475*44/12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2.8125</v>
      </c>
      <c r="N155" s="14">
        <f>IF('Données projet'!$A$36&gt;35,N154+M155-V154,IF(A155&lt;'Données projet'!$A$36,$K$205^A155,IF(A155='Données projet'!$A$36,'Données projet'!$B$36,N154+M155-V154)))</f>
        <v>186.56250000000026</v>
      </c>
      <c r="O155" s="14">
        <f>N155*VLOOKUP('Données projet'!$B$9,Paramètres!$A$1:$I$88,3,0)*VLOOKUP('Données projet'!$B$9,Paramètres!$A$1:$I$88,5,0)</f>
        <v>168.80175000000023</v>
      </c>
      <c r="P155" s="14">
        <f t="shared" si="141"/>
        <v>42.821545064861773</v>
      </c>
      <c r="Q155" s="22">
        <f t="shared" si="162"/>
        <v>368.57723890463461</v>
      </c>
      <c r="R155" s="62">
        <f t="shared" si="109"/>
        <v>655.49865191137451</v>
      </c>
      <c r="S155" s="62">
        <f ca="1">AVERAGE(OFFSET($R$3,0,0,'Données projet'!$E$9+1,1))-AVERAGE(OFFSET($H$3,0,0,'Données projet'!$E$9+1,1))</f>
        <v>276.58769039042727</v>
      </c>
      <c r="T155" s="62">
        <f t="shared" si="142"/>
        <v>194.1628048442449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8.9581405738126083</v>
      </c>
      <c r="AA155" s="23">
        <f>EXP(-LN(2)/25)*AA154+(1-EXP(-LN(2)/25))/(LN(2)/25)*Calculateur!V155*Calculateur!X155*VLOOKUP('Données projet'!$B$9,Paramètres!$A$1:$I$88,3,0)*0.475*44/12</f>
        <v>5.1648033591897695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14.122943933002379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projet'!$B$10,Paramètres!$A$1:$I$88,3,0)*0.475*44/12</f>
        <v>#N/A</v>
      </c>
      <c r="AV155" s="23" t="e">
        <f>EXP(-LN(2)/25)*AV154+(1-EXP(-LN(2)/25))/(LN(2)/25)*Calculateur!AQ155*Calculateur!AS155*VLOOKUP('Données projet'!$B$10,Paramètres!$A$1:$I$88,3,0)*0.475*44/12</f>
        <v>#N/A</v>
      </c>
      <c r="AW155" s="23" t="e">
        <f>EXP(-LN(2)/2)*AW154+(1-EXP(-LN(2)/2))/(LN(2)/2)*AQ155*AT155*VLOOKUP('Données projet'!$B$10,Paramètres!$A$1:$I$88,3,0)*0.475*44/12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projet'!$B$11,Paramètres!$A$1:$I$88,3,0)*0.475*44/12</f>
        <v>#N/A</v>
      </c>
      <c r="BQ155" s="23" t="e">
        <f>EXP(-LN(2)/25)*BQ154+(1-EXP(-LN(2)/25))/(LN(2)/25)*Calculateur!BL155*Calculateur!BN155*VLOOKUP('Données projet'!$B$11,Paramètres!$A$1:$I$88,3,0)*0.475*44/12</f>
        <v>#N/A</v>
      </c>
      <c r="BR155" s="23" t="e">
        <f>EXP(-LN(2)/2)*BR154+(1-EXP(-LN(2)/2))/(LN(2)/2)*BL155*BO155*VLOOKUP('Données projet'!$B$11,Paramètres!$A$1:$I$88,3,0)*0.475*44/12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projet'!$B$12,Paramètres!$A$1:$I$88,3,0)*0.475*44/12</f>
        <v>#N/A</v>
      </c>
      <c r="CL155" s="23" t="e">
        <f>EXP(-LN(2)/25)*CL154+(1-EXP(-LN(2)/25))/(LN(2)/25)*Calculateur!CG155*Calculateur!CI155*VLOOKUP('Données projet'!$B$12,Paramètres!$A$1:$I$88,3,0)*0.475*44/12</f>
        <v>#N/A</v>
      </c>
      <c r="CM155" s="23" t="e">
        <f>EXP(-LN(2)/2)*CM154+(1-EXP(-LN(2)/2))/(LN(2)/2)*CG155*CJ155*VLOOKUP('Données projet'!$B$12,Paramètres!$A$1:$I$88,3,0)*0.475*44/12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2.8125</v>
      </c>
      <c r="N156" s="14">
        <f>IF('Données projet'!$A$36&gt;35,N155+M156-V155,IF(A156&lt;'Données projet'!$A$36,$K$205^A156,IF(A156='Données projet'!$A$36,'Données projet'!$B$36,N155+M156-V155)))</f>
        <v>189.37500000000026</v>
      </c>
      <c r="O156" s="14">
        <f>N156*VLOOKUP('Données projet'!$B$9,Paramètres!$A$1:$I$88,3,0)*VLOOKUP('Données projet'!$B$9,Paramètres!$A$1:$I$88,5,0)</f>
        <v>171.34650000000025</v>
      </c>
      <c r="P156" s="14">
        <f t="shared" si="141"/>
        <v>43.391456183403236</v>
      </c>
      <c r="Q156" s="22">
        <f t="shared" si="162"/>
        <v>374.00194035276104</v>
      </c>
      <c r="R156" s="62">
        <f t="shared" si="109"/>
        <v>661.03458584226109</v>
      </c>
      <c r="S156" s="62">
        <f ca="1">AVERAGE(OFFSET($R$3,0,0,'Données projet'!$E$9+1,1))-AVERAGE(OFFSET($H$3,0,0,'Données projet'!$E$9+1,1))</f>
        <v>276.58769039042727</v>
      </c>
      <c r="T156" s="62">
        <f t="shared" si="142"/>
        <v>194.1628048442449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8.7824769010863744</v>
      </c>
      <c r="AA156" s="23">
        <f>EXP(-LN(2)/25)*AA155+(1-EXP(-LN(2)/25))/(LN(2)/25)*Calculateur!V156*Calculateur!X156*VLOOKUP('Données projet'!$B$9,Paramètres!$A$1:$I$88,3,0)*0.475*44/12</f>
        <v>5.0235715397275209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13.806048440813896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projet'!$B$10,Paramètres!$A$1:$I$88,3,0)*0.475*44/12</f>
        <v>#N/A</v>
      </c>
      <c r="AV156" s="23" t="e">
        <f>EXP(-LN(2)/25)*AV155+(1-EXP(-LN(2)/25))/(LN(2)/25)*Calculateur!AQ156*Calculateur!AS156*VLOOKUP('Données projet'!$B$10,Paramètres!$A$1:$I$88,3,0)*0.475*44/12</f>
        <v>#N/A</v>
      </c>
      <c r="AW156" s="23" t="e">
        <f>EXP(-LN(2)/2)*AW155+(1-EXP(-LN(2)/2))/(LN(2)/2)*AQ156*AT156*VLOOKUP('Données projet'!$B$10,Paramètres!$A$1:$I$88,3,0)*0.475*44/12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projet'!$B$11,Paramètres!$A$1:$I$88,3,0)*0.475*44/12</f>
        <v>#N/A</v>
      </c>
      <c r="BQ156" s="23" t="e">
        <f>EXP(-LN(2)/25)*BQ155+(1-EXP(-LN(2)/25))/(LN(2)/25)*Calculateur!BL156*Calculateur!BN156*VLOOKUP('Données projet'!$B$11,Paramètres!$A$1:$I$88,3,0)*0.475*44/12</f>
        <v>#N/A</v>
      </c>
      <c r="BR156" s="23" t="e">
        <f>EXP(-LN(2)/2)*BR155+(1-EXP(-LN(2)/2))/(LN(2)/2)*BL156*BO156*VLOOKUP('Données projet'!$B$11,Paramètres!$A$1:$I$88,3,0)*0.475*44/12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projet'!$B$12,Paramètres!$A$1:$I$88,3,0)*0.475*44/12</f>
        <v>#N/A</v>
      </c>
      <c r="CL156" s="23" t="e">
        <f>EXP(-LN(2)/25)*CL155+(1-EXP(-LN(2)/25))/(LN(2)/25)*Calculateur!CG156*Calculateur!CI156*VLOOKUP('Données projet'!$B$12,Paramètres!$A$1:$I$88,3,0)*0.475*44/12</f>
        <v>#N/A</v>
      </c>
      <c r="CM156" s="23" t="e">
        <f>EXP(-LN(2)/2)*CM155+(1-EXP(-LN(2)/2))/(LN(2)/2)*CG156*CJ156*VLOOKUP('Données projet'!$B$12,Paramètres!$A$1:$I$88,3,0)*0.475*44/12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2.8125</v>
      </c>
      <c r="N157" s="14">
        <f>IF('Données projet'!$A$36&gt;35,N156+M157-V156,IF(A157&lt;'Données projet'!$A$36,$K$205^A157,IF(A157='Données projet'!$A$36,'Données projet'!$B$36,N156+M157-V156)))</f>
        <v>192.18750000000026</v>
      </c>
      <c r="O157" s="14">
        <f>N157*VLOOKUP('Données projet'!$B$9,Paramètres!$A$1:$I$88,3,0)*VLOOKUP('Données projet'!$B$9,Paramètres!$A$1:$I$88,5,0)</f>
        <v>173.89125000000024</v>
      </c>
      <c r="P157" s="14">
        <f t="shared" si="141"/>
        <v>43.96038290208034</v>
      </c>
      <c r="Q157" s="22">
        <f t="shared" si="162"/>
        <v>379.42492730445701</v>
      </c>
      <c r="R157" s="62">
        <f t="shared" si="109"/>
        <v>666.56687564181971</v>
      </c>
      <c r="S157" s="62">
        <f ca="1">AVERAGE(OFFSET($R$3,0,0,'Données projet'!$E$9+1,1))-AVERAGE(OFFSET($H$3,0,0,'Données projet'!$E$9+1,1))</f>
        <v>276.58769039042727</v>
      </c>
      <c r="T157" s="62">
        <f t="shared" si="142"/>
        <v>194.1628048442449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8.6102578858380419</v>
      </c>
      <c r="AA157" s="23">
        <f>EXP(-LN(2)/25)*AA156+(1-EXP(-LN(2)/25))/(LN(2)/25)*Calculateur!V157*Calculateur!X157*VLOOKUP('Données projet'!$B$9,Paramètres!$A$1:$I$88,3,0)*0.475*44/12</f>
        <v>4.8862017117955263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13.496459597633567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projet'!$B$10,Paramètres!$A$1:$I$88,3,0)*0.475*44/12</f>
        <v>#N/A</v>
      </c>
      <c r="AV157" s="23" t="e">
        <f>EXP(-LN(2)/25)*AV156+(1-EXP(-LN(2)/25))/(LN(2)/25)*Calculateur!AQ157*Calculateur!AS157*VLOOKUP('Données projet'!$B$10,Paramètres!$A$1:$I$88,3,0)*0.475*44/12</f>
        <v>#N/A</v>
      </c>
      <c r="AW157" s="23" t="e">
        <f>EXP(-LN(2)/2)*AW156+(1-EXP(-LN(2)/2))/(LN(2)/2)*AQ157*AT157*VLOOKUP('Données projet'!$B$10,Paramètres!$A$1:$I$88,3,0)*0.475*44/12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projet'!$B$11,Paramètres!$A$1:$I$88,3,0)*0.475*44/12</f>
        <v>#N/A</v>
      </c>
      <c r="BQ157" s="23" t="e">
        <f>EXP(-LN(2)/25)*BQ156+(1-EXP(-LN(2)/25))/(LN(2)/25)*Calculateur!BL157*Calculateur!BN157*VLOOKUP('Données projet'!$B$11,Paramètres!$A$1:$I$88,3,0)*0.475*44/12</f>
        <v>#N/A</v>
      </c>
      <c r="BR157" s="23" t="e">
        <f>EXP(-LN(2)/2)*BR156+(1-EXP(-LN(2)/2))/(LN(2)/2)*BL157*BO157*VLOOKUP('Données projet'!$B$11,Paramètres!$A$1:$I$88,3,0)*0.475*44/12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projet'!$B$12,Paramètres!$A$1:$I$88,3,0)*0.475*44/12</f>
        <v>#N/A</v>
      </c>
      <c r="CL157" s="23" t="e">
        <f>EXP(-LN(2)/25)*CL156+(1-EXP(-LN(2)/25))/(LN(2)/25)*Calculateur!CG157*Calculateur!CI157*VLOOKUP('Données projet'!$B$12,Paramètres!$A$1:$I$88,3,0)*0.475*44/12</f>
        <v>#N/A</v>
      </c>
      <c r="CM157" s="23" t="e">
        <f>EXP(-LN(2)/2)*CM156+(1-EXP(-LN(2)/2))/(LN(2)/2)*CG157*CJ157*VLOOKUP('Données projet'!$B$12,Paramètres!$A$1:$I$88,3,0)*0.475*44/12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>
        <f>VLOOKUP(A158,'Données projet'!$A$35:$I$55,2,0)</f>
        <v>195</v>
      </c>
      <c r="L158" s="13">
        <f>VLOOKUP(A158,'Données projet'!$A$35:$I$55,9,0)</f>
        <v>2.8125</v>
      </c>
      <c r="M158" s="13">
        <f t="array" ref="M158">INDEX(L:L,MIN(IF(ISNUMBER(L158:L354),ROW(L158:L354),"")))</f>
        <v>2.8125</v>
      </c>
      <c r="N158" s="14">
        <f>IF('Données projet'!$A$36&gt;35,N157+M158-V157,IF(A158&lt;'Données projet'!$A$36,$K$205^A158,IF(A158='Données projet'!$A$36,'Données projet'!$B$36,N157+M158-V157)))</f>
        <v>195.00000000000026</v>
      </c>
      <c r="O158" s="14">
        <f>N158*VLOOKUP('Données projet'!$B$9,Paramètres!$A$1:$I$88,3,0)*VLOOKUP('Données projet'!$B$9,Paramètres!$A$1:$I$88,5,0)</f>
        <v>176.43600000000021</v>
      </c>
      <c r="P158" s="14">
        <f t="shared" si="141"/>
        <v>44.528341291050658</v>
      </c>
      <c r="Q158" s="22">
        <f t="shared" si="162"/>
        <v>384.84622774858025</v>
      </c>
      <c r="R158" s="62">
        <f t="shared" si="109"/>
        <v>672.09558277375993</v>
      </c>
      <c r="S158" s="62">
        <f ca="1">AVERAGE(OFFSET($R$3,0,0,'Données projet'!$E$9+1,1))-AVERAGE(OFFSET($H$3,0,0,'Données projet'!$E$9+1,1))</f>
        <v>276.58769039042727</v>
      </c>
      <c r="T158" s="62">
        <f t="shared" si="142"/>
        <v>194.1628048442449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8.4414159804355027</v>
      </c>
      <c r="AA158" s="23">
        <f>EXP(-LN(2)/25)*AA157+(1-EXP(-LN(2)/25))/(LN(2)/25)*Calculateur!V158*Calculateur!X158*VLOOKUP('Données projet'!$B$9,Paramètres!$A$1:$I$88,3,0)*0.475*44/12</f>
        <v>4.7525882690322971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13.194004249467799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projet'!$B$10,Paramètres!$A$1:$I$88,3,0)*0.475*44/12</f>
        <v>#N/A</v>
      </c>
      <c r="AV158" s="23" t="e">
        <f>EXP(-LN(2)/25)*AV157+(1-EXP(-LN(2)/25))/(LN(2)/25)*Calculateur!AQ158*Calculateur!AS158*VLOOKUP('Données projet'!$B$10,Paramètres!$A$1:$I$88,3,0)*0.475*44/12</f>
        <v>#N/A</v>
      </c>
      <c r="AW158" s="23" t="e">
        <f>EXP(-LN(2)/2)*AW157+(1-EXP(-LN(2)/2))/(LN(2)/2)*AQ158*AT158*VLOOKUP('Données projet'!$B$10,Paramètres!$A$1:$I$88,3,0)*0.475*44/12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projet'!$B$11,Paramètres!$A$1:$I$88,3,0)*0.475*44/12</f>
        <v>#N/A</v>
      </c>
      <c r="BQ158" s="23" t="e">
        <f>EXP(-LN(2)/25)*BQ157+(1-EXP(-LN(2)/25))/(LN(2)/25)*Calculateur!BL158*Calculateur!BN158*VLOOKUP('Données projet'!$B$11,Paramètres!$A$1:$I$88,3,0)*0.475*44/12</f>
        <v>#N/A</v>
      </c>
      <c r="BR158" s="23" t="e">
        <f>EXP(-LN(2)/2)*BR157+(1-EXP(-LN(2)/2))/(LN(2)/2)*BL158*BO158*VLOOKUP('Données projet'!$B$11,Paramètres!$A$1:$I$88,3,0)*0.475*44/12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projet'!$B$12,Paramètres!$A$1:$I$88,3,0)*0.475*44/12</f>
        <v>#N/A</v>
      </c>
      <c r="CL158" s="23" t="e">
        <f>EXP(-LN(2)/25)*CL157+(1-EXP(-LN(2)/25))/(LN(2)/25)*Calculateur!CG158*Calculateur!CI158*VLOOKUP('Données projet'!$B$12,Paramètres!$A$1:$I$88,3,0)*0.475*44/12</f>
        <v>#N/A</v>
      </c>
      <c r="CM158" s="23" t="e">
        <f>EXP(-LN(2)/2)*CM157+(1-EXP(-LN(2)/2))/(LN(2)/2)*CG158*CJ158*VLOOKUP('Données projet'!$B$12,Paramètres!$A$1:$I$88,3,0)*0.475*44/12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195.00000000000026</v>
      </c>
      <c r="O159" s="14">
        <f>N159*VLOOKUP('Données projet'!$B$9,Paramètres!$A$1:$I$88,3,0)*VLOOKUP('Données projet'!$B$9,Paramètres!$A$1:$I$88,5,0)</f>
        <v>176.43600000000021</v>
      </c>
      <c r="P159" s="14">
        <f t="shared" si="141"/>
        <v>44.528341291050658</v>
      </c>
      <c r="Q159" s="22">
        <f t="shared" si="162"/>
        <v>384.84622774858025</v>
      </c>
      <c r="R159" s="62">
        <f t="shared" si="109"/>
        <v>672.20112619566862</v>
      </c>
      <c r="S159" s="62">
        <f ca="1">AVERAGE(OFFSET($R$3,0,0,'Données projet'!$E$9+1,1))-AVERAGE(OFFSET($H$3,0,0,'Données projet'!$E$9+1,1))</f>
        <v>276.58769039042727</v>
      </c>
      <c r="T159" s="62">
        <f t="shared" si="142"/>
        <v>194.1628048442449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8.2758849618145138</v>
      </c>
      <c r="AA159" s="23">
        <f>EXP(-LN(2)/25)*AA158+(1-EXP(-LN(2)/25))/(LN(2)/25)*Calculateur!V159*Calculateur!X159*VLOOKUP('Données projet'!$B$9,Paramètres!$A$1:$I$88,3,0)*0.475*44/12</f>
        <v>4.6226284928878538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12.898513454702368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projet'!$B$10,Paramètres!$A$1:$I$88,3,0)*0.475*44/12</f>
        <v>#N/A</v>
      </c>
      <c r="AV159" s="23" t="e">
        <f>EXP(-LN(2)/25)*AV158+(1-EXP(-LN(2)/25))/(LN(2)/25)*Calculateur!AQ159*Calculateur!AS159*VLOOKUP('Données projet'!$B$10,Paramètres!$A$1:$I$88,3,0)*0.475*44/12</f>
        <v>#N/A</v>
      </c>
      <c r="AW159" s="23" t="e">
        <f>EXP(-LN(2)/2)*AW158+(1-EXP(-LN(2)/2))/(LN(2)/2)*AQ159*AT159*VLOOKUP('Données projet'!$B$10,Paramètres!$A$1:$I$88,3,0)*0.475*44/12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projet'!$B$11,Paramètres!$A$1:$I$88,3,0)*0.475*44/12</f>
        <v>#N/A</v>
      </c>
      <c r="BQ159" s="23" t="e">
        <f>EXP(-LN(2)/25)*BQ158+(1-EXP(-LN(2)/25))/(LN(2)/25)*Calculateur!BL159*Calculateur!BN159*VLOOKUP('Données projet'!$B$11,Paramètres!$A$1:$I$88,3,0)*0.475*44/12</f>
        <v>#N/A</v>
      </c>
      <c r="BR159" s="23" t="e">
        <f>EXP(-LN(2)/2)*BR158+(1-EXP(-LN(2)/2))/(LN(2)/2)*BL159*BO159*VLOOKUP('Données projet'!$B$11,Paramètres!$A$1:$I$88,3,0)*0.475*44/12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projet'!$B$12,Paramètres!$A$1:$I$88,3,0)*0.475*44/12</f>
        <v>#N/A</v>
      </c>
      <c r="CL159" s="23" t="e">
        <f>EXP(-LN(2)/25)*CL158+(1-EXP(-LN(2)/25))/(LN(2)/25)*Calculateur!CG159*Calculateur!CI159*VLOOKUP('Données projet'!$B$12,Paramètres!$A$1:$I$88,3,0)*0.475*44/12</f>
        <v>#N/A</v>
      </c>
      <c r="CM159" s="23" t="e">
        <f>EXP(-LN(2)/2)*CM158+(1-EXP(-LN(2)/2))/(LN(2)/2)*CG159*CJ159*VLOOKUP('Données projet'!$B$12,Paramètres!$A$1:$I$88,3,0)*0.475*44/12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195.00000000000026</v>
      </c>
      <c r="O160" s="14">
        <f>N160*VLOOKUP('Données projet'!$B$9,Paramètres!$A$1:$I$88,3,0)*VLOOKUP('Données projet'!$B$9,Paramètres!$A$1:$I$88,5,0)</f>
        <v>176.43600000000021</v>
      </c>
      <c r="P160" s="14">
        <f t="shared" si="141"/>
        <v>44.528341291050658</v>
      </c>
      <c r="Q160" s="22">
        <f t="shared" si="162"/>
        <v>384.84622774858025</v>
      </c>
      <c r="R160" s="62">
        <f t="shared" si="109"/>
        <v>672.30483867516682</v>
      </c>
      <c r="S160" s="62">
        <f ca="1">AVERAGE(OFFSET($R$3,0,0,'Données projet'!$E$9+1,1))-AVERAGE(OFFSET($H$3,0,0,'Données projet'!$E$9+1,1))</f>
        <v>276.58769039042727</v>
      </c>
      <c r="T160" s="62">
        <f t="shared" si="142"/>
        <v>194.1628048442449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8.1135999055047296</v>
      </c>
      <c r="AA160" s="23">
        <f>EXP(-LN(2)/25)*AA159+(1-EXP(-LN(2)/25))/(LN(2)/25)*Calculateur!V160*Calculateur!X160*VLOOKUP('Données projet'!$B$9,Paramètres!$A$1:$I$88,3,0)*0.475*44/12</f>
        <v>4.4962224736563678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12.609822379161098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projet'!$B$10,Paramètres!$A$1:$I$88,3,0)*0.475*44/12</f>
        <v>#N/A</v>
      </c>
      <c r="AV160" s="23" t="e">
        <f>EXP(-LN(2)/25)*AV159+(1-EXP(-LN(2)/25))/(LN(2)/25)*Calculateur!AQ160*Calculateur!AS160*VLOOKUP('Données projet'!$B$10,Paramètres!$A$1:$I$88,3,0)*0.475*44/12</f>
        <v>#N/A</v>
      </c>
      <c r="AW160" s="23" t="e">
        <f>EXP(-LN(2)/2)*AW159+(1-EXP(-LN(2)/2))/(LN(2)/2)*AQ160*AT160*VLOOKUP('Données projet'!$B$10,Paramètres!$A$1:$I$88,3,0)*0.475*44/12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projet'!$B$11,Paramètres!$A$1:$I$88,3,0)*0.475*44/12</f>
        <v>#N/A</v>
      </c>
      <c r="BQ160" s="23" t="e">
        <f>EXP(-LN(2)/25)*BQ159+(1-EXP(-LN(2)/25))/(LN(2)/25)*Calculateur!BL160*Calculateur!BN160*VLOOKUP('Données projet'!$B$11,Paramètres!$A$1:$I$88,3,0)*0.475*44/12</f>
        <v>#N/A</v>
      </c>
      <c r="BR160" s="23" t="e">
        <f>EXP(-LN(2)/2)*BR159+(1-EXP(-LN(2)/2))/(LN(2)/2)*BL160*BO160*VLOOKUP('Données projet'!$B$11,Paramètres!$A$1:$I$88,3,0)*0.475*44/12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projet'!$B$12,Paramètres!$A$1:$I$88,3,0)*0.475*44/12</f>
        <v>#N/A</v>
      </c>
      <c r="CL160" s="23" t="e">
        <f>EXP(-LN(2)/25)*CL159+(1-EXP(-LN(2)/25))/(LN(2)/25)*Calculateur!CG160*Calculateur!CI160*VLOOKUP('Données projet'!$B$12,Paramètres!$A$1:$I$88,3,0)*0.475*44/12</f>
        <v>#N/A</v>
      </c>
      <c r="CM160" s="23" t="e">
        <f>EXP(-LN(2)/2)*CM159+(1-EXP(-LN(2)/2))/(LN(2)/2)*CG160*CJ160*VLOOKUP('Données projet'!$B$12,Paramètres!$A$1:$I$88,3,0)*0.475*44/12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195.00000000000026</v>
      </c>
      <c r="O161" s="14">
        <f>N161*VLOOKUP('Données projet'!$B$9,Paramètres!$A$1:$I$88,3,0)*VLOOKUP('Données projet'!$B$9,Paramètres!$A$1:$I$88,5,0)</f>
        <v>176.43600000000021</v>
      </c>
      <c r="P161" s="14">
        <f t="shared" si="141"/>
        <v>44.528341291050658</v>
      </c>
      <c r="Q161" s="22">
        <f t="shared" si="162"/>
        <v>384.84622774858025</v>
      </c>
      <c r="R161" s="62">
        <f t="shared" si="109"/>
        <v>672.40675197501218</v>
      </c>
      <c r="S161" s="62">
        <f ca="1">AVERAGE(OFFSET($R$3,0,0,'Données projet'!$E$9+1,1))-AVERAGE(OFFSET($H$3,0,0,'Données projet'!$E$9+1,1))</f>
        <v>276.58769039042727</v>
      </c>
      <c r="T161" s="62">
        <f t="shared" si="142"/>
        <v>194.1628048442449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7.9544971601650705</v>
      </c>
      <c r="AA161" s="23">
        <f>EXP(-LN(2)/25)*AA160+(1-EXP(-LN(2)/25))/(LN(2)/25)*Calculateur!V161*Calculateur!X161*VLOOKUP('Données projet'!$B$9,Paramètres!$A$1:$I$88,3,0)*0.475*44/12</f>
        <v>4.3732730336681707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12.327770193833242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projet'!$B$10,Paramètres!$A$1:$I$88,3,0)*0.475*44/12</f>
        <v>#N/A</v>
      </c>
      <c r="AV161" s="23" t="e">
        <f>EXP(-LN(2)/25)*AV160+(1-EXP(-LN(2)/25))/(LN(2)/25)*Calculateur!AQ161*Calculateur!AS161*VLOOKUP('Données projet'!$B$10,Paramètres!$A$1:$I$88,3,0)*0.475*44/12</f>
        <v>#N/A</v>
      </c>
      <c r="AW161" s="23" t="e">
        <f>EXP(-LN(2)/2)*AW160+(1-EXP(-LN(2)/2))/(LN(2)/2)*AQ161*AT161*VLOOKUP('Données projet'!$B$10,Paramètres!$A$1:$I$88,3,0)*0.475*44/12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projet'!$B$11,Paramètres!$A$1:$I$88,3,0)*0.475*44/12</f>
        <v>#N/A</v>
      </c>
      <c r="BQ161" s="23" t="e">
        <f>EXP(-LN(2)/25)*BQ160+(1-EXP(-LN(2)/25))/(LN(2)/25)*Calculateur!BL161*Calculateur!BN161*VLOOKUP('Données projet'!$B$11,Paramètres!$A$1:$I$88,3,0)*0.475*44/12</f>
        <v>#N/A</v>
      </c>
      <c r="BR161" s="23" t="e">
        <f>EXP(-LN(2)/2)*BR160+(1-EXP(-LN(2)/2))/(LN(2)/2)*BL161*BO161*VLOOKUP('Données projet'!$B$11,Paramètres!$A$1:$I$88,3,0)*0.475*44/12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projet'!$B$12,Paramètres!$A$1:$I$88,3,0)*0.475*44/12</f>
        <v>#N/A</v>
      </c>
      <c r="CL161" s="23" t="e">
        <f>EXP(-LN(2)/25)*CL160+(1-EXP(-LN(2)/25))/(LN(2)/25)*Calculateur!CG161*Calculateur!CI161*VLOOKUP('Données projet'!$B$12,Paramètres!$A$1:$I$88,3,0)*0.475*44/12</f>
        <v>#N/A</v>
      </c>
      <c r="CM161" s="23" t="e">
        <f>EXP(-LN(2)/2)*CM160+(1-EXP(-LN(2)/2))/(LN(2)/2)*CG161*CJ161*VLOOKUP('Données projet'!$B$12,Paramètres!$A$1:$I$88,3,0)*0.475*44/12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195.00000000000026</v>
      </c>
      <c r="O162" s="14">
        <f>N162*VLOOKUP('Données projet'!$B$9,Paramètres!$A$1:$I$88,3,0)*VLOOKUP('Données projet'!$B$9,Paramètres!$A$1:$I$88,5,0)</f>
        <v>176.43600000000021</v>
      </c>
      <c r="P162" s="14">
        <f t="shared" si="141"/>
        <v>44.528341291050658</v>
      </c>
      <c r="Q162" s="22">
        <f t="shared" si="162"/>
        <v>384.84622774858025</v>
      </c>
      <c r="R162" s="62">
        <f t="shared" si="109"/>
        <v>672.50689730694921</v>
      </c>
      <c r="S162" s="62">
        <f ca="1">AVERAGE(OFFSET($R$3,0,0,'Données projet'!$E$9+1,1))-AVERAGE(OFFSET($H$3,0,0,'Données projet'!$E$9+1,1))</f>
        <v>276.58769039042727</v>
      </c>
      <c r="T162" s="62">
        <f t="shared" si="142"/>
        <v>194.1628048442449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7.7985143226184288</v>
      </c>
      <c r="AA162" s="23">
        <f>EXP(-LN(2)/25)*AA161+(1-EXP(-LN(2)/25))/(LN(2)/25)*Calculateur!V162*Calculateur!X162*VLOOKUP('Données projet'!$B$9,Paramètres!$A$1:$I$88,3,0)*0.475*44/12</f>
        <v>4.2536856525820808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12.052199975200509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projet'!$B$10,Paramètres!$A$1:$I$88,3,0)*0.475*44/12</f>
        <v>#N/A</v>
      </c>
      <c r="AV162" s="23" t="e">
        <f>EXP(-LN(2)/25)*AV161+(1-EXP(-LN(2)/25))/(LN(2)/25)*Calculateur!AQ162*Calculateur!AS162*VLOOKUP('Données projet'!$B$10,Paramètres!$A$1:$I$88,3,0)*0.475*44/12</f>
        <v>#N/A</v>
      </c>
      <c r="AW162" s="23" t="e">
        <f>EXP(-LN(2)/2)*AW161+(1-EXP(-LN(2)/2))/(LN(2)/2)*AQ162*AT162*VLOOKUP('Données projet'!$B$10,Paramètres!$A$1:$I$88,3,0)*0.475*44/12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projet'!$B$11,Paramètres!$A$1:$I$88,3,0)*0.475*44/12</f>
        <v>#N/A</v>
      </c>
      <c r="BQ162" s="23" t="e">
        <f>EXP(-LN(2)/25)*BQ161+(1-EXP(-LN(2)/25))/(LN(2)/25)*Calculateur!BL162*Calculateur!BN162*VLOOKUP('Données projet'!$B$11,Paramètres!$A$1:$I$88,3,0)*0.475*44/12</f>
        <v>#N/A</v>
      </c>
      <c r="BR162" s="23" t="e">
        <f>EXP(-LN(2)/2)*BR161+(1-EXP(-LN(2)/2))/(LN(2)/2)*BL162*BO162*VLOOKUP('Données projet'!$B$11,Paramètres!$A$1:$I$88,3,0)*0.475*44/12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projet'!$B$12,Paramètres!$A$1:$I$88,3,0)*0.475*44/12</f>
        <v>#N/A</v>
      </c>
      <c r="CL162" s="23" t="e">
        <f>EXP(-LN(2)/25)*CL161+(1-EXP(-LN(2)/25))/(LN(2)/25)*Calculateur!CG162*Calculateur!CI162*VLOOKUP('Données projet'!$B$12,Paramètres!$A$1:$I$88,3,0)*0.475*44/12</f>
        <v>#N/A</v>
      </c>
      <c r="CM162" s="23" t="e">
        <f>EXP(-LN(2)/2)*CM161+(1-EXP(-LN(2)/2))/(LN(2)/2)*CG162*CJ162*VLOOKUP('Données projet'!$B$12,Paramètres!$A$1:$I$88,3,0)*0.475*44/12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195.00000000000026</v>
      </c>
      <c r="O163" s="14">
        <f>N163*VLOOKUP('Données projet'!$B$9,Paramètres!$A$1:$I$88,3,0)*VLOOKUP('Données projet'!$B$9,Paramètres!$A$1:$I$88,5,0)</f>
        <v>176.43600000000021</v>
      </c>
      <c r="P163" s="14">
        <f t="shared" si="141"/>
        <v>44.528341291050658</v>
      </c>
      <c r="Q163" s="22">
        <f t="shared" si="162"/>
        <v>384.84622774858025</v>
      </c>
      <c r="R163" s="62">
        <f t="shared" si="109"/>
        <v>672.6053053412686</v>
      </c>
      <c r="S163" s="62">
        <f ca="1">AVERAGE(OFFSET($R$3,0,0,'Données projet'!$E$9+1,1))-AVERAGE(OFFSET($H$3,0,0,'Données projet'!$E$9+1,1))</f>
        <v>276.58769039042727</v>
      </c>
      <c r="T163" s="62">
        <f t="shared" si="142"/>
        <v>194.1628048442449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7.6455902133759404</v>
      </c>
      <c r="AA163" s="23">
        <f>EXP(-LN(2)/25)*AA162+(1-EXP(-LN(2)/25))/(LN(2)/25)*Calculateur!V163*Calculateur!X163*VLOOKUP('Données projet'!$B$9,Paramètres!$A$1:$I$88,3,0)*0.475*44/12</f>
        <v>4.1373683947206175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11.782958608096557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projet'!$B$10,Paramètres!$A$1:$I$88,3,0)*0.475*44/12</f>
        <v>#N/A</v>
      </c>
      <c r="AV163" s="23" t="e">
        <f>EXP(-LN(2)/25)*AV162+(1-EXP(-LN(2)/25))/(LN(2)/25)*Calculateur!AQ163*Calculateur!AS163*VLOOKUP('Données projet'!$B$10,Paramètres!$A$1:$I$88,3,0)*0.475*44/12</f>
        <v>#N/A</v>
      </c>
      <c r="AW163" s="23" t="e">
        <f>EXP(-LN(2)/2)*AW162+(1-EXP(-LN(2)/2))/(LN(2)/2)*AQ163*AT163*VLOOKUP('Données projet'!$B$10,Paramètres!$A$1:$I$88,3,0)*0.475*44/12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projet'!$B$11,Paramètres!$A$1:$I$88,3,0)*0.475*44/12</f>
        <v>#N/A</v>
      </c>
      <c r="BQ163" s="23" t="e">
        <f>EXP(-LN(2)/25)*BQ162+(1-EXP(-LN(2)/25))/(LN(2)/25)*Calculateur!BL163*Calculateur!BN163*VLOOKUP('Données projet'!$B$11,Paramètres!$A$1:$I$88,3,0)*0.475*44/12</f>
        <v>#N/A</v>
      </c>
      <c r="BR163" s="23" t="e">
        <f>EXP(-LN(2)/2)*BR162+(1-EXP(-LN(2)/2))/(LN(2)/2)*BL163*BO163*VLOOKUP('Données projet'!$B$11,Paramètres!$A$1:$I$88,3,0)*0.475*44/12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projet'!$B$12,Paramètres!$A$1:$I$88,3,0)*0.475*44/12</f>
        <v>#N/A</v>
      </c>
      <c r="CL163" s="23" t="e">
        <f>EXP(-LN(2)/25)*CL162+(1-EXP(-LN(2)/25))/(LN(2)/25)*Calculateur!CG163*Calculateur!CI163*VLOOKUP('Données projet'!$B$12,Paramètres!$A$1:$I$88,3,0)*0.475*44/12</f>
        <v>#N/A</v>
      </c>
      <c r="CM163" s="23" t="e">
        <f>EXP(-LN(2)/2)*CM162+(1-EXP(-LN(2)/2))/(LN(2)/2)*CG163*CJ163*VLOOKUP('Données projet'!$B$12,Paramètres!$A$1:$I$88,3,0)*0.475*44/12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195.00000000000026</v>
      </c>
      <c r="O164" s="14">
        <f>N164*VLOOKUP('Données projet'!$B$9,Paramètres!$A$1:$I$88,3,0)*VLOOKUP('Données projet'!$B$9,Paramètres!$A$1:$I$88,5,0)</f>
        <v>176.43600000000021</v>
      </c>
      <c r="P164" s="14">
        <f t="shared" si="141"/>
        <v>44.528341291050658</v>
      </c>
      <c r="Q164" s="22">
        <f t="shared" si="162"/>
        <v>384.84622774858025</v>
      </c>
      <c r="R164" s="62">
        <f t="shared" si="109"/>
        <v>672.70200621619995</v>
      </c>
      <c r="S164" s="62">
        <f ca="1">AVERAGE(OFFSET($R$3,0,0,'Données projet'!$E$9+1,1))-AVERAGE(OFFSET($H$3,0,0,'Données projet'!$E$9+1,1))</f>
        <v>276.58769039042727</v>
      </c>
      <c r="T164" s="62">
        <f t="shared" si="142"/>
        <v>194.1628048442449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7.4956648526412009</v>
      </c>
      <c r="AA164" s="23">
        <f>EXP(-LN(2)/25)*AA163+(1-EXP(-LN(2)/25))/(LN(2)/25)*Calculateur!V164*Calculateur!X164*VLOOKUP('Données projet'!$B$9,Paramètres!$A$1:$I$88,3,0)*0.475*44/12</f>
        <v>4.0242318383922342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11.519896691033434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projet'!$B$10,Paramètres!$A$1:$I$88,3,0)*0.475*44/12</f>
        <v>#N/A</v>
      </c>
      <c r="AV164" s="23" t="e">
        <f>EXP(-LN(2)/25)*AV163+(1-EXP(-LN(2)/25))/(LN(2)/25)*Calculateur!AQ164*Calculateur!AS164*VLOOKUP('Données projet'!$B$10,Paramètres!$A$1:$I$88,3,0)*0.475*44/12</f>
        <v>#N/A</v>
      </c>
      <c r="AW164" s="23" t="e">
        <f>EXP(-LN(2)/2)*AW163+(1-EXP(-LN(2)/2))/(LN(2)/2)*AQ164*AT164*VLOOKUP('Données projet'!$B$10,Paramètres!$A$1:$I$88,3,0)*0.475*44/12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projet'!$B$11,Paramètres!$A$1:$I$88,3,0)*0.475*44/12</f>
        <v>#N/A</v>
      </c>
      <c r="BQ164" s="23" t="e">
        <f>EXP(-LN(2)/25)*BQ163+(1-EXP(-LN(2)/25))/(LN(2)/25)*Calculateur!BL164*Calculateur!BN164*VLOOKUP('Données projet'!$B$11,Paramètres!$A$1:$I$88,3,0)*0.475*44/12</f>
        <v>#N/A</v>
      </c>
      <c r="BR164" s="23" t="e">
        <f>EXP(-LN(2)/2)*BR163+(1-EXP(-LN(2)/2))/(LN(2)/2)*BL164*BO164*VLOOKUP('Données projet'!$B$11,Paramètres!$A$1:$I$88,3,0)*0.475*44/12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projet'!$B$12,Paramètres!$A$1:$I$88,3,0)*0.475*44/12</f>
        <v>#N/A</v>
      </c>
      <c r="CL164" s="23" t="e">
        <f>EXP(-LN(2)/25)*CL163+(1-EXP(-LN(2)/25))/(LN(2)/25)*Calculateur!CG164*Calculateur!CI164*VLOOKUP('Données projet'!$B$12,Paramètres!$A$1:$I$88,3,0)*0.475*44/12</f>
        <v>#N/A</v>
      </c>
      <c r="CM164" s="23" t="e">
        <f>EXP(-LN(2)/2)*CM163+(1-EXP(-LN(2)/2))/(LN(2)/2)*CG164*CJ164*VLOOKUP('Données projet'!$B$12,Paramètres!$A$1:$I$88,3,0)*0.475*44/12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195.00000000000026</v>
      </c>
      <c r="O165" s="14">
        <f>N165*VLOOKUP('Données projet'!$B$9,Paramètres!$A$1:$I$88,3,0)*VLOOKUP('Données projet'!$B$9,Paramètres!$A$1:$I$88,5,0)</f>
        <v>176.43600000000021</v>
      </c>
      <c r="P165" s="14">
        <f t="shared" si="141"/>
        <v>44.528341291050658</v>
      </c>
      <c r="Q165" s="22">
        <f t="shared" si="162"/>
        <v>384.84622774858025</v>
      </c>
      <c r="R165" s="62">
        <f t="shared" si="109"/>
        <v>672.79702954714196</v>
      </c>
      <c r="S165" s="62">
        <f ca="1">AVERAGE(OFFSET($R$3,0,0,'Données projet'!$E$9+1,1))-AVERAGE(OFFSET($H$3,0,0,'Données projet'!$E$9+1,1))</f>
        <v>276.58769039042727</v>
      </c>
      <c r="T165" s="62">
        <f t="shared" si="142"/>
        <v>194.1628048442449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7.3486794367850292</v>
      </c>
      <c r="AA165" s="23">
        <f>EXP(-LN(2)/25)*AA164+(1-EXP(-LN(2)/25))/(LN(2)/25)*Calculateur!V165*Calculateur!X165*VLOOKUP('Données projet'!$B$9,Paramètres!$A$1:$I$88,3,0)*0.475*44/12</f>
        <v>3.9141890071462435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11.262868443931273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projet'!$B$10,Paramètres!$A$1:$I$88,3,0)*0.475*44/12</f>
        <v>#N/A</v>
      </c>
      <c r="AV165" s="23" t="e">
        <f>EXP(-LN(2)/25)*AV164+(1-EXP(-LN(2)/25))/(LN(2)/25)*Calculateur!AQ165*Calculateur!AS165*VLOOKUP('Données projet'!$B$10,Paramètres!$A$1:$I$88,3,0)*0.475*44/12</f>
        <v>#N/A</v>
      </c>
      <c r="AW165" s="23" t="e">
        <f>EXP(-LN(2)/2)*AW164+(1-EXP(-LN(2)/2))/(LN(2)/2)*AQ165*AT165*VLOOKUP('Données projet'!$B$10,Paramètres!$A$1:$I$88,3,0)*0.475*44/12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projet'!$B$11,Paramètres!$A$1:$I$88,3,0)*0.475*44/12</f>
        <v>#N/A</v>
      </c>
      <c r="BQ165" s="23" t="e">
        <f>EXP(-LN(2)/25)*BQ164+(1-EXP(-LN(2)/25))/(LN(2)/25)*Calculateur!BL165*Calculateur!BN165*VLOOKUP('Données projet'!$B$11,Paramètres!$A$1:$I$88,3,0)*0.475*44/12</f>
        <v>#N/A</v>
      </c>
      <c r="BR165" s="23" t="e">
        <f>EXP(-LN(2)/2)*BR164+(1-EXP(-LN(2)/2))/(LN(2)/2)*BL165*BO165*VLOOKUP('Données projet'!$B$11,Paramètres!$A$1:$I$88,3,0)*0.475*44/12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projet'!$B$12,Paramètres!$A$1:$I$88,3,0)*0.475*44/12</f>
        <v>#N/A</v>
      </c>
      <c r="CL165" s="23" t="e">
        <f>EXP(-LN(2)/25)*CL164+(1-EXP(-LN(2)/25))/(LN(2)/25)*Calculateur!CG165*Calculateur!CI165*VLOOKUP('Données projet'!$B$12,Paramètres!$A$1:$I$88,3,0)*0.475*44/12</f>
        <v>#N/A</v>
      </c>
      <c r="CM165" s="23" t="e">
        <f>EXP(-LN(2)/2)*CM164+(1-EXP(-LN(2)/2))/(LN(2)/2)*CG165*CJ165*VLOOKUP('Données projet'!$B$12,Paramètres!$A$1:$I$88,3,0)*0.475*44/12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195.00000000000026</v>
      </c>
      <c r="O166" s="14">
        <f>N166*VLOOKUP('Données projet'!$B$9,Paramètres!$A$1:$I$88,3,0)*VLOOKUP('Données projet'!$B$9,Paramètres!$A$1:$I$88,5,0)</f>
        <v>176.43600000000021</v>
      </c>
      <c r="P166" s="14">
        <f t="shared" si="141"/>
        <v>44.528341291050658</v>
      </c>
      <c r="Q166" s="22">
        <f t="shared" si="162"/>
        <v>384.84622774858025</v>
      </c>
      <c r="R166" s="62">
        <f t="shared" si="109"/>
        <v>672.89040443573253</v>
      </c>
      <c r="S166" s="62">
        <f ca="1">AVERAGE(OFFSET($R$3,0,0,'Données projet'!$E$9+1,1))-AVERAGE(OFFSET($H$3,0,0,'Données projet'!$E$9+1,1))</f>
        <v>276.58769039042727</v>
      </c>
      <c r="T166" s="62">
        <f t="shared" si="142"/>
        <v>194.1628048442449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7.2045763152815452</v>
      </c>
      <c r="AA166" s="23">
        <f>EXP(-LN(2)/25)*AA165+(1-EXP(-LN(2)/25))/(LN(2)/25)*Calculateur!V166*Calculateur!X166*VLOOKUP('Données projet'!$B$9,Paramètres!$A$1:$I$88,3,0)*0.475*44/12</f>
        <v>3.8071553029075758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11.01173161818912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projet'!$B$10,Paramètres!$A$1:$I$88,3,0)*0.475*44/12</f>
        <v>#N/A</v>
      </c>
      <c r="AV166" s="23" t="e">
        <f>EXP(-LN(2)/25)*AV165+(1-EXP(-LN(2)/25))/(LN(2)/25)*Calculateur!AQ166*Calculateur!AS166*VLOOKUP('Données projet'!$B$10,Paramètres!$A$1:$I$88,3,0)*0.475*44/12</f>
        <v>#N/A</v>
      </c>
      <c r="AW166" s="23" t="e">
        <f>EXP(-LN(2)/2)*AW165+(1-EXP(-LN(2)/2))/(LN(2)/2)*AQ166*AT166*VLOOKUP('Données projet'!$B$10,Paramètres!$A$1:$I$88,3,0)*0.475*44/12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projet'!$B$11,Paramètres!$A$1:$I$88,3,0)*0.475*44/12</f>
        <v>#N/A</v>
      </c>
      <c r="BQ166" s="23" t="e">
        <f>EXP(-LN(2)/25)*BQ165+(1-EXP(-LN(2)/25))/(LN(2)/25)*Calculateur!BL166*Calculateur!BN166*VLOOKUP('Données projet'!$B$11,Paramètres!$A$1:$I$88,3,0)*0.475*44/12</f>
        <v>#N/A</v>
      </c>
      <c r="BR166" s="23" t="e">
        <f>EXP(-LN(2)/2)*BR165+(1-EXP(-LN(2)/2))/(LN(2)/2)*BL166*BO166*VLOOKUP('Données projet'!$B$11,Paramètres!$A$1:$I$88,3,0)*0.475*44/12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projet'!$B$12,Paramètres!$A$1:$I$88,3,0)*0.475*44/12</f>
        <v>#N/A</v>
      </c>
      <c r="CL166" s="23" t="e">
        <f>EXP(-LN(2)/25)*CL165+(1-EXP(-LN(2)/25))/(LN(2)/25)*Calculateur!CG166*Calculateur!CI166*VLOOKUP('Données projet'!$B$12,Paramètres!$A$1:$I$88,3,0)*0.475*44/12</f>
        <v>#N/A</v>
      </c>
      <c r="CM166" s="23" t="e">
        <f>EXP(-LN(2)/2)*CM165+(1-EXP(-LN(2)/2))/(LN(2)/2)*CG166*CJ166*VLOOKUP('Données projet'!$B$12,Paramètres!$A$1:$I$88,3,0)*0.475*44/12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195.00000000000026</v>
      </c>
      <c r="O167" s="14">
        <f>N167*VLOOKUP('Données projet'!$B$9,Paramètres!$A$1:$I$88,3,0)*VLOOKUP('Données projet'!$B$9,Paramètres!$A$1:$I$88,5,0)</f>
        <v>176.43600000000021</v>
      </c>
      <c r="P167" s="14">
        <f t="shared" si="141"/>
        <v>44.528341291050658</v>
      </c>
      <c r="Q167" s="22">
        <f t="shared" si="162"/>
        <v>384.84622774858025</v>
      </c>
      <c r="R167" s="62">
        <f t="shared" si="109"/>
        <v>672.98215947876088</v>
      </c>
      <c r="S167" s="62">
        <f ca="1">AVERAGE(OFFSET($R$3,0,0,'Données projet'!$E$9+1,1))-AVERAGE(OFFSET($H$3,0,0,'Données projet'!$E$9+1,1))</f>
        <v>276.58769039042727</v>
      </c>
      <c r="T167" s="62">
        <f t="shared" si="142"/>
        <v>194.1628048442449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7.0632989680965199</v>
      </c>
      <c r="AA167" s="23">
        <f>EXP(-LN(2)/25)*AA166+(1-EXP(-LN(2)/25))/(LN(2)/25)*Calculateur!V167*Calculateur!X167*VLOOKUP('Données projet'!$B$9,Paramètres!$A$1:$I$88,3,0)*0.475*44/12</f>
        <v>3.703048440939972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10.766347409036491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projet'!$B$10,Paramètres!$A$1:$I$88,3,0)*0.475*44/12</f>
        <v>#N/A</v>
      </c>
      <c r="AV167" s="23" t="e">
        <f>EXP(-LN(2)/25)*AV166+(1-EXP(-LN(2)/25))/(LN(2)/25)*Calculateur!AQ167*Calculateur!AS167*VLOOKUP('Données projet'!$B$10,Paramètres!$A$1:$I$88,3,0)*0.475*44/12</f>
        <v>#N/A</v>
      </c>
      <c r="AW167" s="23" t="e">
        <f>EXP(-LN(2)/2)*AW166+(1-EXP(-LN(2)/2))/(LN(2)/2)*AQ167*AT167*VLOOKUP('Données projet'!$B$10,Paramètres!$A$1:$I$88,3,0)*0.475*44/12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projet'!$B$11,Paramètres!$A$1:$I$88,3,0)*0.475*44/12</f>
        <v>#N/A</v>
      </c>
      <c r="BQ167" s="23" t="e">
        <f>EXP(-LN(2)/25)*BQ166+(1-EXP(-LN(2)/25))/(LN(2)/25)*Calculateur!BL167*Calculateur!BN167*VLOOKUP('Données projet'!$B$11,Paramètres!$A$1:$I$88,3,0)*0.475*44/12</f>
        <v>#N/A</v>
      </c>
      <c r="BR167" s="23" t="e">
        <f>EXP(-LN(2)/2)*BR166+(1-EXP(-LN(2)/2))/(LN(2)/2)*BL167*BO167*VLOOKUP('Données projet'!$B$11,Paramètres!$A$1:$I$88,3,0)*0.475*44/12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projet'!$B$12,Paramètres!$A$1:$I$88,3,0)*0.475*44/12</f>
        <v>#N/A</v>
      </c>
      <c r="CL167" s="23" t="e">
        <f>EXP(-LN(2)/25)*CL166+(1-EXP(-LN(2)/25))/(LN(2)/25)*Calculateur!CG167*Calculateur!CI167*VLOOKUP('Données projet'!$B$12,Paramètres!$A$1:$I$88,3,0)*0.475*44/12</f>
        <v>#N/A</v>
      </c>
      <c r="CM167" s="23" t="e">
        <f>EXP(-LN(2)/2)*CM166+(1-EXP(-LN(2)/2))/(LN(2)/2)*CG167*CJ167*VLOOKUP('Données projet'!$B$12,Paramètres!$A$1:$I$88,3,0)*0.475*44/12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195.00000000000026</v>
      </c>
      <c r="O168" s="14">
        <f>N168*VLOOKUP('Données projet'!$B$9,Paramètres!$A$1:$I$88,3,0)*VLOOKUP('Données projet'!$B$9,Paramètres!$A$1:$I$88,5,0)</f>
        <v>176.43600000000021</v>
      </c>
      <c r="P168" s="14">
        <f t="shared" si="141"/>
        <v>44.528341291050658</v>
      </c>
      <c r="Q168" s="22">
        <f t="shared" si="162"/>
        <v>384.84622774858025</v>
      </c>
      <c r="R168" s="62">
        <f t="shared" si="109"/>
        <v>673.0723227769264</v>
      </c>
      <c r="S168" s="62">
        <f ca="1">AVERAGE(OFFSET($R$3,0,0,'Données projet'!$E$9+1,1))-AVERAGE(OFFSET($H$3,0,0,'Données projet'!$E$9+1,1))</f>
        <v>276.58769039042727</v>
      </c>
      <c r="T168" s="62">
        <f t="shared" si="142"/>
        <v>194.1628048442449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6.9247919835191194</v>
      </c>
      <c r="AA168" s="23">
        <f>EXP(-LN(2)/25)*AA167+(1-EXP(-LN(2)/25))/(LN(2)/25)*Calculateur!V168*Calculateur!X168*VLOOKUP('Données projet'!$B$9,Paramètres!$A$1:$I$88,3,0)*0.475*44/12</f>
        <v>3.6017883865876144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10.526580370106734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projet'!$B$10,Paramètres!$A$1:$I$88,3,0)*0.475*44/12</f>
        <v>#N/A</v>
      </c>
      <c r="AV168" s="23" t="e">
        <f>EXP(-LN(2)/25)*AV167+(1-EXP(-LN(2)/25))/(LN(2)/25)*Calculateur!AQ168*Calculateur!AS168*VLOOKUP('Données projet'!$B$10,Paramètres!$A$1:$I$88,3,0)*0.475*44/12</f>
        <v>#N/A</v>
      </c>
      <c r="AW168" s="23" t="e">
        <f>EXP(-LN(2)/2)*AW167+(1-EXP(-LN(2)/2))/(LN(2)/2)*AQ168*AT168*VLOOKUP('Données projet'!$B$10,Paramètres!$A$1:$I$88,3,0)*0.475*44/12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projet'!$B$11,Paramètres!$A$1:$I$88,3,0)*0.475*44/12</f>
        <v>#N/A</v>
      </c>
      <c r="BQ168" s="23" t="e">
        <f>EXP(-LN(2)/25)*BQ167+(1-EXP(-LN(2)/25))/(LN(2)/25)*Calculateur!BL168*Calculateur!BN168*VLOOKUP('Données projet'!$B$11,Paramètres!$A$1:$I$88,3,0)*0.475*44/12</f>
        <v>#N/A</v>
      </c>
      <c r="BR168" s="23" t="e">
        <f>EXP(-LN(2)/2)*BR167+(1-EXP(-LN(2)/2))/(LN(2)/2)*BL168*BO168*VLOOKUP('Données projet'!$B$11,Paramètres!$A$1:$I$88,3,0)*0.475*44/12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projet'!$B$12,Paramètres!$A$1:$I$88,3,0)*0.475*44/12</f>
        <v>#N/A</v>
      </c>
      <c r="CL168" s="23" t="e">
        <f>EXP(-LN(2)/25)*CL167+(1-EXP(-LN(2)/25))/(LN(2)/25)*Calculateur!CG168*Calculateur!CI168*VLOOKUP('Données projet'!$B$12,Paramètres!$A$1:$I$88,3,0)*0.475*44/12</f>
        <v>#N/A</v>
      </c>
      <c r="CM168" s="23" t="e">
        <f>EXP(-LN(2)/2)*CM167+(1-EXP(-LN(2)/2))/(LN(2)/2)*CG168*CJ168*VLOOKUP('Données projet'!$B$12,Paramètres!$A$1:$I$88,3,0)*0.475*44/12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195.00000000000026</v>
      </c>
      <c r="O169" s="14">
        <f>N169*VLOOKUP('Données projet'!$B$9,Paramètres!$A$1:$I$88,3,0)*VLOOKUP('Données projet'!$B$9,Paramètres!$A$1:$I$88,5,0)</f>
        <v>176.43600000000021</v>
      </c>
      <c r="P169" s="14">
        <f t="shared" si="141"/>
        <v>44.528341291050658</v>
      </c>
      <c r="Q169" s="22">
        <f t="shared" si="162"/>
        <v>384.84622774858025</v>
      </c>
      <c r="R169" s="62">
        <f t="shared" si="109"/>
        <v>673.16092194344367</v>
      </c>
      <c r="S169" s="62">
        <f ca="1">AVERAGE(OFFSET($R$3,0,0,'Données projet'!$E$9+1,1))-AVERAGE(OFFSET($H$3,0,0,'Données projet'!$E$9+1,1))</f>
        <v>276.58769039042727</v>
      </c>
      <c r="T169" s="62">
        <f t="shared" si="142"/>
        <v>194.1628048442449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6.7890010364283633</v>
      </c>
      <c r="AA169" s="23">
        <f>EXP(-LN(2)/25)*AA168+(1-EXP(-LN(2)/25))/(LN(2)/25)*Calculateur!V169*Calculateur!X169*VLOOKUP('Données projet'!$B$9,Paramètres!$A$1:$I$88,3,0)*0.475*44/12</f>
        <v>3.5032972937465567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10.292298330174919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projet'!$B$10,Paramètres!$A$1:$I$88,3,0)*0.475*44/12</f>
        <v>#N/A</v>
      </c>
      <c r="AV169" s="23" t="e">
        <f>EXP(-LN(2)/25)*AV168+(1-EXP(-LN(2)/25))/(LN(2)/25)*Calculateur!AQ169*Calculateur!AS169*VLOOKUP('Données projet'!$B$10,Paramètres!$A$1:$I$88,3,0)*0.475*44/12</f>
        <v>#N/A</v>
      </c>
      <c r="AW169" s="23" t="e">
        <f>EXP(-LN(2)/2)*AW168+(1-EXP(-LN(2)/2))/(LN(2)/2)*AQ169*AT169*VLOOKUP('Données projet'!$B$10,Paramètres!$A$1:$I$88,3,0)*0.475*44/12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projet'!$B$11,Paramètres!$A$1:$I$88,3,0)*0.475*44/12</f>
        <v>#N/A</v>
      </c>
      <c r="BQ169" s="23" t="e">
        <f>EXP(-LN(2)/25)*BQ168+(1-EXP(-LN(2)/25))/(LN(2)/25)*Calculateur!BL169*Calculateur!BN169*VLOOKUP('Données projet'!$B$11,Paramètres!$A$1:$I$88,3,0)*0.475*44/12</f>
        <v>#N/A</v>
      </c>
      <c r="BR169" s="23" t="e">
        <f>EXP(-LN(2)/2)*BR168+(1-EXP(-LN(2)/2))/(LN(2)/2)*BL169*BO169*VLOOKUP('Données projet'!$B$11,Paramètres!$A$1:$I$88,3,0)*0.475*44/12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projet'!$B$12,Paramètres!$A$1:$I$88,3,0)*0.475*44/12</f>
        <v>#N/A</v>
      </c>
      <c r="CL169" s="23" t="e">
        <f>EXP(-LN(2)/25)*CL168+(1-EXP(-LN(2)/25))/(LN(2)/25)*Calculateur!CG169*Calculateur!CI169*VLOOKUP('Données projet'!$B$12,Paramètres!$A$1:$I$88,3,0)*0.475*44/12</f>
        <v>#N/A</v>
      </c>
      <c r="CM169" s="23" t="e">
        <f>EXP(-LN(2)/2)*CM168+(1-EXP(-LN(2)/2))/(LN(2)/2)*CG169*CJ169*VLOOKUP('Données projet'!$B$12,Paramètres!$A$1:$I$88,3,0)*0.475*44/12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195.00000000000026</v>
      </c>
      <c r="O170" s="14">
        <f>N170*VLOOKUP('Données projet'!$B$9,Paramètres!$A$1:$I$88,3,0)*VLOOKUP('Données projet'!$B$9,Paramètres!$A$1:$I$88,5,0)</f>
        <v>176.43600000000021</v>
      </c>
      <c r="P170" s="14">
        <f t="shared" si="141"/>
        <v>44.528341291050658</v>
      </c>
      <c r="Q170" s="22">
        <f t="shared" si="162"/>
        <v>384.84622774858025</v>
      </c>
      <c r="R170" s="62">
        <f t="shared" si="109"/>
        <v>673.24798411249981</v>
      </c>
      <c r="S170" s="62">
        <f ca="1">AVERAGE(OFFSET($R$3,0,0,'Données projet'!$E$9+1,1))-AVERAGE(OFFSET($H$3,0,0,'Données projet'!$E$9+1,1))</f>
        <v>276.58769039042727</v>
      </c>
      <c r="T170" s="62">
        <f t="shared" si="142"/>
        <v>194.1628048442449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6.6558728669857574</v>
      </c>
      <c r="AA170" s="23">
        <f>EXP(-LN(2)/25)*AA169+(1-EXP(-LN(2)/25))/(LN(2)/25)*Calculateur!V170*Calculateur!X170*VLOOKUP('Données projet'!$B$9,Paramètres!$A$1:$I$88,3,0)*0.475*44/12</f>
        <v>3.4074994450186593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10.063372312004416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projet'!$B$10,Paramètres!$A$1:$I$88,3,0)*0.475*44/12</f>
        <v>#N/A</v>
      </c>
      <c r="AV170" s="23" t="e">
        <f>EXP(-LN(2)/25)*AV169+(1-EXP(-LN(2)/25))/(LN(2)/25)*Calculateur!AQ170*Calculateur!AS170*VLOOKUP('Données projet'!$B$10,Paramètres!$A$1:$I$88,3,0)*0.475*44/12</f>
        <v>#N/A</v>
      </c>
      <c r="AW170" s="23" t="e">
        <f>EXP(-LN(2)/2)*AW169+(1-EXP(-LN(2)/2))/(LN(2)/2)*AQ170*AT170*VLOOKUP('Données projet'!$B$10,Paramètres!$A$1:$I$88,3,0)*0.475*44/12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projet'!$B$11,Paramètres!$A$1:$I$88,3,0)*0.475*44/12</f>
        <v>#N/A</v>
      </c>
      <c r="BQ170" s="23" t="e">
        <f>EXP(-LN(2)/25)*BQ169+(1-EXP(-LN(2)/25))/(LN(2)/25)*Calculateur!BL170*Calculateur!BN170*VLOOKUP('Données projet'!$B$11,Paramètres!$A$1:$I$88,3,0)*0.475*44/12</f>
        <v>#N/A</v>
      </c>
      <c r="BR170" s="23" t="e">
        <f>EXP(-LN(2)/2)*BR169+(1-EXP(-LN(2)/2))/(LN(2)/2)*BL170*BO170*VLOOKUP('Données projet'!$B$11,Paramètres!$A$1:$I$88,3,0)*0.475*44/12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projet'!$B$12,Paramètres!$A$1:$I$88,3,0)*0.475*44/12</f>
        <v>#N/A</v>
      </c>
      <c r="CL170" s="23" t="e">
        <f>EXP(-LN(2)/25)*CL169+(1-EXP(-LN(2)/25))/(LN(2)/25)*Calculateur!CG170*Calculateur!CI170*VLOOKUP('Données projet'!$B$12,Paramètres!$A$1:$I$88,3,0)*0.475*44/12</f>
        <v>#N/A</v>
      </c>
      <c r="CM170" s="23" t="e">
        <f>EXP(-LN(2)/2)*CM169+(1-EXP(-LN(2)/2))/(LN(2)/2)*CG170*CJ170*VLOOKUP('Données projet'!$B$12,Paramètres!$A$1:$I$88,3,0)*0.475*44/12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195.00000000000026</v>
      </c>
      <c r="O171" s="14">
        <f>N171*VLOOKUP('Données projet'!$B$9,Paramètres!$A$1:$I$88,3,0)*VLOOKUP('Données projet'!$B$9,Paramètres!$A$1:$I$88,5,0)</f>
        <v>176.43600000000021</v>
      </c>
      <c r="P171" s="14">
        <f t="shared" si="141"/>
        <v>44.528341291050658</v>
      </c>
      <c r="Q171" s="22">
        <f t="shared" si="162"/>
        <v>384.84622774858025</v>
      </c>
      <c r="R171" s="62">
        <f t="shared" si="109"/>
        <v>673.33353594756477</v>
      </c>
      <c r="S171" s="62">
        <f ca="1">AVERAGE(OFFSET($R$3,0,0,'Données projet'!$E$9+1,1))-AVERAGE(OFFSET($H$3,0,0,'Données projet'!$E$9+1,1))</f>
        <v>276.58769039042727</v>
      </c>
      <c r="T171" s="62">
        <f t="shared" si="142"/>
        <v>194.1628048442449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6.5253552597457549</v>
      </c>
      <c r="AA171" s="23">
        <f>EXP(-LN(2)/25)*AA170+(1-EXP(-LN(2)/25))/(LN(2)/25)*Calculateur!V171*Calculateur!X171*VLOOKUP('Données projet'!$B$9,Paramètres!$A$1:$I$88,3,0)*0.475*44/12</f>
        <v>3.3143211935020163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9.8396764532477707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projet'!$B$10,Paramètres!$A$1:$I$88,3,0)*0.475*44/12</f>
        <v>#N/A</v>
      </c>
      <c r="AV171" s="23" t="e">
        <f>EXP(-LN(2)/25)*AV170+(1-EXP(-LN(2)/25))/(LN(2)/25)*Calculateur!AQ171*Calculateur!AS171*VLOOKUP('Données projet'!$B$10,Paramètres!$A$1:$I$88,3,0)*0.475*44/12</f>
        <v>#N/A</v>
      </c>
      <c r="AW171" s="23" t="e">
        <f>EXP(-LN(2)/2)*AW170+(1-EXP(-LN(2)/2))/(LN(2)/2)*AQ171*AT171*VLOOKUP('Données projet'!$B$10,Paramètres!$A$1:$I$88,3,0)*0.475*44/12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projet'!$B$11,Paramètres!$A$1:$I$88,3,0)*0.475*44/12</f>
        <v>#N/A</v>
      </c>
      <c r="BQ171" s="23" t="e">
        <f>EXP(-LN(2)/25)*BQ170+(1-EXP(-LN(2)/25))/(LN(2)/25)*Calculateur!BL171*Calculateur!BN171*VLOOKUP('Données projet'!$B$11,Paramètres!$A$1:$I$88,3,0)*0.475*44/12</f>
        <v>#N/A</v>
      </c>
      <c r="BR171" s="23" t="e">
        <f>EXP(-LN(2)/2)*BR170+(1-EXP(-LN(2)/2))/(LN(2)/2)*BL171*BO171*VLOOKUP('Données projet'!$B$11,Paramètres!$A$1:$I$88,3,0)*0.475*44/12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projet'!$B$12,Paramètres!$A$1:$I$88,3,0)*0.475*44/12</f>
        <v>#N/A</v>
      </c>
      <c r="CL171" s="23" t="e">
        <f>EXP(-LN(2)/25)*CL170+(1-EXP(-LN(2)/25))/(LN(2)/25)*Calculateur!CG171*Calculateur!CI171*VLOOKUP('Données projet'!$B$12,Paramètres!$A$1:$I$88,3,0)*0.475*44/12</f>
        <v>#N/A</v>
      </c>
      <c r="CM171" s="23" t="e">
        <f>EXP(-LN(2)/2)*CM170+(1-EXP(-LN(2)/2))/(LN(2)/2)*CG171*CJ171*VLOOKUP('Données projet'!$B$12,Paramètres!$A$1:$I$88,3,0)*0.475*44/12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195.00000000000026</v>
      </c>
      <c r="O172" s="14">
        <f>N172*VLOOKUP('Données projet'!$B$9,Paramètres!$A$1:$I$88,3,0)*VLOOKUP('Données projet'!$B$9,Paramètres!$A$1:$I$88,5,0)</f>
        <v>176.43600000000021</v>
      </c>
      <c r="P172" s="14">
        <f t="shared" si="141"/>
        <v>44.528341291050658</v>
      </c>
      <c r="Q172" s="22">
        <f t="shared" si="162"/>
        <v>384.84622774858025</v>
      </c>
      <c r="R172" s="62">
        <f t="shared" si="109"/>
        <v>673.41760364955667</v>
      </c>
      <c r="S172" s="62">
        <f ca="1">AVERAGE(OFFSET($R$3,0,0,'Données projet'!$E$9+1,1))-AVERAGE(OFFSET($H$3,0,0,'Données projet'!$E$9+1,1))</f>
        <v>276.58769039042727</v>
      </c>
      <c r="T172" s="62">
        <f t="shared" si="142"/>
        <v>194.1628048442449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6.3973970231758495</v>
      </c>
      <c r="AA172" s="23">
        <f>EXP(-LN(2)/25)*AA171+(1-EXP(-LN(2)/25))/(LN(2)/25)*Calculateur!V172*Calculateur!X172*VLOOKUP('Données projet'!$B$9,Paramètres!$A$1:$I$88,3,0)*0.475*44/12</f>
        <v>3.2236909061731271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9.6210879293489775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projet'!$B$10,Paramètres!$A$1:$I$88,3,0)*0.475*44/12</f>
        <v>#N/A</v>
      </c>
      <c r="AV172" s="23" t="e">
        <f>EXP(-LN(2)/25)*AV171+(1-EXP(-LN(2)/25))/(LN(2)/25)*Calculateur!AQ172*Calculateur!AS172*VLOOKUP('Données projet'!$B$10,Paramètres!$A$1:$I$88,3,0)*0.475*44/12</f>
        <v>#N/A</v>
      </c>
      <c r="AW172" s="23" t="e">
        <f>EXP(-LN(2)/2)*AW171+(1-EXP(-LN(2)/2))/(LN(2)/2)*AQ172*AT172*VLOOKUP('Données projet'!$B$10,Paramètres!$A$1:$I$88,3,0)*0.475*44/12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projet'!$B$11,Paramètres!$A$1:$I$88,3,0)*0.475*44/12</f>
        <v>#N/A</v>
      </c>
      <c r="BQ172" s="23" t="e">
        <f>EXP(-LN(2)/25)*BQ171+(1-EXP(-LN(2)/25))/(LN(2)/25)*Calculateur!BL172*Calculateur!BN172*VLOOKUP('Données projet'!$B$11,Paramètres!$A$1:$I$88,3,0)*0.475*44/12</f>
        <v>#N/A</v>
      </c>
      <c r="BR172" s="23" t="e">
        <f>EXP(-LN(2)/2)*BR171+(1-EXP(-LN(2)/2))/(LN(2)/2)*BL172*BO172*VLOOKUP('Données projet'!$B$11,Paramètres!$A$1:$I$88,3,0)*0.475*44/12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projet'!$B$12,Paramètres!$A$1:$I$88,3,0)*0.475*44/12</f>
        <v>#N/A</v>
      </c>
      <c r="CL172" s="23" t="e">
        <f>EXP(-LN(2)/25)*CL171+(1-EXP(-LN(2)/25))/(LN(2)/25)*Calculateur!CG172*Calculateur!CI172*VLOOKUP('Données projet'!$B$12,Paramètres!$A$1:$I$88,3,0)*0.475*44/12</f>
        <v>#N/A</v>
      </c>
      <c r="CM172" s="23" t="e">
        <f>EXP(-LN(2)/2)*CM171+(1-EXP(-LN(2)/2))/(LN(2)/2)*CG172*CJ172*VLOOKUP('Données projet'!$B$12,Paramètres!$A$1:$I$88,3,0)*0.475*44/12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195.00000000000026</v>
      </c>
      <c r="O173" s="14">
        <f>N173*VLOOKUP('Données projet'!$B$9,Paramètres!$A$1:$I$88,3,0)*VLOOKUP('Données projet'!$B$9,Paramètres!$A$1:$I$88,5,0)</f>
        <v>176.43600000000021</v>
      </c>
      <c r="P173" s="14">
        <f t="shared" si="141"/>
        <v>44.528341291050658</v>
      </c>
      <c r="Q173" s="22">
        <f t="shared" si="162"/>
        <v>384.84622774858025</v>
      </c>
      <c r="R173" s="62">
        <f t="shared" si="109"/>
        <v>673.50021296486614</v>
      </c>
      <c r="S173" s="62">
        <f ca="1">AVERAGE(OFFSET($R$3,0,0,'Données projet'!$E$9+1,1))-AVERAGE(OFFSET($H$3,0,0,'Données projet'!$E$9+1,1))</f>
        <v>276.58769039042727</v>
      </c>
      <c r="T173" s="62">
        <f t="shared" si="142"/>
        <v>194.1628048442449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6.2719479695782621</v>
      </c>
      <c r="AA173" s="23">
        <f>EXP(-LN(2)/25)*AA172+(1-EXP(-LN(2)/25))/(LN(2)/25)*Calculateur!V173*Calculateur!X173*VLOOKUP('Données projet'!$B$9,Paramètres!$A$1:$I$88,3,0)*0.475*44/12</f>
        <v>3.1355389088172863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9.4074868783955488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projet'!$B$10,Paramètres!$A$1:$I$88,3,0)*0.475*44/12</f>
        <v>#N/A</v>
      </c>
      <c r="AV173" s="23" t="e">
        <f>EXP(-LN(2)/25)*AV172+(1-EXP(-LN(2)/25))/(LN(2)/25)*Calculateur!AQ173*Calculateur!AS173*VLOOKUP('Données projet'!$B$10,Paramètres!$A$1:$I$88,3,0)*0.475*44/12</f>
        <v>#N/A</v>
      </c>
      <c r="AW173" s="23" t="e">
        <f>EXP(-LN(2)/2)*AW172+(1-EXP(-LN(2)/2))/(LN(2)/2)*AQ173*AT173*VLOOKUP('Données projet'!$B$10,Paramètres!$A$1:$I$88,3,0)*0.475*44/12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projet'!$B$11,Paramètres!$A$1:$I$88,3,0)*0.475*44/12</f>
        <v>#N/A</v>
      </c>
      <c r="BQ173" s="23" t="e">
        <f>EXP(-LN(2)/25)*BQ172+(1-EXP(-LN(2)/25))/(LN(2)/25)*Calculateur!BL173*Calculateur!BN173*VLOOKUP('Données projet'!$B$11,Paramètres!$A$1:$I$88,3,0)*0.475*44/12</f>
        <v>#N/A</v>
      </c>
      <c r="BR173" s="23" t="e">
        <f>EXP(-LN(2)/2)*BR172+(1-EXP(-LN(2)/2))/(LN(2)/2)*BL173*BO173*VLOOKUP('Données projet'!$B$11,Paramètres!$A$1:$I$88,3,0)*0.475*44/12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projet'!$B$12,Paramètres!$A$1:$I$88,3,0)*0.475*44/12</f>
        <v>#N/A</v>
      </c>
      <c r="CL173" s="23" t="e">
        <f>EXP(-LN(2)/25)*CL172+(1-EXP(-LN(2)/25))/(LN(2)/25)*Calculateur!CG173*Calculateur!CI173*VLOOKUP('Données projet'!$B$12,Paramètres!$A$1:$I$88,3,0)*0.475*44/12</f>
        <v>#N/A</v>
      </c>
      <c r="CM173" s="23" t="e">
        <f>EXP(-LN(2)/2)*CM172+(1-EXP(-LN(2)/2))/(LN(2)/2)*CG173*CJ173*VLOOKUP('Données projet'!$B$12,Paramètres!$A$1:$I$88,3,0)*0.475*44/12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195.00000000000026</v>
      </c>
      <c r="O174" s="14">
        <f>N174*VLOOKUP('Données projet'!$B$9,Paramètres!$A$1:$I$88,3,0)*VLOOKUP('Données projet'!$B$9,Paramètres!$A$1:$I$88,5,0)</f>
        <v>176.43600000000021</v>
      </c>
      <c r="P174" s="14">
        <f t="shared" si="141"/>
        <v>44.528341291050658</v>
      </c>
      <c r="Q174" s="22">
        <f t="shared" si="162"/>
        <v>384.84622774858025</v>
      </c>
      <c r="R174" s="62">
        <f t="shared" si="109"/>
        <v>673.58138919324176</v>
      </c>
      <c r="S174" s="62">
        <f ca="1">AVERAGE(OFFSET($R$3,0,0,'Données projet'!$E$9+1,1))-AVERAGE(OFFSET($H$3,0,0,'Données projet'!$E$9+1,1))</f>
        <v>276.58769039042727</v>
      </c>
      <c r="T174" s="62">
        <f t="shared" si="142"/>
        <v>194.1628048442449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6.1489588954053556</v>
      </c>
      <c r="AA174" s="23">
        <f>EXP(-LN(2)/25)*AA173+(1-EXP(-LN(2)/25))/(LN(2)/25)*Calculateur!V174*Calculateur!X174*VLOOKUP('Données projet'!$B$9,Paramètres!$A$1:$I$88,3,0)*0.475*44/12</f>
        <v>3.0497974324648527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9.1987563278702087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projet'!$B$10,Paramètres!$A$1:$I$88,3,0)*0.475*44/12</f>
        <v>#N/A</v>
      </c>
      <c r="AV174" s="23" t="e">
        <f>EXP(-LN(2)/25)*AV173+(1-EXP(-LN(2)/25))/(LN(2)/25)*Calculateur!AQ174*Calculateur!AS174*VLOOKUP('Données projet'!$B$10,Paramètres!$A$1:$I$88,3,0)*0.475*44/12</f>
        <v>#N/A</v>
      </c>
      <c r="AW174" s="23" t="e">
        <f>EXP(-LN(2)/2)*AW173+(1-EXP(-LN(2)/2))/(LN(2)/2)*AQ174*AT174*VLOOKUP('Données projet'!$B$10,Paramètres!$A$1:$I$88,3,0)*0.475*44/12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projet'!$B$11,Paramètres!$A$1:$I$88,3,0)*0.475*44/12</f>
        <v>#N/A</v>
      </c>
      <c r="BQ174" s="23" t="e">
        <f>EXP(-LN(2)/25)*BQ173+(1-EXP(-LN(2)/25))/(LN(2)/25)*Calculateur!BL174*Calculateur!BN174*VLOOKUP('Données projet'!$B$11,Paramètres!$A$1:$I$88,3,0)*0.475*44/12</f>
        <v>#N/A</v>
      </c>
      <c r="BR174" s="23" t="e">
        <f>EXP(-LN(2)/2)*BR173+(1-EXP(-LN(2)/2))/(LN(2)/2)*BL174*BO174*VLOOKUP('Données projet'!$B$11,Paramètres!$A$1:$I$88,3,0)*0.475*44/12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projet'!$B$12,Paramètres!$A$1:$I$88,3,0)*0.475*44/12</f>
        <v>#N/A</v>
      </c>
      <c r="CL174" s="23" t="e">
        <f>EXP(-LN(2)/25)*CL173+(1-EXP(-LN(2)/25))/(LN(2)/25)*Calculateur!CG174*Calculateur!CI174*VLOOKUP('Données projet'!$B$12,Paramètres!$A$1:$I$88,3,0)*0.475*44/12</f>
        <v>#N/A</v>
      </c>
      <c r="CM174" s="23" t="e">
        <f>EXP(-LN(2)/2)*CM173+(1-EXP(-LN(2)/2))/(LN(2)/2)*CG174*CJ174*VLOOKUP('Données projet'!$B$12,Paramètres!$A$1:$I$88,3,0)*0.475*44/12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195.00000000000026</v>
      </c>
      <c r="O175" s="14">
        <f>N175*VLOOKUP('Données projet'!$B$9,Paramètres!$A$1:$I$88,3,0)*VLOOKUP('Données projet'!$B$9,Paramètres!$A$1:$I$88,5,0)</f>
        <v>176.43600000000021</v>
      </c>
      <c r="P175" s="14">
        <f t="shared" si="141"/>
        <v>44.528341291050658</v>
      </c>
      <c r="Q175" s="22">
        <f t="shared" si="162"/>
        <v>384.84622774858025</v>
      </c>
      <c r="R175" s="62">
        <f t="shared" si="109"/>
        <v>673.66115719553795</v>
      </c>
      <c r="S175" s="62">
        <f ca="1">AVERAGE(OFFSET($R$3,0,0,'Données projet'!$E$9+1,1))-AVERAGE(OFFSET($H$3,0,0,'Données projet'!$E$9+1,1))</f>
        <v>276.58769039042727</v>
      </c>
      <c r="T175" s="62">
        <f t="shared" si="142"/>
        <v>194.1628048442449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6.0283815619610523</v>
      </c>
      <c r="AA175" s="23">
        <f>EXP(-LN(2)/25)*AA174+(1-EXP(-LN(2)/25))/(LN(2)/25)*Calculateur!V175*Calculateur!X175*VLOOKUP('Données projet'!$B$9,Paramètres!$A$1:$I$88,3,0)*0.475*44/12</f>
        <v>2.9664005612922248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8.9947821232532768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projet'!$B$10,Paramètres!$A$1:$I$88,3,0)*0.475*44/12</f>
        <v>#N/A</v>
      </c>
      <c r="AV175" s="23" t="e">
        <f>EXP(-LN(2)/25)*AV174+(1-EXP(-LN(2)/25))/(LN(2)/25)*Calculateur!AQ175*Calculateur!AS175*VLOOKUP('Données projet'!$B$10,Paramètres!$A$1:$I$88,3,0)*0.475*44/12</f>
        <v>#N/A</v>
      </c>
      <c r="AW175" s="23" t="e">
        <f>EXP(-LN(2)/2)*AW174+(1-EXP(-LN(2)/2))/(LN(2)/2)*AQ175*AT175*VLOOKUP('Données projet'!$B$10,Paramètres!$A$1:$I$88,3,0)*0.475*44/12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projet'!$B$11,Paramètres!$A$1:$I$88,3,0)*0.475*44/12</f>
        <v>#N/A</v>
      </c>
      <c r="BQ175" s="23" t="e">
        <f>EXP(-LN(2)/25)*BQ174+(1-EXP(-LN(2)/25))/(LN(2)/25)*Calculateur!BL175*Calculateur!BN175*VLOOKUP('Données projet'!$B$11,Paramètres!$A$1:$I$88,3,0)*0.475*44/12</f>
        <v>#N/A</v>
      </c>
      <c r="BR175" s="23" t="e">
        <f>EXP(-LN(2)/2)*BR174+(1-EXP(-LN(2)/2))/(LN(2)/2)*BL175*BO175*VLOOKUP('Données projet'!$B$11,Paramètres!$A$1:$I$88,3,0)*0.475*44/12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projet'!$B$12,Paramètres!$A$1:$I$88,3,0)*0.475*44/12</f>
        <v>#N/A</v>
      </c>
      <c r="CL175" s="23" t="e">
        <f>EXP(-LN(2)/25)*CL174+(1-EXP(-LN(2)/25))/(LN(2)/25)*Calculateur!CG175*Calculateur!CI175*VLOOKUP('Données projet'!$B$12,Paramètres!$A$1:$I$88,3,0)*0.475*44/12</f>
        <v>#N/A</v>
      </c>
      <c r="CM175" s="23" t="e">
        <f>EXP(-LN(2)/2)*CM174+(1-EXP(-LN(2)/2))/(LN(2)/2)*CG175*CJ175*VLOOKUP('Données projet'!$B$12,Paramètres!$A$1:$I$88,3,0)*0.475*44/12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195.00000000000026</v>
      </c>
      <c r="O176" s="14">
        <f>N176*VLOOKUP('Données projet'!$B$9,Paramètres!$A$1:$I$88,3,0)*VLOOKUP('Données projet'!$B$9,Paramètres!$A$1:$I$88,5,0)</f>
        <v>176.43600000000021</v>
      </c>
      <c r="P176" s="14">
        <f t="shared" si="141"/>
        <v>44.528341291050658</v>
      </c>
      <c r="Q176" s="22">
        <f t="shared" si="162"/>
        <v>384.84622774858025</v>
      </c>
      <c r="R176" s="62">
        <f t="shared" si="109"/>
        <v>673.73954140132878</v>
      </c>
      <c r="S176" s="62">
        <f ca="1">AVERAGE(OFFSET($R$3,0,0,'Données projet'!$E$9+1,1))-AVERAGE(OFFSET($H$3,0,0,'Données projet'!$E$9+1,1))</f>
        <v>276.58769039042727</v>
      </c>
      <c r="T176" s="62">
        <f t="shared" si="142"/>
        <v>194.1628048442449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5.91016867648068</v>
      </c>
      <c r="AA176" s="23">
        <f>EXP(-LN(2)/25)*AA175+(1-EXP(-LN(2)/25))/(LN(2)/25)*Calculateur!V176*Calculateur!X176*VLOOKUP('Données projet'!$B$9,Paramètres!$A$1:$I$88,3,0)*0.475*44/12</f>
        <v>2.8852841819474633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8.7954528584281437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projet'!$B$10,Paramètres!$A$1:$I$88,3,0)*0.475*44/12</f>
        <v>#N/A</v>
      </c>
      <c r="AV176" s="23" t="e">
        <f>EXP(-LN(2)/25)*AV175+(1-EXP(-LN(2)/25))/(LN(2)/25)*Calculateur!AQ176*Calculateur!AS176*VLOOKUP('Données projet'!$B$10,Paramètres!$A$1:$I$88,3,0)*0.475*44/12</f>
        <v>#N/A</v>
      </c>
      <c r="AW176" s="23" t="e">
        <f>EXP(-LN(2)/2)*AW175+(1-EXP(-LN(2)/2))/(LN(2)/2)*AQ176*AT176*VLOOKUP('Données projet'!$B$10,Paramètres!$A$1:$I$88,3,0)*0.475*44/12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projet'!$B$11,Paramètres!$A$1:$I$88,3,0)*0.475*44/12</f>
        <v>#N/A</v>
      </c>
      <c r="BQ176" s="23" t="e">
        <f>EXP(-LN(2)/25)*BQ175+(1-EXP(-LN(2)/25))/(LN(2)/25)*Calculateur!BL176*Calculateur!BN176*VLOOKUP('Données projet'!$B$11,Paramètres!$A$1:$I$88,3,0)*0.475*44/12</f>
        <v>#N/A</v>
      </c>
      <c r="BR176" s="23" t="e">
        <f>EXP(-LN(2)/2)*BR175+(1-EXP(-LN(2)/2))/(LN(2)/2)*BL176*BO176*VLOOKUP('Données projet'!$B$11,Paramètres!$A$1:$I$88,3,0)*0.475*44/12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projet'!$B$12,Paramètres!$A$1:$I$88,3,0)*0.475*44/12</f>
        <v>#N/A</v>
      </c>
      <c r="CL176" s="23" t="e">
        <f>EXP(-LN(2)/25)*CL175+(1-EXP(-LN(2)/25))/(LN(2)/25)*Calculateur!CG176*Calculateur!CI176*VLOOKUP('Données projet'!$B$12,Paramètres!$A$1:$I$88,3,0)*0.475*44/12</f>
        <v>#N/A</v>
      </c>
      <c r="CM176" s="23" t="e">
        <f>EXP(-LN(2)/2)*CM175+(1-EXP(-LN(2)/2))/(LN(2)/2)*CG176*CJ176*VLOOKUP('Données projet'!$B$12,Paramètres!$A$1:$I$88,3,0)*0.475*44/12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195.00000000000026</v>
      </c>
      <c r="O177" s="14">
        <f>N177*VLOOKUP('Données projet'!$B$9,Paramètres!$A$1:$I$88,3,0)*VLOOKUP('Données projet'!$B$9,Paramètres!$A$1:$I$88,5,0)</f>
        <v>176.43600000000021</v>
      </c>
      <c r="P177" s="14">
        <f t="shared" si="141"/>
        <v>44.528341291050658</v>
      </c>
      <c r="Q177" s="22">
        <f t="shared" si="162"/>
        <v>384.84622774858025</v>
      </c>
      <c r="R177" s="62">
        <f t="shared" si="109"/>
        <v>673.81656581639004</v>
      </c>
      <c r="S177" s="62">
        <f ca="1">AVERAGE(OFFSET($R$3,0,0,'Données projet'!$E$9+1,1))-AVERAGE(OFFSET($H$3,0,0,'Données projet'!$E$9+1,1))</f>
        <v>276.58769039042727</v>
      </c>
      <c r="T177" s="62">
        <f t="shared" si="142"/>
        <v>194.1628048442449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5.7942738735818375</v>
      </c>
      <c r="AA177" s="23">
        <f>EXP(-LN(2)/25)*AA176+(1-EXP(-LN(2)/25))/(LN(2)/25)*Calculateur!V177*Calculateur!X177*VLOOKUP('Données projet'!$B$9,Paramètres!$A$1:$I$88,3,0)*0.475*44/12</f>
        <v>2.8063859342616091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8.6006598078434457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projet'!$B$10,Paramètres!$A$1:$I$88,3,0)*0.475*44/12</f>
        <v>#N/A</v>
      </c>
      <c r="AV177" s="23" t="e">
        <f>EXP(-LN(2)/25)*AV176+(1-EXP(-LN(2)/25))/(LN(2)/25)*Calculateur!AQ177*Calculateur!AS177*VLOOKUP('Données projet'!$B$10,Paramètres!$A$1:$I$88,3,0)*0.475*44/12</f>
        <v>#N/A</v>
      </c>
      <c r="AW177" s="23" t="e">
        <f>EXP(-LN(2)/2)*AW176+(1-EXP(-LN(2)/2))/(LN(2)/2)*AQ177*AT177*VLOOKUP('Données projet'!$B$10,Paramètres!$A$1:$I$88,3,0)*0.475*44/12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projet'!$B$11,Paramètres!$A$1:$I$88,3,0)*0.475*44/12</f>
        <v>#N/A</v>
      </c>
      <c r="BQ177" s="23" t="e">
        <f>EXP(-LN(2)/25)*BQ176+(1-EXP(-LN(2)/25))/(LN(2)/25)*Calculateur!BL177*Calculateur!BN177*VLOOKUP('Données projet'!$B$11,Paramètres!$A$1:$I$88,3,0)*0.475*44/12</f>
        <v>#N/A</v>
      </c>
      <c r="BR177" s="23" t="e">
        <f>EXP(-LN(2)/2)*BR176+(1-EXP(-LN(2)/2))/(LN(2)/2)*BL177*BO177*VLOOKUP('Données projet'!$B$11,Paramètres!$A$1:$I$88,3,0)*0.475*44/12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projet'!$B$12,Paramètres!$A$1:$I$88,3,0)*0.475*44/12</f>
        <v>#N/A</v>
      </c>
      <c r="CL177" s="23" t="e">
        <f>EXP(-LN(2)/25)*CL176+(1-EXP(-LN(2)/25))/(LN(2)/25)*Calculateur!CG177*Calculateur!CI177*VLOOKUP('Données projet'!$B$12,Paramètres!$A$1:$I$88,3,0)*0.475*44/12</f>
        <v>#N/A</v>
      </c>
      <c r="CM177" s="23" t="e">
        <f>EXP(-LN(2)/2)*CM176+(1-EXP(-LN(2)/2))/(LN(2)/2)*CG177*CJ177*VLOOKUP('Données projet'!$B$12,Paramètres!$A$1:$I$88,3,0)*0.475*44/12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195.00000000000026</v>
      </c>
      <c r="O178" s="14">
        <f>N178*VLOOKUP('Données projet'!$B$9,Paramètres!$A$1:$I$88,3,0)*VLOOKUP('Données projet'!$B$9,Paramètres!$A$1:$I$88,5,0)</f>
        <v>176.43600000000021</v>
      </c>
      <c r="P178" s="14">
        <f t="shared" si="141"/>
        <v>44.528341291050658</v>
      </c>
      <c r="Q178" s="22">
        <f t="shared" si="162"/>
        <v>384.84622774858025</v>
      </c>
      <c r="R178" s="62">
        <f t="shared" si="109"/>
        <v>673.89225403005071</v>
      </c>
      <c r="S178" s="62">
        <f ca="1">AVERAGE(OFFSET($R$3,0,0,'Données projet'!$E$9+1,1))-AVERAGE(OFFSET($H$3,0,0,'Données projet'!$E$9+1,1))</f>
        <v>276.58769039042727</v>
      </c>
      <c r="T178" s="62">
        <f t="shared" si="142"/>
        <v>194.1628048442449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5.6806516970789911</v>
      </c>
      <c r="AA178" s="23">
        <f>EXP(-LN(2)/25)*AA177+(1-EXP(-LN(2)/25))/(LN(2)/25)*Calculateur!V178*Calculateur!X178*VLOOKUP('Données projet'!$B$9,Paramètres!$A$1:$I$88,3,0)*0.475*44/12</f>
        <v>2.7296451633078034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8.4102968603867936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projet'!$B$10,Paramètres!$A$1:$I$88,3,0)*0.475*44/12</f>
        <v>#N/A</v>
      </c>
      <c r="AV178" s="23" t="e">
        <f>EXP(-LN(2)/25)*AV177+(1-EXP(-LN(2)/25))/(LN(2)/25)*Calculateur!AQ178*Calculateur!AS178*VLOOKUP('Données projet'!$B$10,Paramètres!$A$1:$I$88,3,0)*0.475*44/12</f>
        <v>#N/A</v>
      </c>
      <c r="AW178" s="23" t="e">
        <f>EXP(-LN(2)/2)*AW177+(1-EXP(-LN(2)/2))/(LN(2)/2)*AQ178*AT178*VLOOKUP('Données projet'!$B$10,Paramètres!$A$1:$I$88,3,0)*0.475*44/12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projet'!$B$11,Paramètres!$A$1:$I$88,3,0)*0.475*44/12</f>
        <v>#N/A</v>
      </c>
      <c r="BQ178" s="23" t="e">
        <f>EXP(-LN(2)/25)*BQ177+(1-EXP(-LN(2)/25))/(LN(2)/25)*Calculateur!BL178*Calculateur!BN178*VLOOKUP('Données projet'!$B$11,Paramètres!$A$1:$I$88,3,0)*0.475*44/12</f>
        <v>#N/A</v>
      </c>
      <c r="BR178" s="23" t="e">
        <f>EXP(-LN(2)/2)*BR177+(1-EXP(-LN(2)/2))/(LN(2)/2)*BL178*BO178*VLOOKUP('Données projet'!$B$11,Paramètres!$A$1:$I$88,3,0)*0.475*44/12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projet'!$B$12,Paramètres!$A$1:$I$88,3,0)*0.475*44/12</f>
        <v>#N/A</v>
      </c>
      <c r="CL178" s="23" t="e">
        <f>EXP(-LN(2)/25)*CL177+(1-EXP(-LN(2)/25))/(LN(2)/25)*Calculateur!CG178*Calculateur!CI178*VLOOKUP('Données projet'!$B$12,Paramètres!$A$1:$I$88,3,0)*0.475*44/12</f>
        <v>#N/A</v>
      </c>
      <c r="CM178" s="23" t="e">
        <f>EXP(-LN(2)/2)*CM177+(1-EXP(-LN(2)/2))/(LN(2)/2)*CG178*CJ178*VLOOKUP('Données projet'!$B$12,Paramètres!$A$1:$I$88,3,0)*0.475*44/12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195.00000000000026</v>
      </c>
      <c r="O179" s="14">
        <f>N179*VLOOKUP('Données projet'!$B$9,Paramètres!$A$1:$I$88,3,0)*VLOOKUP('Données projet'!$B$9,Paramètres!$A$1:$I$88,5,0)</f>
        <v>176.43600000000021</v>
      </c>
      <c r="P179" s="14">
        <f t="shared" si="141"/>
        <v>44.528341291050658</v>
      </c>
      <c r="Q179" s="22">
        <f t="shared" si="162"/>
        <v>384.84622774858025</v>
      </c>
      <c r="R179" s="62">
        <f t="shared" si="109"/>
        <v>673.96662922241785</v>
      </c>
      <c r="S179" s="62">
        <f ca="1">AVERAGE(OFFSET($R$3,0,0,'Données projet'!$E$9+1,1))-AVERAGE(OFFSET($H$3,0,0,'Données projet'!$E$9+1,1))</f>
        <v>276.58769039042727</v>
      </c>
      <c r="T179" s="62">
        <f t="shared" si="142"/>
        <v>194.1628048442449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5.5692575821546813</v>
      </c>
      <c r="AA179" s="23">
        <f>EXP(-LN(2)/25)*AA178+(1-EXP(-LN(2)/25))/(LN(2)/25)*Calculateur!V179*Calculateur!X179*VLOOKUP('Données projet'!$B$9,Paramètres!$A$1:$I$88,3,0)*0.475*44/12</f>
        <v>2.6550028727713508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8.2242604549260321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projet'!$B$10,Paramètres!$A$1:$I$88,3,0)*0.475*44/12</f>
        <v>#N/A</v>
      </c>
      <c r="AV179" s="23" t="e">
        <f>EXP(-LN(2)/25)*AV178+(1-EXP(-LN(2)/25))/(LN(2)/25)*Calculateur!AQ179*Calculateur!AS179*VLOOKUP('Données projet'!$B$10,Paramètres!$A$1:$I$88,3,0)*0.475*44/12</f>
        <v>#N/A</v>
      </c>
      <c r="AW179" s="23" t="e">
        <f>EXP(-LN(2)/2)*AW178+(1-EXP(-LN(2)/2))/(LN(2)/2)*AQ179*AT179*VLOOKUP('Données projet'!$B$10,Paramètres!$A$1:$I$88,3,0)*0.475*44/12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projet'!$B$11,Paramètres!$A$1:$I$88,3,0)*0.475*44/12</f>
        <v>#N/A</v>
      </c>
      <c r="BQ179" s="23" t="e">
        <f>EXP(-LN(2)/25)*BQ178+(1-EXP(-LN(2)/25))/(LN(2)/25)*Calculateur!BL179*Calculateur!BN179*VLOOKUP('Données projet'!$B$11,Paramètres!$A$1:$I$88,3,0)*0.475*44/12</f>
        <v>#N/A</v>
      </c>
      <c r="BR179" s="23" t="e">
        <f>EXP(-LN(2)/2)*BR178+(1-EXP(-LN(2)/2))/(LN(2)/2)*BL179*BO179*VLOOKUP('Données projet'!$B$11,Paramètres!$A$1:$I$88,3,0)*0.475*44/12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projet'!$B$12,Paramètres!$A$1:$I$88,3,0)*0.475*44/12</f>
        <v>#N/A</v>
      </c>
      <c r="CL179" s="23" t="e">
        <f>EXP(-LN(2)/25)*CL178+(1-EXP(-LN(2)/25))/(LN(2)/25)*Calculateur!CG179*Calculateur!CI179*VLOOKUP('Données projet'!$B$12,Paramètres!$A$1:$I$88,3,0)*0.475*44/12</f>
        <v>#N/A</v>
      </c>
      <c r="CM179" s="23" t="e">
        <f>EXP(-LN(2)/2)*CM178+(1-EXP(-LN(2)/2))/(LN(2)/2)*CG179*CJ179*VLOOKUP('Données projet'!$B$12,Paramètres!$A$1:$I$88,3,0)*0.475*44/12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195.00000000000026</v>
      </c>
      <c r="O180" s="14">
        <f>N180*VLOOKUP('Données projet'!$B$9,Paramètres!$A$1:$I$88,3,0)*VLOOKUP('Données projet'!$B$9,Paramètres!$A$1:$I$88,5,0)</f>
        <v>176.43600000000021</v>
      </c>
      <c r="P180" s="14">
        <f t="shared" si="141"/>
        <v>44.528341291050658</v>
      </c>
      <c r="Q180" s="22">
        <f t="shared" si="162"/>
        <v>384.84622774858025</v>
      </c>
      <c r="R180" s="62">
        <f t="shared" si="109"/>
        <v>674.03971417147545</v>
      </c>
      <c r="S180" s="62">
        <f ca="1">AVERAGE(OFFSET($R$3,0,0,'Données projet'!$E$9+1,1))-AVERAGE(OFFSET($H$3,0,0,'Données projet'!$E$9+1,1))</f>
        <v>276.58769039042727</v>
      </c>
      <c r="T180" s="62">
        <f t="shared" si="142"/>
        <v>194.1628048442449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5.4600478378803361</v>
      </c>
      <c r="AA180" s="23">
        <f>EXP(-LN(2)/25)*AA179+(1-EXP(-LN(2)/25))/(LN(2)/25)*Calculateur!V180*Calculateur!X180*VLOOKUP('Données projet'!$B$9,Paramètres!$A$1:$I$88,3,0)*0.475*44/12</f>
        <v>2.5824016795948852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8.0424495174752213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projet'!$B$10,Paramètres!$A$1:$I$88,3,0)*0.475*44/12</f>
        <v>#N/A</v>
      </c>
      <c r="AV180" s="23" t="e">
        <f>EXP(-LN(2)/25)*AV179+(1-EXP(-LN(2)/25))/(LN(2)/25)*Calculateur!AQ180*Calculateur!AS180*VLOOKUP('Données projet'!$B$10,Paramètres!$A$1:$I$88,3,0)*0.475*44/12</f>
        <v>#N/A</v>
      </c>
      <c r="AW180" s="23" t="e">
        <f>EXP(-LN(2)/2)*AW179+(1-EXP(-LN(2)/2))/(LN(2)/2)*AQ180*AT180*VLOOKUP('Données projet'!$B$10,Paramètres!$A$1:$I$88,3,0)*0.475*44/12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projet'!$B$11,Paramètres!$A$1:$I$88,3,0)*0.475*44/12</f>
        <v>#N/A</v>
      </c>
      <c r="BQ180" s="23" t="e">
        <f>EXP(-LN(2)/25)*BQ179+(1-EXP(-LN(2)/25))/(LN(2)/25)*Calculateur!BL180*Calculateur!BN180*VLOOKUP('Données projet'!$B$11,Paramètres!$A$1:$I$88,3,0)*0.475*44/12</f>
        <v>#N/A</v>
      </c>
      <c r="BR180" s="23" t="e">
        <f>EXP(-LN(2)/2)*BR179+(1-EXP(-LN(2)/2))/(LN(2)/2)*BL180*BO180*VLOOKUP('Données projet'!$B$11,Paramètres!$A$1:$I$88,3,0)*0.475*44/12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projet'!$B$12,Paramètres!$A$1:$I$88,3,0)*0.475*44/12</f>
        <v>#N/A</v>
      </c>
      <c r="CL180" s="23" t="e">
        <f>EXP(-LN(2)/25)*CL179+(1-EXP(-LN(2)/25))/(LN(2)/25)*Calculateur!CG180*Calculateur!CI180*VLOOKUP('Données projet'!$B$12,Paramètres!$A$1:$I$88,3,0)*0.475*44/12</f>
        <v>#N/A</v>
      </c>
      <c r="CM180" s="23" t="e">
        <f>EXP(-LN(2)/2)*CM179+(1-EXP(-LN(2)/2))/(LN(2)/2)*CG180*CJ180*VLOOKUP('Données projet'!$B$12,Paramètres!$A$1:$I$88,3,0)*0.475*44/12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195.00000000000026</v>
      </c>
      <c r="O181" s="14">
        <f>N181*VLOOKUP('Données projet'!$B$9,Paramètres!$A$1:$I$88,3,0)*VLOOKUP('Données projet'!$B$9,Paramètres!$A$1:$I$88,5,0)</f>
        <v>176.43600000000021</v>
      </c>
      <c r="P181" s="14">
        <f t="shared" si="141"/>
        <v>44.528341291050658</v>
      </c>
      <c r="Q181" s="22">
        <f t="shared" si="162"/>
        <v>384.84622774858025</v>
      </c>
      <c r="R181" s="62">
        <f t="shared" si="109"/>
        <v>674.11153126006047</v>
      </c>
      <c r="S181" s="62">
        <f ca="1">AVERAGE(OFFSET($R$3,0,0,'Données projet'!$E$9+1,1))-AVERAGE(OFFSET($H$3,0,0,'Données projet'!$E$9+1,1))</f>
        <v>276.58769039042727</v>
      </c>
      <c r="T181" s="62">
        <f t="shared" si="142"/>
        <v>194.1628048442449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5.3529796300798438</v>
      </c>
      <c r="AA181" s="23">
        <f>EXP(-LN(2)/25)*AA180+(1-EXP(-LN(2)/25))/(LN(2)/25)*Calculateur!V181*Calculateur!X181*VLOOKUP('Données projet'!$B$9,Paramètres!$A$1:$I$88,3,0)*0.475*44/12</f>
        <v>2.5117857698637609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7.8647653999436047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projet'!$B$10,Paramètres!$A$1:$I$88,3,0)*0.475*44/12</f>
        <v>#N/A</v>
      </c>
      <c r="AV181" s="23" t="e">
        <f>EXP(-LN(2)/25)*AV180+(1-EXP(-LN(2)/25))/(LN(2)/25)*Calculateur!AQ181*Calculateur!AS181*VLOOKUP('Données projet'!$B$10,Paramètres!$A$1:$I$88,3,0)*0.475*44/12</f>
        <v>#N/A</v>
      </c>
      <c r="AW181" s="23" t="e">
        <f>EXP(-LN(2)/2)*AW180+(1-EXP(-LN(2)/2))/(LN(2)/2)*AQ181*AT181*VLOOKUP('Données projet'!$B$10,Paramètres!$A$1:$I$88,3,0)*0.475*44/12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projet'!$B$11,Paramètres!$A$1:$I$88,3,0)*0.475*44/12</f>
        <v>#N/A</v>
      </c>
      <c r="BQ181" s="23" t="e">
        <f>EXP(-LN(2)/25)*BQ180+(1-EXP(-LN(2)/25))/(LN(2)/25)*Calculateur!BL181*Calculateur!BN181*VLOOKUP('Données projet'!$B$11,Paramètres!$A$1:$I$88,3,0)*0.475*44/12</f>
        <v>#N/A</v>
      </c>
      <c r="BR181" s="23" t="e">
        <f>EXP(-LN(2)/2)*BR180+(1-EXP(-LN(2)/2))/(LN(2)/2)*BL181*BO181*VLOOKUP('Données projet'!$B$11,Paramètres!$A$1:$I$88,3,0)*0.475*44/12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projet'!$B$12,Paramètres!$A$1:$I$88,3,0)*0.475*44/12</f>
        <v>#N/A</v>
      </c>
      <c r="CL181" s="23" t="e">
        <f>EXP(-LN(2)/25)*CL180+(1-EXP(-LN(2)/25))/(LN(2)/25)*Calculateur!CG181*Calculateur!CI181*VLOOKUP('Données projet'!$B$12,Paramètres!$A$1:$I$88,3,0)*0.475*44/12</f>
        <v>#N/A</v>
      </c>
      <c r="CM181" s="23" t="e">
        <f>EXP(-LN(2)/2)*CM180+(1-EXP(-LN(2)/2))/(LN(2)/2)*CG181*CJ181*VLOOKUP('Données projet'!$B$12,Paramètres!$A$1:$I$88,3,0)*0.475*44/12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195.00000000000026</v>
      </c>
      <c r="O182" s="14">
        <f>N182*VLOOKUP('Données projet'!$B$9,Paramètres!$A$1:$I$88,3,0)*VLOOKUP('Données projet'!$B$9,Paramètres!$A$1:$I$88,5,0)</f>
        <v>176.43600000000021</v>
      </c>
      <c r="P182" s="14">
        <f t="shared" si="141"/>
        <v>44.528341291050658</v>
      </c>
      <c r="Q182" s="22">
        <f t="shared" si="162"/>
        <v>384.84622774858025</v>
      </c>
      <c r="R182" s="62">
        <f t="shared" si="109"/>
        <v>674.18210248271737</v>
      </c>
      <c r="S182" s="62">
        <f ca="1">AVERAGE(OFFSET($R$3,0,0,'Données projet'!$E$9+1,1))-AVERAGE(OFFSET($H$3,0,0,'Données projet'!$E$9+1,1))</f>
        <v>276.58769039042727</v>
      </c>
      <c r="T182" s="62">
        <f t="shared" si="142"/>
        <v>194.1628048442449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5.2480109645291613</v>
      </c>
      <c r="AA182" s="23">
        <f>EXP(-LN(2)/25)*AA181+(1-EXP(-LN(2)/25))/(LN(2)/25)*Calculateur!V182*Calculateur!X182*VLOOKUP('Données projet'!$B$9,Paramètres!$A$1:$I$88,3,0)*0.475*44/12</f>
        <v>2.4431008558977636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7.6911118204269249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projet'!$B$10,Paramètres!$A$1:$I$88,3,0)*0.475*44/12</f>
        <v>#N/A</v>
      </c>
      <c r="AV182" s="23" t="e">
        <f>EXP(-LN(2)/25)*AV181+(1-EXP(-LN(2)/25))/(LN(2)/25)*Calculateur!AQ182*Calculateur!AS182*VLOOKUP('Données projet'!$B$10,Paramètres!$A$1:$I$88,3,0)*0.475*44/12</f>
        <v>#N/A</v>
      </c>
      <c r="AW182" s="23" t="e">
        <f>EXP(-LN(2)/2)*AW181+(1-EXP(-LN(2)/2))/(LN(2)/2)*AQ182*AT182*VLOOKUP('Données projet'!$B$10,Paramètres!$A$1:$I$88,3,0)*0.475*44/12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projet'!$B$11,Paramètres!$A$1:$I$88,3,0)*0.475*44/12</f>
        <v>#N/A</v>
      </c>
      <c r="BQ182" s="23" t="e">
        <f>EXP(-LN(2)/25)*BQ181+(1-EXP(-LN(2)/25))/(LN(2)/25)*Calculateur!BL182*Calculateur!BN182*VLOOKUP('Données projet'!$B$11,Paramètres!$A$1:$I$88,3,0)*0.475*44/12</f>
        <v>#N/A</v>
      </c>
      <c r="BR182" s="23" t="e">
        <f>EXP(-LN(2)/2)*BR181+(1-EXP(-LN(2)/2))/(LN(2)/2)*BL182*BO182*VLOOKUP('Données projet'!$B$11,Paramètres!$A$1:$I$88,3,0)*0.475*44/12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projet'!$B$12,Paramètres!$A$1:$I$88,3,0)*0.475*44/12</f>
        <v>#N/A</v>
      </c>
      <c r="CL182" s="23" t="e">
        <f>EXP(-LN(2)/25)*CL181+(1-EXP(-LN(2)/25))/(LN(2)/25)*Calculateur!CG182*Calculateur!CI182*VLOOKUP('Données projet'!$B$12,Paramètres!$A$1:$I$88,3,0)*0.475*44/12</f>
        <v>#N/A</v>
      </c>
      <c r="CM182" s="23" t="e">
        <f>EXP(-LN(2)/2)*CM181+(1-EXP(-LN(2)/2))/(LN(2)/2)*CG182*CJ182*VLOOKUP('Données projet'!$B$12,Paramètres!$A$1:$I$88,3,0)*0.475*44/12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195.00000000000026</v>
      </c>
      <c r="O183" s="14">
        <f>N183*VLOOKUP('Données projet'!$B$9,Paramètres!$A$1:$I$88,3,0)*VLOOKUP('Données projet'!$B$9,Paramètres!$A$1:$I$88,5,0)</f>
        <v>176.43600000000021</v>
      </c>
      <c r="P183" s="14">
        <f t="shared" si="141"/>
        <v>44.528341291050658</v>
      </c>
      <c r="Q183" s="22">
        <f t="shared" si="162"/>
        <v>384.84622774858025</v>
      </c>
      <c r="R183" s="62">
        <f t="shared" si="109"/>
        <v>674.25144945243483</v>
      </c>
      <c r="S183" s="62">
        <f ca="1">AVERAGE(OFFSET($R$3,0,0,'Données projet'!$E$9+1,1))-AVERAGE(OFFSET($H$3,0,0,'Données projet'!$E$9+1,1))</f>
        <v>276.58769039042727</v>
      </c>
      <c r="T183" s="62">
        <f t="shared" si="142"/>
        <v>194.1628048442449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5.1451006704853635</v>
      </c>
      <c r="AA183" s="23">
        <f>EXP(-LN(2)/25)*AA182+(1-EXP(-LN(2)/25))/(LN(2)/25)*Calculateur!V183*Calculateur!X183*VLOOKUP('Données projet'!$B$9,Paramètres!$A$1:$I$88,3,0)*0.475*44/12</f>
        <v>2.376294134516149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7.5213948050015125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projet'!$B$10,Paramètres!$A$1:$I$88,3,0)*0.475*44/12</f>
        <v>#N/A</v>
      </c>
      <c r="AV183" s="23" t="e">
        <f>EXP(-LN(2)/25)*AV182+(1-EXP(-LN(2)/25))/(LN(2)/25)*Calculateur!AQ183*Calculateur!AS183*VLOOKUP('Données projet'!$B$10,Paramètres!$A$1:$I$88,3,0)*0.475*44/12</f>
        <v>#N/A</v>
      </c>
      <c r="AW183" s="23" t="e">
        <f>EXP(-LN(2)/2)*AW182+(1-EXP(-LN(2)/2))/(LN(2)/2)*AQ183*AT183*VLOOKUP('Données projet'!$B$10,Paramètres!$A$1:$I$88,3,0)*0.475*44/12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projet'!$B$11,Paramètres!$A$1:$I$88,3,0)*0.475*44/12</f>
        <v>#N/A</v>
      </c>
      <c r="BQ183" s="23" t="e">
        <f>EXP(-LN(2)/25)*BQ182+(1-EXP(-LN(2)/25))/(LN(2)/25)*Calculateur!BL183*Calculateur!BN183*VLOOKUP('Données projet'!$B$11,Paramètres!$A$1:$I$88,3,0)*0.475*44/12</f>
        <v>#N/A</v>
      </c>
      <c r="BR183" s="23" t="e">
        <f>EXP(-LN(2)/2)*BR182+(1-EXP(-LN(2)/2))/(LN(2)/2)*BL183*BO183*VLOOKUP('Données projet'!$B$11,Paramètres!$A$1:$I$88,3,0)*0.475*44/12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projet'!$B$12,Paramètres!$A$1:$I$88,3,0)*0.475*44/12</f>
        <v>#N/A</v>
      </c>
      <c r="CL183" s="23" t="e">
        <f>EXP(-LN(2)/25)*CL182+(1-EXP(-LN(2)/25))/(LN(2)/25)*Calculateur!CG183*Calculateur!CI183*VLOOKUP('Données projet'!$B$12,Paramètres!$A$1:$I$88,3,0)*0.475*44/12</f>
        <v>#N/A</v>
      </c>
      <c r="CM183" s="23" t="e">
        <f>EXP(-LN(2)/2)*CM182+(1-EXP(-LN(2)/2))/(LN(2)/2)*CG183*CJ183*VLOOKUP('Données projet'!$B$12,Paramètres!$A$1:$I$88,3,0)*0.475*44/12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195.00000000000026</v>
      </c>
      <c r="O184" s="14">
        <f>N184*VLOOKUP('Données projet'!$B$9,Paramètres!$A$1:$I$88,3,0)*VLOOKUP('Données projet'!$B$9,Paramètres!$A$1:$I$88,5,0)</f>
        <v>176.43600000000021</v>
      </c>
      <c r="P184" s="14">
        <f t="shared" si="141"/>
        <v>44.528341291050658</v>
      </c>
      <c r="Q184" s="22">
        <f t="shared" si="162"/>
        <v>384.84622774858025</v>
      </c>
      <c r="R184" s="62">
        <f t="shared" si="109"/>
        <v>674.31959340726439</v>
      </c>
      <c r="S184" s="62">
        <f ca="1">AVERAGE(OFFSET($R$3,0,0,'Données projet'!$E$9+1,1))-AVERAGE(OFFSET($H$3,0,0,'Données projet'!$E$9+1,1))</f>
        <v>276.58769039042727</v>
      </c>
      <c r="T184" s="62">
        <f t="shared" si="142"/>
        <v>194.1628048442449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5.0442083845386829</v>
      </c>
      <c r="AA184" s="23">
        <f>EXP(-LN(2)/25)*AA183+(1-EXP(-LN(2)/25))/(LN(2)/25)*Calculateur!V184*Calculateur!X184*VLOOKUP('Données projet'!$B$9,Paramètres!$A$1:$I$88,3,0)*0.475*44/12</f>
        <v>2.3113142464439274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7.3555226309826107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projet'!$B$10,Paramètres!$A$1:$I$88,3,0)*0.475*44/12</f>
        <v>#N/A</v>
      </c>
      <c r="AV184" s="23" t="e">
        <f>EXP(-LN(2)/25)*AV183+(1-EXP(-LN(2)/25))/(LN(2)/25)*Calculateur!AQ184*Calculateur!AS184*VLOOKUP('Données projet'!$B$10,Paramètres!$A$1:$I$88,3,0)*0.475*44/12</f>
        <v>#N/A</v>
      </c>
      <c r="AW184" s="23" t="e">
        <f>EXP(-LN(2)/2)*AW183+(1-EXP(-LN(2)/2))/(LN(2)/2)*AQ184*AT184*VLOOKUP('Données projet'!$B$10,Paramètres!$A$1:$I$88,3,0)*0.475*44/12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projet'!$B$11,Paramètres!$A$1:$I$88,3,0)*0.475*44/12</f>
        <v>#N/A</v>
      </c>
      <c r="BQ184" s="23" t="e">
        <f>EXP(-LN(2)/25)*BQ183+(1-EXP(-LN(2)/25))/(LN(2)/25)*Calculateur!BL184*Calculateur!BN184*VLOOKUP('Données projet'!$B$11,Paramètres!$A$1:$I$88,3,0)*0.475*44/12</f>
        <v>#N/A</v>
      </c>
      <c r="BR184" s="23" t="e">
        <f>EXP(-LN(2)/2)*BR183+(1-EXP(-LN(2)/2))/(LN(2)/2)*BL184*BO184*VLOOKUP('Données projet'!$B$11,Paramètres!$A$1:$I$88,3,0)*0.475*44/12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projet'!$B$12,Paramètres!$A$1:$I$88,3,0)*0.475*44/12</f>
        <v>#N/A</v>
      </c>
      <c r="CL184" s="23" t="e">
        <f>EXP(-LN(2)/25)*CL183+(1-EXP(-LN(2)/25))/(LN(2)/25)*Calculateur!CG184*Calculateur!CI184*VLOOKUP('Données projet'!$B$12,Paramètres!$A$1:$I$88,3,0)*0.475*44/12</f>
        <v>#N/A</v>
      </c>
      <c r="CM184" s="23" t="e">
        <f>EXP(-LN(2)/2)*CM183+(1-EXP(-LN(2)/2))/(LN(2)/2)*CG184*CJ184*VLOOKUP('Données projet'!$B$12,Paramètres!$A$1:$I$88,3,0)*0.475*44/12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195.00000000000026</v>
      </c>
      <c r="O185" s="14">
        <f>N185*VLOOKUP('Données projet'!$B$9,Paramètres!$A$1:$I$88,3,0)*VLOOKUP('Données projet'!$B$9,Paramètres!$A$1:$I$88,5,0)</f>
        <v>176.43600000000021</v>
      </c>
      <c r="P185" s="14">
        <f t="shared" si="141"/>
        <v>44.528341291050658</v>
      </c>
      <c r="Q185" s="22">
        <f t="shared" si="162"/>
        <v>384.84622774858025</v>
      </c>
      <c r="R185" s="62">
        <f t="shared" si="109"/>
        <v>674.38655521682472</v>
      </c>
      <c r="S185" s="62">
        <f ca="1">AVERAGE(OFFSET($R$3,0,0,'Données projet'!$E$9+1,1))-AVERAGE(OFFSET($H$3,0,0,'Données projet'!$E$9+1,1))</f>
        <v>276.58769039042727</v>
      </c>
      <c r="T185" s="62">
        <f t="shared" si="142"/>
        <v>194.1628048442449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4.9452945347811985</v>
      </c>
      <c r="AA185" s="23">
        <f>EXP(-LN(2)/25)*AA184+(1-EXP(-LN(2)/25))/(LN(2)/25)*Calculateur!V185*Calculateur!X185*VLOOKUP('Données projet'!$B$9,Paramètres!$A$1:$I$88,3,0)*0.475*44/12</f>
        <v>2.2481112368281844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7.1934057716093829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projet'!$B$10,Paramètres!$A$1:$I$88,3,0)*0.475*44/12</f>
        <v>#N/A</v>
      </c>
      <c r="AV185" s="23" t="e">
        <f>EXP(-LN(2)/25)*AV184+(1-EXP(-LN(2)/25))/(LN(2)/25)*Calculateur!AQ185*Calculateur!AS185*VLOOKUP('Données projet'!$B$10,Paramètres!$A$1:$I$88,3,0)*0.475*44/12</f>
        <v>#N/A</v>
      </c>
      <c r="AW185" s="23" t="e">
        <f>EXP(-LN(2)/2)*AW184+(1-EXP(-LN(2)/2))/(LN(2)/2)*AQ185*AT185*VLOOKUP('Données projet'!$B$10,Paramètres!$A$1:$I$88,3,0)*0.475*44/12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projet'!$B$11,Paramètres!$A$1:$I$88,3,0)*0.475*44/12</f>
        <v>#N/A</v>
      </c>
      <c r="BQ185" s="23" t="e">
        <f>EXP(-LN(2)/25)*BQ184+(1-EXP(-LN(2)/25))/(LN(2)/25)*Calculateur!BL185*Calculateur!BN185*VLOOKUP('Données projet'!$B$11,Paramètres!$A$1:$I$88,3,0)*0.475*44/12</f>
        <v>#N/A</v>
      </c>
      <c r="BR185" s="23" t="e">
        <f>EXP(-LN(2)/2)*BR184+(1-EXP(-LN(2)/2))/(LN(2)/2)*BL185*BO185*VLOOKUP('Données projet'!$B$11,Paramètres!$A$1:$I$88,3,0)*0.475*44/12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projet'!$B$12,Paramètres!$A$1:$I$88,3,0)*0.475*44/12</f>
        <v>#N/A</v>
      </c>
      <c r="CL185" s="23" t="e">
        <f>EXP(-LN(2)/25)*CL184+(1-EXP(-LN(2)/25))/(LN(2)/25)*Calculateur!CG185*Calculateur!CI185*VLOOKUP('Données projet'!$B$12,Paramètres!$A$1:$I$88,3,0)*0.475*44/12</f>
        <v>#N/A</v>
      </c>
      <c r="CM185" s="23" t="e">
        <f>EXP(-LN(2)/2)*CM184+(1-EXP(-LN(2)/2))/(LN(2)/2)*CG185*CJ185*VLOOKUP('Données projet'!$B$12,Paramètres!$A$1:$I$88,3,0)*0.475*44/12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195.00000000000026</v>
      </c>
      <c r="O186" s="14">
        <f>N186*VLOOKUP('Données projet'!$B$9,Paramètres!$A$1:$I$88,3,0)*VLOOKUP('Données projet'!$B$9,Paramètres!$A$1:$I$88,5,0)</f>
        <v>176.43600000000021</v>
      </c>
      <c r="P186" s="14">
        <f t="shared" si="141"/>
        <v>44.528341291050658</v>
      </c>
      <c r="Q186" s="22">
        <f t="shared" si="162"/>
        <v>384.84622774858025</v>
      </c>
      <c r="R186" s="62">
        <f t="shared" si="109"/>
        <v>674.45235538869315</v>
      </c>
      <c r="S186" s="62">
        <f ca="1">AVERAGE(OFFSET($R$3,0,0,'Données projet'!$E$9+1,1))-AVERAGE(OFFSET($H$3,0,0,'Données projet'!$E$9+1,1))</f>
        <v>276.58769039042727</v>
      </c>
      <c r="T186" s="62">
        <f t="shared" si="142"/>
        <v>194.1628048442449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4.8483203252859672</v>
      </c>
      <c r="AA186" s="23">
        <f>EXP(-LN(2)/25)*AA185+(1-EXP(-LN(2)/25))/(LN(2)/25)*Calculateur!V186*Calculateur!X186*VLOOKUP('Données projet'!$B$9,Paramètres!$A$1:$I$88,3,0)*0.475*44/12</f>
        <v>2.1866365168340858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7.034956842120053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projet'!$B$10,Paramètres!$A$1:$I$88,3,0)*0.475*44/12</f>
        <v>#N/A</v>
      </c>
      <c r="AV186" s="23" t="e">
        <f>EXP(-LN(2)/25)*AV185+(1-EXP(-LN(2)/25))/(LN(2)/25)*Calculateur!AQ186*Calculateur!AS186*VLOOKUP('Données projet'!$B$10,Paramètres!$A$1:$I$88,3,0)*0.475*44/12</f>
        <v>#N/A</v>
      </c>
      <c r="AW186" s="23" t="e">
        <f>EXP(-LN(2)/2)*AW185+(1-EXP(-LN(2)/2))/(LN(2)/2)*AQ186*AT186*VLOOKUP('Données projet'!$B$10,Paramètres!$A$1:$I$88,3,0)*0.475*44/12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projet'!$B$11,Paramètres!$A$1:$I$88,3,0)*0.475*44/12</f>
        <v>#N/A</v>
      </c>
      <c r="BQ186" s="23" t="e">
        <f>EXP(-LN(2)/25)*BQ185+(1-EXP(-LN(2)/25))/(LN(2)/25)*Calculateur!BL186*Calculateur!BN186*VLOOKUP('Données projet'!$B$11,Paramètres!$A$1:$I$88,3,0)*0.475*44/12</f>
        <v>#N/A</v>
      </c>
      <c r="BR186" s="23" t="e">
        <f>EXP(-LN(2)/2)*BR185+(1-EXP(-LN(2)/2))/(LN(2)/2)*BL186*BO186*VLOOKUP('Données projet'!$B$11,Paramètres!$A$1:$I$88,3,0)*0.475*44/12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projet'!$B$12,Paramètres!$A$1:$I$88,3,0)*0.475*44/12</f>
        <v>#N/A</v>
      </c>
      <c r="CL186" s="23" t="e">
        <f>EXP(-LN(2)/25)*CL185+(1-EXP(-LN(2)/25))/(LN(2)/25)*Calculateur!CG186*Calculateur!CI186*VLOOKUP('Données projet'!$B$12,Paramètres!$A$1:$I$88,3,0)*0.475*44/12</f>
        <v>#N/A</v>
      </c>
      <c r="CM186" s="23" t="e">
        <f>EXP(-LN(2)/2)*CM185+(1-EXP(-LN(2)/2))/(LN(2)/2)*CG186*CJ186*VLOOKUP('Données projet'!$B$12,Paramètres!$A$1:$I$88,3,0)*0.475*44/12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195.00000000000026</v>
      </c>
      <c r="O187" s="14">
        <f>N187*VLOOKUP('Données projet'!$B$9,Paramètres!$A$1:$I$88,3,0)*VLOOKUP('Données projet'!$B$9,Paramètres!$A$1:$I$88,5,0)</f>
        <v>176.43600000000021</v>
      </c>
      <c r="P187" s="14">
        <f t="shared" si="141"/>
        <v>44.528341291050658</v>
      </c>
      <c r="Q187" s="22">
        <f t="shared" si="162"/>
        <v>384.84622774858025</v>
      </c>
      <c r="R187" s="62">
        <f t="shared" si="109"/>
        <v>674.51701407468704</v>
      </c>
      <c r="S187" s="62">
        <f ca="1">AVERAGE(OFFSET($R$3,0,0,'Données projet'!$E$9+1,1))-AVERAGE(OFFSET($H$3,0,0,'Données projet'!$E$9+1,1))</f>
        <v>276.58769039042727</v>
      </c>
      <c r="T187" s="62">
        <f t="shared" si="142"/>
        <v>194.1628048442449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4.75324772089051</v>
      </c>
      <c r="AA187" s="23">
        <f>EXP(-LN(2)/25)*AA186+(1-EXP(-LN(2)/25))/(LN(2)/25)*Calculateur!V187*Calculateur!X187*VLOOKUP('Données projet'!$B$9,Paramètres!$A$1:$I$88,3,0)*0.475*44/12</f>
        <v>2.1268428262910408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6.8800905471815508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projet'!$B$10,Paramètres!$A$1:$I$88,3,0)*0.475*44/12</f>
        <v>#N/A</v>
      </c>
      <c r="AV187" s="23" t="e">
        <f>EXP(-LN(2)/25)*AV186+(1-EXP(-LN(2)/25))/(LN(2)/25)*Calculateur!AQ187*Calculateur!AS187*VLOOKUP('Données projet'!$B$10,Paramètres!$A$1:$I$88,3,0)*0.475*44/12</f>
        <v>#N/A</v>
      </c>
      <c r="AW187" s="23" t="e">
        <f>EXP(-LN(2)/2)*AW186+(1-EXP(-LN(2)/2))/(LN(2)/2)*AQ187*AT187*VLOOKUP('Données projet'!$B$10,Paramètres!$A$1:$I$88,3,0)*0.475*44/12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projet'!$B$11,Paramètres!$A$1:$I$88,3,0)*0.475*44/12</f>
        <v>#N/A</v>
      </c>
      <c r="BQ187" s="23" t="e">
        <f>EXP(-LN(2)/25)*BQ186+(1-EXP(-LN(2)/25))/(LN(2)/25)*Calculateur!BL187*Calculateur!BN187*VLOOKUP('Données projet'!$B$11,Paramètres!$A$1:$I$88,3,0)*0.475*44/12</f>
        <v>#N/A</v>
      </c>
      <c r="BR187" s="23" t="e">
        <f>EXP(-LN(2)/2)*BR186+(1-EXP(-LN(2)/2))/(LN(2)/2)*BL187*BO187*VLOOKUP('Données projet'!$B$11,Paramètres!$A$1:$I$88,3,0)*0.475*44/12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projet'!$B$12,Paramètres!$A$1:$I$88,3,0)*0.475*44/12</f>
        <v>#N/A</v>
      </c>
      <c r="CL187" s="23" t="e">
        <f>EXP(-LN(2)/25)*CL186+(1-EXP(-LN(2)/25))/(LN(2)/25)*Calculateur!CG187*Calculateur!CI187*VLOOKUP('Données projet'!$B$12,Paramètres!$A$1:$I$88,3,0)*0.475*44/12</f>
        <v>#N/A</v>
      </c>
      <c r="CM187" s="23" t="e">
        <f>EXP(-LN(2)/2)*CM186+(1-EXP(-LN(2)/2))/(LN(2)/2)*CG187*CJ187*VLOOKUP('Données projet'!$B$12,Paramètres!$A$1:$I$88,3,0)*0.475*44/12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195.00000000000026</v>
      </c>
      <c r="O188" s="14">
        <f>N188*VLOOKUP('Données projet'!$B$9,Paramètres!$A$1:$I$88,3,0)*VLOOKUP('Données projet'!$B$9,Paramètres!$A$1:$I$88,5,0)</f>
        <v>176.43600000000021</v>
      </c>
      <c r="P188" s="14">
        <f t="shared" si="141"/>
        <v>44.528341291050658</v>
      </c>
      <c r="Q188" s="22">
        <f t="shared" si="162"/>
        <v>384.84622774858025</v>
      </c>
      <c r="R188" s="62">
        <f t="shared" si="109"/>
        <v>674.58055107703399</v>
      </c>
      <c r="S188" s="62">
        <f ca="1">AVERAGE(OFFSET($R$3,0,0,'Données projet'!$E$9+1,1))-AVERAGE(OFFSET($H$3,0,0,'Données projet'!$E$9+1,1))</f>
        <v>276.58769039042727</v>
      </c>
      <c r="T188" s="62">
        <f t="shared" si="142"/>
        <v>194.1628048442449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4.6600394322786851</v>
      </c>
      <c r="AA188" s="23">
        <f>EXP(-LN(2)/25)*AA187+(1-EXP(-LN(2)/25))/(LN(2)/25)*Calculateur!V188*Calculateur!X188*VLOOKUP('Données projet'!$B$9,Paramètres!$A$1:$I$88,3,0)*0.475*44/12</f>
        <v>2.0686841973603092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6.7287236296389938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projet'!$B$10,Paramètres!$A$1:$I$88,3,0)*0.475*44/12</f>
        <v>#N/A</v>
      </c>
      <c r="AV188" s="23" t="e">
        <f>EXP(-LN(2)/25)*AV187+(1-EXP(-LN(2)/25))/(LN(2)/25)*Calculateur!AQ188*Calculateur!AS188*VLOOKUP('Données projet'!$B$10,Paramètres!$A$1:$I$88,3,0)*0.475*44/12</f>
        <v>#N/A</v>
      </c>
      <c r="AW188" s="23" t="e">
        <f>EXP(-LN(2)/2)*AW187+(1-EXP(-LN(2)/2))/(LN(2)/2)*AQ188*AT188*VLOOKUP('Données projet'!$B$10,Paramètres!$A$1:$I$88,3,0)*0.475*44/12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projet'!$B$11,Paramètres!$A$1:$I$88,3,0)*0.475*44/12</f>
        <v>#N/A</v>
      </c>
      <c r="BQ188" s="23" t="e">
        <f>EXP(-LN(2)/25)*BQ187+(1-EXP(-LN(2)/25))/(LN(2)/25)*Calculateur!BL188*Calculateur!BN188*VLOOKUP('Données projet'!$B$11,Paramètres!$A$1:$I$88,3,0)*0.475*44/12</f>
        <v>#N/A</v>
      </c>
      <c r="BR188" s="23" t="e">
        <f>EXP(-LN(2)/2)*BR187+(1-EXP(-LN(2)/2))/(LN(2)/2)*BL188*BO188*VLOOKUP('Données projet'!$B$11,Paramètres!$A$1:$I$88,3,0)*0.475*44/12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projet'!$B$12,Paramètres!$A$1:$I$88,3,0)*0.475*44/12</f>
        <v>#N/A</v>
      </c>
      <c r="CL188" s="23" t="e">
        <f>EXP(-LN(2)/25)*CL187+(1-EXP(-LN(2)/25))/(LN(2)/25)*Calculateur!CG188*Calculateur!CI188*VLOOKUP('Données projet'!$B$12,Paramètres!$A$1:$I$88,3,0)*0.475*44/12</f>
        <v>#N/A</v>
      </c>
      <c r="CM188" s="23" t="e">
        <f>EXP(-LN(2)/2)*CM187+(1-EXP(-LN(2)/2))/(LN(2)/2)*CG188*CJ188*VLOOKUP('Données projet'!$B$12,Paramètres!$A$1:$I$88,3,0)*0.475*44/12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195.00000000000026</v>
      </c>
      <c r="O189" s="14">
        <f>N189*VLOOKUP('Données projet'!$B$9,Paramètres!$A$1:$I$88,3,0)*VLOOKUP('Données projet'!$B$9,Paramètres!$A$1:$I$88,5,0)</f>
        <v>176.43600000000021</v>
      </c>
      <c r="P189" s="14">
        <f t="shared" si="141"/>
        <v>44.528341291050658</v>
      </c>
      <c r="Q189" s="22">
        <f t="shared" si="162"/>
        <v>384.84622774858025</v>
      </c>
      <c r="R189" s="62">
        <f t="shared" si="109"/>
        <v>674.64298585443771</v>
      </c>
      <c r="S189" s="62">
        <f ca="1">AVERAGE(OFFSET($R$3,0,0,'Données projet'!$E$9+1,1))-AVERAGE(OFFSET($H$3,0,0,'Données projet'!$E$9+1,1))</f>
        <v>276.58769039042727</v>
      </c>
      <c r="T189" s="62">
        <f t="shared" si="142"/>
        <v>194.1628048442449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4.5686589013550956</v>
      </c>
      <c r="AA189" s="23">
        <f>EXP(-LN(2)/25)*AA188+(1-EXP(-LN(2)/25))/(LN(2)/25)*Calculateur!V189*Calculateur!X189*VLOOKUP('Données projet'!$B$9,Paramètres!$A$1:$I$88,3,0)*0.475*44/12</f>
        <v>2.0121159191961175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6.5807748205512127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projet'!$B$10,Paramètres!$A$1:$I$88,3,0)*0.475*44/12</f>
        <v>#N/A</v>
      </c>
      <c r="AV189" s="23" t="e">
        <f>EXP(-LN(2)/25)*AV188+(1-EXP(-LN(2)/25))/(LN(2)/25)*Calculateur!AQ189*Calculateur!AS189*VLOOKUP('Données projet'!$B$10,Paramètres!$A$1:$I$88,3,0)*0.475*44/12</f>
        <v>#N/A</v>
      </c>
      <c r="AW189" s="23" t="e">
        <f>EXP(-LN(2)/2)*AW188+(1-EXP(-LN(2)/2))/(LN(2)/2)*AQ189*AT189*VLOOKUP('Données projet'!$B$10,Paramètres!$A$1:$I$88,3,0)*0.475*44/12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projet'!$B$11,Paramètres!$A$1:$I$88,3,0)*0.475*44/12</f>
        <v>#N/A</v>
      </c>
      <c r="BQ189" s="23" t="e">
        <f>EXP(-LN(2)/25)*BQ188+(1-EXP(-LN(2)/25))/(LN(2)/25)*Calculateur!BL189*Calculateur!BN189*VLOOKUP('Données projet'!$B$11,Paramètres!$A$1:$I$88,3,0)*0.475*44/12</f>
        <v>#N/A</v>
      </c>
      <c r="BR189" s="23" t="e">
        <f>EXP(-LN(2)/2)*BR188+(1-EXP(-LN(2)/2))/(LN(2)/2)*BL189*BO189*VLOOKUP('Données projet'!$B$11,Paramètres!$A$1:$I$88,3,0)*0.475*44/12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projet'!$B$12,Paramètres!$A$1:$I$88,3,0)*0.475*44/12</f>
        <v>#N/A</v>
      </c>
      <c r="CL189" s="23" t="e">
        <f>EXP(-LN(2)/25)*CL188+(1-EXP(-LN(2)/25))/(LN(2)/25)*Calculateur!CG189*Calculateur!CI189*VLOOKUP('Données projet'!$B$12,Paramètres!$A$1:$I$88,3,0)*0.475*44/12</f>
        <v>#N/A</v>
      </c>
      <c r="CM189" s="23" t="e">
        <f>EXP(-LN(2)/2)*CM188+(1-EXP(-LN(2)/2))/(LN(2)/2)*CG189*CJ189*VLOOKUP('Données projet'!$B$12,Paramètres!$A$1:$I$88,3,0)*0.475*44/12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195.00000000000026</v>
      </c>
      <c r="O190" s="14">
        <f>N190*VLOOKUP('Données projet'!$B$9,Paramètres!$A$1:$I$88,3,0)*VLOOKUP('Données projet'!$B$9,Paramètres!$A$1:$I$88,5,0)</f>
        <v>176.43600000000021</v>
      </c>
      <c r="P190" s="14">
        <f t="shared" si="141"/>
        <v>44.528341291050658</v>
      </c>
      <c r="Q190" s="22">
        <f t="shared" si="162"/>
        <v>384.84622774858025</v>
      </c>
      <c r="R190" s="62">
        <f t="shared" si="109"/>
        <v>674.7043375280366</v>
      </c>
      <c r="S190" s="62">
        <f ca="1">AVERAGE(OFFSET($R$3,0,0,'Données projet'!$E$9+1,1))-AVERAGE(OFFSET($H$3,0,0,'Données projet'!$E$9+1,1))</f>
        <v>276.58769039042727</v>
      </c>
      <c r="T190" s="62">
        <f t="shared" si="142"/>
        <v>194.1628048442449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4.479070286906297</v>
      </c>
      <c r="AA190" s="23">
        <f>EXP(-LN(2)/25)*AA189+(1-EXP(-LN(2)/25))/(LN(2)/25)*Calculateur!V190*Calculateur!X190*VLOOKUP('Données projet'!$B$9,Paramètres!$A$1:$I$88,3,0)*0.475*44/12</f>
        <v>1.9570945035731222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6.4361647904794195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projet'!$B$10,Paramètres!$A$1:$I$88,3,0)*0.475*44/12</f>
        <v>#N/A</v>
      </c>
      <c r="AV190" s="23" t="e">
        <f>EXP(-LN(2)/25)*AV189+(1-EXP(-LN(2)/25))/(LN(2)/25)*Calculateur!AQ190*Calculateur!AS190*VLOOKUP('Données projet'!$B$10,Paramètres!$A$1:$I$88,3,0)*0.475*44/12</f>
        <v>#N/A</v>
      </c>
      <c r="AW190" s="23" t="e">
        <f>EXP(-LN(2)/2)*AW189+(1-EXP(-LN(2)/2))/(LN(2)/2)*AQ190*AT190*VLOOKUP('Données projet'!$B$10,Paramètres!$A$1:$I$88,3,0)*0.475*44/12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projet'!$B$11,Paramètres!$A$1:$I$88,3,0)*0.475*44/12</f>
        <v>#N/A</v>
      </c>
      <c r="BQ190" s="23" t="e">
        <f>EXP(-LN(2)/25)*BQ189+(1-EXP(-LN(2)/25))/(LN(2)/25)*Calculateur!BL190*Calculateur!BN190*VLOOKUP('Données projet'!$B$11,Paramètres!$A$1:$I$88,3,0)*0.475*44/12</f>
        <v>#N/A</v>
      </c>
      <c r="BR190" s="23" t="e">
        <f>EXP(-LN(2)/2)*BR189+(1-EXP(-LN(2)/2))/(LN(2)/2)*BL190*BO190*VLOOKUP('Données projet'!$B$11,Paramètres!$A$1:$I$88,3,0)*0.475*44/12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projet'!$B$12,Paramètres!$A$1:$I$88,3,0)*0.475*44/12</f>
        <v>#N/A</v>
      </c>
      <c r="CL190" s="23" t="e">
        <f>EXP(-LN(2)/25)*CL189+(1-EXP(-LN(2)/25))/(LN(2)/25)*Calculateur!CG190*Calculateur!CI190*VLOOKUP('Données projet'!$B$12,Paramètres!$A$1:$I$88,3,0)*0.475*44/12</f>
        <v>#N/A</v>
      </c>
      <c r="CM190" s="23" t="e">
        <f>EXP(-LN(2)/2)*CM189+(1-EXP(-LN(2)/2))/(LN(2)/2)*CG190*CJ190*VLOOKUP('Données projet'!$B$12,Paramètres!$A$1:$I$88,3,0)*0.475*44/12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195.00000000000026</v>
      </c>
      <c r="O191" s="14">
        <f>N191*VLOOKUP('Données projet'!$B$9,Paramètres!$A$1:$I$88,3,0)*VLOOKUP('Données projet'!$B$9,Paramètres!$A$1:$I$88,5,0)</f>
        <v>176.43600000000021</v>
      </c>
      <c r="P191" s="14">
        <f t="shared" si="141"/>
        <v>44.528341291050658</v>
      </c>
      <c r="Q191" s="22">
        <f t="shared" si="162"/>
        <v>384.84622774858025</v>
      </c>
      <c r="R191" s="62">
        <f t="shared" si="109"/>
        <v>674.76462488726042</v>
      </c>
      <c r="S191" s="62">
        <f ca="1">AVERAGE(OFFSET($R$3,0,0,'Données projet'!$E$9+1,1))-AVERAGE(OFFSET($H$3,0,0,'Données projet'!$E$9+1,1))</f>
        <v>276.58769039042727</v>
      </c>
      <c r="T191" s="62">
        <f t="shared" si="142"/>
        <v>194.1628048442449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4.391238450543181</v>
      </c>
      <c r="AA191" s="23">
        <f>EXP(-LN(2)/25)*AA190+(1-EXP(-LN(2)/25))/(LN(2)/25)*Calculateur!V191*Calculateur!X191*VLOOKUP('Données projet'!$B$9,Paramètres!$A$1:$I$88,3,0)*0.475*44/12</f>
        <v>1.9035776514537883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6.2948161019969691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projet'!$B$10,Paramètres!$A$1:$I$88,3,0)*0.475*44/12</f>
        <v>#N/A</v>
      </c>
      <c r="AV191" s="23" t="e">
        <f>EXP(-LN(2)/25)*AV190+(1-EXP(-LN(2)/25))/(LN(2)/25)*Calculateur!AQ191*Calculateur!AS191*VLOOKUP('Données projet'!$B$10,Paramètres!$A$1:$I$88,3,0)*0.475*44/12</f>
        <v>#N/A</v>
      </c>
      <c r="AW191" s="23" t="e">
        <f>EXP(-LN(2)/2)*AW190+(1-EXP(-LN(2)/2))/(LN(2)/2)*AQ191*AT191*VLOOKUP('Données projet'!$B$10,Paramètres!$A$1:$I$88,3,0)*0.475*44/12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projet'!$B$11,Paramètres!$A$1:$I$88,3,0)*0.475*44/12</f>
        <v>#N/A</v>
      </c>
      <c r="BQ191" s="23" t="e">
        <f>EXP(-LN(2)/25)*BQ190+(1-EXP(-LN(2)/25))/(LN(2)/25)*Calculateur!BL191*Calculateur!BN191*VLOOKUP('Données projet'!$B$11,Paramètres!$A$1:$I$88,3,0)*0.475*44/12</f>
        <v>#N/A</v>
      </c>
      <c r="BR191" s="23" t="e">
        <f>EXP(-LN(2)/2)*BR190+(1-EXP(-LN(2)/2))/(LN(2)/2)*BL191*BO191*VLOOKUP('Données projet'!$B$11,Paramètres!$A$1:$I$88,3,0)*0.475*44/12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projet'!$B$12,Paramètres!$A$1:$I$88,3,0)*0.475*44/12</f>
        <v>#N/A</v>
      </c>
      <c r="CL191" s="23" t="e">
        <f>EXP(-LN(2)/25)*CL190+(1-EXP(-LN(2)/25))/(LN(2)/25)*Calculateur!CG191*Calculateur!CI191*VLOOKUP('Données projet'!$B$12,Paramètres!$A$1:$I$88,3,0)*0.475*44/12</f>
        <v>#N/A</v>
      </c>
      <c r="CM191" s="23" t="e">
        <f>EXP(-LN(2)/2)*CM190+(1-EXP(-LN(2)/2))/(LN(2)/2)*CG191*CJ191*VLOOKUP('Données projet'!$B$12,Paramètres!$A$1:$I$88,3,0)*0.475*44/12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195.00000000000026</v>
      </c>
      <c r="O192" s="14">
        <f>N192*VLOOKUP('Données projet'!$B$9,Paramètres!$A$1:$I$88,3,0)*VLOOKUP('Données projet'!$B$9,Paramètres!$A$1:$I$88,5,0)</f>
        <v>176.43600000000021</v>
      </c>
      <c r="P192" s="14">
        <f t="shared" si="141"/>
        <v>44.528341291050658</v>
      </c>
      <c r="Q192" s="22">
        <f t="shared" si="162"/>
        <v>384.84622774858025</v>
      </c>
      <c r="R192" s="62">
        <f t="shared" si="109"/>
        <v>674.8238663955841</v>
      </c>
      <c r="S192" s="62">
        <f ca="1">AVERAGE(OFFSET($R$3,0,0,'Données projet'!$E$9+1,1))-AVERAGE(OFFSET($H$3,0,0,'Données projet'!$E$9+1,1))</f>
        <v>276.58769039042727</v>
      </c>
      <c r="T192" s="62">
        <f t="shared" si="142"/>
        <v>194.1628048442449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4.3051289429190147</v>
      </c>
      <c r="AA192" s="23">
        <f>EXP(-LN(2)/25)*AA191+(1-EXP(-LN(2)/25))/(LN(2)/25)*Calculateur!V192*Calculateur!X192*VLOOKUP('Données projet'!$B$9,Paramètres!$A$1:$I$88,3,0)*0.475*44/12</f>
        <v>1.8515242204699864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6.1566531633890014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projet'!$B$10,Paramètres!$A$1:$I$88,3,0)*0.475*44/12</f>
        <v>#N/A</v>
      </c>
      <c r="AV192" s="23" t="e">
        <f>EXP(-LN(2)/25)*AV191+(1-EXP(-LN(2)/25))/(LN(2)/25)*Calculateur!AQ192*Calculateur!AS192*VLOOKUP('Données projet'!$B$10,Paramètres!$A$1:$I$88,3,0)*0.475*44/12</f>
        <v>#N/A</v>
      </c>
      <c r="AW192" s="23" t="e">
        <f>EXP(-LN(2)/2)*AW191+(1-EXP(-LN(2)/2))/(LN(2)/2)*AQ192*AT192*VLOOKUP('Données projet'!$B$10,Paramètres!$A$1:$I$88,3,0)*0.475*44/12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projet'!$B$11,Paramètres!$A$1:$I$88,3,0)*0.475*44/12</f>
        <v>#N/A</v>
      </c>
      <c r="BQ192" s="23" t="e">
        <f>EXP(-LN(2)/25)*BQ191+(1-EXP(-LN(2)/25))/(LN(2)/25)*Calculateur!BL192*Calculateur!BN192*VLOOKUP('Données projet'!$B$11,Paramètres!$A$1:$I$88,3,0)*0.475*44/12</f>
        <v>#N/A</v>
      </c>
      <c r="BR192" s="23" t="e">
        <f>EXP(-LN(2)/2)*BR191+(1-EXP(-LN(2)/2))/(LN(2)/2)*BL192*BO192*VLOOKUP('Données projet'!$B$11,Paramètres!$A$1:$I$88,3,0)*0.475*44/12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projet'!$B$12,Paramètres!$A$1:$I$88,3,0)*0.475*44/12</f>
        <v>#N/A</v>
      </c>
      <c r="CL192" s="23" t="e">
        <f>EXP(-LN(2)/25)*CL191+(1-EXP(-LN(2)/25))/(LN(2)/25)*Calculateur!CG192*Calculateur!CI192*VLOOKUP('Données projet'!$B$12,Paramètres!$A$1:$I$88,3,0)*0.475*44/12</f>
        <v>#N/A</v>
      </c>
      <c r="CM192" s="23" t="e">
        <f>EXP(-LN(2)/2)*CM191+(1-EXP(-LN(2)/2))/(LN(2)/2)*CG192*CJ192*VLOOKUP('Données projet'!$B$12,Paramètres!$A$1:$I$88,3,0)*0.475*44/12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195.00000000000026</v>
      </c>
      <c r="O193" s="14">
        <f>N193*VLOOKUP('Données projet'!$B$9,Paramètres!$A$1:$I$88,3,0)*VLOOKUP('Données projet'!$B$9,Paramètres!$A$1:$I$88,5,0)</f>
        <v>176.43600000000021</v>
      </c>
      <c r="P193" s="14">
        <f t="shared" si="141"/>
        <v>44.528341291050658</v>
      </c>
      <c r="Q193" s="22">
        <f t="shared" si="162"/>
        <v>384.84622774858025</v>
      </c>
      <c r="R193" s="62">
        <f t="shared" si="109"/>
        <v>674.88208019618253</v>
      </c>
      <c r="S193" s="62">
        <f ca="1">AVERAGE(OFFSET($R$3,0,0,'Données projet'!$E$9+1,1))-AVERAGE(OFFSET($H$3,0,0,'Données projet'!$E$9+1,1))</f>
        <v>276.58769039042727</v>
      </c>
      <c r="T193" s="62">
        <f t="shared" si="142"/>
        <v>194.1628048442449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4.2207079902177451</v>
      </c>
      <c r="AA193" s="23">
        <f>EXP(-LN(2)/25)*AA192+(1-EXP(-LN(2)/25))/(LN(2)/25)*Calculateur!V193*Calculateur!X193*VLOOKUP('Données projet'!$B$9,Paramètres!$A$1:$I$88,3,0)*0.475*44/12</f>
        <v>1.8008941932938076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6.0216021835115523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projet'!$B$10,Paramètres!$A$1:$I$88,3,0)*0.475*44/12</f>
        <v>#N/A</v>
      </c>
      <c r="AV193" s="23" t="e">
        <f>EXP(-LN(2)/25)*AV192+(1-EXP(-LN(2)/25))/(LN(2)/25)*Calculateur!AQ193*Calculateur!AS193*VLOOKUP('Données projet'!$B$10,Paramètres!$A$1:$I$88,3,0)*0.475*44/12</f>
        <v>#N/A</v>
      </c>
      <c r="AW193" s="23" t="e">
        <f>EXP(-LN(2)/2)*AW192+(1-EXP(-LN(2)/2))/(LN(2)/2)*AQ193*AT193*VLOOKUP('Données projet'!$B$10,Paramètres!$A$1:$I$88,3,0)*0.475*44/12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projet'!$B$11,Paramètres!$A$1:$I$88,3,0)*0.475*44/12</f>
        <v>#N/A</v>
      </c>
      <c r="BQ193" s="23" t="e">
        <f>EXP(-LN(2)/25)*BQ192+(1-EXP(-LN(2)/25))/(LN(2)/25)*Calculateur!BL193*Calculateur!BN193*VLOOKUP('Données projet'!$B$11,Paramètres!$A$1:$I$88,3,0)*0.475*44/12</f>
        <v>#N/A</v>
      </c>
      <c r="BR193" s="23" t="e">
        <f>EXP(-LN(2)/2)*BR192+(1-EXP(-LN(2)/2))/(LN(2)/2)*BL193*BO193*VLOOKUP('Données projet'!$B$11,Paramètres!$A$1:$I$88,3,0)*0.475*44/12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projet'!$B$12,Paramètres!$A$1:$I$88,3,0)*0.475*44/12</f>
        <v>#N/A</v>
      </c>
      <c r="CL193" s="23" t="e">
        <f>EXP(-LN(2)/25)*CL192+(1-EXP(-LN(2)/25))/(LN(2)/25)*Calculateur!CG193*Calculateur!CI193*VLOOKUP('Données projet'!$B$12,Paramètres!$A$1:$I$88,3,0)*0.475*44/12</f>
        <v>#N/A</v>
      </c>
      <c r="CM193" s="23" t="e">
        <f>EXP(-LN(2)/2)*CM192+(1-EXP(-LN(2)/2))/(LN(2)/2)*CG193*CJ193*VLOOKUP('Données projet'!$B$12,Paramètres!$A$1:$I$88,3,0)*0.475*44/12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195.00000000000026</v>
      </c>
      <c r="O194" s="14">
        <f>N194*VLOOKUP('Données projet'!$B$9,Paramètres!$A$1:$I$88,3,0)*VLOOKUP('Données projet'!$B$9,Paramètres!$A$1:$I$88,5,0)</f>
        <v>176.43600000000021</v>
      </c>
      <c r="P194" s="14">
        <f t="shared" si="141"/>
        <v>44.528341291050658</v>
      </c>
      <c r="Q194" s="22">
        <f t="shared" si="162"/>
        <v>384.84622774858025</v>
      </c>
      <c r="R194" s="62">
        <f t="shared" si="109"/>
        <v>674.93928411748709</v>
      </c>
      <c r="S194" s="62">
        <f ca="1">AVERAGE(OFFSET($R$3,0,0,'Données projet'!$E$9+1,1))-AVERAGE(OFFSET($H$3,0,0,'Données projet'!$E$9+1,1))</f>
        <v>276.58769039042727</v>
      </c>
      <c r="T194" s="62">
        <f t="shared" si="142"/>
        <v>194.1628048442449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4.1379424809072507</v>
      </c>
      <c r="AA194" s="23">
        <f>EXP(-LN(2)/25)*AA193+(1-EXP(-LN(2)/25))/(LN(2)/25)*Calculateur!V194*Calculateur!X194*VLOOKUP('Données projet'!$B$9,Paramètres!$A$1:$I$88,3,0)*0.475*44/12</f>
        <v>1.7516486468732788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5.8895911277805295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projet'!$B$10,Paramètres!$A$1:$I$88,3,0)*0.475*44/12</f>
        <v>#N/A</v>
      </c>
      <c r="AV194" s="23" t="e">
        <f>EXP(-LN(2)/25)*AV193+(1-EXP(-LN(2)/25))/(LN(2)/25)*Calculateur!AQ194*Calculateur!AS194*VLOOKUP('Données projet'!$B$10,Paramètres!$A$1:$I$88,3,0)*0.475*44/12</f>
        <v>#N/A</v>
      </c>
      <c r="AW194" s="23" t="e">
        <f>EXP(-LN(2)/2)*AW193+(1-EXP(-LN(2)/2))/(LN(2)/2)*AQ194*AT194*VLOOKUP('Données projet'!$B$10,Paramètres!$A$1:$I$88,3,0)*0.475*44/12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projet'!$B$11,Paramètres!$A$1:$I$88,3,0)*0.475*44/12</f>
        <v>#N/A</v>
      </c>
      <c r="BQ194" s="23" t="e">
        <f>EXP(-LN(2)/25)*BQ193+(1-EXP(-LN(2)/25))/(LN(2)/25)*Calculateur!BL194*Calculateur!BN194*VLOOKUP('Données projet'!$B$11,Paramètres!$A$1:$I$88,3,0)*0.475*44/12</f>
        <v>#N/A</v>
      </c>
      <c r="BR194" s="23" t="e">
        <f>EXP(-LN(2)/2)*BR193+(1-EXP(-LN(2)/2))/(LN(2)/2)*BL194*BO194*VLOOKUP('Données projet'!$B$11,Paramètres!$A$1:$I$88,3,0)*0.475*44/12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projet'!$B$12,Paramètres!$A$1:$I$88,3,0)*0.475*44/12</f>
        <v>#N/A</v>
      </c>
      <c r="CL194" s="23" t="e">
        <f>EXP(-LN(2)/25)*CL193+(1-EXP(-LN(2)/25))/(LN(2)/25)*Calculateur!CG194*Calculateur!CI194*VLOOKUP('Données projet'!$B$12,Paramètres!$A$1:$I$88,3,0)*0.475*44/12</f>
        <v>#N/A</v>
      </c>
      <c r="CM194" s="23" t="e">
        <f>EXP(-LN(2)/2)*CM193+(1-EXP(-LN(2)/2))/(LN(2)/2)*CG194*CJ194*VLOOKUP('Données projet'!$B$12,Paramètres!$A$1:$I$88,3,0)*0.475*44/12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195.00000000000026</v>
      </c>
      <c r="O195" s="14">
        <f>N195*VLOOKUP('Données projet'!$B$9,Paramètres!$A$1:$I$88,3,0)*VLOOKUP('Données projet'!$B$9,Paramètres!$A$1:$I$88,5,0)</f>
        <v>176.43600000000021</v>
      </c>
      <c r="P195" s="14">
        <f t="shared" si="141"/>
        <v>44.528341291050658</v>
      </c>
      <c r="Q195" s="22">
        <f t="shared" si="162"/>
        <v>384.84622774858025</v>
      </c>
      <c r="R195" s="62">
        <f t="shared" ref="R195:R203" si="191">Q195+(I195+J195)*44/12</f>
        <v>674.99549567864597</v>
      </c>
      <c r="S195" s="62">
        <f ca="1">AVERAGE(OFFSET($R$3,0,0,'Données projet'!$E$9+1,1))-AVERAGE(OFFSET($H$3,0,0,'Données projet'!$E$9+1,1))</f>
        <v>276.58769039042727</v>
      </c>
      <c r="T195" s="62">
        <f t="shared" si="142"/>
        <v>194.1628048442449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4.0567999527523586</v>
      </c>
      <c r="AA195" s="23">
        <f>EXP(-LN(2)/25)*AA194+(1-EXP(-LN(2)/25))/(LN(2)/25)*Calculateur!V195*Calculateur!X195*VLOOKUP('Données projet'!$B$9,Paramètres!$A$1:$I$88,3,0)*0.475*44/12</f>
        <v>1.7037497225093301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5.7605496752616885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projet'!$B$10,Paramètres!$A$1:$I$88,3,0)*0.475*44/12</f>
        <v>#N/A</v>
      </c>
      <c r="AV195" s="23" t="e">
        <f>EXP(-LN(2)/25)*AV194+(1-EXP(-LN(2)/25))/(LN(2)/25)*Calculateur!AQ195*Calculateur!AS195*VLOOKUP('Données projet'!$B$10,Paramètres!$A$1:$I$88,3,0)*0.475*44/12</f>
        <v>#N/A</v>
      </c>
      <c r="AW195" s="23" t="e">
        <f>EXP(-LN(2)/2)*AW194+(1-EXP(-LN(2)/2))/(LN(2)/2)*AQ195*AT195*VLOOKUP('Données projet'!$B$10,Paramètres!$A$1:$I$88,3,0)*0.475*44/12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projet'!$B$11,Paramètres!$A$1:$I$88,3,0)*0.475*44/12</f>
        <v>#N/A</v>
      </c>
      <c r="BQ195" s="23" t="e">
        <f>EXP(-LN(2)/25)*BQ194+(1-EXP(-LN(2)/25))/(LN(2)/25)*Calculateur!BL195*Calculateur!BN195*VLOOKUP('Données projet'!$B$11,Paramètres!$A$1:$I$88,3,0)*0.475*44/12</f>
        <v>#N/A</v>
      </c>
      <c r="BR195" s="23" t="e">
        <f>EXP(-LN(2)/2)*BR194+(1-EXP(-LN(2)/2))/(LN(2)/2)*BL195*BO195*VLOOKUP('Données projet'!$B$11,Paramètres!$A$1:$I$88,3,0)*0.475*44/12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projet'!$B$12,Paramètres!$A$1:$I$88,3,0)*0.475*44/12</f>
        <v>#N/A</v>
      </c>
      <c r="CL195" s="23" t="e">
        <f>EXP(-LN(2)/25)*CL194+(1-EXP(-LN(2)/25))/(LN(2)/25)*Calculateur!CG195*Calculateur!CI195*VLOOKUP('Données projet'!$B$12,Paramètres!$A$1:$I$88,3,0)*0.475*44/12</f>
        <v>#N/A</v>
      </c>
      <c r="CM195" s="23" t="e">
        <f>EXP(-LN(2)/2)*CM194+(1-EXP(-LN(2)/2))/(LN(2)/2)*CG195*CJ195*VLOOKUP('Données projet'!$B$12,Paramètres!$A$1:$I$88,3,0)*0.475*44/12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195.00000000000026</v>
      </c>
      <c r="O196" s="14">
        <f>N196*VLOOKUP('Données projet'!$B$9,Paramètres!$A$1:$I$88,3,0)*VLOOKUP('Données projet'!$B$9,Paramètres!$A$1:$I$88,5,0)</f>
        <v>176.43600000000021</v>
      </c>
      <c r="P196" s="14">
        <f t="shared" si="141"/>
        <v>44.528341291050658</v>
      </c>
      <c r="Q196" s="22">
        <f t="shared" si="162"/>
        <v>384.84622774858025</v>
      </c>
      <c r="R196" s="62">
        <f t="shared" si="191"/>
        <v>675.05073209488876</v>
      </c>
      <c r="S196" s="62">
        <f ca="1">AVERAGE(OFFSET($R$3,0,0,'Données projet'!$E$9+1,1))-AVERAGE(OFFSET($H$3,0,0,'Données projet'!$E$9+1,1))</f>
        <v>276.58769039042727</v>
      </c>
      <c r="T196" s="62">
        <f t="shared" si="142"/>
        <v>194.1628048442449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3.977248580082529</v>
      </c>
      <c r="AA196" s="23">
        <f>EXP(-LN(2)/25)*AA195+(1-EXP(-LN(2)/25))/(LN(2)/25)*Calculateur!V196*Calculateur!X196*VLOOKUP('Données projet'!$B$9,Paramètres!$A$1:$I$88,3,0)*0.475*44/12</f>
        <v>1.6571605967510086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5.6344091768335378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projet'!$B$10,Paramètres!$A$1:$I$88,3,0)*0.475*44/12</f>
        <v>#N/A</v>
      </c>
      <c r="AV196" s="23" t="e">
        <f>EXP(-LN(2)/25)*AV195+(1-EXP(-LN(2)/25))/(LN(2)/25)*Calculateur!AQ196*Calculateur!AS196*VLOOKUP('Données projet'!$B$10,Paramètres!$A$1:$I$88,3,0)*0.475*44/12</f>
        <v>#N/A</v>
      </c>
      <c r="AW196" s="23" t="e">
        <f>EXP(-LN(2)/2)*AW195+(1-EXP(-LN(2)/2))/(LN(2)/2)*AQ196*AT196*VLOOKUP('Données projet'!$B$10,Paramètres!$A$1:$I$88,3,0)*0.475*44/12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projet'!$B$11,Paramètres!$A$1:$I$88,3,0)*0.475*44/12</f>
        <v>#N/A</v>
      </c>
      <c r="BQ196" s="23" t="e">
        <f>EXP(-LN(2)/25)*BQ195+(1-EXP(-LN(2)/25))/(LN(2)/25)*Calculateur!BL196*Calculateur!BN196*VLOOKUP('Données projet'!$B$11,Paramètres!$A$1:$I$88,3,0)*0.475*44/12</f>
        <v>#N/A</v>
      </c>
      <c r="BR196" s="23" t="e">
        <f>EXP(-LN(2)/2)*BR195+(1-EXP(-LN(2)/2))/(LN(2)/2)*BL196*BO196*VLOOKUP('Données projet'!$B$11,Paramètres!$A$1:$I$88,3,0)*0.475*44/12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projet'!$B$12,Paramètres!$A$1:$I$88,3,0)*0.475*44/12</f>
        <v>#N/A</v>
      </c>
      <c r="CL196" s="23" t="e">
        <f>EXP(-LN(2)/25)*CL195+(1-EXP(-LN(2)/25))/(LN(2)/25)*Calculateur!CG196*Calculateur!CI196*VLOOKUP('Données projet'!$B$12,Paramètres!$A$1:$I$88,3,0)*0.475*44/12</f>
        <v>#N/A</v>
      </c>
      <c r="CM196" s="23" t="e">
        <f>EXP(-LN(2)/2)*CM195+(1-EXP(-LN(2)/2))/(LN(2)/2)*CG196*CJ196*VLOOKUP('Données projet'!$B$12,Paramètres!$A$1:$I$88,3,0)*0.475*44/12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195.00000000000026</v>
      </c>
      <c r="O197" s="14">
        <f>N197*VLOOKUP('Données projet'!$B$9,Paramètres!$A$1:$I$88,3,0)*VLOOKUP('Données projet'!$B$9,Paramètres!$A$1:$I$88,5,0)</f>
        <v>176.43600000000021</v>
      </c>
      <c r="P197" s="14">
        <f t="shared" ref="P197:P203" si="203">EXP(-1.0587+0.8836*LN(O197)+0.284)</f>
        <v>44.528341291050658</v>
      </c>
      <c r="Q197" s="22">
        <f t="shared" si="162"/>
        <v>384.84622774858025</v>
      </c>
      <c r="R197" s="62">
        <f t="shared" si="191"/>
        <v>675.10501028279998</v>
      </c>
      <c r="S197" s="62">
        <f ca="1">AVERAGE(OFFSET($R$3,0,0,'Données projet'!$E$9+1,1))-AVERAGE(OFFSET($H$3,0,0,'Données projet'!$E$9+1,1))</f>
        <v>276.58769039042727</v>
      </c>
      <c r="T197" s="62">
        <f t="shared" ref="T197:T203" si="204">$T$3</f>
        <v>194.1628048442449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3.8992571613092086</v>
      </c>
      <c r="AA197" s="23">
        <f>EXP(-LN(2)/25)*AA196+(1-EXP(-LN(2)/25))/(LN(2)/25)*Calculateur!V197*Calculateur!X197*VLOOKUP('Données projet'!$B$9,Paramètres!$A$1:$I$88,3,0)*0.475*44/12</f>
        <v>1.611845453086564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5.5111026143957726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projet'!$B$10,Paramètres!$A$1:$I$88,3,0)*0.475*44/12</f>
        <v>#N/A</v>
      </c>
      <c r="AV197" s="23" t="e">
        <f>EXP(-LN(2)/25)*AV196+(1-EXP(-LN(2)/25))/(LN(2)/25)*Calculateur!AQ197*Calculateur!AS197*VLOOKUP('Données projet'!$B$10,Paramètres!$A$1:$I$88,3,0)*0.475*44/12</f>
        <v>#N/A</v>
      </c>
      <c r="AW197" s="23" t="e">
        <f>EXP(-LN(2)/2)*AW196+(1-EXP(-LN(2)/2))/(LN(2)/2)*AQ197*AT197*VLOOKUP('Données projet'!$B$10,Paramètres!$A$1:$I$88,3,0)*0.475*44/12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projet'!$B$11,Paramètres!$A$1:$I$88,3,0)*0.475*44/12</f>
        <v>#N/A</v>
      </c>
      <c r="BQ197" s="23" t="e">
        <f>EXP(-LN(2)/25)*BQ196+(1-EXP(-LN(2)/25))/(LN(2)/25)*Calculateur!BL197*Calculateur!BN197*VLOOKUP('Données projet'!$B$11,Paramètres!$A$1:$I$88,3,0)*0.475*44/12</f>
        <v>#N/A</v>
      </c>
      <c r="BR197" s="23" t="e">
        <f>EXP(-LN(2)/2)*BR196+(1-EXP(-LN(2)/2))/(LN(2)/2)*BL197*BO197*VLOOKUP('Données projet'!$B$11,Paramètres!$A$1:$I$88,3,0)*0.475*44/12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projet'!$B$12,Paramètres!$A$1:$I$88,3,0)*0.475*44/12</f>
        <v>#N/A</v>
      </c>
      <c r="CL197" s="23" t="e">
        <f>EXP(-LN(2)/25)*CL196+(1-EXP(-LN(2)/25))/(LN(2)/25)*Calculateur!CG197*Calculateur!CI197*VLOOKUP('Données projet'!$B$12,Paramètres!$A$1:$I$88,3,0)*0.475*44/12</f>
        <v>#N/A</v>
      </c>
      <c r="CM197" s="23" t="e">
        <f>EXP(-LN(2)/2)*CM196+(1-EXP(-LN(2)/2))/(LN(2)/2)*CG197*CJ197*VLOOKUP('Données projet'!$B$12,Paramètres!$A$1:$I$88,3,0)*0.475*44/12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195.00000000000026</v>
      </c>
      <c r="O198" s="14">
        <f>N198*VLOOKUP('Données projet'!$B$9,Paramètres!$A$1:$I$88,3,0)*VLOOKUP('Données projet'!$B$9,Paramètres!$A$1:$I$88,5,0)</f>
        <v>176.43600000000021</v>
      </c>
      <c r="P198" s="14">
        <f t="shared" si="203"/>
        <v>44.528341291050658</v>
      </c>
      <c r="Q198" s="22">
        <f t="shared" si="162"/>
        <v>384.84622774858025</v>
      </c>
      <c r="R198" s="62">
        <f t="shared" si="191"/>
        <v>675.15834686549874</v>
      </c>
      <c r="S198" s="62">
        <f ca="1">AVERAGE(OFFSET($R$3,0,0,'Données projet'!$E$9+1,1))-AVERAGE(OFFSET($H$3,0,0,'Données projet'!$E$9+1,1))</f>
        <v>276.58769039042727</v>
      </c>
      <c r="T198" s="62">
        <f t="shared" si="204"/>
        <v>194.1628048442449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3.8227951066879649</v>
      </c>
      <c r="AA198" s="23">
        <f>EXP(-LN(2)/25)*AA197+(1-EXP(-LN(2)/25))/(LN(2)/25)*Calculateur!V198*Calculateur!X198*VLOOKUP('Données projet'!$B$9,Paramètres!$A$1:$I$88,3,0)*0.475*44/12</f>
        <v>1.5677694544086436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5.3905645610966086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projet'!$B$10,Paramètres!$A$1:$I$88,3,0)*0.475*44/12</f>
        <v>#N/A</v>
      </c>
      <c r="AV198" s="23" t="e">
        <f>EXP(-LN(2)/25)*AV197+(1-EXP(-LN(2)/25))/(LN(2)/25)*Calculateur!AQ198*Calculateur!AS198*VLOOKUP('Données projet'!$B$10,Paramètres!$A$1:$I$88,3,0)*0.475*44/12</f>
        <v>#N/A</v>
      </c>
      <c r="AW198" s="23" t="e">
        <f>EXP(-LN(2)/2)*AW197+(1-EXP(-LN(2)/2))/(LN(2)/2)*AQ198*AT198*VLOOKUP('Données projet'!$B$10,Paramètres!$A$1:$I$88,3,0)*0.475*44/12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projet'!$B$11,Paramètres!$A$1:$I$88,3,0)*0.475*44/12</f>
        <v>#N/A</v>
      </c>
      <c r="BQ198" s="23" t="e">
        <f>EXP(-LN(2)/25)*BQ197+(1-EXP(-LN(2)/25))/(LN(2)/25)*Calculateur!BL198*Calculateur!BN198*VLOOKUP('Données projet'!$B$11,Paramètres!$A$1:$I$88,3,0)*0.475*44/12</f>
        <v>#N/A</v>
      </c>
      <c r="BR198" s="23" t="e">
        <f>EXP(-LN(2)/2)*BR197+(1-EXP(-LN(2)/2))/(LN(2)/2)*BL198*BO198*VLOOKUP('Données projet'!$B$11,Paramètres!$A$1:$I$88,3,0)*0.475*44/12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projet'!$B$12,Paramètres!$A$1:$I$88,3,0)*0.475*44/12</f>
        <v>#N/A</v>
      </c>
      <c r="CL198" s="23" t="e">
        <f>EXP(-LN(2)/25)*CL197+(1-EXP(-LN(2)/25))/(LN(2)/25)*Calculateur!CG198*Calculateur!CI198*VLOOKUP('Données projet'!$B$12,Paramètres!$A$1:$I$88,3,0)*0.475*44/12</f>
        <v>#N/A</v>
      </c>
      <c r="CM198" s="23" t="e">
        <f>EXP(-LN(2)/2)*CM197+(1-EXP(-LN(2)/2))/(LN(2)/2)*CG198*CJ198*VLOOKUP('Données projet'!$B$12,Paramètres!$A$1:$I$88,3,0)*0.475*44/12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195.00000000000026</v>
      </c>
      <c r="O199" s="14">
        <f>N199*VLOOKUP('Données projet'!$B$9,Paramètres!$A$1:$I$88,3,0)*VLOOKUP('Données projet'!$B$9,Paramètres!$A$1:$I$88,5,0)</f>
        <v>176.43600000000021</v>
      </c>
      <c r="P199" s="14">
        <f t="shared" si="203"/>
        <v>44.528341291050658</v>
      </c>
      <c r="Q199" s="22">
        <f t="shared" si="162"/>
        <v>384.84622774858025</v>
      </c>
      <c r="R199" s="62">
        <f t="shared" si="191"/>
        <v>675.21075817773044</v>
      </c>
      <c r="S199" s="62">
        <f ca="1">AVERAGE(OFFSET($R$3,0,0,'Données projet'!$E$9+1,1))-AVERAGE(OFFSET($H$3,0,0,'Données projet'!$E$9+1,1))</f>
        <v>276.58769039042727</v>
      </c>
      <c r="T199" s="62">
        <f t="shared" si="204"/>
        <v>194.1628048442449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3.7478324263205951</v>
      </c>
      <c r="AA199" s="23">
        <f>EXP(-LN(2)/25)*AA198+(1-EXP(-LN(2)/25))/(LN(2)/25)*Calculateur!V199*Calculateur!X199*VLOOKUP('Données projet'!$B$9,Paramètres!$A$1:$I$88,3,0)*0.475*44/12</f>
        <v>1.5248987162324268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5.2727311425530221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projet'!$B$10,Paramètres!$A$1:$I$88,3,0)*0.475*44/12</f>
        <v>#N/A</v>
      </c>
      <c r="AV199" s="23" t="e">
        <f>EXP(-LN(2)/25)*AV198+(1-EXP(-LN(2)/25))/(LN(2)/25)*Calculateur!AQ199*Calculateur!AS199*VLOOKUP('Données projet'!$B$10,Paramètres!$A$1:$I$88,3,0)*0.475*44/12</f>
        <v>#N/A</v>
      </c>
      <c r="AW199" s="23" t="e">
        <f>EXP(-LN(2)/2)*AW198+(1-EXP(-LN(2)/2))/(LN(2)/2)*AQ199*AT199*VLOOKUP('Données projet'!$B$10,Paramètres!$A$1:$I$88,3,0)*0.475*44/12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projet'!$B$11,Paramètres!$A$1:$I$88,3,0)*0.475*44/12</f>
        <v>#N/A</v>
      </c>
      <c r="BQ199" s="23" t="e">
        <f>EXP(-LN(2)/25)*BQ198+(1-EXP(-LN(2)/25))/(LN(2)/25)*Calculateur!BL199*Calculateur!BN199*VLOOKUP('Données projet'!$B$11,Paramètres!$A$1:$I$88,3,0)*0.475*44/12</f>
        <v>#N/A</v>
      </c>
      <c r="BR199" s="23" t="e">
        <f>EXP(-LN(2)/2)*BR198+(1-EXP(-LN(2)/2))/(LN(2)/2)*BL199*BO199*VLOOKUP('Données projet'!$B$11,Paramètres!$A$1:$I$88,3,0)*0.475*44/12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projet'!$B$12,Paramètres!$A$1:$I$88,3,0)*0.475*44/12</f>
        <v>#N/A</v>
      </c>
      <c r="CL199" s="23" t="e">
        <f>EXP(-LN(2)/25)*CL198+(1-EXP(-LN(2)/25))/(LN(2)/25)*Calculateur!CG199*Calculateur!CI199*VLOOKUP('Données projet'!$B$12,Paramètres!$A$1:$I$88,3,0)*0.475*44/12</f>
        <v>#N/A</v>
      </c>
      <c r="CM199" s="23" t="e">
        <f>EXP(-LN(2)/2)*CM198+(1-EXP(-LN(2)/2))/(LN(2)/2)*CG199*CJ199*VLOOKUP('Données projet'!$B$12,Paramètres!$A$1:$I$88,3,0)*0.475*44/12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195.00000000000026</v>
      </c>
      <c r="O200" s="14">
        <f>N200*VLOOKUP('Données projet'!$B$9,Paramètres!$A$1:$I$88,3,0)*VLOOKUP('Données projet'!$B$9,Paramètres!$A$1:$I$88,5,0)</f>
        <v>176.43600000000021</v>
      </c>
      <c r="P200" s="14">
        <f t="shared" si="203"/>
        <v>44.528341291050658</v>
      </c>
      <c r="Q200" s="22">
        <f t="shared" si="162"/>
        <v>384.84622774858025</v>
      </c>
      <c r="R200" s="62">
        <f t="shared" si="191"/>
        <v>675.26226027086909</v>
      </c>
      <c r="S200" s="62">
        <f ca="1">AVERAGE(OFFSET($R$3,0,0,'Données projet'!$E$9+1,1))-AVERAGE(OFFSET($H$3,0,0,'Données projet'!$E$9+1,1))</f>
        <v>276.58769039042727</v>
      </c>
      <c r="T200" s="62">
        <f t="shared" si="204"/>
        <v>194.1628048442449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3.6743397183925093</v>
      </c>
      <c r="AA200" s="23">
        <f>EXP(-LN(2)/25)*AA199+(1-EXP(-LN(2)/25))/(LN(2)/25)*Calculateur!V200*Calculateur!X200*VLOOKUP('Données projet'!$B$9,Paramètres!$A$1:$I$88,3,0)*0.475*44/12</f>
        <v>1.4832002806461129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5.1575399990386224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projet'!$B$10,Paramètres!$A$1:$I$88,3,0)*0.475*44/12</f>
        <v>#N/A</v>
      </c>
      <c r="AV200" s="23" t="e">
        <f>EXP(-LN(2)/25)*AV199+(1-EXP(-LN(2)/25))/(LN(2)/25)*Calculateur!AQ200*Calculateur!AS200*VLOOKUP('Données projet'!$B$10,Paramètres!$A$1:$I$88,3,0)*0.475*44/12</f>
        <v>#N/A</v>
      </c>
      <c r="AW200" s="23" t="e">
        <f>EXP(-LN(2)/2)*AW199+(1-EXP(-LN(2)/2))/(LN(2)/2)*AQ200*AT200*VLOOKUP('Données projet'!$B$10,Paramètres!$A$1:$I$88,3,0)*0.475*44/12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projet'!$B$11,Paramètres!$A$1:$I$88,3,0)*0.475*44/12</f>
        <v>#N/A</v>
      </c>
      <c r="BQ200" s="23" t="e">
        <f>EXP(-LN(2)/25)*BQ199+(1-EXP(-LN(2)/25))/(LN(2)/25)*Calculateur!BL200*Calculateur!BN200*VLOOKUP('Données projet'!$B$11,Paramètres!$A$1:$I$88,3,0)*0.475*44/12</f>
        <v>#N/A</v>
      </c>
      <c r="BR200" s="23" t="e">
        <f>EXP(-LN(2)/2)*BR199+(1-EXP(-LN(2)/2))/(LN(2)/2)*BL200*BO200*VLOOKUP('Données projet'!$B$11,Paramètres!$A$1:$I$88,3,0)*0.475*44/12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projet'!$B$12,Paramètres!$A$1:$I$88,3,0)*0.475*44/12</f>
        <v>#N/A</v>
      </c>
      <c r="CL200" s="23" t="e">
        <f>EXP(-LN(2)/25)*CL199+(1-EXP(-LN(2)/25))/(LN(2)/25)*Calculateur!CG200*Calculateur!CI200*VLOOKUP('Données projet'!$B$12,Paramètres!$A$1:$I$88,3,0)*0.475*44/12</f>
        <v>#N/A</v>
      </c>
      <c r="CM200" s="23" t="e">
        <f>EXP(-LN(2)/2)*CM199+(1-EXP(-LN(2)/2))/(LN(2)/2)*CG200*CJ200*VLOOKUP('Données projet'!$B$12,Paramètres!$A$1:$I$88,3,0)*0.475*44/12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195.00000000000026</v>
      </c>
      <c r="O201" s="14">
        <f>N201*VLOOKUP('Données projet'!$B$9,Paramètres!$A$1:$I$88,3,0)*VLOOKUP('Données projet'!$B$9,Paramètres!$A$1:$I$88,5,0)</f>
        <v>176.43600000000021</v>
      </c>
      <c r="P201" s="14">
        <f t="shared" si="203"/>
        <v>44.528341291050658</v>
      </c>
      <c r="Q201" s="22">
        <f t="shared" si="162"/>
        <v>384.84622774858025</v>
      </c>
      <c r="R201" s="62">
        <f t="shared" si="191"/>
        <v>675.31286891783316</v>
      </c>
      <c r="S201" s="62">
        <f ca="1">AVERAGE(OFFSET($R$3,0,0,'Données projet'!$E$9+1,1))-AVERAGE(OFFSET($H$3,0,0,'Données projet'!$E$9+1,1))</f>
        <v>276.58769039042727</v>
      </c>
      <c r="T201" s="62">
        <f t="shared" si="204"/>
        <v>194.1628048442449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3.6022881576407677</v>
      </c>
      <c r="AA201" s="23">
        <f>EXP(-LN(2)/25)*AA200+(1-EXP(-LN(2)/25))/(LN(2)/25)*Calculateur!V201*Calculateur!X201*VLOOKUP('Données projet'!$B$9,Paramètres!$A$1:$I$88,3,0)*0.475*44/12</f>
        <v>1.4426420909737321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5.0449302486144996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projet'!$B$10,Paramètres!$A$1:$I$88,3,0)*0.475*44/12</f>
        <v>#N/A</v>
      </c>
      <c r="AV201" s="23" t="e">
        <f>EXP(-LN(2)/25)*AV200+(1-EXP(-LN(2)/25))/(LN(2)/25)*Calculateur!AQ201*Calculateur!AS201*VLOOKUP('Données projet'!$B$10,Paramètres!$A$1:$I$88,3,0)*0.475*44/12</f>
        <v>#N/A</v>
      </c>
      <c r="AW201" s="23" t="e">
        <f>EXP(-LN(2)/2)*AW200+(1-EXP(-LN(2)/2))/(LN(2)/2)*AQ201*AT201*VLOOKUP('Données projet'!$B$10,Paramètres!$A$1:$I$88,3,0)*0.475*44/12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projet'!$B$11,Paramètres!$A$1:$I$88,3,0)*0.475*44/12</f>
        <v>#N/A</v>
      </c>
      <c r="BQ201" s="23" t="e">
        <f>EXP(-LN(2)/25)*BQ200+(1-EXP(-LN(2)/25))/(LN(2)/25)*Calculateur!BL201*Calculateur!BN201*VLOOKUP('Données projet'!$B$11,Paramètres!$A$1:$I$88,3,0)*0.475*44/12</f>
        <v>#N/A</v>
      </c>
      <c r="BR201" s="23" t="e">
        <f>EXP(-LN(2)/2)*BR200+(1-EXP(-LN(2)/2))/(LN(2)/2)*BL201*BO201*VLOOKUP('Données projet'!$B$11,Paramètres!$A$1:$I$88,3,0)*0.475*44/12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projet'!$B$12,Paramètres!$A$1:$I$88,3,0)*0.475*44/12</f>
        <v>#N/A</v>
      </c>
      <c r="CL201" s="23" t="e">
        <f>EXP(-LN(2)/25)*CL200+(1-EXP(-LN(2)/25))/(LN(2)/25)*Calculateur!CG201*Calculateur!CI201*VLOOKUP('Données projet'!$B$12,Paramètres!$A$1:$I$88,3,0)*0.475*44/12</f>
        <v>#N/A</v>
      </c>
      <c r="CM201" s="23" t="e">
        <f>EXP(-LN(2)/2)*CM200+(1-EXP(-LN(2)/2))/(LN(2)/2)*CG201*CJ201*VLOOKUP('Données projet'!$B$12,Paramètres!$A$1:$I$88,3,0)*0.475*44/12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195.00000000000026</v>
      </c>
      <c r="O202" s="14">
        <f>N202*VLOOKUP('Données projet'!$B$9,Paramètres!$A$1:$I$88,3,0)*VLOOKUP('Données projet'!$B$9,Paramètres!$A$1:$I$88,5,0)</f>
        <v>176.43600000000021</v>
      </c>
      <c r="P202" s="14">
        <f t="shared" si="203"/>
        <v>44.528341291050658</v>
      </c>
      <c r="Q202" s="22">
        <f t="shared" si="162"/>
        <v>384.84622774858025</v>
      </c>
      <c r="R202" s="62">
        <f t="shared" si="191"/>
        <v>675.36259961791643</v>
      </c>
      <c r="S202" s="62">
        <f ca="1">AVERAGE(OFFSET($R$3,0,0,'Données projet'!$E$9+1,1))-AVERAGE(OFFSET($H$3,0,0,'Données projet'!$E$9+1,1))</f>
        <v>276.58769039042727</v>
      </c>
      <c r="T202" s="62">
        <f t="shared" si="204"/>
        <v>194.1628048442449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3.5316494840482551</v>
      </c>
      <c r="AA202" s="23">
        <f>EXP(-LN(2)/25)*AA201+(1-EXP(-LN(2)/25))/(LN(2)/25)*Calculateur!V202*Calculateur!X202*VLOOKUP('Données projet'!$B$9,Paramètres!$A$1:$I$88,3,0)*0.475*44/12</f>
        <v>1.403192967130805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4.9348424511790601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projet'!$B$10,Paramètres!$A$1:$I$88,3,0)*0.475*44/12</f>
        <v>#N/A</v>
      </c>
      <c r="AV202" s="23" t="e">
        <f>EXP(-LN(2)/25)*AV201+(1-EXP(-LN(2)/25))/(LN(2)/25)*Calculateur!AQ202*Calculateur!AS202*VLOOKUP('Données projet'!$B$10,Paramètres!$A$1:$I$88,3,0)*0.475*44/12</f>
        <v>#N/A</v>
      </c>
      <c r="AW202" s="23" t="e">
        <f>EXP(-LN(2)/2)*AW201+(1-EXP(-LN(2)/2))/(LN(2)/2)*AQ202*AT202*VLOOKUP('Données projet'!$B$10,Paramètres!$A$1:$I$88,3,0)*0.475*44/12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projet'!$B$11,Paramètres!$A$1:$I$88,3,0)*0.475*44/12</f>
        <v>#N/A</v>
      </c>
      <c r="BQ202" s="23" t="e">
        <f>EXP(-LN(2)/25)*BQ201+(1-EXP(-LN(2)/25))/(LN(2)/25)*Calculateur!BL202*Calculateur!BN202*VLOOKUP('Données projet'!$B$11,Paramètres!$A$1:$I$88,3,0)*0.475*44/12</f>
        <v>#N/A</v>
      </c>
      <c r="BR202" s="23" t="e">
        <f>EXP(-LN(2)/2)*BR201+(1-EXP(-LN(2)/2))/(LN(2)/2)*BL202*BO202*VLOOKUP('Données projet'!$B$11,Paramètres!$A$1:$I$88,3,0)*0.475*44/12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projet'!$B$12,Paramètres!$A$1:$I$88,3,0)*0.475*44/12</f>
        <v>#N/A</v>
      </c>
      <c r="CL202" s="23" t="e">
        <f>EXP(-LN(2)/25)*CL201+(1-EXP(-LN(2)/25))/(LN(2)/25)*Calculateur!CG202*Calculateur!CI202*VLOOKUP('Données projet'!$B$12,Paramètres!$A$1:$I$88,3,0)*0.475*44/12</f>
        <v>#N/A</v>
      </c>
      <c r="CM202" s="23" t="e">
        <f>EXP(-LN(2)/2)*CM201+(1-EXP(-LN(2)/2))/(LN(2)/2)*CG202*CJ202*VLOOKUP('Données projet'!$B$12,Paramètres!$A$1:$I$88,3,0)*0.475*44/12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195.00000000000026</v>
      </c>
      <c r="O203" s="14">
        <f>N203*VLOOKUP('Données projet'!$B$9,Paramètres!$A$1:$I$88,3,0)*VLOOKUP('Données projet'!$B$9,Paramètres!$A$1:$I$88,5,0)</f>
        <v>176.43600000000021</v>
      </c>
      <c r="P203" s="14">
        <f t="shared" si="203"/>
        <v>44.528341291050658</v>
      </c>
      <c r="Q203" s="22">
        <f t="shared" si="162"/>
        <v>384.84622774858025</v>
      </c>
      <c r="R203" s="62">
        <f t="shared" si="191"/>
        <v>675.41146760153435</v>
      </c>
      <c r="S203" s="62">
        <f ca="1">AVERAGE(OFFSET($R$3,0,0,'Données projet'!$E$9+1,1))-AVERAGE(OFFSET($H$3,0,0,'Données projet'!$E$9+1,1))</f>
        <v>276.58769039042727</v>
      </c>
      <c r="T203" s="62">
        <f t="shared" si="204"/>
        <v>194.1628048442449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3.4623959917595548</v>
      </c>
      <c r="AA203" s="23">
        <f>EXP(-LN(2)/25)*AA202+(1-EXP(-LN(2)/25))/(LN(2)/25)*Calculateur!V203*Calculateur!X203*VLOOKUP('Données projet'!$B$9,Paramètres!$A$1:$I$88,3,0)*0.475*44/12</f>
        <v>1.3648225816539021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4.8272185734134574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projet'!$B$10,Paramètres!$A$1:$I$88,3,0)*0.475*44/12</f>
        <v>#N/A</v>
      </c>
      <c r="AV203" s="23" t="e">
        <f>EXP(-LN(2)/25)*AV202+(1-EXP(-LN(2)/25))/(LN(2)/25)*Calculateur!AQ203*Calculateur!AS203*VLOOKUP('Données projet'!$B$10,Paramètres!$A$1:$I$88,3,0)*0.475*44/12</f>
        <v>#N/A</v>
      </c>
      <c r="AW203" s="23" t="e">
        <f>EXP(-LN(2)/2)*AW202+(1-EXP(-LN(2)/2))/(LN(2)/2)*AQ203*AT203*VLOOKUP('Données projet'!$B$10,Paramètres!$A$1:$I$88,3,0)*0.475*44/12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projet'!$B$11,Paramètres!$A$1:$I$88,3,0)*0.475*44/12</f>
        <v>#N/A</v>
      </c>
      <c r="BQ203" s="23" t="e">
        <f>EXP(-LN(2)/25)*BQ202+(1-EXP(-LN(2)/25))/(LN(2)/25)*Calculateur!BL203*Calculateur!BN203*VLOOKUP('Données projet'!$B$11,Paramètres!$A$1:$I$88,3,0)*0.475*44/12</f>
        <v>#N/A</v>
      </c>
      <c r="BR203" s="23" t="e">
        <f>EXP(-LN(2)/2)*BR202+(1-EXP(-LN(2)/2))/(LN(2)/2)*BL203*BO203*VLOOKUP('Données projet'!$B$11,Paramètres!$A$1:$I$88,3,0)*0.475*44/12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projet'!$B$12,Paramètres!$A$1:$I$88,3,0)*0.475*44/12</f>
        <v>#N/A</v>
      </c>
      <c r="CL203" s="23" t="e">
        <f>EXP(-LN(2)/25)*CL202+(1-EXP(-LN(2)/25))/(LN(2)/25)*Calculateur!CG203*Calculateur!CI203*VLOOKUP('Données projet'!$B$12,Paramètres!$A$1:$I$88,3,0)*0.475*44/12</f>
        <v>#N/A</v>
      </c>
      <c r="CM203" s="23" t="e">
        <f>EXP(-LN(2)/2)*CM202+(1-EXP(-LN(2)/2))/(LN(2)/2)*CG203*CJ203*VLOOKUP('Données projet'!$B$12,Paramètres!$A$1:$I$88,3,0)*0.475*44/12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1.1852335095914694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Normal="100" workbookViewId="0">
      <selection activeCell="A19" sqref="A19:XFD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sessile</v>
      </c>
      <c r="B6" s="156">
        <f>'Données projet'!D9</f>
        <v>1.25</v>
      </c>
      <c r="C6" s="157">
        <f ca="1">IF(OR('Données projet'!B9="",'Données projet'!C9="",'Données projet'!C9=0%),0,Calculateur!S3)</f>
        <v>276.58769039042727</v>
      </c>
      <c r="D6" s="157">
        <f>IF(OR('Données projet'!B9="",'Données projet'!C9="",'Données projet'!C9=0%),0,Calculateur!T3)</f>
        <v>194.1628048442449</v>
      </c>
      <c r="E6" s="157">
        <f ca="1">MIN(C6,D6)</f>
        <v>194.1628048442449</v>
      </c>
      <c r="F6" s="157">
        <f ca="1">E6*B6</f>
        <v>242.70350605530612</v>
      </c>
      <c r="G6" s="157">
        <f ca="1">F6*(100%-'Données projet'!$C$24)*(100%-'Données projet'!$C$25)*(100%-'Données projet'!$C$26)*(100%-'Données projet'!$C$27)</f>
        <v>174.74652435982043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4.6875</v>
      </c>
      <c r="K6" s="161">
        <f>J6*(100%-'Données projet'!$C$24)*(100%-'Données projet'!$C$25)*(100%-'Données projet'!$C$26)*(100%-'Données projet'!$C$27)</f>
        <v>3.375</v>
      </c>
      <c r="L6" s="162">
        <f ca="1">G6+I6+K6</f>
        <v>178.12152435982043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/>
      </c>
      <c r="B7" s="164">
        <f>'Données projet'!D10</f>
        <v>0</v>
      </c>
      <c r="C7" s="157">
        <f>IF(OR('Données projet'!B10="",'Données projet'!C10="",'Données projet'!C10=0%),0,Calculateur!AN3)</f>
        <v>0</v>
      </c>
      <c r="D7" s="157">
        <f>IF(OR('Données projet'!B10="",'Données projet'!C10="",'Données projet'!C10=0%),0,Calculateur!AO3)</f>
        <v>0</v>
      </c>
      <c r="E7" s="157">
        <f t="shared" ref="E7:E15" si="0">MIN(C7,D7)</f>
        <v>0</v>
      </c>
      <c r="F7" s="157">
        <f t="shared" ref="F7:F15" si="1">E7*B7</f>
        <v>0</v>
      </c>
      <c r="G7" s="157">
        <f>F7*(100%-'Données projet'!$C$24)*(100%-'Données projet'!$C$25)*(100%-'Données projet'!$C$26)*(100%-'Données projet'!$C$27)</f>
        <v>0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/>
      </c>
      <c r="B8" s="164">
        <f>'Données projet'!D11</f>
        <v>0</v>
      </c>
      <c r="C8" s="157">
        <f>IF(OR('Données projet'!B11="",'Données projet'!C11="",'Données projet'!C11=0%),0,Calculateur!BI3)</f>
        <v>0</v>
      </c>
      <c r="D8" s="157">
        <f>IF(OR('Données projet'!B11="",'Données projet'!C11="",'Données projet'!C11=0%),0,Calculateur!BJ3)</f>
        <v>0</v>
      </c>
      <c r="E8" s="157">
        <f t="shared" si="0"/>
        <v>0</v>
      </c>
      <c r="F8" s="157">
        <f t="shared" si="1"/>
        <v>0</v>
      </c>
      <c r="G8" s="157">
        <f>F8*(100%-'Données projet'!$C$24)*(100%-'Données projet'!$C$25)*(100%-'Données projet'!$C$26)*(100%-'Données projet'!$C$27)</f>
        <v>0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/>
      </c>
      <c r="B9" s="164">
        <f>'Données projet'!D12</f>
        <v>0</v>
      </c>
      <c r="C9" s="157">
        <f>IF(OR('Données projet'!B12="",'Données projet'!C12="",'Données projet'!C12=0%),0,Calculateur!CD3)</f>
        <v>0</v>
      </c>
      <c r="D9" s="157">
        <f>IF(OR('Données projet'!B12="",'Données projet'!C12="",'Données projet'!C12=0%),0,Calculateur!CE3)</f>
        <v>0</v>
      </c>
      <c r="E9" s="157">
        <f t="shared" si="0"/>
        <v>0</v>
      </c>
      <c r="F9" s="157">
        <f t="shared" si="1"/>
        <v>0</v>
      </c>
      <c r="G9" s="157">
        <f>F9*(100%-'Données projet'!$C$24)*(100%-'Données projet'!$C$25)*(100%-'Données projet'!$C$26)*(100%-'Données projet'!$C$27)</f>
        <v>0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/>
      </c>
      <c r="B10" s="164">
        <f>'Données projet'!D13</f>
        <v>0</v>
      </c>
      <c r="C10" s="157">
        <f>IF(OR('Données projet'!B13="",'Données projet'!C13="",'Données projet'!C13=0%),0,Calculateur!CY3)</f>
        <v>0</v>
      </c>
      <c r="D10" s="157">
        <f>IF(OR('Données projet'!B13="",'Données projet'!C13="",'Données projet'!C13=0%),0,Calculateur!CZ3)</f>
        <v>0</v>
      </c>
      <c r="E10" s="157">
        <f t="shared" si="0"/>
        <v>0</v>
      </c>
      <c r="F10" s="157">
        <f t="shared" si="1"/>
        <v>0</v>
      </c>
      <c r="G10" s="157">
        <f>F10*(100%-'Données projet'!$C$24)*(100%-'Données projet'!$C$25)*(100%-'Données projet'!$C$26)*(100%-'Données projet'!$C$27)</f>
        <v>0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242.70350605530612</v>
      </c>
      <c r="G16" s="176">
        <f t="shared" ca="1" si="3"/>
        <v>174.74652435982043</v>
      </c>
      <c r="H16" s="177">
        <f t="shared" si="3"/>
        <v>0</v>
      </c>
      <c r="I16" s="177">
        <f t="shared" si="3"/>
        <v>0</v>
      </c>
      <c r="J16" s="178">
        <f t="shared" si="3"/>
        <v>4.6875</v>
      </c>
      <c r="K16" s="178">
        <f t="shared" si="3"/>
        <v>3.375</v>
      </c>
      <c r="L16" s="179">
        <f t="shared" ca="1" si="3"/>
        <v>178.12152435982043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sessile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/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/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/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/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500"/>
  <sheetViews>
    <sheetView zoomScale="85" zoomScaleNormal="85" workbookViewId="0">
      <selection activeCell="F12" sqref="F1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/>
      <c r="J9" s="208"/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/>
      <c r="J12" s="208"/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/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sessile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0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/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sessile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0</v>
      </c>
      <c r="K20" s="193">
        <f>'Données projet'!D9</f>
        <v>1.25</v>
      </c>
      <c r="L20" s="192">
        <f>K20*J20</f>
        <v>0</v>
      </c>
      <c r="M20" s="25"/>
      <c r="N20" s="186"/>
      <c r="O20" s="272" t="s">
        <v>290</v>
      </c>
      <c r="P20" s="272"/>
      <c r="Q20" s="194">
        <f>Q18*Q19</f>
        <v>0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/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0</v>
      </c>
      <c r="K21" s="193">
        <f>'Données projet'!D10</f>
        <v>0</v>
      </c>
      <c r="L21" s="192">
        <f t="shared" ref="L21:L29" si="0">K21*J21</f>
        <v>0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25</v>
      </c>
      <c r="B22" s="196">
        <f>'Données projet'!D36</f>
        <v>15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/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0</v>
      </c>
      <c r="K22" s="193">
        <f>'Données projet'!D11</f>
        <v>0</v>
      </c>
      <c r="L22" s="192">
        <f t="shared" si="0"/>
        <v>0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40</v>
      </c>
      <c r="B23" s="196">
        <f>'Données projet'!D37</f>
        <v>20</v>
      </c>
      <c r="C23" s="210"/>
      <c r="D23" s="197">
        <f t="shared" ref="D23:D41" si="1">B23*C23</f>
        <v>0</v>
      </c>
      <c r="E23" s="210"/>
      <c r="F23" s="219"/>
      <c r="G23" s="227"/>
      <c r="H23" s="25"/>
      <c r="I23" s="188" t="str">
        <f>B96</f>
        <v/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0</v>
      </c>
      <c r="K23" s="193">
        <f>'Données projet'!D12</f>
        <v>0</v>
      </c>
      <c r="L23" s="192">
        <f t="shared" si="0"/>
        <v>0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55</v>
      </c>
      <c r="B24" s="196">
        <f>'Données projet'!D38</f>
        <v>30</v>
      </c>
      <c r="C24" s="210"/>
      <c r="D24" s="197">
        <f t="shared" si="1"/>
        <v>0</v>
      </c>
      <c r="E24" s="210"/>
      <c r="F24" s="219"/>
      <c r="G24" s="227"/>
      <c r="H24" s="25"/>
      <c r="I24" s="188" t="str">
        <f>B122</f>
        <v/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0</v>
      </c>
      <c r="K24" s="193">
        <f>'Données projet'!D13</f>
        <v>0</v>
      </c>
      <c r="L24" s="192">
        <f t="shared" si="0"/>
        <v>0</v>
      </c>
      <c r="M24" s="25"/>
      <c r="N24" s="186"/>
      <c r="O24" s="312" t="s">
        <v>286</v>
      </c>
      <c r="P24" s="312"/>
      <c r="Q24" s="312"/>
      <c r="R24" s="312"/>
      <c r="S24" s="312"/>
      <c r="T24" s="209">
        <v>400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70</v>
      </c>
      <c r="B25" s="196">
        <f>'Données projet'!D39</f>
        <v>29</v>
      </c>
      <c r="C25" s="210"/>
      <c r="D25" s="197">
        <f t="shared" si="1"/>
        <v>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87</v>
      </c>
      <c r="B26" s="196">
        <f>'Données projet'!D40</f>
        <v>23</v>
      </c>
      <c r="C26" s="210"/>
      <c r="D26" s="197">
        <f t="shared" si="1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104</v>
      </c>
      <c r="B27" s="196">
        <f>'Données projet'!D41</f>
        <v>22</v>
      </c>
      <c r="C27" s="210"/>
      <c r="D27" s="197">
        <f t="shared" si="1"/>
        <v>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121</v>
      </c>
      <c r="B28" s="196">
        <f>'Données projet'!D42</f>
        <v>25</v>
      </c>
      <c r="C28" s="210"/>
      <c r="D28" s="197">
        <f t="shared" si="1"/>
        <v>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15458.641151868705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139</v>
      </c>
      <c r="B29" s="196">
        <f>'Données projet'!D43</f>
        <v>25</v>
      </c>
      <c r="C29" s="210"/>
      <c r="D29" s="197">
        <f t="shared" si="1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400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155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382.7751196172249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366.2919804949521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350.51864162196375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0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335.42453743728595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19323.301439835883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320.98041860027365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-19323.301439835883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307.15829531126673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293.9313830729825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281.27405078754316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269.16177108855805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257.57107281201729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246.47949551389218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235.86554594630834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225.70865640795054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215.98914488799102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/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206.68817692630716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197.78772911608351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189.27055417807034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181.12014753882332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0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173.32071534815628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0</v>
      </c>
      <c r="B49" s="196">
        <f>'Données projet'!D63</f>
        <v>0</v>
      </c>
      <c r="C49" s="208"/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165.85714387383382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0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158.71497021419503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0</v>
      </c>
      <c r="B51" s="196">
        <f>'Données projet'!D65</f>
        <v>0</v>
      </c>
      <c r="C51" s="208"/>
      <c r="D51" s="194">
        <f t="shared" si="4"/>
        <v>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151.880354271957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0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145.3400519348871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0</v>
      </c>
      <c r="B53" s="196">
        <f>'Données projet'!D67</f>
        <v>0</v>
      </c>
      <c r="C53" s="208"/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139.08138941137523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0</v>
      </c>
      <c r="B54" s="196">
        <f>'Données projet'!D68</f>
        <v>0</v>
      </c>
      <c r="C54" s="208"/>
      <c r="D54" s="194">
        <f t="shared" si="4"/>
        <v>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133.09223867117248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0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127.36099394370575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121.87654922842655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116.62827677361396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111.60600648192721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106.8000062028012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102.20096287349395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97.799964472243076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93.588482748557979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89.558356697184678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85.701776743717389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82.011269611212839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78.479683838481179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75.100175921991578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71.866197054537395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68.771480434964033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/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65.810029124367503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62.976104425232066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60.264214760987628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57.669105034437926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55.185746444438202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52.809326741089201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50.535240900563828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0</v>
      </c>
      <c r="B77" s="196">
        <f>'Données projet'!D91</f>
        <v>0</v>
      </c>
      <c r="C77" s="208"/>
      <c r="D77" s="194">
        <f t="shared" si="7"/>
        <v>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48.359082201496506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46.276633685642587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0</v>
      </c>
      <c r="B79" s="196">
        <f>'Données projet'!D93</f>
        <v>0</v>
      </c>
      <c r="C79" s="208"/>
      <c r="D79" s="194">
        <f t="shared" si="7"/>
        <v>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44.283859986260858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42.376899508383602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0</v>
      </c>
      <c r="B81" s="196">
        <f>'Données projet'!D95</f>
        <v>0</v>
      </c>
      <c r="C81" s="208"/>
      <c r="D81" s="194">
        <f t="shared" si="7"/>
        <v>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40.552056945821633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38.805796120403478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37.134733129572716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35.535629789064799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34.005387357956749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32.541040533929909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31.139751707109969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29.798805461349254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28.515603312295941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27.287658672053528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26.112592030673245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24.988126345141854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23.912082626930019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22.882375719550257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21.897010257942835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/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20.95407680185917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20.051748135750405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19.18827572799082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18.361986342574951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0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17.571278796722442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0</v>
      </c>
      <c r="B101" s="196">
        <f>'Données projet'!D115</f>
        <v>0</v>
      </c>
      <c r="C101" s="208"/>
      <c r="D101" s="194">
        <f t="shared" ref="D101:D119" si="10">B101*C101</f>
        <v>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16.814620858107606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0</v>
      </c>
      <c r="B102" s="196">
        <f>'Données projet'!D116</f>
        <v>0</v>
      </c>
      <c r="C102" s="208"/>
      <c r="D102" s="194">
        <f t="shared" si="10"/>
        <v>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16.090546275701058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0</v>
      </c>
      <c r="B103" s="196">
        <f>'Données projet'!D117</f>
        <v>0</v>
      </c>
      <c r="C103" s="208"/>
      <c r="D103" s="194">
        <f t="shared" si="10"/>
        <v>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15.397651938469913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0</v>
      </c>
      <c r="B104" s="196">
        <f>'Données projet'!D118</f>
        <v>0</v>
      </c>
      <c r="C104" s="208"/>
      <c r="D104" s="194">
        <f t="shared" si="10"/>
        <v>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14.73459515643054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0</v>
      </c>
      <c r="B105" s="196">
        <f>'Données projet'!D119</f>
        <v>0</v>
      </c>
      <c r="C105" s="208"/>
      <c r="D105" s="194">
        <f t="shared" si="10"/>
        <v>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14.100091058785209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13.492910104100678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12.911875697704001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12.355861911678469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11.823791303041601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>
        <f>IF(R109+1&lt;=MIN('Données projet'!$E$9:$E$18),R109+1,"STOP")</f>
        <v>81</v>
      </c>
      <c r="S110" s="201">
        <f t="shared" si="9"/>
        <v>11.314632825877132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>
        <f>IF(R110+1&lt;=MIN('Données projet'!$E$9:$E$18),R110+1,"STOP")</f>
        <v>82</v>
      </c>
      <c r="S111" s="201">
        <f t="shared" si="9"/>
        <v>10.827399833375246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>
        <f>IF(R111+1&lt;=MIN('Données projet'!$E$9:$E$18),R111+1,"STOP")</f>
        <v>83</v>
      </c>
      <c r="S112" s="201">
        <f t="shared" si="9"/>
        <v>10.361148165909329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400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400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400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400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400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400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400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400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400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/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400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400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400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400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400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0</v>
      </c>
      <c r="B127" s="190">
        <f>'Données projet'!D141</f>
        <v>0</v>
      </c>
      <c r="C127" s="208"/>
      <c r="D127" s="197">
        <f t="shared" ref="D127:D145" si="11">B127*C127</f>
        <v>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400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0</v>
      </c>
      <c r="B128" s="190">
        <f>'Données projet'!D142</f>
        <v>0</v>
      </c>
      <c r="C128" s="208"/>
      <c r="D128" s="197">
        <f t="shared" si="11"/>
        <v>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400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0</v>
      </c>
      <c r="B129" s="190">
        <f>'Données projet'!D143</f>
        <v>0</v>
      </c>
      <c r="C129" s="208"/>
      <c r="D129" s="197">
        <f t="shared" si="11"/>
        <v>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0</v>
      </c>
      <c r="B130" s="190">
        <f>'Données projet'!D144</f>
        <v>0</v>
      </c>
      <c r="C130" s="208"/>
      <c r="D130" s="197">
        <f t="shared" si="11"/>
        <v>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0</v>
      </c>
      <c r="B131" s="190">
        <f>'Données projet'!D145</f>
        <v>0</v>
      </c>
      <c r="C131" s="208"/>
      <c r="D131" s="197">
        <f t="shared" si="11"/>
        <v>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0</v>
      </c>
      <c r="B132" s="190">
        <f>'Données projet'!D146</f>
        <v>0</v>
      </c>
      <c r="C132" s="208"/>
      <c r="D132" s="197">
        <f t="shared" si="11"/>
        <v>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0</v>
      </c>
      <c r="B133" s="190">
        <f>'Données projet'!D147</f>
        <v>0</v>
      </c>
      <c r="C133" s="208"/>
      <c r="D133" s="197">
        <f t="shared" si="11"/>
        <v>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06EA0C89FFD64A9B29828A9F2A790C" ma:contentTypeVersion="12" ma:contentTypeDescription="Crée un document." ma:contentTypeScope="" ma:versionID="e6968309c92448a1bd98f35ceb62fa7e">
  <xsd:schema xmlns:xsd="http://www.w3.org/2001/XMLSchema" xmlns:xs="http://www.w3.org/2001/XMLSchema" xmlns:p="http://schemas.microsoft.com/office/2006/metadata/properties" xmlns:ns2="14094006-c0cb-4c04-a480-5f1579e57b3e" xmlns:ns3="62183745-74a8-4b6e-b10e-270d2bf409aa" targetNamespace="http://schemas.microsoft.com/office/2006/metadata/properties" ma:root="true" ma:fieldsID="7b98f022c9c8e636576f3eb1fd87d33e" ns2:_="" ns3:_="">
    <xsd:import namespace="14094006-c0cb-4c04-a480-5f1579e57b3e"/>
    <xsd:import namespace="62183745-74a8-4b6e-b10e-270d2bf40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94006-c0cb-4c04-a480-5f1579e57b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83745-74a8-4b6e-b10e-270d2bf409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611D20-6BA6-4ECD-A897-ADC182CF4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94006-c0cb-4c04-a480-5f1579e57b3e"/>
    <ds:schemaRef ds:uri="62183745-74a8-4b6e-b10e-270d2bf40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BB43AE-9E76-4973-A08E-F01AEA3B2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2C5605-F822-41A4-A55E-09834002652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Bertrand Quinchon</cp:lastModifiedBy>
  <cp:lastPrinted>2021-10-08T14:03:52Z</cp:lastPrinted>
  <dcterms:created xsi:type="dcterms:W3CDTF">2021-02-01T08:22:39Z</dcterms:created>
  <dcterms:modified xsi:type="dcterms:W3CDTF">2021-10-08T14:13:38Z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0x010100B206EA0C89FFD64A9B29828A9F2A790C</vt:lpwstr>
  </property>
</Properties>
</file>