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23040" windowHeight="9192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6" l="1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48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22" i="6"/>
  <c r="E47" i="6" l="1"/>
  <c r="E21" i="6"/>
  <c r="J13" i="6"/>
  <c r="J16" i="6"/>
  <c r="J15" i="6"/>
  <c r="J14" i="6"/>
  <c r="J12" i="6"/>
  <c r="C10" i="1" l="1"/>
  <c r="C9" i="1"/>
  <c r="E99" i="6" l="1"/>
  <c r="C153" i="6" l="1"/>
  <c r="C154" i="6"/>
  <c r="C155" i="6"/>
  <c r="C152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00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91" i="6"/>
  <c r="C92" i="6"/>
  <c r="C93" i="6"/>
  <c r="C90" i="6" l="1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HI4" i="2" l="1"/>
  <c r="HI5" i="2" s="1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GN4" i="2"/>
  <c r="GN5" i="2" s="1"/>
  <c r="GN6" i="2" s="1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FS4" i="2"/>
  <c r="FS5" i="2" s="1"/>
  <c r="FS6" i="2" s="1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EX4" i="2"/>
  <c r="EX5" i="2" s="1"/>
  <c r="EX6" i="2" s="1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L20" i="6" l="1"/>
  <c r="S63" i="6"/>
  <c r="H19" i="2"/>
  <c r="D20" i="2"/>
  <c r="G20" i="2" s="1"/>
  <c r="S36" i="6"/>
  <c r="J33" i="6" l="1"/>
  <c r="S64" i="6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G4" i="2" s="1"/>
  <c r="HE4" i="2"/>
  <c r="HH4" i="2" s="1"/>
  <c r="GJ4" i="2"/>
  <c r="GM4" i="2" s="1"/>
  <c r="FO4" i="2"/>
  <c r="FR4" i="2" s="1"/>
  <c r="DY4" i="2"/>
  <c r="ES4" i="2"/>
  <c r="EV4" i="2" s="1"/>
  <c r="DX4" i="2"/>
  <c r="GI4" i="2"/>
  <c r="GL4" i="2" s="1"/>
  <c r="CI4" i="2"/>
  <c r="ET4" i="2"/>
  <c r="EW4" i="2" s="1"/>
  <c r="DC4" i="2"/>
  <c r="DF4" i="2" s="1"/>
  <c r="BM4" i="2"/>
  <c r="DD4" i="2"/>
  <c r="DG4" i="2" s="1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CM4" i="2"/>
  <c r="BR4" i="2"/>
  <c r="BQ4" i="2"/>
  <c r="HG5" i="2"/>
  <c r="DH4" i="2"/>
  <c r="EA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HH5" i="2" s="1"/>
  <c r="GJ5" i="2"/>
  <c r="GM5" i="2" s="1"/>
  <c r="HD5" i="2"/>
  <c r="GI5" i="2"/>
  <c r="GL5" i="2" s="1"/>
  <c r="FO5" i="2"/>
  <c r="FR5" i="2" s="1"/>
  <c r="FN5" i="2"/>
  <c r="FQ5" i="2" s="1"/>
  <c r="DY5" i="2"/>
  <c r="ET5" i="2"/>
  <c r="EW5" i="2" s="1"/>
  <c r="ES5" i="2"/>
  <c r="EV5" i="2" s="1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G6" i="2" l="1"/>
  <c r="DH5" i="2"/>
  <c r="DF5" i="2"/>
  <c r="EA5" i="2"/>
  <c r="EC5" i="2"/>
  <c r="EB5" i="2"/>
  <c r="DG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L6" i="2" s="1"/>
  <c r="GJ6" i="2"/>
  <c r="GM6" i="2" s="1"/>
  <c r="ET6" i="2"/>
  <c r="EW6" i="2" s="1"/>
  <c r="FO6" i="2"/>
  <c r="FR6" i="2" s="1"/>
  <c r="FN6" i="2"/>
  <c r="FQ6" i="2" s="1"/>
  <c r="DY6" i="2"/>
  <c r="ES6" i="2"/>
  <c r="EV6" i="2" s="1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C6" i="2" l="1"/>
  <c r="EB6" i="2"/>
  <c r="DH6" i="2"/>
  <c r="HH7" i="2"/>
  <c r="HG7" i="2"/>
  <c r="DF6" i="2"/>
  <c r="EA6" i="2"/>
  <c r="DG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GM7" i="2" s="1"/>
  <c r="HD7" i="2"/>
  <c r="HE7" i="2"/>
  <c r="GI7" i="2"/>
  <c r="GL7" i="2" s="1"/>
  <c r="ES7" i="2"/>
  <c r="EV7" i="2" s="1"/>
  <c r="ET7" i="2"/>
  <c r="EW7" i="2" s="1"/>
  <c r="FO7" i="2"/>
  <c r="FR7" i="2" s="1"/>
  <c r="FN7" i="2"/>
  <c r="FQ7" i="2" s="1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DH7" i="2"/>
  <c r="EB7" i="2"/>
  <c r="EC7" i="2"/>
  <c r="DF7" i="2"/>
  <c r="DG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GM8" i="2" s="1"/>
  <c r="FO8" i="2"/>
  <c r="FR8" i="2" s="1"/>
  <c r="HE8" i="2"/>
  <c r="HH8" i="2" s="1"/>
  <c r="GI8" i="2"/>
  <c r="GL8" i="2" s="1"/>
  <c r="DY8" i="2"/>
  <c r="ES8" i="2"/>
  <c r="EV8" i="2" s="1"/>
  <c r="DX8" i="2"/>
  <c r="FN8" i="2"/>
  <c r="FQ8" i="2" s="1"/>
  <c r="ET8" i="2"/>
  <c r="EW8" i="2" s="1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B8" i="2" l="1"/>
  <c r="HH9" i="2"/>
  <c r="DH8" i="2"/>
  <c r="EC8" i="2"/>
  <c r="EA8" i="2"/>
  <c r="DF8" i="2"/>
  <c r="DG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GM9" i="2" s="1"/>
  <c r="HD9" i="2"/>
  <c r="HG9" i="2" s="1"/>
  <c r="FO9" i="2"/>
  <c r="FR9" i="2" s="1"/>
  <c r="FN9" i="2"/>
  <c r="FQ9" i="2" s="1"/>
  <c r="DY9" i="2"/>
  <c r="DD9" i="2"/>
  <c r="GI9" i="2"/>
  <c r="GL9" i="2" s="1"/>
  <c r="ES9" i="2"/>
  <c r="EV9" i="2" s="1"/>
  <c r="DX9" i="2"/>
  <c r="CH9" i="2"/>
  <c r="AS9" i="2"/>
  <c r="CI9" i="2"/>
  <c r="X9" i="2"/>
  <c r="AR9" i="2"/>
  <c r="BN9" i="2"/>
  <c r="BM9" i="2"/>
  <c r="ET9" i="2"/>
  <c r="EW9" i="2" s="1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R10" i="2" l="1"/>
  <c r="DH9" i="2"/>
  <c r="EC9" i="2"/>
  <c r="EA9" i="2"/>
  <c r="EB9" i="2"/>
  <c r="DF9" i="2"/>
  <c r="DG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L10" i="2" s="1"/>
  <c r="GJ10" i="2"/>
  <c r="GM10" i="2" s="1"/>
  <c r="ET10" i="2"/>
  <c r="EW10" i="2" s="1"/>
  <c r="FN10" i="2"/>
  <c r="FQ10" i="2" s="1"/>
  <c r="FO10" i="2"/>
  <c r="BN10" i="2"/>
  <c r="ES10" i="2"/>
  <c r="EV10" i="2" s="1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DH10" i="2" l="1"/>
  <c r="FR11" i="2"/>
  <c r="EA10" i="2"/>
  <c r="EB10" i="2"/>
  <c r="EC10" i="2"/>
  <c r="DF10" i="2"/>
  <c r="DG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GM11" i="2" s="1"/>
  <c r="HD11" i="2"/>
  <c r="HG11" i="2" s="1"/>
  <c r="HE11" i="2"/>
  <c r="HH11" i="2" s="1"/>
  <c r="GI11" i="2"/>
  <c r="GL11" i="2" s="1"/>
  <c r="FO11" i="2"/>
  <c r="ES11" i="2"/>
  <c r="EV11" i="2" s="1"/>
  <c r="ET11" i="2"/>
  <c r="EW11" i="2" s="1"/>
  <c r="FN11" i="2"/>
  <c r="FQ11" i="2" s="1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FQ12" i="2"/>
  <c r="FR12" i="2"/>
  <c r="EC11" i="2"/>
  <c r="EB11" i="2"/>
  <c r="EA11" i="2"/>
  <c r="DH11" i="2"/>
  <c r="DF11" i="2"/>
  <c r="DG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G12" i="2" s="1"/>
  <c r="HE12" i="2"/>
  <c r="HH12" i="2" s="1"/>
  <c r="FO12" i="2"/>
  <c r="GI12" i="2"/>
  <c r="GL12" i="2" s="1"/>
  <c r="DY12" i="2"/>
  <c r="GJ12" i="2"/>
  <c r="GM12" i="2" s="1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DH12" i="2" l="1"/>
  <c r="AW12" i="2"/>
  <c r="EB12" i="2"/>
  <c r="EC12" i="2"/>
  <c r="EA12" i="2"/>
  <c r="AU12" i="2"/>
  <c r="DF12" i="2"/>
  <c r="DG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HH13" i="2" s="1"/>
  <c r="GJ13" i="2"/>
  <c r="GM13" i="2" s="1"/>
  <c r="GI13" i="2"/>
  <c r="GL13" i="2" s="1"/>
  <c r="FO13" i="2"/>
  <c r="FR13" i="2" s="1"/>
  <c r="FN13" i="2"/>
  <c r="FQ13" i="2" s="1"/>
  <c r="HD13" i="2"/>
  <c r="HG13" i="2" s="1"/>
  <c r="DY13" i="2"/>
  <c r="ET13" i="2"/>
  <c r="EW13" i="2" s="1"/>
  <c r="ES13" i="2"/>
  <c r="EV13" i="2" s="1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DH13" i="2" l="1"/>
  <c r="EW14" i="2"/>
  <c r="AU13" i="2"/>
  <c r="DG13" i="2"/>
  <c r="DF13" i="2"/>
  <c r="EC13" i="2"/>
  <c r="EA13" i="2"/>
  <c r="EB13" i="2"/>
  <c r="CM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GL14" i="2" s="1"/>
  <c r="ET14" i="2"/>
  <c r="FO14" i="2"/>
  <c r="FR14" i="2" s="1"/>
  <c r="FN14" i="2"/>
  <c r="FQ14" i="2" s="1"/>
  <c r="GJ14" i="2"/>
  <c r="GM14" i="2" s="1"/>
  <c r="DY14" i="2"/>
  <c r="ES14" i="2"/>
  <c r="EV14" i="2" s="1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AW14" i="2" l="1"/>
  <c r="HH15" i="2"/>
  <c r="DH14" i="2"/>
  <c r="EC14" i="2"/>
  <c r="EB14" i="2"/>
  <c r="EA14" i="2"/>
  <c r="CM14" i="2"/>
  <c r="DG14" i="2"/>
  <c r="DF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GM15" i="2" s="1"/>
  <c r="HD15" i="2"/>
  <c r="HG15" i="2" s="1"/>
  <c r="HE15" i="2"/>
  <c r="GI15" i="2"/>
  <c r="GL15" i="2" s="1"/>
  <c r="ES15" i="2"/>
  <c r="EV15" i="2" s="1"/>
  <c r="ET15" i="2"/>
  <c r="EW15" i="2" s="1"/>
  <c r="FN15" i="2"/>
  <c r="FQ15" i="2" s="1"/>
  <c r="DY15" i="2"/>
  <c r="FO15" i="2"/>
  <c r="FR15" i="2" s="1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CM15" i="2" l="1"/>
  <c r="EC15" i="2"/>
  <c r="EA15" i="2"/>
  <c r="EB15" i="2"/>
  <c r="DH15" i="2"/>
  <c r="DG15" i="2"/>
  <c r="DF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HG16" i="2" s="1"/>
  <c r="GJ16" i="2"/>
  <c r="GM16" i="2" s="1"/>
  <c r="HE16" i="2"/>
  <c r="HH16" i="2" s="1"/>
  <c r="FO16" i="2"/>
  <c r="FR16" i="2" s="1"/>
  <c r="GI16" i="2"/>
  <c r="GL16" i="2" s="1"/>
  <c r="DY16" i="2"/>
  <c r="ES16" i="2"/>
  <c r="EV16" i="2" s="1"/>
  <c r="DX16" i="2"/>
  <c r="FN16" i="2"/>
  <c r="FQ16" i="2" s="1"/>
  <c r="ET16" i="2"/>
  <c r="EW16" i="2" s="1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EA16" i="2"/>
  <c r="EB16" i="2"/>
  <c r="DG16" i="2"/>
  <c r="DH16" i="2"/>
  <c r="DF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HH17" i="2" s="1"/>
  <c r="GJ17" i="2"/>
  <c r="GM17" i="2" s="1"/>
  <c r="HD17" i="2"/>
  <c r="HG17" i="2" s="1"/>
  <c r="FO17" i="2"/>
  <c r="FR17" i="2" s="1"/>
  <c r="FN17" i="2"/>
  <c r="FQ17" i="2" s="1"/>
  <c r="GI17" i="2"/>
  <c r="GL17" i="2" s="1"/>
  <c r="DY17" i="2"/>
  <c r="DD17" i="2"/>
  <c r="ET17" i="2"/>
  <c r="EW17" i="2" s="1"/>
  <c r="CH17" i="2"/>
  <c r="AS17" i="2"/>
  <c r="CI17" i="2"/>
  <c r="X17" i="2"/>
  <c r="AR17" i="2"/>
  <c r="ES17" i="2"/>
  <c r="EV17" i="2" s="1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DG17" i="2" l="1"/>
  <c r="EC17" i="2"/>
  <c r="EA17" i="2"/>
  <c r="EB17" i="2"/>
  <c r="DH17" i="2"/>
  <c r="DF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HH18" i="2" s="1"/>
  <c r="GI18" i="2"/>
  <c r="GL18" i="2" s="1"/>
  <c r="GJ18" i="2"/>
  <c r="GM18" i="2" s="1"/>
  <c r="ET18" i="2"/>
  <c r="EW18" i="2" s="1"/>
  <c r="FN18" i="2"/>
  <c r="FQ18" i="2" s="1"/>
  <c r="DY18" i="2"/>
  <c r="DD18" i="2"/>
  <c r="BN18" i="2"/>
  <c r="FO18" i="2"/>
  <c r="FR18" i="2" s="1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C18" i="2" l="1"/>
  <c r="GM19" i="2"/>
  <c r="DG18" i="2"/>
  <c r="EB18" i="2"/>
  <c r="EA18" i="2"/>
  <c r="CM18" i="2"/>
  <c r="DH18" i="2"/>
  <c r="DF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G19" i="2" s="1"/>
  <c r="HE19" i="2"/>
  <c r="HH19" i="2" s="1"/>
  <c r="GI19" i="2"/>
  <c r="GL19" i="2" s="1"/>
  <c r="FO19" i="2"/>
  <c r="FR19" i="2" s="1"/>
  <c r="ES19" i="2"/>
  <c r="EV19" i="2" s="1"/>
  <c r="ET19" i="2"/>
  <c r="EW19" i="2" s="1"/>
  <c r="DX19" i="2"/>
  <c r="DC19" i="2"/>
  <c r="DY19" i="2"/>
  <c r="DD19" i="2"/>
  <c r="BN19" i="2"/>
  <c r="FN19" i="2"/>
  <c r="FQ19" i="2" s="1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C19" i="2" l="1"/>
  <c r="EB19" i="2"/>
  <c r="DG19" i="2"/>
  <c r="GM20" i="2"/>
  <c r="EA19" i="2"/>
  <c r="DH19" i="2"/>
  <c r="DF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FR20" i="2" s="1"/>
  <c r="DY20" i="2"/>
  <c r="ES20" i="2"/>
  <c r="EV20" i="2" s="1"/>
  <c r="DX20" i="2"/>
  <c r="CI20" i="2"/>
  <c r="BM20" i="2"/>
  <c r="GI20" i="2"/>
  <c r="GL20" i="2" s="1"/>
  <c r="ET20" i="2"/>
  <c r="EW20" i="2" s="1"/>
  <c r="DC20" i="2"/>
  <c r="CH20" i="2"/>
  <c r="BN20" i="2"/>
  <c r="AS20" i="2"/>
  <c r="AR20" i="2"/>
  <c r="FN20" i="2"/>
  <c r="FQ20" i="2" s="1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HG21" i="2"/>
  <c r="EW21" i="2"/>
  <c r="DG20" i="2"/>
  <c r="EC20" i="2"/>
  <c r="EA20" i="2"/>
  <c r="EB20" i="2"/>
  <c r="AW20" i="2"/>
  <c r="CM20" i="2"/>
  <c r="DH20" i="2"/>
  <c r="DF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GM21" i="2" s="1"/>
  <c r="HD21" i="2"/>
  <c r="GI21" i="2"/>
  <c r="GL21" i="2" s="1"/>
  <c r="FO21" i="2"/>
  <c r="FR21" i="2" s="1"/>
  <c r="FN21" i="2"/>
  <c r="FQ21" i="2" s="1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C21" i="2" l="1"/>
  <c r="DG21" i="2"/>
  <c r="EA21" i="2"/>
  <c r="EB21" i="2"/>
  <c r="DH21" i="2"/>
  <c r="DF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L22" i="2" s="1"/>
  <c r="GJ22" i="2"/>
  <c r="GM22" i="2" s="1"/>
  <c r="ET22" i="2"/>
  <c r="EW22" i="2" s="1"/>
  <c r="FO22" i="2"/>
  <c r="FR22" i="2" s="1"/>
  <c r="FN22" i="2"/>
  <c r="FQ22" i="2" s="1"/>
  <c r="DY22" i="2"/>
  <c r="ES22" i="2"/>
  <c r="EV22" i="2" s="1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DH22" i="2"/>
  <c r="DG22" i="2"/>
  <c r="DF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GM23" i="2" s="1"/>
  <c r="HD23" i="2"/>
  <c r="HG23" i="2" s="1"/>
  <c r="HE23" i="2"/>
  <c r="HH23" i="2" s="1"/>
  <c r="GI23" i="2"/>
  <c r="GL23" i="2" s="1"/>
  <c r="ES23" i="2"/>
  <c r="EV23" i="2" s="1"/>
  <c r="ET23" i="2"/>
  <c r="EW23" i="2" s="1"/>
  <c r="FO23" i="2"/>
  <c r="FR23" i="2" s="1"/>
  <c r="FN23" i="2"/>
  <c r="FQ23" i="2" s="1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H24" i="2" l="1"/>
  <c r="DH23" i="2"/>
  <c r="DF23" i="2"/>
  <c r="DG23" i="2"/>
  <c r="EC23" i="2"/>
  <c r="EA23" i="2"/>
  <c r="EB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GM24" i="2" s="1"/>
  <c r="FO24" i="2"/>
  <c r="FR24" i="2" s="1"/>
  <c r="GI24" i="2"/>
  <c r="GL24" i="2" s="1"/>
  <c r="DY24" i="2"/>
  <c r="ES24" i="2"/>
  <c r="EV24" i="2" s="1"/>
  <c r="DX24" i="2"/>
  <c r="FN24" i="2"/>
  <c r="FQ24" i="2" s="1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CM24" i="2" l="1"/>
  <c r="HH25" i="2"/>
  <c r="DH24" i="2"/>
  <c r="EC24" i="2"/>
  <c r="EA24" i="2"/>
  <c r="EB24" i="2"/>
  <c r="DF24" i="2"/>
  <c r="DG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GM25" i="2" s="1"/>
  <c r="FO25" i="2"/>
  <c r="FR25" i="2" s="1"/>
  <c r="FN25" i="2"/>
  <c r="FQ25" i="2" s="1"/>
  <c r="DY25" i="2"/>
  <c r="GI25" i="2"/>
  <c r="GL25" i="2" s="1"/>
  <c r="DD25" i="2"/>
  <c r="HD25" i="2"/>
  <c r="HG25" i="2" s="1"/>
  <c r="ES25" i="2"/>
  <c r="EV25" i="2" s="1"/>
  <c r="DX25" i="2"/>
  <c r="CH25" i="2"/>
  <c r="AS25" i="2"/>
  <c r="CI25" i="2"/>
  <c r="BM25" i="2"/>
  <c r="X25" i="2"/>
  <c r="ET25" i="2"/>
  <c r="EW25" i="2" s="1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CM25" i="2"/>
  <c r="FR26" i="2"/>
  <c r="HH26" i="2"/>
  <c r="EB25" i="2"/>
  <c r="EA25" i="2"/>
  <c r="DH25" i="2"/>
  <c r="DG25" i="2"/>
  <c r="DF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G26" i="2" s="1"/>
  <c r="HE26" i="2"/>
  <c r="GI26" i="2"/>
  <c r="GL26" i="2" s="1"/>
  <c r="GJ26" i="2"/>
  <c r="GM26" i="2" s="1"/>
  <c r="ET26" i="2"/>
  <c r="EW26" i="2" s="1"/>
  <c r="FN26" i="2"/>
  <c r="FQ26" i="2" s="1"/>
  <c r="FO26" i="2"/>
  <c r="BN26" i="2"/>
  <c r="ES26" i="2"/>
  <c r="EV26" i="2" s="1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B26" i="2" l="1"/>
  <c r="CM26" i="2"/>
  <c r="EA26" i="2"/>
  <c r="EC26" i="2"/>
  <c r="DG26" i="2"/>
  <c r="DH26" i="2"/>
  <c r="DF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GM27" i="2" s="1"/>
  <c r="HD27" i="2"/>
  <c r="HG27" i="2" s="1"/>
  <c r="HE27" i="2"/>
  <c r="HH27" i="2" s="1"/>
  <c r="GI27" i="2"/>
  <c r="GL27" i="2" s="1"/>
  <c r="FO27" i="2"/>
  <c r="FR27" i="2" s="1"/>
  <c r="ES27" i="2"/>
  <c r="EV27" i="2" s="1"/>
  <c r="ET27" i="2"/>
  <c r="EW27" i="2" s="1"/>
  <c r="FN27" i="2"/>
  <c r="FQ27" i="2" s="1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CM27" i="2"/>
  <c r="GL28" i="2"/>
  <c r="EA27" i="2"/>
  <c r="EB27" i="2"/>
  <c r="AW27" i="2"/>
  <c r="DG27" i="2"/>
  <c r="DH27" i="2"/>
  <c r="DF27" i="2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HH28" i="2" s="1"/>
  <c r="FO28" i="2"/>
  <c r="FR28" i="2" s="1"/>
  <c r="GI28" i="2"/>
  <c r="DY28" i="2"/>
  <c r="ES28" i="2"/>
  <c r="EV28" i="2" s="1"/>
  <c r="DX28" i="2"/>
  <c r="GJ28" i="2"/>
  <c r="GM28" i="2" s="1"/>
  <c r="DD28" i="2"/>
  <c r="CI28" i="2"/>
  <c r="BM28" i="2"/>
  <c r="FN28" i="2"/>
  <c r="FQ28" i="2" s="1"/>
  <c r="DC28" i="2"/>
  <c r="CH28" i="2"/>
  <c r="BN28" i="2"/>
  <c r="AS28" i="2"/>
  <c r="AR28" i="2"/>
  <c r="ET28" i="2"/>
  <c r="EW28" i="2" s="1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DG28" i="2"/>
  <c r="CM28" i="2"/>
  <c r="DF28" i="2"/>
  <c r="EA28" i="2"/>
  <c r="DH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HH29" i="2" s="1"/>
  <c r="GJ29" i="2"/>
  <c r="GM29" i="2" s="1"/>
  <c r="HD29" i="2"/>
  <c r="HG29" i="2" s="1"/>
  <c r="GI29" i="2"/>
  <c r="GL29" i="2" s="1"/>
  <c r="FO29" i="2"/>
  <c r="FR29" i="2" s="1"/>
  <c r="FN29" i="2"/>
  <c r="FQ29" i="2" s="1"/>
  <c r="DY29" i="2"/>
  <c r="ET29" i="2"/>
  <c r="EW29" i="2" s="1"/>
  <c r="ES29" i="2"/>
  <c r="EV29" i="2" s="1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CM29" i="2"/>
  <c r="EA29" i="2"/>
  <c r="EB29" i="2"/>
  <c r="DH29" i="2"/>
  <c r="DG29" i="2"/>
  <c r="DF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G30" i="2" s="1"/>
  <c r="HE30" i="2"/>
  <c r="HH30" i="2" s="1"/>
  <c r="GI30" i="2"/>
  <c r="GL30" i="2" s="1"/>
  <c r="GJ30" i="2"/>
  <c r="GM30" i="2" s="1"/>
  <c r="ET30" i="2"/>
  <c r="EW30" i="2" s="1"/>
  <c r="FO30" i="2"/>
  <c r="FR30" i="2" s="1"/>
  <c r="FN30" i="2"/>
  <c r="FQ30" i="2" s="1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CM30" i="2" l="1"/>
  <c r="EA30" i="2"/>
  <c r="EB30" i="2"/>
  <c r="EC30" i="2"/>
  <c r="DH30" i="2"/>
  <c r="DG30" i="2"/>
  <c r="DF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GM31" i="2" s="1"/>
  <c r="HD31" i="2"/>
  <c r="HG31" i="2" s="1"/>
  <c r="HE31" i="2"/>
  <c r="HH31" i="2" s="1"/>
  <c r="GI31" i="2"/>
  <c r="GL31" i="2" s="1"/>
  <c r="ES31" i="2"/>
  <c r="EV31" i="2" s="1"/>
  <c r="ET31" i="2"/>
  <c r="EW31" i="2" s="1"/>
  <c r="FN31" i="2"/>
  <c r="FQ31" i="2" s="1"/>
  <c r="DY31" i="2"/>
  <c r="DC31" i="2"/>
  <c r="DX31" i="2"/>
  <c r="BN31" i="2"/>
  <c r="CI31" i="2"/>
  <c r="CH31" i="2"/>
  <c r="AS31" i="2"/>
  <c r="W31" i="2"/>
  <c r="FO31" i="2"/>
  <c r="FR31" i="2" s="1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B31" i="2" l="1"/>
  <c r="EC31" i="2"/>
  <c r="EA31" i="2"/>
  <c r="CM31" i="2"/>
  <c r="HG32" i="2"/>
  <c r="DH31" i="2"/>
  <c r="DF31" i="2"/>
  <c r="DG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GM32" i="2" s="1"/>
  <c r="HE32" i="2"/>
  <c r="HH32" i="2" s="1"/>
  <c r="FO32" i="2"/>
  <c r="FR32" i="2" s="1"/>
  <c r="GI32" i="2"/>
  <c r="GL32" i="2" s="1"/>
  <c r="DY32" i="2"/>
  <c r="ES32" i="2"/>
  <c r="EV32" i="2" s="1"/>
  <c r="DX32" i="2"/>
  <c r="FN32" i="2"/>
  <c r="FQ32" i="2" s="1"/>
  <c r="ET32" i="2"/>
  <c r="EW32" i="2" s="1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CM32" i="2" l="1"/>
  <c r="HG33" i="2"/>
  <c r="EC32" i="2"/>
  <c r="EB32" i="2"/>
  <c r="EA32" i="2"/>
  <c r="DH32" i="2"/>
  <c r="DF32" i="2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GM33" i="2" s="1"/>
  <c r="HD33" i="2"/>
  <c r="FO33" i="2"/>
  <c r="FR33" i="2" s="1"/>
  <c r="FN33" i="2"/>
  <c r="FQ33" i="2" s="1"/>
  <c r="GI33" i="2"/>
  <c r="GL33" i="2" s="1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4" i="2" l="1"/>
  <c r="EB33" i="2"/>
  <c r="EA33" i="2"/>
  <c r="EC33" i="2"/>
  <c r="DF33" i="2"/>
  <c r="DG33" i="2"/>
  <c r="DH33" i="2"/>
  <c r="DH34" i="2" s="1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HH34" i="2" s="1"/>
  <c r="GI34" i="2"/>
  <c r="GL34" i="2" s="1"/>
  <c r="GJ34" i="2"/>
  <c r="GM34" i="2" s="1"/>
  <c r="ET34" i="2"/>
  <c r="EW34" i="2" s="1"/>
  <c r="FN34" i="2"/>
  <c r="FQ34" i="2" s="1"/>
  <c r="DD34" i="2"/>
  <c r="BN34" i="2"/>
  <c r="DY34" i="2"/>
  <c r="CH34" i="2"/>
  <c r="AS34" i="2"/>
  <c r="DC34" i="2"/>
  <c r="W34" i="2"/>
  <c r="X34" i="2"/>
  <c r="ES34" i="2"/>
  <c r="EV34" i="2" s="1"/>
  <c r="DX34" i="2"/>
  <c r="FO34" i="2"/>
  <c r="FR34" i="2" s="1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HG35" i="2"/>
  <c r="EB34" i="2"/>
  <c r="EA34" i="2"/>
  <c r="EC34" i="2"/>
  <c r="DF34" i="2"/>
  <c r="DG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GM35" i="2" s="1"/>
  <c r="HD35" i="2"/>
  <c r="HE35" i="2"/>
  <c r="HH35" i="2" s="1"/>
  <c r="GI35" i="2"/>
  <c r="GL35" i="2" s="1"/>
  <c r="FO35" i="2"/>
  <c r="FR35" i="2" s="1"/>
  <c r="ES35" i="2"/>
  <c r="EV35" i="2" s="1"/>
  <c r="ET35" i="2"/>
  <c r="EW35" i="2" s="1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DH35" i="2" s="1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HG36" i="2"/>
  <c r="EC35" i="2"/>
  <c r="DG35" i="2"/>
  <c r="DF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HH36" i="2" s="1"/>
  <c r="GJ36" i="2"/>
  <c r="GM36" i="2" s="1"/>
  <c r="FO36" i="2"/>
  <c r="FR36" i="2" s="1"/>
  <c r="DY36" i="2"/>
  <c r="ES36" i="2"/>
  <c r="EV36" i="2" s="1"/>
  <c r="DX36" i="2"/>
  <c r="GI36" i="2"/>
  <c r="GL36" i="2" s="1"/>
  <c r="CI36" i="2"/>
  <c r="BM36" i="2"/>
  <c r="ET36" i="2"/>
  <c r="EW36" i="2" s="1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EA36" i="2" l="1"/>
  <c r="DH36" i="2"/>
  <c r="EB36" i="2"/>
  <c r="EC36" i="2"/>
  <c r="DF36" i="2"/>
  <c r="DG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HH37" i="2" s="1"/>
  <c r="GJ37" i="2"/>
  <c r="GM37" i="2" s="1"/>
  <c r="HD37" i="2"/>
  <c r="HG37" i="2" s="1"/>
  <c r="GI37" i="2"/>
  <c r="GL37" i="2" s="1"/>
  <c r="FO37" i="2"/>
  <c r="FR37" i="2" s="1"/>
  <c r="FN37" i="2"/>
  <c r="FQ37" i="2" s="1"/>
  <c r="DY37" i="2"/>
  <c r="ET37" i="2"/>
  <c r="EW37" i="2" s="1"/>
  <c r="ES37" i="2"/>
  <c r="EV37" i="2" s="1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DH37" i="2" l="1"/>
  <c r="EB37" i="2"/>
  <c r="EA37" i="2"/>
  <c r="EC37" i="2"/>
  <c r="DG37" i="2"/>
  <c r="DF37" i="2"/>
  <c r="AV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L38" i="2" s="1"/>
  <c r="GJ38" i="2"/>
  <c r="GM38" i="2" s="1"/>
  <c r="ET38" i="2"/>
  <c r="EW38" i="2" s="1"/>
  <c r="FO38" i="2"/>
  <c r="FR38" i="2" s="1"/>
  <c r="FN38" i="2"/>
  <c r="FQ38" i="2" s="1"/>
  <c r="DY38" i="2"/>
  <c r="ES38" i="2"/>
  <c r="EV38" i="2" s="1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B38" i="2" l="1"/>
  <c r="EA38" i="2"/>
  <c r="EC38" i="2"/>
  <c r="CM38" i="2"/>
  <c r="DH38" i="2"/>
  <c r="DG38" i="2"/>
  <c r="DF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GM39" i="2" s="1"/>
  <c r="HD39" i="2"/>
  <c r="HG39" i="2" s="1"/>
  <c r="HE39" i="2"/>
  <c r="HH39" i="2" s="1"/>
  <c r="GI39" i="2"/>
  <c r="GL39" i="2" s="1"/>
  <c r="ES39" i="2"/>
  <c r="EV39" i="2" s="1"/>
  <c r="ET39" i="2"/>
  <c r="EW39" i="2" s="1"/>
  <c r="FO39" i="2"/>
  <c r="FR39" i="2" s="1"/>
  <c r="FN39" i="2"/>
  <c r="FQ39" i="2" s="1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CM39" i="2"/>
  <c r="EV40" i="2"/>
  <c r="EB39" i="2"/>
  <c r="EA39" i="2"/>
  <c r="EC39" i="2"/>
  <c r="DH39" i="2"/>
  <c r="DF39" i="2"/>
  <c r="DG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GM40" i="2" s="1"/>
  <c r="FO40" i="2"/>
  <c r="FR40" i="2" s="1"/>
  <c r="HE40" i="2"/>
  <c r="HH40" i="2" s="1"/>
  <c r="GI40" i="2"/>
  <c r="GL40" i="2" s="1"/>
  <c r="DY40" i="2"/>
  <c r="ES40" i="2"/>
  <c r="DX40" i="2"/>
  <c r="FN40" i="2"/>
  <c r="FQ40" i="2" s="1"/>
  <c r="ET40" i="2"/>
  <c r="EW40" i="2" s="1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CM40" i="2" l="1"/>
  <c r="EA40" i="2"/>
  <c r="EB40" i="2"/>
  <c r="EC40" i="2"/>
  <c r="DH40" i="2"/>
  <c r="DF40" i="2"/>
  <c r="DG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HH41" i="2" s="1"/>
  <c r="GJ41" i="2"/>
  <c r="GM41" i="2" s="1"/>
  <c r="HD41" i="2"/>
  <c r="HG41" i="2" s="1"/>
  <c r="FO41" i="2"/>
  <c r="FR41" i="2" s="1"/>
  <c r="FN41" i="2"/>
  <c r="FQ41" i="2" s="1"/>
  <c r="DY41" i="2"/>
  <c r="DD41" i="2"/>
  <c r="ES41" i="2"/>
  <c r="EV41" i="2" s="1"/>
  <c r="DX41" i="2"/>
  <c r="CH41" i="2"/>
  <c r="AS41" i="2"/>
  <c r="CI41" i="2"/>
  <c r="BM41" i="2"/>
  <c r="GI41" i="2"/>
  <c r="GL41" i="2" s="1"/>
  <c r="X41" i="2"/>
  <c r="AR41" i="2"/>
  <c r="BN41" i="2"/>
  <c r="DC41" i="2"/>
  <c r="W41" i="2"/>
  <c r="ET41" i="2"/>
  <c r="EW41" i="2" s="1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CM41" i="2" l="1"/>
  <c r="AW41" i="2"/>
  <c r="EA41" i="2"/>
  <c r="EB41" i="2"/>
  <c r="EC41" i="2"/>
  <c r="DH41" i="2"/>
  <c r="DG41" i="2"/>
  <c r="DF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HH42" i="2" s="1"/>
  <c r="GI42" i="2"/>
  <c r="GL42" i="2" s="1"/>
  <c r="GJ42" i="2"/>
  <c r="GM42" i="2" s="1"/>
  <c r="ET42" i="2"/>
  <c r="EW42" i="2" s="1"/>
  <c r="FN42" i="2"/>
  <c r="FQ42" i="2" s="1"/>
  <c r="FO42" i="2"/>
  <c r="FR42" i="2" s="1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CM42" i="2" l="1"/>
  <c r="EA42" i="2"/>
  <c r="EB42" i="2"/>
  <c r="EC42" i="2"/>
  <c r="DH42" i="2"/>
  <c r="DF42" i="2"/>
  <c r="DG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HH43" i="2" s="1"/>
  <c r="GI43" i="2"/>
  <c r="GL43" i="2" s="1"/>
  <c r="FO43" i="2"/>
  <c r="FR43" i="2" s="1"/>
  <c r="ES43" i="2"/>
  <c r="EV43" i="2" s="1"/>
  <c r="GJ43" i="2"/>
  <c r="GM43" i="2" s="1"/>
  <c r="ET43" i="2"/>
  <c r="EW43" i="2" s="1"/>
  <c r="FN43" i="2"/>
  <c r="FQ43" i="2" s="1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B43" i="2"/>
  <c r="CM43" i="2"/>
  <c r="EC43" i="2"/>
  <c r="AW43" i="2"/>
  <c r="DH43" i="2"/>
  <c r="DF43" i="2"/>
  <c r="DG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FR44" i="2" s="1"/>
  <c r="GI44" i="2"/>
  <c r="GL44" i="2" s="1"/>
  <c r="DY44" i="2"/>
  <c r="ES44" i="2"/>
  <c r="EV44" i="2" s="1"/>
  <c r="DX44" i="2"/>
  <c r="DD44" i="2"/>
  <c r="CI44" i="2"/>
  <c r="BM44" i="2"/>
  <c r="FN44" i="2"/>
  <c r="FQ44" i="2" s="1"/>
  <c r="DC44" i="2"/>
  <c r="ET44" i="2"/>
  <c r="EW44" i="2" s="1"/>
  <c r="CH44" i="2"/>
  <c r="BN44" i="2"/>
  <c r="AS44" i="2"/>
  <c r="AR44" i="2"/>
  <c r="GJ44" i="2"/>
  <c r="GM44" i="2" s="1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AU44" i="2" l="1"/>
  <c r="CM44" i="2"/>
  <c r="HG45" i="2"/>
  <c r="DH44" i="2"/>
  <c r="EB44" i="2"/>
  <c r="EA44" i="2"/>
  <c r="EC44" i="2"/>
  <c r="DG44" i="2"/>
  <c r="DF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HH45" i="2" s="1"/>
  <c r="GJ45" i="2"/>
  <c r="GM45" i="2" s="1"/>
  <c r="GI45" i="2"/>
  <c r="GL45" i="2" s="1"/>
  <c r="FO45" i="2"/>
  <c r="FR45" i="2" s="1"/>
  <c r="FN45" i="2"/>
  <c r="FQ45" i="2" s="1"/>
  <c r="DY45" i="2"/>
  <c r="ET45" i="2"/>
  <c r="EW45" i="2" s="1"/>
  <c r="ES45" i="2"/>
  <c r="EV45" i="2" s="1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CM45" i="2" l="1"/>
  <c r="DH45" i="2"/>
  <c r="EB45" i="2"/>
  <c r="EA45" i="2"/>
  <c r="EC45" i="2"/>
  <c r="DF45" i="2"/>
  <c r="DG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HH46" i="2" s="1"/>
  <c r="GI46" i="2"/>
  <c r="GL46" i="2" s="1"/>
  <c r="GJ46" i="2"/>
  <c r="GM46" i="2" s="1"/>
  <c r="ET46" i="2"/>
  <c r="EW46" i="2" s="1"/>
  <c r="FO46" i="2"/>
  <c r="FR46" i="2" s="1"/>
  <c r="FN46" i="2"/>
  <c r="FQ46" i="2" s="1"/>
  <c r="DY46" i="2"/>
  <c r="ES46" i="2"/>
  <c r="EV46" i="2" s="1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CM46" i="2" l="1"/>
  <c r="FR47" i="2"/>
  <c r="EB46" i="2"/>
  <c r="EA46" i="2"/>
  <c r="EC46" i="2"/>
  <c r="DH46" i="2"/>
  <c r="DF46" i="2"/>
  <c r="DG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HH47" i="2" s="1"/>
  <c r="GI47" i="2"/>
  <c r="GL47" i="2" s="1"/>
  <c r="GJ47" i="2"/>
  <c r="GM47" i="2" s="1"/>
  <c r="ES47" i="2"/>
  <c r="EV47" i="2" s="1"/>
  <c r="ET47" i="2"/>
  <c r="EW47" i="2" s="1"/>
  <c r="FN47" i="2"/>
  <c r="FQ47" i="2" s="1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CM47" i="2" l="1"/>
  <c r="FR48" i="2"/>
  <c r="EA47" i="2"/>
  <c r="EB47" i="2"/>
  <c r="EC47" i="2"/>
  <c r="DH47" i="2"/>
  <c r="DF47" i="2"/>
  <c r="DG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M48" i="2" s="1"/>
  <c r="GI48" i="2"/>
  <c r="GL48" i="2" s="1"/>
  <c r="DY48" i="2"/>
  <c r="ES48" i="2"/>
  <c r="EV48" i="2" s="1"/>
  <c r="DX48" i="2"/>
  <c r="FN48" i="2"/>
  <c r="FQ48" i="2" s="1"/>
  <c r="ET48" i="2"/>
  <c r="EW48" i="2" s="1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CM48" i="2" l="1"/>
  <c r="GM49" i="2"/>
  <c r="HH49" i="2"/>
  <c r="EA48" i="2"/>
  <c r="EB48" i="2"/>
  <c r="EC48" i="2"/>
  <c r="DH48" i="2"/>
  <c r="DG48" i="2"/>
  <c r="DF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HG49" i="2" s="1"/>
  <c r="GJ49" i="2"/>
  <c r="FO49" i="2"/>
  <c r="FR49" i="2" s="1"/>
  <c r="FN49" i="2"/>
  <c r="FQ49" i="2" s="1"/>
  <c r="GI49" i="2"/>
  <c r="GL49" i="2" s="1"/>
  <c r="DY49" i="2"/>
  <c r="DD49" i="2"/>
  <c r="ET49" i="2"/>
  <c r="EW49" i="2" s="1"/>
  <c r="CH49" i="2"/>
  <c r="AS49" i="2"/>
  <c r="CI49" i="2"/>
  <c r="BM49" i="2"/>
  <c r="X49" i="2"/>
  <c r="AR49" i="2"/>
  <c r="ES49" i="2"/>
  <c r="EV49" i="2" s="1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CM49" i="2" l="1"/>
  <c r="DH49" i="2"/>
  <c r="EB49" i="2"/>
  <c r="EC49" i="2"/>
  <c r="EA49" i="2"/>
  <c r="DG49" i="2"/>
  <c r="DF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HH50" i="2" s="1"/>
  <c r="GI50" i="2"/>
  <c r="GL50" i="2" s="1"/>
  <c r="GJ50" i="2"/>
  <c r="GM50" i="2" s="1"/>
  <c r="ET50" i="2"/>
  <c r="EW50" i="2" s="1"/>
  <c r="FN50" i="2"/>
  <c r="FQ50" i="2" s="1"/>
  <c r="DD50" i="2"/>
  <c r="BN50" i="2"/>
  <c r="FO50" i="2"/>
  <c r="FR50" i="2" s="1"/>
  <c r="CH50" i="2"/>
  <c r="AS50" i="2"/>
  <c r="ES50" i="2"/>
  <c r="EV50" i="2" s="1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GM51" i="2" l="1"/>
  <c r="DH50" i="2"/>
  <c r="EA50" i="2"/>
  <c r="EB50" i="2"/>
  <c r="EC50" i="2"/>
  <c r="DG50" i="2"/>
  <c r="DF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G51" i="2" s="1"/>
  <c r="HE51" i="2"/>
  <c r="HH51" i="2" s="1"/>
  <c r="GI51" i="2"/>
  <c r="GL51" i="2" s="1"/>
  <c r="FO51" i="2"/>
  <c r="FR51" i="2" s="1"/>
  <c r="ES51" i="2"/>
  <c r="EV51" i="2" s="1"/>
  <c r="ET51" i="2"/>
  <c r="EW51" i="2" s="1"/>
  <c r="GJ51" i="2"/>
  <c r="DY51" i="2"/>
  <c r="DX51" i="2"/>
  <c r="DC51" i="2"/>
  <c r="DD51" i="2"/>
  <c r="BN51" i="2"/>
  <c r="FN51" i="2"/>
  <c r="FQ51" i="2" s="1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DH51" i="2"/>
  <c r="EB51" i="2"/>
  <c r="EA51" i="2"/>
  <c r="EC51" i="2"/>
  <c r="DF51" i="2"/>
  <c r="DG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HG52" i="2" s="1"/>
  <c r="FO52" i="2"/>
  <c r="FR52" i="2" s="1"/>
  <c r="HE52" i="2"/>
  <c r="HH52" i="2" s="1"/>
  <c r="GJ52" i="2"/>
  <c r="GM52" i="2" s="1"/>
  <c r="DY52" i="2"/>
  <c r="ES52" i="2"/>
  <c r="EV52" i="2" s="1"/>
  <c r="DX52" i="2"/>
  <c r="CI52" i="2"/>
  <c r="BM52" i="2"/>
  <c r="ET52" i="2"/>
  <c r="EW52" i="2" s="1"/>
  <c r="DC52" i="2"/>
  <c r="CH52" i="2"/>
  <c r="BN52" i="2"/>
  <c r="AS52" i="2"/>
  <c r="AR52" i="2"/>
  <c r="GI52" i="2"/>
  <c r="GL52" i="2" s="1"/>
  <c r="FN52" i="2"/>
  <c r="FQ52" i="2" s="1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AU52" i="2" l="1"/>
  <c r="DH52" i="2"/>
  <c r="GM53" i="2"/>
  <c r="FQ53" i="2"/>
  <c r="EB52" i="2"/>
  <c r="EA52" i="2"/>
  <c r="EC52" i="2"/>
  <c r="DF52" i="2"/>
  <c r="DG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HH53" i="2" s="1"/>
  <c r="GJ53" i="2"/>
  <c r="HD53" i="2"/>
  <c r="HG53" i="2" s="1"/>
  <c r="GI53" i="2"/>
  <c r="GL53" i="2" s="1"/>
  <c r="FO53" i="2"/>
  <c r="FR53" i="2" s="1"/>
  <c r="FN53" i="2"/>
  <c r="DY53" i="2"/>
  <c r="ET53" i="2"/>
  <c r="EW53" i="2" s="1"/>
  <c r="ES53" i="2"/>
  <c r="EV53" i="2" s="1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GM54" i="2" l="1"/>
  <c r="EB53" i="2"/>
  <c r="EC53" i="2"/>
  <c r="EA53" i="2"/>
  <c r="AW53" i="2"/>
  <c r="DH53" i="2"/>
  <c r="DG53" i="2"/>
  <c r="DF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G54" i="2" s="1"/>
  <c r="HE54" i="2"/>
  <c r="HH54" i="2" s="1"/>
  <c r="GI54" i="2"/>
  <c r="GL54" i="2" s="1"/>
  <c r="GJ54" i="2"/>
  <c r="ET54" i="2"/>
  <c r="EW54" i="2" s="1"/>
  <c r="FO54" i="2"/>
  <c r="FR54" i="2" s="1"/>
  <c r="FN54" i="2"/>
  <c r="FQ54" i="2" s="1"/>
  <c r="DY54" i="2"/>
  <c r="ES54" i="2"/>
  <c r="EV54" i="2" s="1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V55" i="2" l="1"/>
  <c r="EA54" i="2"/>
  <c r="EB54" i="2"/>
  <c r="EC54" i="2"/>
  <c r="DH54" i="2"/>
  <c r="DF54" i="2"/>
  <c r="DG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G55" i="2" s="1"/>
  <c r="HE55" i="2"/>
  <c r="HH55" i="2" s="1"/>
  <c r="GI55" i="2"/>
  <c r="GL55" i="2" s="1"/>
  <c r="GJ55" i="2"/>
  <c r="GM55" i="2" s="1"/>
  <c r="ES55" i="2"/>
  <c r="ET55" i="2"/>
  <c r="EW55" i="2" s="1"/>
  <c r="FO55" i="2"/>
  <c r="FR55" i="2" s="1"/>
  <c r="FN55" i="2"/>
  <c r="FQ55" i="2" s="1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B55" i="2" l="1"/>
  <c r="EA55" i="2"/>
  <c r="FR56" i="2"/>
  <c r="EC55" i="2"/>
  <c r="DH55" i="2"/>
  <c r="DG55" i="2"/>
  <c r="DF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M56" i="2" s="1"/>
  <c r="GI56" i="2"/>
  <c r="GL56" i="2" s="1"/>
  <c r="DY56" i="2"/>
  <c r="HE56" i="2"/>
  <c r="HH56" i="2" s="1"/>
  <c r="ES56" i="2"/>
  <c r="EV56" i="2" s="1"/>
  <c r="DX56" i="2"/>
  <c r="FN56" i="2"/>
  <c r="FQ56" i="2" s="1"/>
  <c r="ET56" i="2"/>
  <c r="EW56" i="2" s="1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EB56" i="2" l="1"/>
  <c r="EA56" i="2"/>
  <c r="EC56" i="2"/>
  <c r="DH56" i="2"/>
  <c r="DF56" i="2"/>
  <c r="DG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GM57" i="2" s="1"/>
  <c r="FO57" i="2"/>
  <c r="FR57" i="2" s="1"/>
  <c r="HD57" i="2"/>
  <c r="HG57" i="2" s="1"/>
  <c r="FN57" i="2"/>
  <c r="FQ57" i="2" s="1"/>
  <c r="DY57" i="2"/>
  <c r="GI57" i="2"/>
  <c r="GL57" i="2" s="1"/>
  <c r="DD57" i="2"/>
  <c r="ES57" i="2"/>
  <c r="EV57" i="2" s="1"/>
  <c r="DX57" i="2"/>
  <c r="CH57" i="2"/>
  <c r="AS57" i="2"/>
  <c r="CI57" i="2"/>
  <c r="BM57" i="2"/>
  <c r="X57" i="2"/>
  <c r="ET57" i="2"/>
  <c r="EW57" i="2" s="1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GL58" i="2" l="1"/>
  <c r="EA57" i="2"/>
  <c r="EC57" i="2"/>
  <c r="EB57" i="2"/>
  <c r="DH57" i="2"/>
  <c r="DF57" i="2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G58" i="2" s="1"/>
  <c r="HE58" i="2"/>
  <c r="HH58" i="2" s="1"/>
  <c r="GI58" i="2"/>
  <c r="GJ58" i="2"/>
  <c r="GM58" i="2" s="1"/>
  <c r="ET58" i="2"/>
  <c r="EW58" i="2" s="1"/>
  <c r="FN58" i="2"/>
  <c r="FQ58" i="2" s="1"/>
  <c r="FO58" i="2"/>
  <c r="FR58" i="2" s="1"/>
  <c r="BN58" i="2"/>
  <c r="ES58" i="2"/>
  <c r="EV58" i="2" s="1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B58" i="2" l="1"/>
  <c r="HH59" i="2"/>
  <c r="EA58" i="2"/>
  <c r="EC58" i="2"/>
  <c r="DH58" i="2"/>
  <c r="DF58" i="2"/>
  <c r="DG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G59" i="2" s="1"/>
  <c r="HE59" i="2"/>
  <c r="GI59" i="2"/>
  <c r="GL59" i="2" s="1"/>
  <c r="FO59" i="2"/>
  <c r="FR59" i="2" s="1"/>
  <c r="ES59" i="2"/>
  <c r="EV59" i="2" s="1"/>
  <c r="GJ59" i="2"/>
  <c r="GM59" i="2" s="1"/>
  <c r="ET59" i="2"/>
  <c r="EW59" i="2" s="1"/>
  <c r="FN59" i="2"/>
  <c r="FQ59" i="2" s="1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60" i="2" l="1"/>
  <c r="DH59" i="2"/>
  <c r="EB59" i="2"/>
  <c r="EA59" i="2"/>
  <c r="EC59" i="2"/>
  <c r="DG59" i="2"/>
  <c r="DF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FR60" i="2" s="1"/>
  <c r="GI60" i="2"/>
  <c r="GL60" i="2" s="1"/>
  <c r="DY60" i="2"/>
  <c r="ES60" i="2"/>
  <c r="EV60" i="2" s="1"/>
  <c r="GJ60" i="2"/>
  <c r="GM60" i="2" s="1"/>
  <c r="DX60" i="2"/>
  <c r="DD60" i="2"/>
  <c r="CI60" i="2"/>
  <c r="BM60" i="2"/>
  <c r="FN60" i="2"/>
  <c r="FQ60" i="2" s="1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1" i="2" l="1"/>
  <c r="DH60" i="2"/>
  <c r="EA60" i="2"/>
  <c r="EB60" i="2"/>
  <c r="EC60" i="2"/>
  <c r="DG60" i="2"/>
  <c r="DF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GM61" i="2" s="1"/>
  <c r="HD61" i="2"/>
  <c r="HG61" i="2" s="1"/>
  <c r="GI61" i="2"/>
  <c r="GL61" i="2" s="1"/>
  <c r="FO61" i="2"/>
  <c r="FR61" i="2" s="1"/>
  <c r="FN61" i="2"/>
  <c r="FQ61" i="2" s="1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DH61" i="2"/>
  <c r="GM62" i="2"/>
  <c r="EB61" i="2"/>
  <c r="EC61" i="2"/>
  <c r="DF61" i="2"/>
  <c r="DG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G62" i="2" s="1"/>
  <c r="HE62" i="2"/>
  <c r="HH62" i="2" s="1"/>
  <c r="GI62" i="2"/>
  <c r="GL62" i="2" s="1"/>
  <c r="GJ62" i="2"/>
  <c r="ET62" i="2"/>
  <c r="EW62" i="2" s="1"/>
  <c r="FO62" i="2"/>
  <c r="FR62" i="2" s="1"/>
  <c r="FN62" i="2"/>
  <c r="FQ62" i="2" s="1"/>
  <c r="DY62" i="2"/>
  <c r="ES62" i="2"/>
  <c r="EV62" i="2" s="1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EA62" i="2"/>
  <c r="DH62" i="2"/>
  <c r="DF62" i="2"/>
  <c r="DG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HH63" i="2" s="1"/>
  <c r="GI63" i="2"/>
  <c r="GL63" i="2" s="1"/>
  <c r="GJ63" i="2"/>
  <c r="GM63" i="2" s="1"/>
  <c r="ES63" i="2"/>
  <c r="EV63" i="2" s="1"/>
  <c r="ET63" i="2"/>
  <c r="EW63" i="2" s="1"/>
  <c r="FN63" i="2"/>
  <c r="FQ63" i="2" s="1"/>
  <c r="DY63" i="2"/>
  <c r="DC63" i="2"/>
  <c r="DX63" i="2"/>
  <c r="BN63" i="2"/>
  <c r="FO63" i="2"/>
  <c r="FR63" i="2" s="1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FQ64" i="2" l="1"/>
  <c r="EC63" i="2"/>
  <c r="EA63" i="2"/>
  <c r="EB63" i="2"/>
  <c r="DH63" i="2"/>
  <c r="DG63" i="2"/>
  <c r="DF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G64" i="2" s="1"/>
  <c r="HE64" i="2"/>
  <c r="HH64" i="2" s="1"/>
  <c r="FO64" i="2"/>
  <c r="FR64" i="2" s="1"/>
  <c r="GJ64" i="2"/>
  <c r="GM64" i="2" s="1"/>
  <c r="GI64" i="2"/>
  <c r="GL64" i="2" s="1"/>
  <c r="DY64" i="2"/>
  <c r="ES64" i="2"/>
  <c r="EV64" i="2" s="1"/>
  <c r="DX64" i="2"/>
  <c r="FN64" i="2"/>
  <c r="ET64" i="2"/>
  <c r="EW64" i="2" s="1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FQ65" i="2" l="1"/>
  <c r="EC64" i="2"/>
  <c r="EA64" i="2"/>
  <c r="EB64" i="2"/>
  <c r="DH64" i="2"/>
  <c r="DG64" i="2"/>
  <c r="DF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H65" i="2" s="1"/>
  <c r="HD65" i="2"/>
  <c r="HG65" i="2" s="1"/>
  <c r="GJ65" i="2"/>
  <c r="GM65" i="2" s="1"/>
  <c r="FO65" i="2"/>
  <c r="FR65" i="2" s="1"/>
  <c r="FN65" i="2"/>
  <c r="GI65" i="2"/>
  <c r="GL65" i="2" s="1"/>
  <c r="DD65" i="2"/>
  <c r="ET65" i="2"/>
  <c r="EW65" i="2" s="1"/>
  <c r="CH65" i="2"/>
  <c r="AS65" i="2"/>
  <c r="DY65" i="2"/>
  <c r="CI65" i="2"/>
  <c r="BM65" i="2"/>
  <c r="X65" i="2"/>
  <c r="ES65" i="2"/>
  <c r="EV65" i="2" s="1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C65" i="2" l="1"/>
  <c r="DH65" i="2"/>
  <c r="FQ66" i="2"/>
  <c r="EB65" i="2"/>
  <c r="EA65" i="2"/>
  <c r="DG65" i="2"/>
  <c r="DF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G66" i="2" s="1"/>
  <c r="HE66" i="2"/>
  <c r="HH66" i="2" s="1"/>
  <c r="GI66" i="2"/>
  <c r="GL66" i="2" s="1"/>
  <c r="GJ66" i="2"/>
  <c r="GM66" i="2" s="1"/>
  <c r="ET66" i="2"/>
  <c r="EW66" i="2" s="1"/>
  <c r="FN66" i="2"/>
  <c r="DD66" i="2"/>
  <c r="BN66" i="2"/>
  <c r="CH66" i="2"/>
  <c r="AS66" i="2"/>
  <c r="DY66" i="2"/>
  <c r="DC66" i="2"/>
  <c r="W66" i="2"/>
  <c r="FO66" i="2"/>
  <c r="FR66" i="2" s="1"/>
  <c r="X66" i="2"/>
  <c r="ES66" i="2"/>
  <c r="EV66" i="2" s="1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A66" i="2" l="1"/>
  <c r="EB66" i="2"/>
  <c r="FQ67" i="2"/>
  <c r="DH66" i="2"/>
  <c r="EC66" i="2"/>
  <c r="DG66" i="2"/>
  <c r="DF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G67" i="2" s="1"/>
  <c r="HE67" i="2"/>
  <c r="HH67" i="2" s="1"/>
  <c r="GI67" i="2"/>
  <c r="GL67" i="2" s="1"/>
  <c r="FO67" i="2"/>
  <c r="FR67" i="2" s="1"/>
  <c r="ES67" i="2"/>
  <c r="EV67" i="2" s="1"/>
  <c r="ET67" i="2"/>
  <c r="EW67" i="2" s="1"/>
  <c r="DY67" i="2"/>
  <c r="GJ67" i="2"/>
  <c r="GM67" i="2" s="1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A67" i="2" l="1"/>
  <c r="DH67" i="2"/>
  <c r="FQ68" i="2"/>
  <c r="EC67" i="2"/>
  <c r="EB67" i="2"/>
  <c r="DG67" i="2"/>
  <c r="DF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G68" i="2" s="1"/>
  <c r="HE68" i="2"/>
  <c r="HH68" i="2" s="1"/>
  <c r="FO68" i="2"/>
  <c r="FR68" i="2" s="1"/>
  <c r="GJ68" i="2"/>
  <c r="GM68" i="2" s="1"/>
  <c r="ES68" i="2"/>
  <c r="EV68" i="2" s="1"/>
  <c r="DX68" i="2"/>
  <c r="GI68" i="2"/>
  <c r="GL68" i="2" s="1"/>
  <c r="CI68" i="2"/>
  <c r="BM68" i="2"/>
  <c r="ET68" i="2"/>
  <c r="EW68" i="2" s="1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EC68" i="2" l="1"/>
  <c r="EB68" i="2"/>
  <c r="DH68" i="2"/>
  <c r="EA68" i="2"/>
  <c r="DG68" i="2"/>
  <c r="DF68" i="2"/>
  <c r="AU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HH69" i="2" s="1"/>
  <c r="GJ69" i="2"/>
  <c r="GM69" i="2" s="1"/>
  <c r="HD69" i="2"/>
  <c r="HG69" i="2" s="1"/>
  <c r="GI69" i="2"/>
  <c r="GL69" i="2" s="1"/>
  <c r="FO69" i="2"/>
  <c r="FR69" i="2" s="1"/>
  <c r="FN69" i="2"/>
  <c r="FQ69" i="2" s="1"/>
  <c r="ET69" i="2"/>
  <c r="EW69" i="2" s="1"/>
  <c r="ES69" i="2"/>
  <c r="EV69" i="2" s="1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A69" i="2" l="1"/>
  <c r="EC69" i="2"/>
  <c r="FQ70" i="2"/>
  <c r="EB69" i="2"/>
  <c r="DH69" i="2"/>
  <c r="DG69" i="2"/>
  <c r="DF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HH70" i="2" s="1"/>
  <c r="GI70" i="2"/>
  <c r="GL70" i="2" s="1"/>
  <c r="GJ70" i="2"/>
  <c r="GM70" i="2" s="1"/>
  <c r="ET70" i="2"/>
  <c r="EW70" i="2" s="1"/>
  <c r="FO70" i="2"/>
  <c r="FR70" i="2" s="1"/>
  <c r="FN70" i="2"/>
  <c r="ES70" i="2"/>
  <c r="EV70" i="2" s="1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EA70" i="2"/>
  <c r="EB70" i="2"/>
  <c r="DH70" i="2"/>
  <c r="DF70" i="2"/>
  <c r="DG70" i="2"/>
  <c r="AU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G71" i="2" s="1"/>
  <c r="HE71" i="2"/>
  <c r="HH71" i="2" s="1"/>
  <c r="GI71" i="2"/>
  <c r="GL71" i="2" s="1"/>
  <c r="GJ71" i="2"/>
  <c r="GM71" i="2" s="1"/>
  <c r="ES71" i="2"/>
  <c r="EV71" i="2" s="1"/>
  <c r="ET71" i="2"/>
  <c r="EW71" i="2" s="1"/>
  <c r="FO71" i="2"/>
  <c r="FR71" i="2" s="1"/>
  <c r="FN71" i="2"/>
  <c r="FQ71" i="2" s="1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C71" i="2" l="1"/>
  <c r="EV72" i="2"/>
  <c r="EB71" i="2"/>
  <c r="EA71" i="2"/>
  <c r="DH71" i="2"/>
  <c r="DF71" i="2"/>
  <c r="DG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HG72" i="2" s="1"/>
  <c r="FO72" i="2"/>
  <c r="FR72" i="2" s="1"/>
  <c r="HE72" i="2"/>
  <c r="HH72" i="2" s="1"/>
  <c r="GJ72" i="2"/>
  <c r="GM72" i="2" s="1"/>
  <c r="GI72" i="2"/>
  <c r="GL72" i="2" s="1"/>
  <c r="ES72" i="2"/>
  <c r="DX72" i="2"/>
  <c r="FN72" i="2"/>
  <c r="FQ72" i="2" s="1"/>
  <c r="ET72" i="2"/>
  <c r="EW72" i="2" s="1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V73" i="2" l="1"/>
  <c r="EC72" i="2"/>
  <c r="EB72" i="2"/>
  <c r="EA72" i="2"/>
  <c r="DH72" i="2"/>
  <c r="DF72" i="2"/>
  <c r="DG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HH73" i="2" s="1"/>
  <c r="GJ73" i="2"/>
  <c r="GM73" i="2" s="1"/>
  <c r="HD73" i="2"/>
  <c r="HG73" i="2" s="1"/>
  <c r="FO73" i="2"/>
  <c r="FR73" i="2" s="1"/>
  <c r="FN73" i="2"/>
  <c r="FQ73" i="2" s="1"/>
  <c r="DD73" i="2"/>
  <c r="GI73" i="2"/>
  <c r="GL73" i="2" s="1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B73" i="2" l="1"/>
  <c r="EV74" i="2"/>
  <c r="EC73" i="2"/>
  <c r="EA73" i="2"/>
  <c r="DH73" i="2"/>
  <c r="DF73" i="2"/>
  <c r="DG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HH74" i="2" s="1"/>
  <c r="GI74" i="2"/>
  <c r="GL74" i="2" s="1"/>
  <c r="GJ74" i="2"/>
  <c r="GM74" i="2" s="1"/>
  <c r="ET74" i="2"/>
  <c r="EW74" i="2" s="1"/>
  <c r="FN74" i="2"/>
  <c r="FQ74" i="2" s="1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V75" i="2" l="1"/>
  <c r="DH74" i="2"/>
  <c r="EA74" i="2"/>
  <c r="EC74" i="2"/>
  <c r="EB74" i="2"/>
  <c r="DF74" i="2"/>
  <c r="DG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GL75" i="2" s="1"/>
  <c r="FO75" i="2"/>
  <c r="FR75" i="2" s="1"/>
  <c r="ES75" i="2"/>
  <c r="GJ75" i="2"/>
  <c r="GM75" i="2" s="1"/>
  <c r="ET75" i="2"/>
  <c r="EW75" i="2" s="1"/>
  <c r="DY75" i="2"/>
  <c r="FN75" i="2"/>
  <c r="FQ75" i="2" s="1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H75" i="2" s="1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V76" i="2"/>
  <c r="EC75" i="2"/>
  <c r="DF75" i="2"/>
  <c r="DG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G76" i="2" s="1"/>
  <c r="HE76" i="2"/>
  <c r="HH76" i="2" s="1"/>
  <c r="FO76" i="2"/>
  <c r="FR76" i="2" s="1"/>
  <c r="GI76" i="2"/>
  <c r="GL76" i="2" s="1"/>
  <c r="ES76" i="2"/>
  <c r="DX76" i="2"/>
  <c r="DD76" i="2"/>
  <c r="CI76" i="2"/>
  <c r="BM76" i="2"/>
  <c r="GJ76" i="2"/>
  <c r="GM76" i="2" s="1"/>
  <c r="FN76" i="2"/>
  <c r="FQ76" i="2" s="1"/>
  <c r="DY76" i="2"/>
  <c r="DC76" i="2"/>
  <c r="ET76" i="2"/>
  <c r="EW76" i="2" s="1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B76" i="2" l="1"/>
  <c r="EA76" i="2"/>
  <c r="DH76" i="2"/>
  <c r="EC76" i="2"/>
  <c r="DG76" i="2"/>
  <c r="DF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HH77" i="2" s="1"/>
  <c r="GJ77" i="2"/>
  <c r="GM77" i="2" s="1"/>
  <c r="GI77" i="2"/>
  <c r="GL77" i="2" s="1"/>
  <c r="FO77" i="2"/>
  <c r="FR77" i="2" s="1"/>
  <c r="FN77" i="2"/>
  <c r="FQ77" i="2" s="1"/>
  <c r="HD77" i="2"/>
  <c r="HG77" i="2" s="1"/>
  <c r="ET77" i="2"/>
  <c r="EW77" i="2" s="1"/>
  <c r="ES77" i="2"/>
  <c r="EV77" i="2" s="1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HH78" i="2"/>
  <c r="EA77" i="2"/>
  <c r="EC77" i="2"/>
  <c r="DH77" i="2"/>
  <c r="DG77" i="2"/>
  <c r="DF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G78" i="2" s="1"/>
  <c r="HE78" i="2"/>
  <c r="GI78" i="2"/>
  <c r="GL78" i="2" s="1"/>
  <c r="GJ78" i="2"/>
  <c r="GM78" i="2" s="1"/>
  <c r="ET78" i="2"/>
  <c r="EW78" i="2" s="1"/>
  <c r="FO78" i="2"/>
  <c r="FR78" i="2" s="1"/>
  <c r="FN78" i="2"/>
  <c r="FQ78" i="2" s="1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A78" i="2"/>
  <c r="DH78" i="2"/>
  <c r="DF78" i="2"/>
  <c r="DG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L79" i="2" s="1"/>
  <c r="GJ79" i="2"/>
  <c r="GM79" i="2" s="1"/>
  <c r="ES79" i="2"/>
  <c r="EV79" i="2" s="1"/>
  <c r="ET79" i="2"/>
  <c r="EW79" i="2" s="1"/>
  <c r="FN79" i="2"/>
  <c r="FQ79" i="2" s="1"/>
  <c r="DY79" i="2"/>
  <c r="FO79" i="2"/>
  <c r="FR79" i="2" s="1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C79" i="2" l="1"/>
  <c r="EA79" i="2"/>
  <c r="EB79" i="2"/>
  <c r="DH79" i="2"/>
  <c r="DF79" i="2"/>
  <c r="DG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FR80" i="2" s="1"/>
  <c r="GJ80" i="2"/>
  <c r="GM80" i="2" s="1"/>
  <c r="GI80" i="2"/>
  <c r="GL80" i="2" s="1"/>
  <c r="ES80" i="2"/>
  <c r="EV80" i="2" s="1"/>
  <c r="DX80" i="2"/>
  <c r="FN80" i="2"/>
  <c r="FQ80" i="2" s="1"/>
  <c r="ET80" i="2"/>
  <c r="EW80" i="2" s="1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EA80" i="2"/>
  <c r="EB80" i="2"/>
  <c r="DH80" i="2"/>
  <c r="DG80" i="2"/>
  <c r="DF80" i="2"/>
  <c r="AU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H81" i="2" s="1"/>
  <c r="HD81" i="2"/>
  <c r="HG81" i="2" s="1"/>
  <c r="GJ81" i="2"/>
  <c r="GM81" i="2" s="1"/>
  <c r="FO81" i="2"/>
  <c r="FR81" i="2" s="1"/>
  <c r="FN81" i="2"/>
  <c r="FQ81" i="2" s="1"/>
  <c r="GI81" i="2"/>
  <c r="GL81" i="2" s="1"/>
  <c r="DD81" i="2"/>
  <c r="ET81" i="2"/>
  <c r="EW81" i="2" s="1"/>
  <c r="CH81" i="2"/>
  <c r="AS81" i="2"/>
  <c r="DY81" i="2"/>
  <c r="CI81" i="2"/>
  <c r="BM81" i="2"/>
  <c r="X81" i="2"/>
  <c r="AR81" i="2"/>
  <c r="DX81" i="2"/>
  <c r="BN81" i="2"/>
  <c r="ES81" i="2"/>
  <c r="EV81" i="2" s="1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FR82" i="2"/>
  <c r="EB81" i="2"/>
  <c r="EA81" i="2"/>
  <c r="AW81" i="2"/>
  <c r="DH81" i="2"/>
  <c r="DG81" i="2"/>
  <c r="DF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L82" i="2" s="1"/>
  <c r="GJ82" i="2"/>
  <c r="GM82" i="2" s="1"/>
  <c r="ET82" i="2"/>
  <c r="EW82" i="2" s="1"/>
  <c r="FN82" i="2"/>
  <c r="FQ82" i="2" s="1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C82" i="2" l="1"/>
  <c r="EB82" i="2"/>
  <c r="EA82" i="2"/>
  <c r="DH82" i="2"/>
  <c r="DG82" i="2"/>
  <c r="DF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G83" i="2" s="1"/>
  <c r="HE83" i="2"/>
  <c r="HH83" i="2" s="1"/>
  <c r="GI83" i="2"/>
  <c r="GL83" i="2" s="1"/>
  <c r="FO83" i="2"/>
  <c r="FR83" i="2" s="1"/>
  <c r="ES83" i="2"/>
  <c r="EV83" i="2" s="1"/>
  <c r="ET83" i="2"/>
  <c r="EW83" i="2" s="1"/>
  <c r="DY83" i="2"/>
  <c r="DX83" i="2"/>
  <c r="DC83" i="2"/>
  <c r="DD83" i="2"/>
  <c r="BN83" i="2"/>
  <c r="GJ83" i="2"/>
  <c r="GM83" i="2" s="1"/>
  <c r="FN83" i="2"/>
  <c r="FQ83" i="2" s="1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R84" i="2" l="1"/>
  <c r="EC83" i="2"/>
  <c r="EA83" i="2"/>
  <c r="EB83" i="2"/>
  <c r="DH83" i="2"/>
  <c r="DF83" i="2"/>
  <c r="DG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GM84" i="2" s="1"/>
  <c r="ES84" i="2"/>
  <c r="EV84" i="2" s="1"/>
  <c r="HE84" i="2"/>
  <c r="HH84" i="2" s="1"/>
  <c r="DX84" i="2"/>
  <c r="CI84" i="2"/>
  <c r="BM84" i="2"/>
  <c r="GI84" i="2"/>
  <c r="GL84" i="2" s="1"/>
  <c r="ET84" i="2"/>
  <c r="EW84" i="2" s="1"/>
  <c r="DC84" i="2"/>
  <c r="CH84" i="2"/>
  <c r="BN84" i="2"/>
  <c r="AS84" i="2"/>
  <c r="AR84" i="2"/>
  <c r="FN84" i="2"/>
  <c r="FQ84" i="2" s="1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B84" i="2" l="1"/>
  <c r="EA84" i="2"/>
  <c r="EC84" i="2"/>
  <c r="DH84" i="2"/>
  <c r="DF84" i="2"/>
  <c r="DG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GM85" i="2" s="1"/>
  <c r="HD85" i="2"/>
  <c r="HG85" i="2" s="1"/>
  <c r="GI85" i="2"/>
  <c r="GL85" i="2" s="1"/>
  <c r="FO85" i="2"/>
  <c r="FR85" i="2" s="1"/>
  <c r="FN85" i="2"/>
  <c r="FQ85" i="2" s="1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DH85" i="2" l="1"/>
  <c r="FQ86" i="2"/>
  <c r="EA85" i="2"/>
  <c r="EC85" i="2"/>
  <c r="EB85" i="2"/>
  <c r="DF85" i="2"/>
  <c r="DG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G86" i="2" s="1"/>
  <c r="HE86" i="2"/>
  <c r="HH86" i="2" s="1"/>
  <c r="GI86" i="2"/>
  <c r="GL86" i="2" s="1"/>
  <c r="GJ86" i="2"/>
  <c r="GM86" i="2" s="1"/>
  <c r="ET86" i="2"/>
  <c r="EW86" i="2" s="1"/>
  <c r="FO86" i="2"/>
  <c r="FR86" i="2" s="1"/>
  <c r="FN86" i="2"/>
  <c r="ES86" i="2"/>
  <c r="EV86" i="2" s="1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DH86" i="2"/>
  <c r="EB86" i="2"/>
  <c r="EA86" i="2"/>
  <c r="DF86" i="2"/>
  <c r="DG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HH87" i="2" s="1"/>
  <c r="GI87" i="2"/>
  <c r="GL87" i="2" s="1"/>
  <c r="GJ87" i="2"/>
  <c r="GM87" i="2" s="1"/>
  <c r="ES87" i="2"/>
  <c r="EV87" i="2" s="1"/>
  <c r="ET87" i="2"/>
  <c r="EW87" i="2" s="1"/>
  <c r="FO87" i="2"/>
  <c r="FR87" i="2" s="1"/>
  <c r="FN87" i="2"/>
  <c r="FQ87" i="2" s="1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H87" i="2" s="1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C87" i="2"/>
  <c r="EB87" i="2"/>
  <c r="DG87" i="2"/>
  <c r="DF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FR88" i="2" s="1"/>
  <c r="GJ88" i="2"/>
  <c r="GM88" i="2" s="1"/>
  <c r="GI88" i="2"/>
  <c r="GL88" i="2" s="1"/>
  <c r="ES88" i="2"/>
  <c r="EV88" i="2" s="1"/>
  <c r="DX88" i="2"/>
  <c r="HE88" i="2"/>
  <c r="HH88" i="2" s="1"/>
  <c r="FN88" i="2"/>
  <c r="FQ88" i="2" s="1"/>
  <c r="ET88" i="2"/>
  <c r="EW88" i="2" s="1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A88" i="2" l="1"/>
  <c r="EB88" i="2"/>
  <c r="DH88" i="2"/>
  <c r="EC88" i="2"/>
  <c r="DG88" i="2"/>
  <c r="DF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HH89" i="2" s="1"/>
  <c r="GJ89" i="2"/>
  <c r="GM89" i="2" s="1"/>
  <c r="FO89" i="2"/>
  <c r="FR89" i="2" s="1"/>
  <c r="FN89" i="2"/>
  <c r="FQ89" i="2" s="1"/>
  <c r="GI89" i="2"/>
  <c r="GL89" i="2" s="1"/>
  <c r="DD89" i="2"/>
  <c r="HD89" i="2"/>
  <c r="HG89" i="2" s="1"/>
  <c r="ES89" i="2"/>
  <c r="EV89" i="2" s="1"/>
  <c r="DX89" i="2"/>
  <c r="CH89" i="2"/>
  <c r="AS89" i="2"/>
  <c r="CI89" i="2"/>
  <c r="BM89" i="2"/>
  <c r="X89" i="2"/>
  <c r="ET89" i="2"/>
  <c r="EW89" i="2" s="1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DH89" i="2" l="1"/>
  <c r="EC89" i="2"/>
  <c r="EA89" i="2"/>
  <c r="EB89" i="2"/>
  <c r="DF89" i="2"/>
  <c r="DG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HH90" i="2" s="1"/>
  <c r="GI90" i="2"/>
  <c r="GL90" i="2" s="1"/>
  <c r="GJ90" i="2"/>
  <c r="GM90" i="2" s="1"/>
  <c r="ET90" i="2"/>
  <c r="EW90" i="2" s="1"/>
  <c r="FN90" i="2"/>
  <c r="FQ90" i="2" s="1"/>
  <c r="FO90" i="2"/>
  <c r="FR90" i="2" s="1"/>
  <c r="DY90" i="2"/>
  <c r="BN90" i="2"/>
  <c r="ES90" i="2"/>
  <c r="EV90" i="2" s="1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DH90" i="2"/>
  <c r="EA90" i="2"/>
  <c r="EB90" i="2"/>
  <c r="DF90" i="2"/>
  <c r="DG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G91" i="2" s="1"/>
  <c r="HE91" i="2"/>
  <c r="HH91" i="2" s="1"/>
  <c r="GI91" i="2"/>
  <c r="GL91" i="2" s="1"/>
  <c r="FO91" i="2"/>
  <c r="FR91" i="2" s="1"/>
  <c r="ES91" i="2"/>
  <c r="EV91" i="2" s="1"/>
  <c r="GJ91" i="2"/>
  <c r="GM91" i="2" s="1"/>
  <c r="ET91" i="2"/>
  <c r="EW91" i="2" s="1"/>
  <c r="DY91" i="2"/>
  <c r="FN91" i="2"/>
  <c r="FQ91" i="2" s="1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V92" i="2" l="1"/>
  <c r="DH91" i="2"/>
  <c r="EC91" i="2"/>
  <c r="EA91" i="2"/>
  <c r="EB91" i="2"/>
  <c r="DG91" i="2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G92" i="2" s="1"/>
  <c r="HE92" i="2"/>
  <c r="HH92" i="2" s="1"/>
  <c r="FO92" i="2"/>
  <c r="FR92" i="2" s="1"/>
  <c r="GI92" i="2"/>
  <c r="GL92" i="2" s="1"/>
  <c r="ES92" i="2"/>
  <c r="GJ92" i="2"/>
  <c r="GM92" i="2" s="1"/>
  <c r="DX92" i="2"/>
  <c r="DD92" i="2"/>
  <c r="CI92" i="2"/>
  <c r="BM92" i="2"/>
  <c r="FN92" i="2"/>
  <c r="FQ92" i="2" s="1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DH92" i="2" s="1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B92" i="2" l="1"/>
  <c r="EV93" i="2"/>
  <c r="EC92" i="2"/>
  <c r="EA92" i="2"/>
  <c r="DF92" i="2"/>
  <c r="DG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HH93" i="2" s="1"/>
  <c r="GJ93" i="2"/>
  <c r="GM93" i="2" s="1"/>
  <c r="HD93" i="2"/>
  <c r="HG93" i="2" s="1"/>
  <c r="GI93" i="2"/>
  <c r="GL93" i="2" s="1"/>
  <c r="FO93" i="2"/>
  <c r="FR93" i="2" s="1"/>
  <c r="FN93" i="2"/>
  <c r="FQ93" i="2" s="1"/>
  <c r="ET93" i="2"/>
  <c r="EW93" i="2" s="1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EB93" i="2"/>
  <c r="EC93" i="2"/>
  <c r="EA93" i="2"/>
  <c r="DH93" i="2"/>
  <c r="DG93" i="2"/>
  <c r="DF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HH94" i="2" s="1"/>
  <c r="GI94" i="2"/>
  <c r="GL94" i="2" s="1"/>
  <c r="GJ94" i="2"/>
  <c r="GM94" i="2" s="1"/>
  <c r="ET94" i="2"/>
  <c r="EW94" i="2" s="1"/>
  <c r="FO94" i="2"/>
  <c r="FR94" i="2" s="1"/>
  <c r="FN94" i="2"/>
  <c r="FQ94" i="2" s="1"/>
  <c r="ES94" i="2"/>
  <c r="EV94" i="2" s="1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C94" i="2" l="1"/>
  <c r="EB94" i="2"/>
  <c r="EA94" i="2"/>
  <c r="DH94" i="2"/>
  <c r="DF94" i="2"/>
  <c r="DG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HH95" i="2" s="1"/>
  <c r="GI95" i="2"/>
  <c r="GL95" i="2" s="1"/>
  <c r="GJ95" i="2"/>
  <c r="GM95" i="2" s="1"/>
  <c r="ES95" i="2"/>
  <c r="EV95" i="2" s="1"/>
  <c r="ET95" i="2"/>
  <c r="EW95" i="2" s="1"/>
  <c r="FN95" i="2"/>
  <c r="FQ95" i="2" s="1"/>
  <c r="DY95" i="2"/>
  <c r="DC95" i="2"/>
  <c r="DX95" i="2"/>
  <c r="BN95" i="2"/>
  <c r="BM95" i="2"/>
  <c r="CH95" i="2"/>
  <c r="AS95" i="2"/>
  <c r="W95" i="2"/>
  <c r="FO95" i="2"/>
  <c r="FR95" i="2" s="1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DH95" i="2" l="1"/>
  <c r="EB95" i="2"/>
  <c r="EC95" i="2"/>
  <c r="EA95" i="2"/>
  <c r="DF95" i="2"/>
  <c r="DG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G96" i="2" s="1"/>
  <c r="HE96" i="2"/>
  <c r="HH96" i="2" s="1"/>
  <c r="FO96" i="2"/>
  <c r="FR96" i="2" s="1"/>
  <c r="GJ96" i="2"/>
  <c r="GM96" i="2" s="1"/>
  <c r="GI96" i="2"/>
  <c r="GL96" i="2" s="1"/>
  <c r="ES96" i="2"/>
  <c r="EV96" i="2" s="1"/>
  <c r="DX96" i="2"/>
  <c r="FN96" i="2"/>
  <c r="FQ96" i="2" s="1"/>
  <c r="ET96" i="2"/>
  <c r="EW96" i="2" s="1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EB96" i="2" l="1"/>
  <c r="EW97" i="2"/>
  <c r="DH96" i="2"/>
  <c r="EA96" i="2"/>
  <c r="EC96" i="2"/>
  <c r="DF96" i="2"/>
  <c r="DG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H97" i="2" s="1"/>
  <c r="HD97" i="2"/>
  <c r="HG97" i="2" s="1"/>
  <c r="GJ97" i="2"/>
  <c r="GM97" i="2" s="1"/>
  <c r="FO97" i="2"/>
  <c r="FR97" i="2" s="1"/>
  <c r="FN97" i="2"/>
  <c r="FQ97" i="2" s="1"/>
  <c r="GI97" i="2"/>
  <c r="GL97" i="2" s="1"/>
  <c r="DD97" i="2"/>
  <c r="ET97" i="2"/>
  <c r="CH97" i="2"/>
  <c r="AS97" i="2"/>
  <c r="DY97" i="2"/>
  <c r="CI97" i="2"/>
  <c r="BM97" i="2"/>
  <c r="X97" i="2"/>
  <c r="ES97" i="2"/>
  <c r="EV97" i="2" s="1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AW97" i="2" l="1"/>
  <c r="EC97" i="2"/>
  <c r="EB97" i="2"/>
  <c r="EA97" i="2"/>
  <c r="DH97" i="2"/>
  <c r="DG97" i="2"/>
  <c r="DF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G98" i="2" s="1"/>
  <c r="HE98" i="2"/>
  <c r="HH98" i="2" s="1"/>
  <c r="GI98" i="2"/>
  <c r="GL98" i="2" s="1"/>
  <c r="GJ98" i="2"/>
  <c r="GM98" i="2" s="1"/>
  <c r="ET98" i="2"/>
  <c r="EW98" i="2" s="1"/>
  <c r="FN98" i="2"/>
  <c r="FQ98" i="2" s="1"/>
  <c r="DD98" i="2"/>
  <c r="BN98" i="2"/>
  <c r="CH98" i="2"/>
  <c r="AS98" i="2"/>
  <c r="DY98" i="2"/>
  <c r="DC98" i="2"/>
  <c r="W98" i="2"/>
  <c r="X98" i="2"/>
  <c r="ES98" i="2"/>
  <c r="EV98" i="2" s="1"/>
  <c r="DX98" i="2"/>
  <c r="CI98" i="2"/>
  <c r="FO98" i="2"/>
  <c r="FR98" i="2" s="1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B98" i="2" l="1"/>
  <c r="EC98" i="2"/>
  <c r="EA98" i="2"/>
  <c r="DH98" i="2"/>
  <c r="EW99" i="2"/>
  <c r="DG98" i="2"/>
  <c r="DF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G99" i="2" s="1"/>
  <c r="HE99" i="2"/>
  <c r="HH99" i="2" s="1"/>
  <c r="GI99" i="2"/>
  <c r="GL99" i="2" s="1"/>
  <c r="FO99" i="2"/>
  <c r="FR99" i="2" s="1"/>
  <c r="ES99" i="2"/>
  <c r="EV99" i="2" s="1"/>
  <c r="ET99" i="2"/>
  <c r="DY99" i="2"/>
  <c r="GJ99" i="2"/>
  <c r="GM99" i="2" s="1"/>
  <c r="DX99" i="2"/>
  <c r="DC99" i="2"/>
  <c r="DD99" i="2"/>
  <c r="BN99" i="2"/>
  <c r="CI99" i="2"/>
  <c r="BM99" i="2"/>
  <c r="W99" i="2"/>
  <c r="FN99" i="2"/>
  <c r="FQ99" i="2" s="1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C99" i="2" l="1"/>
  <c r="DH99" i="2"/>
  <c r="EW100" i="2"/>
  <c r="EA99" i="2"/>
  <c r="EB99" i="2"/>
  <c r="DG99" i="2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G100" i="2" s="1"/>
  <c r="HE100" i="2"/>
  <c r="HH100" i="2" s="1"/>
  <c r="FO100" i="2"/>
  <c r="FR100" i="2" s="1"/>
  <c r="GJ100" i="2"/>
  <c r="GM100" i="2" s="1"/>
  <c r="ES100" i="2"/>
  <c r="EV100" i="2" s="1"/>
  <c r="DX100" i="2"/>
  <c r="GI100" i="2"/>
  <c r="GL100" i="2" s="1"/>
  <c r="CI100" i="2"/>
  <c r="BM100" i="2"/>
  <c r="ET100" i="2"/>
  <c r="DC100" i="2"/>
  <c r="DD100" i="2"/>
  <c r="CH100" i="2"/>
  <c r="BN100" i="2"/>
  <c r="AS100" i="2"/>
  <c r="AR100" i="2"/>
  <c r="DY100" i="2"/>
  <c r="FN100" i="2"/>
  <c r="FQ100" i="2" s="1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1" i="2" l="1"/>
  <c r="DH100" i="2"/>
  <c r="EA100" i="2"/>
  <c r="EC100" i="2"/>
  <c r="EB100" i="2"/>
  <c r="DG100" i="2"/>
  <c r="DF100" i="2"/>
  <c r="AU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HH101" i="2" s="1"/>
  <c r="GJ101" i="2"/>
  <c r="GM101" i="2" s="1"/>
  <c r="HD101" i="2"/>
  <c r="HG101" i="2" s="1"/>
  <c r="GI101" i="2"/>
  <c r="GL101" i="2" s="1"/>
  <c r="FO101" i="2"/>
  <c r="FR101" i="2" s="1"/>
  <c r="FN101" i="2"/>
  <c r="FQ101" i="2" s="1"/>
  <c r="ET101" i="2"/>
  <c r="ES101" i="2"/>
  <c r="EV101" i="2" s="1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W102" i="2" l="1"/>
  <c r="DH101" i="2"/>
  <c r="EC101" i="2"/>
  <c r="EB101" i="2"/>
  <c r="EA101" i="2"/>
  <c r="AW101" i="2"/>
  <c r="DF101" i="2"/>
  <c r="DG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G102" i="2" s="1"/>
  <c r="HE102" i="2"/>
  <c r="HH102" i="2" s="1"/>
  <c r="GI102" i="2"/>
  <c r="GL102" i="2" s="1"/>
  <c r="GJ102" i="2"/>
  <c r="GM102" i="2" s="1"/>
  <c r="ET102" i="2"/>
  <c r="FO102" i="2"/>
  <c r="FR102" i="2" s="1"/>
  <c r="FN102" i="2"/>
  <c r="FQ102" i="2" s="1"/>
  <c r="ES102" i="2"/>
  <c r="EV102" i="2" s="1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DH102" i="2" s="1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EA102" i="2"/>
  <c r="EB102" i="2"/>
  <c r="AU102" i="2"/>
  <c r="DF102" i="2"/>
  <c r="DG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G103" i="2" s="1"/>
  <c r="HE103" i="2"/>
  <c r="HH103" i="2" s="1"/>
  <c r="GI103" i="2"/>
  <c r="GL103" i="2" s="1"/>
  <c r="GJ103" i="2"/>
  <c r="GM103" i="2" s="1"/>
  <c r="ES103" i="2"/>
  <c r="EV103" i="2" s="1"/>
  <c r="ET103" i="2"/>
  <c r="EW103" i="2" s="1"/>
  <c r="FO103" i="2"/>
  <c r="FR103" i="2" s="1"/>
  <c r="FN103" i="2"/>
  <c r="FQ103" i="2" s="1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H103" i="2" s="1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AW103" i="2"/>
  <c r="EW104" i="2"/>
  <c r="EB103" i="2"/>
  <c r="EC103" i="2"/>
  <c r="DF103" i="2"/>
  <c r="DG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HG104" i="2" s="1"/>
  <c r="FO104" i="2"/>
  <c r="FR104" i="2" s="1"/>
  <c r="HE104" i="2"/>
  <c r="HH104" i="2" s="1"/>
  <c r="GJ104" i="2"/>
  <c r="GM104" i="2" s="1"/>
  <c r="GI104" i="2"/>
  <c r="GL104" i="2" s="1"/>
  <c r="ES104" i="2"/>
  <c r="EV104" i="2" s="1"/>
  <c r="DX104" i="2"/>
  <c r="FN104" i="2"/>
  <c r="FQ104" i="2" s="1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H104" i="2" s="1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AU104" i="2" l="1"/>
  <c r="EB104" i="2"/>
  <c r="EW105" i="2"/>
  <c r="EA104" i="2"/>
  <c r="EC104" i="2"/>
  <c r="DG104" i="2"/>
  <c r="DF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GM105" i="2" s="1"/>
  <c r="HD105" i="2"/>
  <c r="HG105" i="2" s="1"/>
  <c r="FO105" i="2"/>
  <c r="FR105" i="2" s="1"/>
  <c r="FN105" i="2"/>
  <c r="FQ105" i="2" s="1"/>
  <c r="ES105" i="2"/>
  <c r="EV105" i="2" s="1"/>
  <c r="DX105" i="2"/>
  <c r="CH105" i="2"/>
  <c r="AS105" i="2"/>
  <c r="CI105" i="2"/>
  <c r="BM105" i="2"/>
  <c r="X105" i="2"/>
  <c r="AR105" i="2"/>
  <c r="GI105" i="2"/>
  <c r="GL105" i="2" s="1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Q106" i="2"/>
  <c r="EW106" i="2"/>
  <c r="EA105" i="2"/>
  <c r="EC105" i="2"/>
  <c r="DH105" i="2"/>
  <c r="DG105" i="2"/>
  <c r="DF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HH106" i="2" s="1"/>
  <c r="GI106" i="2"/>
  <c r="GL106" i="2" s="1"/>
  <c r="GJ106" i="2"/>
  <c r="GM106" i="2" s="1"/>
  <c r="ET106" i="2"/>
  <c r="FN106" i="2"/>
  <c r="FO106" i="2"/>
  <c r="FR106" i="2" s="1"/>
  <c r="DY106" i="2"/>
  <c r="DD106" i="2"/>
  <c r="BN106" i="2"/>
  <c r="ES106" i="2"/>
  <c r="EV106" i="2" s="1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AU106" i="2" l="1"/>
  <c r="EC106" i="2"/>
  <c r="EA106" i="2"/>
  <c r="EB106" i="2"/>
  <c r="DH106" i="2"/>
  <c r="DF106" i="2"/>
  <c r="DG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HH107" i="2" s="1"/>
  <c r="GI107" i="2"/>
  <c r="GL107" i="2" s="1"/>
  <c r="FO107" i="2"/>
  <c r="FR107" i="2" s="1"/>
  <c r="ES107" i="2"/>
  <c r="EV107" i="2" s="1"/>
  <c r="GJ107" i="2"/>
  <c r="GM107" i="2" s="1"/>
  <c r="ET107" i="2"/>
  <c r="EW107" i="2" s="1"/>
  <c r="DY107" i="2"/>
  <c r="FN107" i="2"/>
  <c r="FQ107" i="2" s="1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DH107" i="2"/>
  <c r="DG107" i="2"/>
  <c r="DF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G108" i="2" s="1"/>
  <c r="HE108" i="2"/>
  <c r="HH108" i="2" s="1"/>
  <c r="FO108" i="2"/>
  <c r="FR108" i="2" s="1"/>
  <c r="GI108" i="2"/>
  <c r="GL108" i="2" s="1"/>
  <c r="ES108" i="2"/>
  <c r="EV108" i="2" s="1"/>
  <c r="DX108" i="2"/>
  <c r="CI108" i="2"/>
  <c r="BM108" i="2"/>
  <c r="FN108" i="2"/>
  <c r="FQ108" i="2" s="1"/>
  <c r="DY108" i="2"/>
  <c r="DC108" i="2"/>
  <c r="ET108" i="2"/>
  <c r="EW108" i="2" s="1"/>
  <c r="DD108" i="2"/>
  <c r="CH108" i="2"/>
  <c r="BN108" i="2"/>
  <c r="AS108" i="2"/>
  <c r="AR108" i="2"/>
  <c r="GJ108" i="2"/>
  <c r="GM108" i="2" s="1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HG109" i="2" l="1"/>
  <c r="EB108" i="2"/>
  <c r="EC108" i="2"/>
  <c r="EA108" i="2"/>
  <c r="DH108" i="2"/>
  <c r="DG108" i="2"/>
  <c r="DF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HH109" i="2" s="1"/>
  <c r="GJ109" i="2"/>
  <c r="GM109" i="2" s="1"/>
  <c r="GI109" i="2"/>
  <c r="GL109" i="2" s="1"/>
  <c r="FO109" i="2"/>
  <c r="FR109" i="2" s="1"/>
  <c r="FN109" i="2"/>
  <c r="FQ109" i="2" s="1"/>
  <c r="HD109" i="2"/>
  <c r="ET109" i="2"/>
  <c r="EW109" i="2" s="1"/>
  <c r="ES109" i="2"/>
  <c r="EV109" i="2" s="1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G110" i="2" l="1"/>
  <c r="EC109" i="2"/>
  <c r="EA109" i="2"/>
  <c r="EB109" i="2"/>
  <c r="DH109" i="2"/>
  <c r="DG109" i="2"/>
  <c r="DF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L110" i="2" s="1"/>
  <c r="GJ110" i="2"/>
  <c r="GM110" i="2" s="1"/>
  <c r="ET110" i="2"/>
  <c r="EW110" i="2" s="1"/>
  <c r="FO110" i="2"/>
  <c r="FR110" i="2" s="1"/>
  <c r="FN110" i="2"/>
  <c r="FQ110" i="2" s="1"/>
  <c r="ES110" i="2"/>
  <c r="EV110" i="2" s="1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C110" i="2" l="1"/>
  <c r="EA110" i="2"/>
  <c r="EB110" i="2"/>
  <c r="DH110" i="2"/>
  <c r="DF110" i="2"/>
  <c r="DG110" i="2"/>
  <c r="AU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G111" i="2" s="1"/>
  <c r="HE111" i="2"/>
  <c r="HH111" i="2" s="1"/>
  <c r="GI111" i="2"/>
  <c r="GL111" i="2" s="1"/>
  <c r="GJ111" i="2"/>
  <c r="GM111" i="2" s="1"/>
  <c r="ES111" i="2"/>
  <c r="EV111" i="2" s="1"/>
  <c r="ET111" i="2"/>
  <c r="EW111" i="2" s="1"/>
  <c r="FN111" i="2"/>
  <c r="FQ111" i="2" s="1"/>
  <c r="DY111" i="2"/>
  <c r="FO111" i="2"/>
  <c r="FR111" i="2" s="1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EC111" i="2" l="1"/>
  <c r="EV112" i="2"/>
  <c r="EA111" i="2"/>
  <c r="EB111" i="2"/>
  <c r="AW111" i="2"/>
  <c r="DH111" i="2"/>
  <c r="DG111" i="2"/>
  <c r="DF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G112" i="2" s="1"/>
  <c r="HE112" i="2"/>
  <c r="HH112" i="2" s="1"/>
  <c r="FO112" i="2"/>
  <c r="FR112" i="2" s="1"/>
  <c r="GJ112" i="2"/>
  <c r="GM112" i="2" s="1"/>
  <c r="GI112" i="2"/>
  <c r="GL112" i="2" s="1"/>
  <c r="ES112" i="2"/>
  <c r="DX112" i="2"/>
  <c r="FN112" i="2"/>
  <c r="FQ112" i="2" s="1"/>
  <c r="ET112" i="2"/>
  <c r="EW112" i="2" s="1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V113" i="2" l="1"/>
  <c r="EC112" i="2"/>
  <c r="EA112" i="2"/>
  <c r="EB112" i="2"/>
  <c r="DH112" i="2"/>
  <c r="DG112" i="2"/>
  <c r="DF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H113" i="2" s="1"/>
  <c r="HD113" i="2"/>
  <c r="HG113" i="2" s="1"/>
  <c r="GJ113" i="2"/>
  <c r="GM113" i="2" s="1"/>
  <c r="FO113" i="2"/>
  <c r="FR113" i="2" s="1"/>
  <c r="FN113" i="2"/>
  <c r="FQ113" i="2" s="1"/>
  <c r="GI113" i="2"/>
  <c r="GL113" i="2" s="1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C113" i="2"/>
  <c r="HH114" i="2"/>
  <c r="EA113" i="2"/>
  <c r="EB113" i="2"/>
  <c r="DH113" i="2"/>
  <c r="DG113" i="2"/>
  <c r="DF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L114" i="2" s="1"/>
  <c r="GJ114" i="2"/>
  <c r="GM114" i="2" s="1"/>
  <c r="ET114" i="2"/>
  <c r="EW114" i="2" s="1"/>
  <c r="FN114" i="2"/>
  <c r="FQ114" i="2" s="1"/>
  <c r="DD114" i="2"/>
  <c r="BN114" i="2"/>
  <c r="FO114" i="2"/>
  <c r="FR114" i="2" s="1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FQ115" i="2"/>
  <c r="AU114" i="2"/>
  <c r="EA114" i="2"/>
  <c r="EB114" i="2"/>
  <c r="DH114" i="2"/>
  <c r="DG114" i="2"/>
  <c r="DF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G115" i="2" s="1"/>
  <c r="HE115" i="2"/>
  <c r="HH115" i="2" s="1"/>
  <c r="GI115" i="2"/>
  <c r="GL115" i="2" s="1"/>
  <c r="FO115" i="2"/>
  <c r="FR115" i="2" s="1"/>
  <c r="ES115" i="2"/>
  <c r="EV115" i="2" s="1"/>
  <c r="ET115" i="2"/>
  <c r="EW115" i="2" s="1"/>
  <c r="DY115" i="2"/>
  <c r="GJ115" i="2"/>
  <c r="GM115" i="2" s="1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Q116" i="2" l="1"/>
  <c r="EC115" i="2"/>
  <c r="EA115" i="2"/>
  <c r="EB115" i="2"/>
  <c r="AW115" i="2"/>
  <c r="DH115" i="2"/>
  <c r="DG115" i="2"/>
  <c r="DF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FR116" i="2" s="1"/>
  <c r="HE116" i="2"/>
  <c r="HH116" i="2" s="1"/>
  <c r="GJ116" i="2"/>
  <c r="GM116" i="2" s="1"/>
  <c r="ES116" i="2"/>
  <c r="EV116" i="2" s="1"/>
  <c r="DX116" i="2"/>
  <c r="CI116" i="2"/>
  <c r="BM116" i="2"/>
  <c r="ET116" i="2"/>
  <c r="EW116" i="2" s="1"/>
  <c r="DC116" i="2"/>
  <c r="DD116" i="2"/>
  <c r="CH116" i="2"/>
  <c r="BN116" i="2"/>
  <c r="AS116" i="2"/>
  <c r="AR116" i="2"/>
  <c r="FN116" i="2"/>
  <c r="DY116" i="2"/>
  <c r="GI116" i="2"/>
  <c r="GL116" i="2" s="1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B116" i="2"/>
  <c r="DH116" i="2"/>
  <c r="DG116" i="2"/>
  <c r="DF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HH117" i="2" s="1"/>
  <c r="GJ117" i="2"/>
  <c r="GM117" i="2" s="1"/>
  <c r="HD117" i="2"/>
  <c r="HG117" i="2" s="1"/>
  <c r="GI117" i="2"/>
  <c r="GL117" i="2" s="1"/>
  <c r="FO117" i="2"/>
  <c r="FR117" i="2" s="1"/>
  <c r="FN117" i="2"/>
  <c r="FQ117" i="2" s="1"/>
  <c r="ET117" i="2"/>
  <c r="EW117" i="2" s="1"/>
  <c r="ES117" i="2"/>
  <c r="EV117" i="2" s="1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8" i="2" l="1"/>
  <c r="GM118" i="2"/>
  <c r="EC117" i="2"/>
  <c r="EB117" i="2"/>
  <c r="EA117" i="2"/>
  <c r="DH117" i="2"/>
  <c r="DF117" i="2"/>
  <c r="DG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L118" i="2" s="1"/>
  <c r="GJ118" i="2"/>
  <c r="ET118" i="2"/>
  <c r="EW118" i="2" s="1"/>
  <c r="FO118" i="2"/>
  <c r="FR118" i="2" s="1"/>
  <c r="FN118" i="2"/>
  <c r="FQ118" i="2" s="1"/>
  <c r="ES118" i="2"/>
  <c r="EV118" i="2" s="1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9" i="2"/>
  <c r="GM119" i="2"/>
  <c r="EB118" i="2"/>
  <c r="EA118" i="2"/>
  <c r="DH118" i="2"/>
  <c r="DF118" i="2"/>
  <c r="DG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HH119" i="2" s="1"/>
  <c r="GI119" i="2"/>
  <c r="GL119" i="2" s="1"/>
  <c r="GJ119" i="2"/>
  <c r="ES119" i="2"/>
  <c r="EV119" i="2" s="1"/>
  <c r="ET119" i="2"/>
  <c r="EW119" i="2" s="1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GM120" i="2" l="1"/>
  <c r="DH119" i="2"/>
  <c r="EC119" i="2"/>
  <c r="EA119" i="2"/>
  <c r="EB119" i="2"/>
  <c r="DG119" i="2"/>
  <c r="DF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HG120" i="2" s="1"/>
  <c r="FO120" i="2"/>
  <c r="FR120" i="2" s="1"/>
  <c r="GJ120" i="2"/>
  <c r="GI120" i="2"/>
  <c r="GL120" i="2" s="1"/>
  <c r="HE120" i="2"/>
  <c r="HH120" i="2" s="1"/>
  <c r="ES120" i="2"/>
  <c r="EV120" i="2" s="1"/>
  <c r="DX120" i="2"/>
  <c r="FN120" i="2"/>
  <c r="FQ120" i="2" s="1"/>
  <c r="ET120" i="2"/>
  <c r="EW120" i="2" s="1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AU120" i="2" l="1"/>
  <c r="EC120" i="2"/>
  <c r="EB120" i="2"/>
  <c r="EA120" i="2"/>
  <c r="DH120" i="2"/>
  <c r="DG120" i="2"/>
  <c r="DF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HH121" i="2" s="1"/>
  <c r="GJ121" i="2"/>
  <c r="GM121" i="2" s="1"/>
  <c r="FO121" i="2"/>
  <c r="FR121" i="2" s="1"/>
  <c r="HD121" i="2"/>
  <c r="HG121" i="2" s="1"/>
  <c r="FN121" i="2"/>
  <c r="FQ121" i="2" s="1"/>
  <c r="GI121" i="2"/>
  <c r="GL121" i="2" s="1"/>
  <c r="ES121" i="2"/>
  <c r="EV121" i="2" s="1"/>
  <c r="DX121" i="2"/>
  <c r="CH121" i="2"/>
  <c r="AS121" i="2"/>
  <c r="CI121" i="2"/>
  <c r="BM121" i="2"/>
  <c r="X121" i="2"/>
  <c r="ET121" i="2"/>
  <c r="EW121" i="2" s="1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C121" i="2"/>
  <c r="EA121" i="2"/>
  <c r="EB121" i="2"/>
  <c r="DH121" i="2"/>
  <c r="DF121" i="2"/>
  <c r="DG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G122" i="2" s="1"/>
  <c r="HE122" i="2"/>
  <c r="HH122" i="2" s="1"/>
  <c r="GI122" i="2"/>
  <c r="GL122" i="2" s="1"/>
  <c r="GJ122" i="2"/>
  <c r="GM122" i="2" s="1"/>
  <c r="ET122" i="2"/>
  <c r="EW122" i="2" s="1"/>
  <c r="FN122" i="2"/>
  <c r="FQ122" i="2" s="1"/>
  <c r="FO122" i="2"/>
  <c r="FR122" i="2" s="1"/>
  <c r="DY122" i="2"/>
  <c r="DD122" i="2"/>
  <c r="BN122" i="2"/>
  <c r="ES122" i="2"/>
  <c r="EV122" i="2" s="1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W123" i="2"/>
  <c r="EC122" i="2"/>
  <c r="EB122" i="2"/>
  <c r="EA122" i="2"/>
  <c r="DH122" i="2"/>
  <c r="DG122" i="2"/>
  <c r="DF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G123" i="2" s="1"/>
  <c r="HE123" i="2"/>
  <c r="HH123" i="2" s="1"/>
  <c r="GI123" i="2"/>
  <c r="GL123" i="2" s="1"/>
  <c r="FO123" i="2"/>
  <c r="FR123" i="2" s="1"/>
  <c r="ES123" i="2"/>
  <c r="EV123" i="2" s="1"/>
  <c r="GJ123" i="2"/>
  <c r="GM123" i="2" s="1"/>
  <c r="ET123" i="2"/>
  <c r="DY123" i="2"/>
  <c r="FN123" i="2"/>
  <c r="FQ123" i="2" s="1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G124" i="2" l="1"/>
  <c r="EW124" i="2"/>
  <c r="EC123" i="2"/>
  <c r="EA123" i="2"/>
  <c r="EB123" i="2"/>
  <c r="DH123" i="2"/>
  <c r="DG123" i="2"/>
  <c r="DF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FR124" i="2" s="1"/>
  <c r="GI124" i="2"/>
  <c r="GL124" i="2" s="1"/>
  <c r="ES124" i="2"/>
  <c r="EV124" i="2" s="1"/>
  <c r="GJ124" i="2"/>
  <c r="GM124" i="2" s="1"/>
  <c r="DX124" i="2"/>
  <c r="CI124" i="2"/>
  <c r="BM124" i="2"/>
  <c r="FN124" i="2"/>
  <c r="FQ124" i="2" s="1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A124" i="2" l="1"/>
  <c r="EC124" i="2"/>
  <c r="EB124" i="2"/>
  <c r="DH124" i="2"/>
  <c r="DF124" i="2"/>
  <c r="DG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HH125" i="2" s="1"/>
  <c r="GJ125" i="2"/>
  <c r="GM125" i="2" s="1"/>
  <c r="HD125" i="2"/>
  <c r="HG125" i="2" s="1"/>
  <c r="GI125" i="2"/>
  <c r="GL125" i="2" s="1"/>
  <c r="FO125" i="2"/>
  <c r="FR125" i="2" s="1"/>
  <c r="FN125" i="2"/>
  <c r="FQ125" i="2" s="1"/>
  <c r="ET125" i="2"/>
  <c r="EW125" i="2" s="1"/>
  <c r="ES125" i="2"/>
  <c r="EV125" i="2" s="1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EB125" i="2"/>
  <c r="EA125" i="2"/>
  <c r="DH125" i="2"/>
  <c r="DG125" i="2"/>
  <c r="DF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HH126" i="2" s="1"/>
  <c r="GI126" i="2"/>
  <c r="GL126" i="2" s="1"/>
  <c r="GJ126" i="2"/>
  <c r="GM126" i="2" s="1"/>
  <c r="ET126" i="2"/>
  <c r="EW126" i="2" s="1"/>
  <c r="FO126" i="2"/>
  <c r="FR126" i="2" s="1"/>
  <c r="FN126" i="2"/>
  <c r="FQ126" i="2" s="1"/>
  <c r="ES126" i="2"/>
  <c r="EV126" i="2" s="1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B126" i="2" l="1"/>
  <c r="HH127" i="2"/>
  <c r="EA126" i="2"/>
  <c r="EC126" i="2"/>
  <c r="DH126" i="2"/>
  <c r="DG126" i="2"/>
  <c r="DF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G127" i="2" s="1"/>
  <c r="HE127" i="2"/>
  <c r="GI127" i="2"/>
  <c r="GL127" i="2" s="1"/>
  <c r="GJ127" i="2"/>
  <c r="GM127" i="2" s="1"/>
  <c r="ES127" i="2"/>
  <c r="EV127" i="2" s="1"/>
  <c r="ET127" i="2"/>
  <c r="EW127" i="2" s="1"/>
  <c r="FN127" i="2"/>
  <c r="FQ127" i="2" s="1"/>
  <c r="DY127" i="2"/>
  <c r="DC127" i="2"/>
  <c r="DX127" i="2"/>
  <c r="DD127" i="2"/>
  <c r="BN127" i="2"/>
  <c r="FO127" i="2"/>
  <c r="FR127" i="2" s="1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H128" i="2" l="1"/>
  <c r="EC127" i="2"/>
  <c r="EA127" i="2"/>
  <c r="EB127" i="2"/>
  <c r="DH127" i="2"/>
  <c r="DG127" i="2"/>
  <c r="DF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FR128" i="2" s="1"/>
  <c r="GJ128" i="2"/>
  <c r="GM128" i="2" s="1"/>
  <c r="GI128" i="2"/>
  <c r="GL128" i="2" s="1"/>
  <c r="ES128" i="2"/>
  <c r="EV128" i="2" s="1"/>
  <c r="DX128" i="2"/>
  <c r="FN128" i="2"/>
  <c r="FQ128" i="2" s="1"/>
  <c r="ET128" i="2"/>
  <c r="EW128" i="2" s="1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DH128" i="2" l="1"/>
  <c r="EB128" i="2"/>
  <c r="EA128" i="2"/>
  <c r="EC128" i="2"/>
  <c r="DF128" i="2"/>
  <c r="DG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H129" i="2" s="1"/>
  <c r="HD129" i="2"/>
  <c r="HG129" i="2" s="1"/>
  <c r="GJ129" i="2"/>
  <c r="GM129" i="2" s="1"/>
  <c r="FO129" i="2"/>
  <c r="FR129" i="2" s="1"/>
  <c r="FN129" i="2"/>
  <c r="FQ129" i="2" s="1"/>
  <c r="GI129" i="2"/>
  <c r="GL129" i="2" s="1"/>
  <c r="ET129" i="2"/>
  <c r="EW129" i="2" s="1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C129" i="2" l="1"/>
  <c r="DH129" i="2"/>
  <c r="EB129" i="2"/>
  <c r="EA129" i="2"/>
  <c r="DF129" i="2"/>
  <c r="DG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L130" i="2" s="1"/>
  <c r="GJ130" i="2"/>
  <c r="GM130" i="2" s="1"/>
  <c r="ET130" i="2"/>
  <c r="EW130" i="2" s="1"/>
  <c r="FN130" i="2"/>
  <c r="FQ130" i="2" s="1"/>
  <c r="DD130" i="2"/>
  <c r="BN130" i="2"/>
  <c r="CH130" i="2"/>
  <c r="AS130" i="2"/>
  <c r="DY130" i="2"/>
  <c r="DC130" i="2"/>
  <c r="W130" i="2"/>
  <c r="FO130" i="2"/>
  <c r="FR130" i="2" s="1"/>
  <c r="X130" i="2"/>
  <c r="ES130" i="2"/>
  <c r="EV130" i="2" s="1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FQ131" i="2"/>
  <c r="DH130" i="2"/>
  <c r="EC130" i="2"/>
  <c r="DF130" i="2"/>
  <c r="DG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H131" i="2" s="1"/>
  <c r="HD131" i="2"/>
  <c r="HG131" i="2" s="1"/>
  <c r="GI131" i="2"/>
  <c r="GL131" i="2" s="1"/>
  <c r="FO131" i="2"/>
  <c r="FR131" i="2" s="1"/>
  <c r="ES131" i="2"/>
  <c r="EV131" i="2" s="1"/>
  <c r="ET131" i="2"/>
  <c r="EW131" i="2" s="1"/>
  <c r="DY131" i="2"/>
  <c r="GJ131" i="2"/>
  <c r="GM131" i="2" s="1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B131" i="2" l="1"/>
  <c r="EA131" i="2"/>
  <c r="DH131" i="2"/>
  <c r="FQ132" i="2"/>
  <c r="EC131" i="2"/>
  <c r="DF131" i="2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HH132" i="2" s="1"/>
  <c r="FO132" i="2"/>
  <c r="FR132" i="2" s="1"/>
  <c r="GJ132" i="2"/>
  <c r="GM132" i="2" s="1"/>
  <c r="ES132" i="2"/>
  <c r="EV132" i="2" s="1"/>
  <c r="DX132" i="2"/>
  <c r="GI132" i="2"/>
  <c r="GL132" i="2" s="1"/>
  <c r="CI132" i="2"/>
  <c r="BM132" i="2"/>
  <c r="ET132" i="2"/>
  <c r="EW132" i="2" s="1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EB132" i="2"/>
  <c r="FQ133" i="2"/>
  <c r="EA132" i="2"/>
  <c r="DH132" i="2"/>
  <c r="DF132" i="2"/>
  <c r="DG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M133" i="2" s="1"/>
  <c r="GI133" i="2"/>
  <c r="GL133" i="2" s="1"/>
  <c r="HD133" i="2"/>
  <c r="HG133" i="2" s="1"/>
  <c r="FO133" i="2"/>
  <c r="FR133" i="2" s="1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DH133" i="2" l="1"/>
  <c r="EC133" i="2"/>
  <c r="EA133" i="2"/>
  <c r="EB133" i="2"/>
  <c r="DF133" i="2"/>
  <c r="DG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HH134" i="2" s="1"/>
  <c r="GI134" i="2"/>
  <c r="GL134" i="2" s="1"/>
  <c r="GJ134" i="2"/>
  <c r="GM134" i="2" s="1"/>
  <c r="ET134" i="2"/>
  <c r="EW134" i="2" s="1"/>
  <c r="FO134" i="2"/>
  <c r="FR134" i="2" s="1"/>
  <c r="FN134" i="2"/>
  <c r="FQ134" i="2" s="1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FQ135" i="2" l="1"/>
  <c r="EC134" i="2"/>
  <c r="EB134" i="2"/>
  <c r="EA134" i="2"/>
  <c r="DH134" i="2"/>
  <c r="DG134" i="2"/>
  <c r="DF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HH135" i="2" s="1"/>
  <c r="GI135" i="2"/>
  <c r="GL135" i="2" s="1"/>
  <c r="GJ135" i="2"/>
  <c r="GM135" i="2" s="1"/>
  <c r="ES135" i="2"/>
  <c r="EV135" i="2" s="1"/>
  <c r="HD135" i="2"/>
  <c r="HG135" i="2" s="1"/>
  <c r="ET135" i="2"/>
  <c r="EW135" i="2" s="1"/>
  <c r="FO135" i="2"/>
  <c r="FR135" i="2" s="1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C135" i="2" l="1"/>
  <c r="FQ136" i="2"/>
  <c r="EA135" i="2"/>
  <c r="EB135" i="2"/>
  <c r="DH135" i="2"/>
  <c r="DG135" i="2"/>
  <c r="DF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HG136" i="2" s="1"/>
  <c r="FO136" i="2"/>
  <c r="FR136" i="2" s="1"/>
  <c r="HE136" i="2"/>
  <c r="HH136" i="2" s="1"/>
  <c r="GJ136" i="2"/>
  <c r="GM136" i="2" s="1"/>
  <c r="GI136" i="2"/>
  <c r="GL136" i="2" s="1"/>
  <c r="ES136" i="2"/>
  <c r="EV136" i="2" s="1"/>
  <c r="DX136" i="2"/>
  <c r="FN136" i="2"/>
  <c r="ET136" i="2"/>
  <c r="EW136" i="2" s="1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Q137" i="2" l="1"/>
  <c r="EC136" i="2"/>
  <c r="EB136" i="2"/>
  <c r="EA136" i="2"/>
  <c r="DH136" i="2"/>
  <c r="DF136" i="2"/>
  <c r="DG136" i="2"/>
  <c r="AU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HG137" i="2" s="1"/>
  <c r="GJ137" i="2"/>
  <c r="GM137" i="2" s="1"/>
  <c r="FO137" i="2"/>
  <c r="FR137" i="2" s="1"/>
  <c r="FN137" i="2"/>
  <c r="GI137" i="2"/>
  <c r="GL137" i="2" s="1"/>
  <c r="ES137" i="2"/>
  <c r="EV137" i="2" s="1"/>
  <c r="DX137" i="2"/>
  <c r="CH137" i="2"/>
  <c r="AS137" i="2"/>
  <c r="CI137" i="2"/>
  <c r="BM137" i="2"/>
  <c r="X137" i="2"/>
  <c r="AR137" i="2"/>
  <c r="BN137" i="2"/>
  <c r="ET137" i="2"/>
  <c r="EW137" i="2" s="1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Q138" i="2" l="1"/>
  <c r="EC137" i="2"/>
  <c r="EA137" i="2"/>
  <c r="EB137" i="2"/>
  <c r="DH137" i="2"/>
  <c r="DF137" i="2"/>
  <c r="DG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G138" i="2" s="1"/>
  <c r="HE138" i="2"/>
  <c r="HH138" i="2" s="1"/>
  <c r="GJ138" i="2"/>
  <c r="GM138" i="2" s="1"/>
  <c r="GI138" i="2"/>
  <c r="GL138" i="2" s="1"/>
  <c r="ET138" i="2"/>
  <c r="EW138" i="2" s="1"/>
  <c r="FN138" i="2"/>
  <c r="FO138" i="2"/>
  <c r="FR138" i="2" s="1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FQ139" i="2" l="1"/>
  <c r="EC138" i="2"/>
  <c r="EB138" i="2"/>
  <c r="EA138" i="2"/>
  <c r="DH138" i="2"/>
  <c r="DG138" i="2"/>
  <c r="DF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HG139" i="2" s="1"/>
  <c r="GI139" i="2"/>
  <c r="GL139" i="2" s="1"/>
  <c r="FO139" i="2"/>
  <c r="FR139" i="2" s="1"/>
  <c r="ES139" i="2"/>
  <c r="EV139" i="2" s="1"/>
  <c r="GJ139" i="2"/>
  <c r="GM139" i="2" s="1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C139" i="2"/>
  <c r="DH139" i="2"/>
  <c r="DG139" i="2"/>
  <c r="DF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GL140" i="2" s="1"/>
  <c r="ES140" i="2"/>
  <c r="EV140" i="2" s="1"/>
  <c r="DX140" i="2"/>
  <c r="CI140" i="2"/>
  <c r="BM140" i="2"/>
  <c r="GJ140" i="2"/>
  <c r="GM140" i="2" s="1"/>
  <c r="FN140" i="2"/>
  <c r="FQ140" i="2" s="1"/>
  <c r="DY140" i="2"/>
  <c r="DC140" i="2"/>
  <c r="ET140" i="2"/>
  <c r="EW140" i="2" s="1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A140" i="2"/>
  <c r="EB140" i="2"/>
  <c r="DH140" i="2"/>
  <c r="DG140" i="2"/>
  <c r="DF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GM141" i="2" s="1"/>
  <c r="FO141" i="2"/>
  <c r="FR141" i="2" s="1"/>
  <c r="FN141" i="2"/>
  <c r="FQ141" i="2" s="1"/>
  <c r="GI141" i="2"/>
  <c r="GL141" i="2" s="1"/>
  <c r="ET141" i="2"/>
  <c r="EW141" i="2" s="1"/>
  <c r="ES141" i="2"/>
  <c r="EV141" i="2" s="1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C141" i="2" l="1"/>
  <c r="EB141" i="2"/>
  <c r="EA141" i="2"/>
  <c r="DH141" i="2"/>
  <c r="DF141" i="2"/>
  <c r="DG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HH142" i="2" s="1"/>
  <c r="GJ142" i="2"/>
  <c r="GM142" i="2" s="1"/>
  <c r="ET142" i="2"/>
  <c r="EW142" i="2" s="1"/>
  <c r="FO142" i="2"/>
  <c r="FR142" i="2" s="1"/>
  <c r="FN142" i="2"/>
  <c r="FQ142" i="2" s="1"/>
  <c r="ES142" i="2"/>
  <c r="EV142" i="2" s="1"/>
  <c r="DX142" i="2"/>
  <c r="DD142" i="2"/>
  <c r="BN142" i="2"/>
  <c r="GI142" i="2"/>
  <c r="GL142" i="2" s="1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A142" i="2"/>
  <c r="EB142" i="2"/>
  <c r="DH142" i="2"/>
  <c r="DG142" i="2"/>
  <c r="DF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H143" i="2" s="1"/>
  <c r="HD143" i="2"/>
  <c r="HG143" i="2" s="1"/>
  <c r="GJ143" i="2"/>
  <c r="GM143" i="2" s="1"/>
  <c r="GI143" i="2"/>
  <c r="GL143" i="2" s="1"/>
  <c r="ES143" i="2"/>
  <c r="EV143" i="2" s="1"/>
  <c r="ET143" i="2"/>
  <c r="EW143" i="2" s="1"/>
  <c r="FN143" i="2"/>
  <c r="FQ143" i="2" s="1"/>
  <c r="DY143" i="2"/>
  <c r="FO143" i="2"/>
  <c r="FR143" i="2" s="1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EB143" i="2"/>
  <c r="EA143" i="2"/>
  <c r="DH143" i="2"/>
  <c r="DG143" i="2"/>
  <c r="DF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M144" i="2" s="1"/>
  <c r="GI144" i="2"/>
  <c r="GL144" i="2" s="1"/>
  <c r="ES144" i="2"/>
  <c r="EV144" i="2" s="1"/>
  <c r="DX144" i="2"/>
  <c r="FN144" i="2"/>
  <c r="FQ144" i="2" s="1"/>
  <c r="ET144" i="2"/>
  <c r="EW144" i="2" s="1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C144" i="2" l="1"/>
  <c r="EB144" i="2"/>
  <c r="EA144" i="2"/>
  <c r="DH144" i="2"/>
  <c r="DG144" i="2"/>
  <c r="DF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GM145" i="2" s="1"/>
  <c r="FO145" i="2"/>
  <c r="FR145" i="2" s="1"/>
  <c r="FN145" i="2"/>
  <c r="FQ145" i="2" s="1"/>
  <c r="GI145" i="2"/>
  <c r="GL145" i="2" s="1"/>
  <c r="ET145" i="2"/>
  <c r="EW145" i="2" s="1"/>
  <c r="CH145" i="2"/>
  <c r="DY145" i="2"/>
  <c r="CI145" i="2"/>
  <c r="BM145" i="2"/>
  <c r="X145" i="2"/>
  <c r="AR145" i="2"/>
  <c r="ES145" i="2"/>
  <c r="EV145" i="2" s="1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W146" i="2" l="1"/>
  <c r="EC145" i="2"/>
  <c r="EA145" i="2"/>
  <c r="EB145" i="2"/>
  <c r="DH145" i="2"/>
  <c r="DG145" i="2"/>
  <c r="DF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M146" i="2" s="1"/>
  <c r="GI146" i="2"/>
  <c r="GL146" i="2" s="1"/>
  <c r="ET146" i="2"/>
  <c r="FN146" i="2"/>
  <c r="FQ146" i="2" s="1"/>
  <c r="DD146" i="2"/>
  <c r="BN146" i="2"/>
  <c r="FO146" i="2"/>
  <c r="FR146" i="2" s="1"/>
  <c r="CH146" i="2"/>
  <c r="ES146" i="2"/>
  <c r="EV146" i="2" s="1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C146" i="2" l="1"/>
  <c r="EB146" i="2"/>
  <c r="EA146" i="2"/>
  <c r="DH146" i="2"/>
  <c r="DF146" i="2"/>
  <c r="DG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H147" i="2" s="1"/>
  <c r="HD147" i="2"/>
  <c r="HG147" i="2" s="1"/>
  <c r="GI147" i="2"/>
  <c r="GL147" i="2" s="1"/>
  <c r="FO147" i="2"/>
  <c r="FR147" i="2" s="1"/>
  <c r="ES147" i="2"/>
  <c r="EV147" i="2" s="1"/>
  <c r="ET147" i="2"/>
  <c r="EW147" i="2" s="1"/>
  <c r="DY147" i="2"/>
  <c r="DX147" i="2"/>
  <c r="DC147" i="2"/>
  <c r="DD147" i="2"/>
  <c r="BN147" i="2"/>
  <c r="FN147" i="2"/>
  <c r="FQ147" i="2" s="1"/>
  <c r="CI147" i="2"/>
  <c r="BM147" i="2"/>
  <c r="AS147" i="2"/>
  <c r="W147" i="2"/>
  <c r="GJ147" i="2"/>
  <c r="GM147" i="2" s="1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G148" i="2" l="1"/>
  <c r="EB147" i="2"/>
  <c r="EC147" i="2"/>
  <c r="EA147" i="2"/>
  <c r="DH147" i="2"/>
  <c r="DG147" i="2"/>
  <c r="DF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FR148" i="2" s="1"/>
  <c r="GI148" i="2"/>
  <c r="GL148" i="2" s="1"/>
  <c r="GJ148" i="2"/>
  <c r="GM148" i="2" s="1"/>
  <c r="ES148" i="2"/>
  <c r="EV148" i="2" s="1"/>
  <c r="DX148" i="2"/>
  <c r="HE148" i="2"/>
  <c r="HH148" i="2" s="1"/>
  <c r="CI148" i="2"/>
  <c r="BM148" i="2"/>
  <c r="ET148" i="2"/>
  <c r="EW148" i="2" s="1"/>
  <c r="DC148" i="2"/>
  <c r="DD148" i="2"/>
  <c r="CH148" i="2"/>
  <c r="BN148" i="2"/>
  <c r="AR148" i="2"/>
  <c r="FN148" i="2"/>
  <c r="FQ148" i="2" s="1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G149" i="2" l="1"/>
  <c r="EC148" i="2"/>
  <c r="EB148" i="2"/>
  <c r="EA148" i="2"/>
  <c r="DH148" i="2"/>
  <c r="DG148" i="2"/>
  <c r="DF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GM149" i="2" s="1"/>
  <c r="HD149" i="2"/>
  <c r="FN149" i="2"/>
  <c r="FQ149" i="2" s="1"/>
  <c r="GI149" i="2"/>
  <c r="GL149" i="2" s="1"/>
  <c r="FO149" i="2"/>
  <c r="FR149" i="2" s="1"/>
  <c r="ET149" i="2"/>
  <c r="EW149" i="2" s="1"/>
  <c r="ES149" i="2"/>
  <c r="EV149" i="2" s="1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B149" i="2"/>
  <c r="EA149" i="2"/>
  <c r="DH149" i="2"/>
  <c r="DG149" i="2"/>
  <c r="DF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GM150" i="2" s="1"/>
  <c r="ET150" i="2"/>
  <c r="EW150" i="2" s="1"/>
  <c r="FN150" i="2"/>
  <c r="FQ150" i="2" s="1"/>
  <c r="FO150" i="2"/>
  <c r="FR150" i="2" s="1"/>
  <c r="GI150" i="2"/>
  <c r="GL150" i="2" s="1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A150" i="2"/>
  <c r="EB150" i="2"/>
  <c r="DH150" i="2"/>
  <c r="DG150" i="2"/>
  <c r="DF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HH151" i="2" s="1"/>
  <c r="GJ151" i="2"/>
  <c r="GM151" i="2" s="1"/>
  <c r="GI151" i="2"/>
  <c r="GL151" i="2" s="1"/>
  <c r="ES151" i="2"/>
  <c r="EV151" i="2" s="1"/>
  <c r="ET151" i="2"/>
  <c r="EW151" i="2" s="1"/>
  <c r="FN151" i="2"/>
  <c r="FQ151" i="2" s="1"/>
  <c r="DY151" i="2"/>
  <c r="FO151" i="2"/>
  <c r="FR151" i="2" s="1"/>
  <c r="DC151" i="2"/>
  <c r="HD151" i="2"/>
  <c r="HG151" i="2" s="1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EC151" i="2" l="1"/>
  <c r="EA151" i="2"/>
  <c r="EB151" i="2"/>
  <c r="AW151" i="2"/>
  <c r="DH151" i="2"/>
  <c r="DG151" i="2"/>
  <c r="DF151" i="2"/>
  <c r="BQ151" i="2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HG152" i="2" s="1"/>
  <c r="GJ152" i="2"/>
  <c r="GM152" i="2" s="1"/>
  <c r="GI152" i="2"/>
  <c r="GL152" i="2" s="1"/>
  <c r="FO152" i="2"/>
  <c r="FR152" i="2" s="1"/>
  <c r="ES152" i="2"/>
  <c r="EV152" i="2" s="1"/>
  <c r="DX152" i="2"/>
  <c r="FN152" i="2"/>
  <c r="FQ152" i="2" s="1"/>
  <c r="ET152" i="2"/>
  <c r="EW152" i="2" s="1"/>
  <c r="CI152" i="2"/>
  <c r="BM152" i="2"/>
  <c r="HE152" i="2"/>
  <c r="HH152" i="2" s="1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GM153" i="2" l="1"/>
  <c r="EC152" i="2"/>
  <c r="EB152" i="2"/>
  <c r="EA152" i="2"/>
  <c r="DH152" i="2"/>
  <c r="DG152" i="2"/>
  <c r="DF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H153" i="2" s="1"/>
  <c r="HD153" i="2"/>
  <c r="HG153" i="2" s="1"/>
  <c r="GJ153" i="2"/>
  <c r="FN153" i="2"/>
  <c r="FQ153" i="2" s="1"/>
  <c r="FO153" i="2"/>
  <c r="FR153" i="2" s="1"/>
  <c r="ES153" i="2"/>
  <c r="EV153" i="2" s="1"/>
  <c r="DX153" i="2"/>
  <c r="CH153" i="2"/>
  <c r="CI153" i="2"/>
  <c r="BM153" i="2"/>
  <c r="GI153" i="2"/>
  <c r="GL153" i="2" s="1"/>
  <c r="X153" i="2"/>
  <c r="ET153" i="2"/>
  <c r="EW153" i="2" s="1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C153" i="2"/>
  <c r="DH153" i="2"/>
  <c r="DG153" i="2"/>
  <c r="DF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FQ154" i="2" s="1"/>
  <c r="HB154" i="2"/>
  <c r="HC154" i="2"/>
  <c r="GI154" i="2"/>
  <c r="GL154" i="2" s="1"/>
  <c r="FP154" i="2"/>
  <c r="HD154" i="2"/>
  <c r="HG154" i="2" s="1"/>
  <c r="GJ154" i="2"/>
  <c r="GM154" i="2" s="1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V154" i="2" s="1"/>
  <c r="EU154" i="2"/>
  <c r="DZ154" i="2"/>
  <c r="FO154" i="2"/>
  <c r="FR154" i="2" s="1"/>
  <c r="DL154" i="2"/>
  <c r="DD154" i="2"/>
  <c r="CJ154" i="2"/>
  <c r="EG154" i="2"/>
  <c r="DM154" i="2"/>
  <c r="DE154" i="2"/>
  <c r="ET154" i="2"/>
  <c r="EW154" i="2" s="1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EB154" i="2" l="1"/>
  <c r="EA154" i="2"/>
  <c r="EC154" i="2"/>
  <c r="DH154" i="2"/>
  <c r="DG154" i="2"/>
  <c r="DF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FQ155" i="2" s="1"/>
  <c r="HB155" i="2"/>
  <c r="GH155" i="2"/>
  <c r="FO155" i="2"/>
  <c r="FR155" i="2" s="1"/>
  <c r="HC155" i="2"/>
  <c r="HD155" i="2"/>
  <c r="HG155" i="2" s="1"/>
  <c r="GJ155" i="2"/>
  <c r="GM155" i="2" s="1"/>
  <c r="HE155" i="2"/>
  <c r="HH155" i="2" s="1"/>
  <c r="GK155" i="2"/>
  <c r="FB155" i="2"/>
  <c r="HF155" i="2"/>
  <c r="FC155" i="2"/>
  <c r="FW155" i="2"/>
  <c r="FL155" i="2"/>
  <c r="ES155" i="2"/>
  <c r="EV155" i="2" s="1"/>
  <c r="ER155" i="2"/>
  <c r="DW155" i="2"/>
  <c r="ET155" i="2"/>
  <c r="EW155" i="2" s="1"/>
  <c r="GI155" i="2"/>
  <c r="GL155" i="2" s="1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AC154" i="2"/>
  <c r="HJ154" i="2"/>
  <c r="EY154" i="2"/>
  <c r="GO154" i="2"/>
  <c r="FT154" i="2"/>
  <c r="D194" i="2"/>
  <c r="G194" i="2" s="1"/>
  <c r="DI153" i="2"/>
  <c r="FT153" i="2"/>
  <c r="CN153" i="2"/>
  <c r="HJ153" i="2"/>
  <c r="GO153" i="2"/>
  <c r="EY153" i="2"/>
  <c r="ED153" i="2"/>
  <c r="AC153" i="2"/>
  <c r="AX151" i="2"/>
  <c r="Z155" i="2" l="1"/>
  <c r="ED154" i="2"/>
  <c r="AW155" i="2"/>
  <c r="FQ156" i="2"/>
  <c r="CN154" i="2"/>
  <c r="DI154" i="2"/>
  <c r="EC155" i="2"/>
  <c r="EB155" i="2"/>
  <c r="EA155" i="2"/>
  <c r="DH155" i="2"/>
  <c r="DG155" i="2"/>
  <c r="DF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FR156" i="2" s="1"/>
  <c r="HC156" i="2"/>
  <c r="GI156" i="2"/>
  <c r="GL156" i="2" s="1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W156" i="2" s="1"/>
  <c r="EU156" i="2"/>
  <c r="DX156" i="2"/>
  <c r="GJ156" i="2"/>
  <c r="GM156" i="2" s="1"/>
  <c r="EH156" i="2"/>
  <c r="DL156" i="2"/>
  <c r="EQ156" i="2"/>
  <c r="ER156" i="2"/>
  <c r="DV156" i="2"/>
  <c r="BV156" i="2"/>
  <c r="ES156" i="2"/>
  <c r="EV156" i="2" s="1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AX152" i="2"/>
  <c r="FQ157" i="2" l="1"/>
  <c r="EC156" i="2"/>
  <c r="ED155" i="2"/>
  <c r="EA156" i="2"/>
  <c r="EB156" i="2"/>
  <c r="DH156" i="2"/>
  <c r="DI155" i="2"/>
  <c r="DF156" i="2"/>
  <c r="DG156" i="2"/>
  <c r="CN155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FR157" i="2" s="1"/>
  <c r="HC157" i="2"/>
  <c r="GI157" i="2"/>
  <c r="GL157" i="2" s="1"/>
  <c r="FP157" i="2"/>
  <c r="HD157" i="2"/>
  <c r="HG157" i="2" s="1"/>
  <c r="GJ157" i="2"/>
  <c r="GM157" i="2" s="1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V157" i="2" s="1"/>
  <c r="ET157" i="2"/>
  <c r="EW157" i="2" s="1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Q158" i="2" l="1"/>
  <c r="CN156" i="2"/>
  <c r="EC157" i="2"/>
  <c r="EB157" i="2"/>
  <c r="EA157" i="2"/>
  <c r="DH157" i="2"/>
  <c r="DF157" i="2"/>
  <c r="DG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GL158" i="2" s="1"/>
  <c r="FP158" i="2"/>
  <c r="HD158" i="2"/>
  <c r="HG158" i="2" s="1"/>
  <c r="GJ158" i="2"/>
  <c r="GM158" i="2" s="1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R158" i="2" s="1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FQ159" i="2"/>
  <c r="EB158" i="2"/>
  <c r="EA158" i="2"/>
  <c r="DH158" i="2"/>
  <c r="DI157" i="2"/>
  <c r="DG158" i="2"/>
  <c r="DF158" i="2"/>
  <c r="AU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HG159" i="2" s="1"/>
  <c r="GJ159" i="2"/>
  <c r="GM159" i="2" s="1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FR159" i="2" s="1"/>
  <c r="HC159" i="2"/>
  <c r="GI159" i="2"/>
  <c r="GL159" i="2" s="1"/>
  <c r="FP159" i="2"/>
  <c r="EG159" i="2"/>
  <c r="ER159" i="2"/>
  <c r="FL159" i="2"/>
  <c r="ES159" i="2"/>
  <c r="EV159" i="2" s="1"/>
  <c r="ET159" i="2"/>
  <c r="EW159" i="2" s="1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Q160" i="2" l="1"/>
  <c r="DI158" i="2"/>
  <c r="EA159" i="2"/>
  <c r="ED158" i="2"/>
  <c r="EC159" i="2"/>
  <c r="EB159" i="2"/>
  <c r="DH159" i="2"/>
  <c r="DG159" i="2"/>
  <c r="DF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FR160" i="2" s="1"/>
  <c r="HC160" i="2"/>
  <c r="GI160" i="2"/>
  <c r="GL160" i="2" s="1"/>
  <c r="FP160" i="2"/>
  <c r="HD160" i="2"/>
  <c r="HG160" i="2" s="1"/>
  <c r="GJ160" i="2"/>
  <c r="GM160" i="2" s="1"/>
  <c r="EH160" i="2"/>
  <c r="ET160" i="2"/>
  <c r="EW160" i="2" s="1"/>
  <c r="DL160" i="2"/>
  <c r="FM160" i="2"/>
  <c r="EG160" i="2"/>
  <c r="DX160" i="2"/>
  <c r="EQ160" i="2"/>
  <c r="FX160" i="2"/>
  <c r="ER160" i="2"/>
  <c r="DZ160" i="2"/>
  <c r="DB160" i="2"/>
  <c r="CH160" i="2"/>
  <c r="ES160" i="2"/>
  <c r="EV160" i="2" s="1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ED159" i="2" l="1"/>
  <c r="EB160" i="2"/>
  <c r="DI159" i="2"/>
  <c r="DH160" i="2"/>
  <c r="EA160" i="2"/>
  <c r="EC160" i="2"/>
  <c r="DG160" i="2"/>
  <c r="DF160" i="2"/>
  <c r="AU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FR161" i="2" s="1"/>
  <c r="HC161" i="2"/>
  <c r="GI161" i="2"/>
  <c r="GL161" i="2" s="1"/>
  <c r="FP161" i="2"/>
  <c r="HD161" i="2"/>
  <c r="HG161" i="2" s="1"/>
  <c r="GJ161" i="2"/>
  <c r="GM161" i="2" s="1"/>
  <c r="HE161" i="2"/>
  <c r="HH161" i="2" s="1"/>
  <c r="GK161" i="2"/>
  <c r="FB161" i="2"/>
  <c r="EQ161" i="2"/>
  <c r="DM161" i="2"/>
  <c r="EG161" i="2"/>
  <c r="ER161" i="2"/>
  <c r="DY161" i="2"/>
  <c r="ET161" i="2"/>
  <c r="EW161" i="2" s="1"/>
  <c r="DC161" i="2"/>
  <c r="CI161" i="2"/>
  <c r="GG161" i="2"/>
  <c r="EU161" i="2"/>
  <c r="DL161" i="2"/>
  <c r="DD161" i="2"/>
  <c r="CJ161" i="2"/>
  <c r="EH161" i="2"/>
  <c r="CR161" i="2"/>
  <c r="ES161" i="2"/>
  <c r="EV161" i="2" s="1"/>
  <c r="DB161" i="2"/>
  <c r="CH161" i="2"/>
  <c r="BB161" i="2"/>
  <c r="AP161" i="2"/>
  <c r="DV161" i="2"/>
  <c r="DE161" i="2"/>
  <c r="AQ161" i="2"/>
  <c r="FN161" i="2"/>
  <c r="FQ161" i="2" s="1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A161" i="2"/>
  <c r="ED160" i="2"/>
  <c r="EC161" i="2"/>
  <c r="EB161" i="2"/>
  <c r="DH161" i="2"/>
  <c r="DF161" i="2"/>
  <c r="DG161" i="2"/>
  <c r="CN160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FQ162" i="2" s="1"/>
  <c r="HB162" i="2"/>
  <c r="HC162" i="2"/>
  <c r="GI162" i="2"/>
  <c r="GL162" i="2" s="1"/>
  <c r="FP162" i="2"/>
  <c r="HD162" i="2"/>
  <c r="HG162" i="2" s="1"/>
  <c r="GJ162" i="2"/>
  <c r="GM162" i="2" s="1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FR162" i="2" s="1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EV162" i="2" s="1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AU162" i="2" l="1"/>
  <c r="ED161" i="2"/>
  <c r="EA162" i="2"/>
  <c r="EB162" i="2"/>
  <c r="EC162" i="2"/>
  <c r="DH162" i="2"/>
  <c r="DI161" i="2"/>
  <c r="DG162" i="2"/>
  <c r="DF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FQ163" i="2" s="1"/>
  <c r="HB163" i="2"/>
  <c r="GH163" i="2"/>
  <c r="FO163" i="2"/>
  <c r="FR163" i="2" s="1"/>
  <c r="HC163" i="2"/>
  <c r="HD163" i="2"/>
  <c r="HG163" i="2" s="1"/>
  <c r="GJ163" i="2"/>
  <c r="GM163" i="2" s="1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GL163" i="2" s="1"/>
  <c r="ET163" i="2"/>
  <c r="EW163" i="2" s="1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D162" i="2"/>
  <c r="EA163" i="2"/>
  <c r="EC163" i="2"/>
  <c r="DH163" i="2"/>
  <c r="DG163" i="2"/>
  <c r="DF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FQ164" i="2" s="1"/>
  <c r="HB164" i="2"/>
  <c r="GH164" i="2"/>
  <c r="FO164" i="2"/>
  <c r="FR164" i="2" s="1"/>
  <c r="HC164" i="2"/>
  <c r="GI164" i="2"/>
  <c r="GL164" i="2" s="1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W164" i="2" s="1"/>
  <c r="ES164" i="2"/>
  <c r="EV164" i="2" s="1"/>
  <c r="DX164" i="2"/>
  <c r="GJ164" i="2"/>
  <c r="GM164" i="2" s="1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FQ165" i="2" l="1"/>
  <c r="DI163" i="2"/>
  <c r="EB164" i="2"/>
  <c r="ED163" i="2"/>
  <c r="EA164" i="2"/>
  <c r="EC164" i="2"/>
  <c r="DH164" i="2"/>
  <c r="DF164" i="2"/>
  <c r="DG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FR165" i="2" s="1"/>
  <c r="HC165" i="2"/>
  <c r="GI165" i="2"/>
  <c r="GL165" i="2" s="1"/>
  <c r="FP165" i="2"/>
  <c r="HD165" i="2"/>
  <c r="HG165" i="2" s="1"/>
  <c r="GJ165" i="2"/>
  <c r="GM165" i="2" s="1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EV165" i="2" s="1"/>
  <c r="DW165" i="2"/>
  <c r="CQ165" i="2"/>
  <c r="BW165" i="2"/>
  <c r="ET165" i="2"/>
  <c r="EW165" i="2" s="1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EB165" i="2"/>
  <c r="EA165" i="2"/>
  <c r="DH165" i="2"/>
  <c r="DI164" i="2"/>
  <c r="DF165" i="2"/>
  <c r="DG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GL166" i="2" s="1"/>
  <c r="FP166" i="2"/>
  <c r="HD166" i="2"/>
  <c r="HG166" i="2" s="1"/>
  <c r="GJ166" i="2"/>
  <c r="GM166" i="2" s="1"/>
  <c r="HE166" i="2"/>
  <c r="HH166" i="2" s="1"/>
  <c r="GK166" i="2"/>
  <c r="FB166" i="2"/>
  <c r="HF166" i="2"/>
  <c r="FW166" i="2"/>
  <c r="FL166" i="2"/>
  <c r="GR166" i="2"/>
  <c r="FX166" i="2"/>
  <c r="FM166" i="2"/>
  <c r="GS166" i="2"/>
  <c r="GG166" i="2"/>
  <c r="FN166" i="2"/>
  <c r="FQ166" i="2" s="1"/>
  <c r="HB166" i="2"/>
  <c r="GH166" i="2"/>
  <c r="FO166" i="2"/>
  <c r="FR166" i="2" s="1"/>
  <c r="EG166" i="2"/>
  <c r="DZ166" i="2"/>
  <c r="ES166" i="2"/>
  <c r="EV166" i="2" s="1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EW166" i="2" s="1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CN165" i="2" l="1"/>
  <c r="FQ167" i="2"/>
  <c r="EC166" i="2"/>
  <c r="ED165" i="2"/>
  <c r="EB166" i="2"/>
  <c r="EA166" i="2"/>
  <c r="DH166" i="2"/>
  <c r="DF166" i="2"/>
  <c r="DG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HG167" i="2" s="1"/>
  <c r="GJ167" i="2"/>
  <c r="GM167" i="2" s="1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GL167" i="2" s="1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EV167" i="2" s="1"/>
  <c r="DM167" i="2"/>
  <c r="CR167" i="2"/>
  <c r="ET167" i="2"/>
  <c r="EW167" i="2" s="1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H167" i="2" l="1"/>
  <c r="EA167" i="2"/>
  <c r="EC167" i="2"/>
  <c r="EB167" i="2"/>
  <c r="DI166" i="2"/>
  <c r="DF167" i="2"/>
  <c r="DG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FQ168" i="2" s="1"/>
  <c r="HB168" i="2"/>
  <c r="GH168" i="2"/>
  <c r="FO168" i="2"/>
  <c r="FR168" i="2" s="1"/>
  <c r="HC168" i="2"/>
  <c r="GI168" i="2"/>
  <c r="GL168" i="2" s="1"/>
  <c r="FP168" i="2"/>
  <c r="HD168" i="2"/>
  <c r="HG168" i="2" s="1"/>
  <c r="GJ168" i="2"/>
  <c r="GM168" i="2" s="1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G169" i="2"/>
  <c r="DH168" i="2"/>
  <c r="DI167" i="2"/>
  <c r="EA168" i="2"/>
  <c r="EB168" i="2"/>
  <c r="DG168" i="2"/>
  <c r="DF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FR169" i="2" s="1"/>
  <c r="HC169" i="2"/>
  <c r="GI169" i="2"/>
  <c r="GL169" i="2" s="1"/>
  <c r="FP169" i="2"/>
  <c r="HD169" i="2"/>
  <c r="GJ169" i="2"/>
  <c r="GM169" i="2" s="1"/>
  <c r="HE169" i="2"/>
  <c r="HH169" i="2" s="1"/>
  <c r="GK169" i="2"/>
  <c r="FB169" i="2"/>
  <c r="EQ169" i="2"/>
  <c r="EU169" i="2"/>
  <c r="DM169" i="2"/>
  <c r="FN169" i="2"/>
  <c r="FQ169" i="2" s="1"/>
  <c r="EH169" i="2"/>
  <c r="DY169" i="2"/>
  <c r="GG169" i="2"/>
  <c r="ES169" i="2"/>
  <c r="EV169" i="2" s="1"/>
  <c r="DC169" i="2"/>
  <c r="CI169" i="2"/>
  <c r="ET169" i="2"/>
  <c r="EW169" i="2" s="1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C169" i="2" l="1"/>
  <c r="DH169" i="2"/>
  <c r="HG170" i="2"/>
  <c r="DI168" i="2"/>
  <c r="EA169" i="2"/>
  <c r="EB169" i="2"/>
  <c r="DF169" i="2"/>
  <c r="DG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FQ170" i="2" s="1"/>
  <c r="HB170" i="2"/>
  <c r="HC170" i="2"/>
  <c r="GI170" i="2"/>
  <c r="GL170" i="2" s="1"/>
  <c r="FP170" i="2"/>
  <c r="HD170" i="2"/>
  <c r="GJ170" i="2"/>
  <c r="GM170" i="2" s="1"/>
  <c r="HE170" i="2"/>
  <c r="HH170" i="2" s="1"/>
  <c r="GK170" i="2"/>
  <c r="FB170" i="2"/>
  <c r="HF170" i="2"/>
  <c r="FC170" i="2"/>
  <c r="ER170" i="2"/>
  <c r="DV170" i="2"/>
  <c r="ES170" i="2"/>
  <c r="EV170" i="2" s="1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EW170" i="2" s="1"/>
  <c r="DC170" i="2"/>
  <c r="CI170" i="2"/>
  <c r="BL170" i="2"/>
  <c r="DW170" i="2"/>
  <c r="BM170" i="2"/>
  <c r="BA170" i="2"/>
  <c r="DX170" i="2"/>
  <c r="FO170" i="2"/>
  <c r="FR170" i="2" s="1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DH170" i="2" s="1"/>
  <c r="BN170" i="2"/>
  <c r="BO170" i="2"/>
  <c r="X170" i="2"/>
  <c r="CF170" i="2"/>
  <c r="Y170" i="2"/>
  <c r="AQ170" i="2"/>
  <c r="AX167" i="2"/>
  <c r="EC170" i="2" l="1"/>
  <c r="EA170" i="2"/>
  <c r="HG171" i="2"/>
  <c r="CN169" i="2"/>
  <c r="EB170" i="2"/>
  <c r="DF170" i="2"/>
  <c r="DG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FQ171" i="2" s="1"/>
  <c r="HB171" i="2"/>
  <c r="GH171" i="2"/>
  <c r="FO171" i="2"/>
  <c r="FR171" i="2" s="1"/>
  <c r="HC171" i="2"/>
  <c r="HD171" i="2"/>
  <c r="GJ171" i="2"/>
  <c r="GM171" i="2" s="1"/>
  <c r="HE171" i="2"/>
  <c r="HH171" i="2" s="1"/>
  <c r="GK171" i="2"/>
  <c r="FB171" i="2"/>
  <c r="HF171" i="2"/>
  <c r="FC171" i="2"/>
  <c r="FW171" i="2"/>
  <c r="FL171" i="2"/>
  <c r="ES171" i="2"/>
  <c r="EV171" i="2" s="1"/>
  <c r="GI171" i="2"/>
  <c r="GL171" i="2" s="1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EW171" i="2" s="1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DH171" i="2"/>
  <c r="EC171" i="2"/>
  <c r="DI170" i="2"/>
  <c r="DF171" i="2"/>
  <c r="DG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FQ172" i="2" s="1"/>
  <c r="HB172" i="2"/>
  <c r="GH172" i="2"/>
  <c r="FO172" i="2"/>
  <c r="FR172" i="2" s="1"/>
  <c r="HC172" i="2"/>
  <c r="GI172" i="2"/>
  <c r="GL172" i="2" s="1"/>
  <c r="FP172" i="2"/>
  <c r="HD172" i="2"/>
  <c r="HG172" i="2" s="1"/>
  <c r="HE172" i="2"/>
  <c r="HH172" i="2" s="1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GM172" i="2" s="1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A172" i="2"/>
  <c r="FQ173" i="2"/>
  <c r="DH172" i="2"/>
  <c r="EC172" i="2"/>
  <c r="DF172" i="2"/>
  <c r="DG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FR173" i="2" s="1"/>
  <c r="HC173" i="2"/>
  <c r="GI173" i="2"/>
  <c r="GL173" i="2" s="1"/>
  <c r="FP173" i="2"/>
  <c r="HD173" i="2"/>
  <c r="HG173" i="2" s="1"/>
  <c r="GJ173" i="2"/>
  <c r="GM173" i="2" s="1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EV173" i="2" s="1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DH173" i="2" l="1"/>
  <c r="ED172" i="2"/>
  <c r="CL173" i="2"/>
  <c r="FQ174" i="2"/>
  <c r="EC173" i="2"/>
  <c r="EA173" i="2"/>
  <c r="EB173" i="2"/>
  <c r="DF173" i="2"/>
  <c r="DG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GL174" i="2" s="1"/>
  <c r="FP174" i="2"/>
  <c r="HD174" i="2"/>
  <c r="HG174" i="2" s="1"/>
  <c r="GJ174" i="2"/>
  <c r="GM174" i="2" s="1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FR174" i="2" s="1"/>
  <c r="DZ174" i="2"/>
  <c r="ER174" i="2"/>
  <c r="DV174" i="2"/>
  <c r="FC174" i="2"/>
  <c r="ET174" i="2"/>
  <c r="EW174" i="2" s="1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EV174" i="2" s="1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FQ175" i="2" l="1"/>
  <c r="DI173" i="2"/>
  <c r="DH174" i="2"/>
  <c r="EA174" i="2"/>
  <c r="EB174" i="2"/>
  <c r="EC174" i="2"/>
  <c r="DF174" i="2"/>
  <c r="DG174" i="2"/>
  <c r="CL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HG175" i="2" s="1"/>
  <c r="GJ175" i="2"/>
  <c r="GM175" i="2" s="1"/>
  <c r="HE175" i="2"/>
  <c r="HH175" i="2" s="1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FR175" i="2" s="1"/>
  <c r="HC175" i="2"/>
  <c r="GI175" i="2"/>
  <c r="GL175" i="2" s="1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V175" i="2" s="1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CN174" i="2"/>
  <c r="FQ176" i="2"/>
  <c r="EC175" i="2"/>
  <c r="EA175" i="2"/>
  <c r="EB175" i="2"/>
  <c r="DH175" i="2"/>
  <c r="DI174" i="2"/>
  <c r="DG175" i="2"/>
  <c r="DF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FR176" i="2" s="1"/>
  <c r="HC176" i="2"/>
  <c r="GI176" i="2"/>
  <c r="GL176" i="2" s="1"/>
  <c r="FP176" i="2"/>
  <c r="HD176" i="2"/>
  <c r="HG176" i="2" s="1"/>
  <c r="GJ176" i="2"/>
  <c r="GM176" i="2" s="1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EV176" i="2" s="1"/>
  <c r="BO176" i="2"/>
  <c r="ET176" i="2"/>
  <c r="EW176" i="2" s="1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DI175" i="2" l="1"/>
  <c r="DH176" i="2"/>
  <c r="EC176" i="2"/>
  <c r="EA176" i="2"/>
  <c r="EB176" i="2"/>
  <c r="AU176" i="2"/>
  <c r="DG176" i="2"/>
  <c r="DF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FR177" i="2" s="1"/>
  <c r="HC177" i="2"/>
  <c r="GI177" i="2"/>
  <c r="GL177" i="2" s="1"/>
  <c r="FP177" i="2"/>
  <c r="HD177" i="2"/>
  <c r="HG177" i="2" s="1"/>
  <c r="GJ177" i="2"/>
  <c r="GM177" i="2" s="1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EV177" i="2" s="1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A177" i="2" l="1"/>
  <c r="EC177" i="2"/>
  <c r="EB177" i="2"/>
  <c r="DH177" i="2"/>
  <c r="DF177" i="2"/>
  <c r="DG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GL178" i="2" s="1"/>
  <c r="FP178" i="2"/>
  <c r="HD178" i="2"/>
  <c r="HG178" i="2" s="1"/>
  <c r="GJ178" i="2"/>
  <c r="GM178" i="2" s="1"/>
  <c r="HE178" i="2"/>
  <c r="HH178" i="2" s="1"/>
  <c r="GK178" i="2"/>
  <c r="FB178" i="2"/>
  <c r="HF178" i="2"/>
  <c r="FC178" i="2"/>
  <c r="ER178" i="2"/>
  <c r="DV178" i="2"/>
  <c r="FO178" i="2"/>
  <c r="FR178" i="2" s="1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EV178" i="2" s="1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DH178" i="2"/>
  <c r="EB178" i="2"/>
  <c r="EA178" i="2"/>
  <c r="EC178" i="2"/>
  <c r="DF178" i="2"/>
  <c r="DG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FQ179" i="2" s="1"/>
  <c r="HB179" i="2"/>
  <c r="GH179" i="2"/>
  <c r="FO179" i="2"/>
  <c r="FR179" i="2" s="1"/>
  <c r="HC179" i="2"/>
  <c r="HD179" i="2"/>
  <c r="HG179" i="2" s="1"/>
  <c r="GJ179" i="2"/>
  <c r="GM179" i="2" s="1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EW179" i="2" s="1"/>
  <c r="DM179" i="2"/>
  <c r="DE179" i="2"/>
  <c r="GI179" i="2"/>
  <c r="GL179" i="2" s="1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AW179" i="2" l="1"/>
  <c r="GL180" i="2"/>
  <c r="DH179" i="2"/>
  <c r="ED178" i="2"/>
  <c r="EC179" i="2"/>
  <c r="EA179" i="2"/>
  <c r="EB179" i="2"/>
  <c r="DF179" i="2"/>
  <c r="DG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FQ180" i="2" s="1"/>
  <c r="HB180" i="2"/>
  <c r="GH180" i="2"/>
  <c r="FO180" i="2"/>
  <c r="FR180" i="2" s="1"/>
  <c r="HC180" i="2"/>
  <c r="GI180" i="2"/>
  <c r="FP180" i="2"/>
  <c r="HD180" i="2"/>
  <c r="HG180" i="2" s="1"/>
  <c r="HE180" i="2"/>
  <c r="HH180" i="2" s="1"/>
  <c r="GK180" i="2"/>
  <c r="FB180" i="2"/>
  <c r="HF180" i="2"/>
  <c r="FC180" i="2"/>
  <c r="FW180" i="2"/>
  <c r="FL180" i="2"/>
  <c r="GR180" i="2"/>
  <c r="FX180" i="2"/>
  <c r="FM180" i="2"/>
  <c r="ET180" i="2"/>
  <c r="EW180" i="2" s="1"/>
  <c r="GJ180" i="2"/>
  <c r="GM180" i="2" s="1"/>
  <c r="EQ180" i="2"/>
  <c r="DX180" i="2"/>
  <c r="DL180" i="2"/>
  <c r="EG180" i="2"/>
  <c r="DV180" i="2"/>
  <c r="BV180" i="2"/>
  <c r="EH180" i="2"/>
  <c r="DW180" i="2"/>
  <c r="CQ180" i="2"/>
  <c r="BW180" i="2"/>
  <c r="ES180" i="2"/>
  <c r="EV180" i="2" s="1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DH180" i="2" l="1"/>
  <c r="GL181" i="2"/>
  <c r="EB180" i="2"/>
  <c r="ED179" i="2"/>
  <c r="EA180" i="2"/>
  <c r="EC180" i="2"/>
  <c r="DI179" i="2"/>
  <c r="DG180" i="2"/>
  <c r="DF180" i="2"/>
  <c r="CN179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FR181" i="2" s="1"/>
  <c r="HC181" i="2"/>
  <c r="GI181" i="2"/>
  <c r="FP181" i="2"/>
  <c r="HD181" i="2"/>
  <c r="HG181" i="2" s="1"/>
  <c r="GJ181" i="2"/>
  <c r="GM181" i="2" s="1"/>
  <c r="HE181" i="2"/>
  <c r="HH181" i="2" s="1"/>
  <c r="HF181" i="2"/>
  <c r="FC181" i="2"/>
  <c r="FW181" i="2"/>
  <c r="FL181" i="2"/>
  <c r="GR181" i="2"/>
  <c r="FX181" i="2"/>
  <c r="FM181" i="2"/>
  <c r="GS181" i="2"/>
  <c r="GG181" i="2"/>
  <c r="FN181" i="2"/>
  <c r="FQ181" i="2" s="1"/>
  <c r="EU181" i="2"/>
  <c r="ES181" i="2"/>
  <c r="EV181" i="2" s="1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CN180" i="2"/>
  <c r="EC181" i="2"/>
  <c r="EA181" i="2"/>
  <c r="EB181" i="2"/>
  <c r="DH181" i="2"/>
  <c r="DI180" i="2"/>
  <c r="DG181" i="2"/>
  <c r="DF181" i="2"/>
  <c r="AU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GL182" i="2" s="1"/>
  <c r="FP182" i="2"/>
  <c r="HD182" i="2"/>
  <c r="HG182" i="2" s="1"/>
  <c r="GJ182" i="2"/>
  <c r="GM182" i="2" s="1"/>
  <c r="HE182" i="2"/>
  <c r="HH182" i="2" s="1"/>
  <c r="GK182" i="2"/>
  <c r="FB182" i="2"/>
  <c r="HF182" i="2"/>
  <c r="FW182" i="2"/>
  <c r="FL182" i="2"/>
  <c r="GR182" i="2"/>
  <c r="FX182" i="2"/>
  <c r="FM182" i="2"/>
  <c r="GS182" i="2"/>
  <c r="GG182" i="2"/>
  <c r="FN182" i="2"/>
  <c r="FQ182" i="2" s="1"/>
  <c r="HB182" i="2"/>
  <c r="GH182" i="2"/>
  <c r="FO182" i="2"/>
  <c r="FR182" i="2" s="1"/>
  <c r="EU182" i="2"/>
  <c r="EQ182" i="2"/>
  <c r="DV182" i="2"/>
  <c r="FC182" i="2"/>
  <c r="ES182" i="2"/>
  <c r="EV182" i="2" s="1"/>
  <c r="DX182" i="2"/>
  <c r="CR182" i="2"/>
  <c r="ET182" i="2"/>
  <c r="EW182" i="2" s="1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EA182" i="2" l="1"/>
  <c r="HG183" i="2"/>
  <c r="EC182" i="2"/>
  <c r="EB182" i="2"/>
  <c r="AW182" i="2"/>
  <c r="DH182" i="2"/>
  <c r="DF182" i="2"/>
  <c r="DG182" i="2"/>
  <c r="CN181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GM183" i="2" s="1"/>
  <c r="HE183" i="2"/>
  <c r="HH183" i="2" s="1"/>
  <c r="GK183" i="2"/>
  <c r="FB183" i="2"/>
  <c r="HF183" i="2"/>
  <c r="FC183" i="2"/>
  <c r="GR183" i="2"/>
  <c r="FX183" i="2"/>
  <c r="FM183" i="2"/>
  <c r="GS183" i="2"/>
  <c r="GG183" i="2"/>
  <c r="FN183" i="2"/>
  <c r="FQ183" i="2" s="1"/>
  <c r="HB183" i="2"/>
  <c r="GH183" i="2"/>
  <c r="FO183" i="2"/>
  <c r="FR183" i="2" s="1"/>
  <c r="HC183" i="2"/>
  <c r="GI183" i="2"/>
  <c r="GL183" i="2" s="1"/>
  <c r="FP183" i="2"/>
  <c r="EG183" i="2"/>
  <c r="FW183" i="2"/>
  <c r="ES183" i="2"/>
  <c r="EV183" i="2" s="1"/>
  <c r="FL183" i="2"/>
  <c r="EU183" i="2"/>
  <c r="DY183" i="2"/>
  <c r="DA183" i="2"/>
  <c r="DZ183" i="2"/>
  <c r="DB183" i="2"/>
  <c r="EQ183" i="2"/>
  <c r="DL183" i="2"/>
  <c r="ER183" i="2"/>
  <c r="DM183" i="2"/>
  <c r="ET183" i="2"/>
  <c r="EW183" i="2" s="1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DH183" i="2"/>
  <c r="EC183" i="2"/>
  <c r="DI182" i="2"/>
  <c r="DG183" i="2"/>
  <c r="DF183" i="2"/>
  <c r="CM183" i="2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HH184" i="2" s="1"/>
  <c r="GK184" i="2"/>
  <c r="FB184" i="2"/>
  <c r="HF184" i="2"/>
  <c r="FC184" i="2"/>
  <c r="FW184" i="2"/>
  <c r="FL184" i="2"/>
  <c r="GR184" i="2"/>
  <c r="GS184" i="2"/>
  <c r="GG184" i="2"/>
  <c r="FN184" i="2"/>
  <c r="FQ184" i="2" s="1"/>
  <c r="HB184" i="2"/>
  <c r="GH184" i="2"/>
  <c r="FO184" i="2"/>
  <c r="FR184" i="2" s="1"/>
  <c r="HC184" i="2"/>
  <c r="GI184" i="2"/>
  <c r="GL184" i="2" s="1"/>
  <c r="FP184" i="2"/>
  <c r="HD184" i="2"/>
  <c r="HG184" i="2" s="1"/>
  <c r="GJ184" i="2"/>
  <c r="GM184" i="2" s="1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EV184" i="2" s="1"/>
  <c r="DE184" i="2"/>
  <c r="ET184" i="2"/>
  <c r="EW184" i="2" s="1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DH184" i="2" l="1"/>
  <c r="EC184" i="2"/>
  <c r="EA184" i="2"/>
  <c r="EB184" i="2"/>
  <c r="AW184" i="2"/>
  <c r="DI183" i="2"/>
  <c r="DG184" i="2"/>
  <c r="DF184" i="2"/>
  <c r="CN183" i="2"/>
  <c r="CM184" i="2"/>
  <c r="BP184" i="2"/>
  <c r="AV184" i="2"/>
  <c r="AU184" i="2"/>
  <c r="AU185" i="2" s="1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FR185" i="2" s="1"/>
  <c r="HC185" i="2"/>
  <c r="GI185" i="2"/>
  <c r="GL185" i="2" s="1"/>
  <c r="FP185" i="2"/>
  <c r="HD185" i="2"/>
  <c r="HG185" i="2" s="1"/>
  <c r="GJ185" i="2"/>
  <c r="GM185" i="2" s="1"/>
  <c r="HE185" i="2"/>
  <c r="HH185" i="2" s="1"/>
  <c r="GK185" i="2"/>
  <c r="FB185" i="2"/>
  <c r="EQ185" i="2"/>
  <c r="FN185" i="2"/>
  <c r="FQ185" i="2" s="1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EA185" i="2"/>
  <c r="FR186" i="2"/>
  <c r="DI184" i="2"/>
  <c r="EC185" i="2"/>
  <c r="ED184" i="2"/>
  <c r="DH185" i="2"/>
  <c r="DF185" i="2"/>
  <c r="DG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FQ186" i="2" s="1"/>
  <c r="HB186" i="2"/>
  <c r="HC186" i="2"/>
  <c r="GI186" i="2"/>
  <c r="GL186" i="2" s="1"/>
  <c r="FP186" i="2"/>
  <c r="HD186" i="2"/>
  <c r="HG186" i="2" s="1"/>
  <c r="GJ186" i="2"/>
  <c r="GM186" i="2" s="1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EV186" i="2" s="1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EA186" i="2"/>
  <c r="FR187" i="2"/>
  <c r="EC186" i="2"/>
  <c r="DH186" i="2"/>
  <c r="DI185" i="2"/>
  <c r="DF186" i="2"/>
  <c r="DG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FQ187" i="2" s="1"/>
  <c r="HB187" i="2"/>
  <c r="GH187" i="2"/>
  <c r="FO187" i="2"/>
  <c r="HC187" i="2"/>
  <c r="HD187" i="2"/>
  <c r="HG187" i="2" s="1"/>
  <c r="GJ187" i="2"/>
  <c r="GM187" i="2" s="1"/>
  <c r="HE187" i="2"/>
  <c r="HH187" i="2" s="1"/>
  <c r="GK187" i="2"/>
  <c r="FB187" i="2"/>
  <c r="HF187" i="2"/>
  <c r="FC187" i="2"/>
  <c r="FW187" i="2"/>
  <c r="FL187" i="2"/>
  <c r="ES187" i="2"/>
  <c r="EV187" i="2" s="1"/>
  <c r="FP187" i="2"/>
  <c r="ER187" i="2"/>
  <c r="GI187" i="2"/>
  <c r="GL187" i="2" s="1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EW187" i="2" s="1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EA187" i="2" l="1"/>
  <c r="DH187" i="2"/>
  <c r="EC187" i="2"/>
  <c r="EB187" i="2"/>
  <c r="DI186" i="2"/>
  <c r="DF187" i="2"/>
  <c r="DG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FQ188" i="2" s="1"/>
  <c r="HB188" i="2"/>
  <c r="GH188" i="2"/>
  <c r="FO188" i="2"/>
  <c r="FR188" i="2" s="1"/>
  <c r="HC188" i="2"/>
  <c r="GI188" i="2"/>
  <c r="GL188" i="2" s="1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W188" i="2" s="1"/>
  <c r="EH188" i="2"/>
  <c r="EU188" i="2"/>
  <c r="DV188" i="2"/>
  <c r="GJ188" i="2"/>
  <c r="GM188" i="2" s="1"/>
  <c r="EG188" i="2"/>
  <c r="DW188" i="2"/>
  <c r="CQ188" i="2"/>
  <c r="ER188" i="2"/>
  <c r="ES188" i="2"/>
  <c r="EV188" i="2" s="1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DH188" i="2" s="1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EW189" i="2"/>
  <c r="ED187" i="2"/>
  <c r="EB188" i="2"/>
  <c r="EA188" i="2"/>
  <c r="DI187" i="2"/>
  <c r="DG188" i="2"/>
  <c r="DF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FR189" i="2" s="1"/>
  <c r="HC189" i="2"/>
  <c r="GI189" i="2"/>
  <c r="GL189" i="2" s="1"/>
  <c r="FP189" i="2"/>
  <c r="HD189" i="2"/>
  <c r="HG189" i="2" s="1"/>
  <c r="GJ189" i="2"/>
  <c r="GM189" i="2" s="1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FQ189" i="2" s="1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DH189" i="2"/>
  <c r="EA189" i="2"/>
  <c r="EC189" i="2"/>
  <c r="DF189" i="2"/>
  <c r="DG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GL190" i="2" s="1"/>
  <c r="HD190" i="2"/>
  <c r="HG190" i="2" s="1"/>
  <c r="GJ190" i="2"/>
  <c r="GM190" i="2" s="1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FR190" i="2" s="1"/>
  <c r="ET190" i="2"/>
  <c r="EW190" i="2" s="1"/>
  <c r="FC190" i="2"/>
  <c r="EH190" i="2"/>
  <c r="FN190" i="2"/>
  <c r="FQ190" i="2" s="1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GM191" i="2"/>
  <c r="CN189" i="2"/>
  <c r="ED189" i="2"/>
  <c r="EC190" i="2"/>
  <c r="EA190" i="2"/>
  <c r="DH190" i="2"/>
  <c r="DG190" i="2"/>
  <c r="DF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GL191" i="2" s="1"/>
  <c r="FP191" i="2"/>
  <c r="EG191" i="2"/>
  <c r="FC191" i="2"/>
  <c r="FW191" i="2"/>
  <c r="FL191" i="2"/>
  <c r="FM191" i="2"/>
  <c r="FO191" i="2"/>
  <c r="FR191" i="2" s="1"/>
  <c r="ER191" i="2"/>
  <c r="ET191" i="2"/>
  <c r="EW191" i="2" s="1"/>
  <c r="DY191" i="2"/>
  <c r="DA191" i="2"/>
  <c r="FB191" i="2"/>
  <c r="EU191" i="2"/>
  <c r="DZ191" i="2"/>
  <c r="DB191" i="2"/>
  <c r="FN191" i="2"/>
  <c r="FQ191" i="2" s="1"/>
  <c r="EH191" i="2"/>
  <c r="EQ191" i="2"/>
  <c r="ES191" i="2"/>
  <c r="EV191" i="2" s="1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A191" i="2"/>
  <c r="EB191" i="2"/>
  <c r="EC191" i="2"/>
  <c r="DH191" i="2"/>
  <c r="DG191" i="2"/>
  <c r="DF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GL192" i="2" s="1"/>
  <c r="HD192" i="2"/>
  <c r="HG192" i="2" s="1"/>
  <c r="GJ192" i="2"/>
  <c r="GM192" i="2" s="1"/>
  <c r="EH192" i="2"/>
  <c r="FM192" i="2"/>
  <c r="EG192" i="2"/>
  <c r="FN192" i="2"/>
  <c r="FQ192" i="2" s="1"/>
  <c r="FX192" i="2"/>
  <c r="FO192" i="2"/>
  <c r="FR192" i="2" s="1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DI191" i="2"/>
  <c r="EA192" i="2"/>
  <c r="EC192" i="2"/>
  <c r="AW192" i="2"/>
  <c r="DH192" i="2"/>
  <c r="DF192" i="2"/>
  <c r="DG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GL193" i="2" s="1"/>
  <c r="HD193" i="2"/>
  <c r="HG193" i="2" s="1"/>
  <c r="GJ193" i="2"/>
  <c r="GM193" i="2" s="1"/>
  <c r="HE193" i="2"/>
  <c r="HH193" i="2" s="1"/>
  <c r="GK193" i="2"/>
  <c r="FB193" i="2"/>
  <c r="EQ193" i="2"/>
  <c r="FO193" i="2"/>
  <c r="FR193" i="2" s="1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EW193" i="2" s="1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EV193" i="2" s="1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FR194" i="2" l="1"/>
  <c r="EA193" i="2"/>
  <c r="DH193" i="2"/>
  <c r="ED192" i="2"/>
  <c r="EC193" i="2"/>
  <c r="EB193" i="2"/>
  <c r="DI192" i="2"/>
  <c r="DF193" i="2"/>
  <c r="DG193" i="2"/>
  <c r="CN192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GL194" i="2" s="1"/>
  <c r="HD194" i="2"/>
  <c r="HG194" i="2" s="1"/>
  <c r="GJ194" i="2"/>
  <c r="GM194" i="2" s="1"/>
  <c r="HE194" i="2"/>
  <c r="HH194" i="2" s="1"/>
  <c r="GK194" i="2"/>
  <c r="HF194" i="2"/>
  <c r="FC194" i="2"/>
  <c r="ER194" i="2"/>
  <c r="ET194" i="2"/>
  <c r="EW194" i="2" s="1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EV194" i="2" s="1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DH194" i="2"/>
  <c r="CN193" i="2"/>
  <c r="FR195" i="2"/>
  <c r="EC194" i="2"/>
  <c r="EA194" i="2"/>
  <c r="AW194" i="2"/>
  <c r="DI193" i="2"/>
  <c r="DF194" i="2"/>
  <c r="DG194" i="2"/>
  <c r="CM194" i="2"/>
  <c r="AV194" i="2"/>
  <c r="AU194" i="2"/>
  <c r="BR194" i="2"/>
  <c r="BQ194" i="2"/>
  <c r="BP194" i="2"/>
  <c r="CL194" i="2"/>
  <c r="CK194" i="2"/>
  <c r="FT193" i="2"/>
  <c r="GO193" i="2"/>
  <c r="HJ193" i="2"/>
  <c r="EY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GM195" i="2" s="1"/>
  <c r="HE195" i="2"/>
  <c r="HH195" i="2" s="1"/>
  <c r="GK195" i="2"/>
  <c r="HF195" i="2"/>
  <c r="FW195" i="2"/>
  <c r="FL195" i="2"/>
  <c r="ES195" i="2"/>
  <c r="EV195" i="2" s="1"/>
  <c r="FB195" i="2"/>
  <c r="FC195" i="2"/>
  <c r="FM195" i="2"/>
  <c r="FO195" i="2"/>
  <c r="EQ195" i="2"/>
  <c r="GI195" i="2"/>
  <c r="GL195" i="2" s="1"/>
  <c r="FP195" i="2"/>
  <c r="ET195" i="2"/>
  <c r="EW195" i="2" s="1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EB195" i="2"/>
  <c r="FR196" i="2"/>
  <c r="ED194" i="2"/>
  <c r="EC195" i="2"/>
  <c r="DF195" i="2"/>
  <c r="DG195" i="2"/>
  <c r="AU195" i="2"/>
  <c r="CN194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GL196" i="2" s="1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Q196" i="2" s="1"/>
  <c r="FO196" i="2"/>
  <c r="ES196" i="2"/>
  <c r="EV196" i="2" s="1"/>
  <c r="GJ196" i="2"/>
  <c r="GM196" i="2" s="1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W196" i="2" l="1"/>
  <c r="EA196" i="2"/>
  <c r="EB196" i="2"/>
  <c r="FR197" i="2"/>
  <c r="DF196" i="2"/>
  <c r="EC196" i="2"/>
  <c r="DH196" i="2"/>
  <c r="DG196" i="2"/>
  <c r="DI196" i="2" s="1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GL197" i="2" s="1"/>
  <c r="HD197" i="2"/>
  <c r="HG197" i="2" s="1"/>
  <c r="GJ197" i="2"/>
  <c r="GM197" i="2" s="1"/>
  <c r="HE197" i="2"/>
  <c r="HH197" i="2" s="1"/>
  <c r="HF197" i="2"/>
  <c r="FW197" i="2"/>
  <c r="GR197" i="2"/>
  <c r="FX197" i="2"/>
  <c r="GS197" i="2"/>
  <c r="GG197" i="2"/>
  <c r="FN197" i="2"/>
  <c r="FQ197" i="2" s="1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EV197" i="2" s="1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D196" i="2" l="1"/>
  <c r="Z197" i="2"/>
  <c r="DF197" i="2"/>
  <c r="EA197" i="2"/>
  <c r="EB197" i="2"/>
  <c r="EC197" i="2"/>
  <c r="DH197" i="2"/>
  <c r="DG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7" i="2" s="1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GL198" i="2" s="1"/>
  <c r="HD198" i="2"/>
  <c r="HG198" i="2" s="1"/>
  <c r="GJ198" i="2"/>
  <c r="GM198" i="2" s="1"/>
  <c r="HE198" i="2"/>
  <c r="HH198" i="2" s="1"/>
  <c r="GK198" i="2"/>
  <c r="HF198" i="2"/>
  <c r="FW198" i="2"/>
  <c r="GR198" i="2"/>
  <c r="FX198" i="2"/>
  <c r="GS198" i="2"/>
  <c r="GG198" i="2"/>
  <c r="HB198" i="2"/>
  <c r="GH198" i="2"/>
  <c r="FO198" i="2"/>
  <c r="FR198" i="2" s="1"/>
  <c r="ES198" i="2"/>
  <c r="EV198" i="2" s="1"/>
  <c r="FB198" i="2"/>
  <c r="FL198" i="2"/>
  <c r="EG198" i="2"/>
  <c r="FM198" i="2"/>
  <c r="FN198" i="2"/>
  <c r="FQ198" i="2" s="1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Z198" i="2"/>
  <c r="EC198" i="2"/>
  <c r="EA198" i="2"/>
  <c r="EB198" i="2"/>
  <c r="AW198" i="2"/>
  <c r="DH198" i="2"/>
  <c r="DG198" i="2"/>
  <c r="DF198" i="2"/>
  <c r="CN197" i="2"/>
  <c r="CM198" i="2"/>
  <c r="BR198" i="2"/>
  <c r="AV198" i="2"/>
  <c r="AU198" i="2"/>
  <c r="AU199" i="2" s="1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GM199" i="2" s="1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GL199" i="2" s="1"/>
  <c r="FP199" i="2"/>
  <c r="FW199" i="2"/>
  <c r="FB199" i="2"/>
  <c r="ET199" i="2"/>
  <c r="EW199" i="2" s="1"/>
  <c r="FC199" i="2"/>
  <c r="FL199" i="2"/>
  <c r="FN199" i="2"/>
  <c r="FQ199" i="2" s="1"/>
  <c r="EH199" i="2"/>
  <c r="FO199" i="2"/>
  <c r="FR199" i="2" s="1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DI198" i="2" l="1"/>
  <c r="EB199" i="2"/>
  <c r="EA199" i="2"/>
  <c r="EC199" i="2"/>
  <c r="DH199" i="2"/>
  <c r="DF199" i="2"/>
  <c r="DG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HH200" i="2" s="1"/>
  <c r="GK200" i="2"/>
  <c r="HF200" i="2"/>
  <c r="FW200" i="2"/>
  <c r="GR200" i="2"/>
  <c r="GS200" i="2"/>
  <c r="GG200" i="2"/>
  <c r="HB200" i="2"/>
  <c r="GH200" i="2"/>
  <c r="HC200" i="2"/>
  <c r="GI200" i="2"/>
  <c r="GL200" i="2" s="1"/>
  <c r="HD200" i="2"/>
  <c r="HG200" i="2" s="1"/>
  <c r="GJ200" i="2"/>
  <c r="GM200" i="2" s="1"/>
  <c r="FL200" i="2"/>
  <c r="EU200" i="2"/>
  <c r="FX200" i="2"/>
  <c r="FM200" i="2"/>
  <c r="FN200" i="2"/>
  <c r="FQ200" i="2" s="1"/>
  <c r="FP200" i="2"/>
  <c r="EQ200" i="2"/>
  <c r="FB200" i="2"/>
  <c r="ES200" i="2"/>
  <c r="EV200" i="2" s="1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FR200" i="2" s="1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EC200" i="2" l="1"/>
  <c r="EA200" i="2"/>
  <c r="EB200" i="2"/>
  <c r="DH200" i="2"/>
  <c r="DG200" i="2"/>
  <c r="DF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GL201" i="2" s="1"/>
  <c r="HD201" i="2"/>
  <c r="HG201" i="2" s="1"/>
  <c r="GJ201" i="2"/>
  <c r="GM201" i="2" s="1"/>
  <c r="HE201" i="2"/>
  <c r="HH201" i="2" s="1"/>
  <c r="GK201" i="2"/>
  <c r="FB201" i="2"/>
  <c r="FN201" i="2"/>
  <c r="FQ201" i="2" s="1"/>
  <c r="FO201" i="2"/>
  <c r="FR201" i="2" s="1"/>
  <c r="GG201" i="2"/>
  <c r="FP201" i="2"/>
  <c r="ER201" i="2"/>
  <c r="FC201" i="2"/>
  <c r="FL201" i="2"/>
  <c r="ET201" i="2"/>
  <c r="EW201" i="2" s="1"/>
  <c r="DY201" i="2"/>
  <c r="DC201" i="2"/>
  <c r="FM201" i="2"/>
  <c r="EU201" i="2"/>
  <c r="DZ201" i="2"/>
  <c r="DD201" i="2"/>
  <c r="EH201" i="2"/>
  <c r="DL201" i="2"/>
  <c r="EQ201" i="2"/>
  <c r="ES201" i="2"/>
  <c r="EV201" i="2" s="1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CM201" i="2" l="1"/>
  <c r="HH202" i="2"/>
  <c r="DH201" i="2"/>
  <c r="EC201" i="2"/>
  <c r="EA201" i="2"/>
  <c r="ED200" i="2"/>
  <c r="EB201" i="2"/>
  <c r="DI200" i="2"/>
  <c r="DG201" i="2"/>
  <c r="DF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GL202" i="2" s="1"/>
  <c r="HC202" i="2"/>
  <c r="GJ202" i="2"/>
  <c r="GM202" i="2" s="1"/>
  <c r="HD202" i="2"/>
  <c r="HG202" i="2" s="1"/>
  <c r="GK202" i="2"/>
  <c r="HE202" i="2"/>
  <c r="FC202" i="2"/>
  <c r="FP202" i="2"/>
  <c r="EG202" i="2"/>
  <c r="FL202" i="2"/>
  <c r="ES202" i="2"/>
  <c r="EV202" i="2" s="1"/>
  <c r="FM202" i="2"/>
  <c r="FN202" i="2"/>
  <c r="FQ202" i="2" s="1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EA202" i="2"/>
  <c r="HH203" i="2"/>
  <c r="CN201" i="2"/>
  <c r="EC202" i="2"/>
  <c r="EB202" i="2"/>
  <c r="DH202" i="2"/>
  <c r="DG202" i="2"/>
  <c r="DF202" i="2"/>
  <c r="CM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GM203" i="2" s="1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GL203" i="2" s="1"/>
  <c r="FN203" i="2"/>
  <c r="FQ203" i="2" s="1"/>
  <c r="ET203" i="2"/>
  <c r="EW203" i="2" s="1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V203" i="2" s="1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40" i="2" s="1" a="1"/>
  <c r="AH140" i="2" s="1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BX29" i="2" a="1"/>
  <c r="BX29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CS77" i="2" a="1"/>
  <c r="CS77" i="2" s="1"/>
  <c r="BX8" i="2" a="1"/>
  <c r="BX8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BX50" i="2" a="1"/>
  <c r="BX50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HJ202" i="2"/>
  <c r="EY202" i="2"/>
  <c r="AX200" i="2"/>
  <c r="AH56" i="2" l="1" a="1"/>
  <c r="AH56" i="2" s="1"/>
  <c r="AH197" i="2" a="1"/>
  <c r="AH197" i="2" s="1"/>
  <c r="AH201" i="2" a="1"/>
  <c r="AH201" i="2" s="1"/>
  <c r="AH79" i="2" a="1"/>
  <c r="AH79" i="2" s="1"/>
  <c r="AH17" i="2" a="1"/>
  <c r="AH17" i="2" s="1"/>
  <c r="AH37" i="2" a="1"/>
  <c r="AH37" i="2" s="1"/>
  <c r="AH89" i="2" a="1"/>
  <c r="AH89" i="2" s="1"/>
  <c r="AH144" i="2" a="1"/>
  <c r="AH144" i="2" s="1"/>
  <c r="AH92" i="2" a="1"/>
  <c r="AH92" i="2" s="1"/>
  <c r="AH19" i="2" a="1"/>
  <c r="AH19" i="2" s="1"/>
  <c r="AH166" i="2" a="1"/>
  <c r="AH166" i="2" s="1"/>
  <c r="AH146" i="2" a="1"/>
  <c r="AH146" i="2" s="1"/>
  <c r="AH198" i="2" a="1"/>
  <c r="AH198" i="2" s="1"/>
  <c r="AH163" i="2" a="1"/>
  <c r="AH163" i="2" s="1"/>
  <c r="AH186" i="2" a="1"/>
  <c r="AH186" i="2" s="1"/>
  <c r="AH157" i="2" a="1"/>
  <c r="AH157" i="2" s="1"/>
  <c r="AH155" i="2" a="1"/>
  <c r="AH155" i="2" s="1"/>
  <c r="AH14" i="2" a="1"/>
  <c r="AH14" i="2" s="1"/>
  <c r="AH162" i="2" a="1"/>
  <c r="AH162" i="2" s="1"/>
  <c r="AH62" i="2" a="1"/>
  <c r="AH62" i="2" s="1"/>
  <c r="AH151" i="2" a="1"/>
  <c r="AH151" i="2" s="1"/>
  <c r="AH83" i="2" a="1"/>
  <c r="AH83" i="2" s="1"/>
  <c r="AH185" i="2" a="1"/>
  <c r="AH185" i="2" s="1"/>
  <c r="AH199" i="2" a="1"/>
  <c r="AH199" i="2" s="1"/>
  <c r="AH90" i="2" a="1"/>
  <c r="AH90" i="2" s="1"/>
  <c r="AH38" i="2" a="1"/>
  <c r="AH38" i="2" s="1"/>
  <c r="DN132" i="2" a="1"/>
  <c r="DN132" i="2" s="1"/>
  <c r="DN45" i="2" a="1"/>
  <c r="DN45" i="2" s="1"/>
  <c r="DN30" i="2" a="1"/>
  <c r="DN30" i="2" s="1"/>
  <c r="DN55" i="2" a="1"/>
  <c r="DN55" i="2" s="1"/>
  <c r="DN110" i="2" a="1"/>
  <c r="DN110" i="2" s="1"/>
  <c r="DN16" i="2" a="1"/>
  <c r="DN16" i="2" s="1"/>
  <c r="DN43" i="2" a="1"/>
  <c r="DN43" i="2" s="1"/>
  <c r="DN31" i="2" a="1"/>
  <c r="DN31" i="2" s="1"/>
  <c r="DN168" i="2" a="1"/>
  <c r="DN168" i="2" s="1"/>
  <c r="DN164" i="2" a="1"/>
  <c r="DN164" i="2" s="1"/>
  <c r="DN46" i="2" a="1"/>
  <c r="DN46" i="2" s="1"/>
  <c r="DN187" i="2" a="1"/>
  <c r="DN187" i="2" s="1"/>
  <c r="DN190" i="2" a="1"/>
  <c r="DN190" i="2" s="1"/>
  <c r="DN70" i="2" a="1"/>
  <c r="DN70" i="2" s="1"/>
  <c r="DN80" i="2" a="1"/>
  <c r="DN80" i="2" s="1"/>
  <c r="DN192" i="2" a="1"/>
  <c r="DN192" i="2" s="1"/>
  <c r="DN188" i="2" a="1"/>
  <c r="DN188" i="2" s="1"/>
  <c r="DN176" i="2" a="1"/>
  <c r="DN176" i="2" s="1"/>
  <c r="DN167" i="2" a="1"/>
  <c r="DN167" i="2" s="1"/>
  <c r="DN66" i="2" a="1"/>
  <c r="DN66" i="2" s="1"/>
  <c r="DN133" i="2" a="1"/>
  <c r="DN133" i="2" s="1"/>
  <c r="DN162" i="2" a="1"/>
  <c r="DN162" i="2" s="1"/>
  <c r="DN86" i="2" a="1"/>
  <c r="DN86" i="2" s="1"/>
  <c r="DN65" i="2" a="1"/>
  <c r="DN65" i="2" s="1"/>
  <c r="DN49" i="2" a="1"/>
  <c r="DN49" i="2" s="1"/>
  <c r="DN123" i="2" a="1"/>
  <c r="DN123" i="2" s="1"/>
  <c r="DN177" i="2" a="1"/>
  <c r="DN177" i="2" s="1"/>
  <c r="DN114" i="2" a="1"/>
  <c r="DN114" i="2" s="1"/>
  <c r="DN115" i="2" a="1"/>
  <c r="DN115" i="2" s="1"/>
  <c r="DN135" i="2" a="1"/>
  <c r="DN135" i="2" s="1"/>
  <c r="DN63" i="2" a="1"/>
  <c r="DN63" i="2" s="1"/>
  <c r="DN103" i="2" a="1"/>
  <c r="DN103" i="2" s="1"/>
  <c r="DN50" i="2" a="1"/>
  <c r="DN50" i="2" s="1"/>
  <c r="DN38" i="2" a="1"/>
  <c r="DN38" i="2" s="1"/>
  <c r="DN150" i="2" a="1"/>
  <c r="DN150" i="2" s="1"/>
  <c r="DN29" i="2" a="1"/>
  <c r="DN29" i="2" s="1"/>
  <c r="DN153" i="2" a="1"/>
  <c r="DN153" i="2" s="1"/>
  <c r="DN170" i="2" a="1"/>
  <c r="DN170" i="2" s="1"/>
  <c r="DN129" i="2" a="1"/>
  <c r="DN129" i="2" s="1"/>
  <c r="DN113" i="2" a="1"/>
  <c r="DN113" i="2" s="1"/>
  <c r="DN25" i="2" a="1"/>
  <c r="DN25" i="2" s="1"/>
  <c r="DN41" i="2" a="1"/>
  <c r="DN41" i="2" s="1"/>
  <c r="DN152" i="2" a="1"/>
  <c r="DN152" i="2" s="1"/>
  <c r="DN155" i="2" a="1"/>
  <c r="DN155" i="2" s="1"/>
  <c r="DN56" i="2" a="1"/>
  <c r="DN56" i="2" s="1"/>
  <c r="DN137" i="2" a="1"/>
  <c r="DN137" i="2" s="1"/>
  <c r="DN184" i="2" a="1"/>
  <c r="DN184" i="2" s="1"/>
  <c r="DN124" i="2" a="1"/>
  <c r="DN124" i="2" s="1"/>
  <c r="DN186" i="2" a="1"/>
  <c r="DN186" i="2" s="1"/>
  <c r="CM203" i="2"/>
  <c r="BC84" i="2" a="1"/>
  <c r="BC84" i="2" s="1"/>
  <c r="BC18" i="2" a="1"/>
  <c r="BC18" i="2" s="1"/>
  <c r="BC47" i="2" a="1"/>
  <c r="BC47" i="2" s="1"/>
  <c r="BC38" i="2" a="1"/>
  <c r="BC38" i="2" s="1"/>
  <c r="BC32" i="2" a="1"/>
  <c r="BC32" i="2" s="1"/>
  <c r="BC71" i="2" a="1"/>
  <c r="BC71" i="2" s="1"/>
  <c r="BC164" i="2" a="1"/>
  <c r="BC164" i="2" s="1"/>
  <c r="BC117" i="2" a="1"/>
  <c r="BC117" i="2" s="1"/>
  <c r="BC68" i="2" a="1"/>
  <c r="BC68" i="2" s="1"/>
  <c r="BC151" i="2" a="1"/>
  <c r="BC151" i="2" s="1"/>
  <c r="BC192" i="2" a="1"/>
  <c r="BC192" i="2" s="1"/>
  <c r="BC181" i="2" a="1"/>
  <c r="BC181" i="2" s="1"/>
  <c r="BC146" i="2" a="1"/>
  <c r="BC146" i="2" s="1"/>
  <c r="BC55" i="2" a="1"/>
  <c r="BC55" i="2" s="1"/>
  <c r="BC65" i="2" a="1"/>
  <c r="BC65" i="2" s="1"/>
  <c r="BC15" i="2" a="1"/>
  <c r="BC15" i="2" s="1"/>
  <c r="BC83" i="2" a="1"/>
  <c r="BC83" i="2" s="1"/>
  <c r="BC185" i="2" a="1"/>
  <c r="BC185" i="2" s="1"/>
  <c r="BC130" i="2" a="1"/>
  <c r="BC130" i="2" s="1"/>
  <c r="BC114" i="2" a="1"/>
  <c r="BC114" i="2" s="1"/>
  <c r="BC196" i="2" a="1"/>
  <c r="BC196" i="2" s="1"/>
  <c r="BC143" i="2" a="1"/>
  <c r="BC143" i="2" s="1"/>
  <c r="BC126" i="2" a="1"/>
  <c r="BC126" i="2" s="1"/>
  <c r="BC58" i="2" a="1"/>
  <c r="BC58" i="2" s="1"/>
  <c r="BC7" i="2" a="1"/>
  <c r="BC7" i="2" s="1"/>
  <c r="BD7" i="2" s="1"/>
  <c r="BC31" i="2" a="1"/>
  <c r="BC31" i="2" s="1"/>
  <c r="BC82" i="2" a="1"/>
  <c r="BC82" i="2" s="1"/>
  <c r="BC34" i="2" a="1"/>
  <c r="BC34" i="2" s="1"/>
  <c r="AH136" i="2" a="1"/>
  <c r="AH136" i="2" s="1"/>
  <c r="AH143" i="2" a="1"/>
  <c r="AH143" i="2" s="1"/>
  <c r="BQ203" i="2"/>
  <c r="DH203" i="2"/>
  <c r="EC203" i="2"/>
  <c r="EB203" i="2"/>
  <c r="EA203" i="2"/>
  <c r="BP203" i="2"/>
  <c r="DF203" i="2"/>
  <c r="DG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93" i="2" l="1"/>
  <c r="CY47" i="2"/>
  <c r="CY16" i="2"/>
  <c r="CY70" i="2"/>
  <c r="CY6" i="2"/>
  <c r="CY130" i="2"/>
  <c r="CY69" i="2"/>
  <c r="CY201" i="2"/>
  <c r="CY164" i="2"/>
  <c r="CY24" i="2"/>
  <c r="CY10" i="2"/>
  <c r="CY168" i="2"/>
  <c r="CY175" i="2"/>
  <c r="CY74" i="2"/>
  <c r="CY73" i="2"/>
  <c r="CY60" i="2"/>
  <c r="CY117" i="2"/>
  <c r="CY7" i="2"/>
  <c r="CY51" i="2"/>
  <c r="CY91" i="2"/>
  <c r="CY152" i="2"/>
  <c r="CY176" i="2"/>
  <c r="CY68" i="2"/>
  <c r="CY26" i="2"/>
  <c r="CY85" i="2"/>
  <c r="CY44" i="2"/>
  <c r="CY66" i="2"/>
  <c r="CY107" i="2"/>
  <c r="CY62" i="2"/>
  <c r="CY21" i="2"/>
  <c r="CY137" i="2"/>
  <c r="CY172" i="2"/>
  <c r="CY97" i="2"/>
  <c r="CY22" i="2"/>
  <c r="CY127" i="2"/>
  <c r="CY179" i="2"/>
  <c r="CY115" i="2"/>
  <c r="CY188" i="2"/>
  <c r="CY109" i="2"/>
  <c r="CY86" i="2"/>
  <c r="CY28" i="2"/>
  <c r="CY31" i="2"/>
  <c r="CY183" i="2"/>
  <c r="CY134" i="2"/>
  <c r="CY143" i="2"/>
  <c r="CY36" i="2"/>
  <c r="CY76" i="2"/>
  <c r="CY61" i="2"/>
  <c r="CY52" i="2"/>
  <c r="CY42" i="2"/>
  <c r="CY45" i="2"/>
  <c r="CY58" i="2"/>
  <c r="CY129" i="2"/>
  <c r="CY75" i="2"/>
  <c r="CY59" i="2"/>
  <c r="CY40" i="2"/>
  <c r="CY148" i="2"/>
  <c r="CY131" i="2"/>
  <c r="CY88" i="2"/>
  <c r="CY57" i="2"/>
  <c r="CY99" i="2"/>
  <c r="CY166" i="2"/>
  <c r="CY193" i="2"/>
  <c r="CY173" i="2"/>
  <c r="CY111" i="2"/>
  <c r="CY133" i="2"/>
  <c r="CY23" i="2"/>
  <c r="CY100" i="2"/>
  <c r="CY101" i="2"/>
  <c r="CY180" i="2"/>
  <c r="CY140" i="2"/>
  <c r="CY80" i="2"/>
  <c r="CY119" i="2"/>
  <c r="CY29" i="2"/>
  <c r="CY64" i="2"/>
  <c r="CY113" i="2"/>
  <c r="CY162" i="2"/>
  <c r="CY128" i="2"/>
  <c r="CY34" i="2"/>
  <c r="CY158" i="2"/>
  <c r="CY72" i="2"/>
  <c r="CY191" i="2"/>
  <c r="CY181" i="2"/>
  <c r="CY203" i="2"/>
  <c r="CY156" i="2"/>
  <c r="CY150" i="2"/>
  <c r="CY83" i="2"/>
  <c r="CY190" i="2"/>
  <c r="CY8" i="2"/>
  <c r="CY171" i="2"/>
  <c r="CY104" i="2"/>
  <c r="CY138" i="2"/>
  <c r="CY186" i="2"/>
  <c r="CY79" i="2"/>
  <c r="CY3" i="2"/>
  <c r="C10" i="4" s="1"/>
  <c r="E10" i="4" s="1"/>
  <c r="F10" i="4" s="1"/>
  <c r="G10" i="4" s="1"/>
  <c r="L10" i="4" s="1"/>
  <c r="CY170" i="2"/>
  <c r="CY165" i="2"/>
  <c r="CY163" i="2"/>
  <c r="CY132" i="2"/>
  <c r="CY112" i="2"/>
  <c r="CY139" i="2"/>
  <c r="CY200" i="2"/>
  <c r="CY147" i="2"/>
  <c r="CY39" i="2"/>
  <c r="CY199" i="2"/>
  <c r="CY56" i="2"/>
  <c r="CY102" i="2"/>
  <c r="CY108" i="2"/>
  <c r="CY142" i="2"/>
  <c r="CY161" i="2"/>
  <c r="CY151" i="2"/>
  <c r="CY18" i="2"/>
  <c r="CY15" i="2"/>
  <c r="CY98" i="2"/>
  <c r="CY106" i="2"/>
  <c r="CY178" i="2"/>
  <c r="CY146" i="2"/>
  <c r="CY177" i="2"/>
  <c r="CY84" i="2"/>
  <c r="CY154" i="2"/>
  <c r="CY92" i="2"/>
  <c r="CY25" i="2"/>
  <c r="CY196" i="2"/>
  <c r="CY185" i="2"/>
  <c r="CY118" i="2"/>
  <c r="CY155" i="2"/>
  <c r="CY124" i="2"/>
  <c r="CY65" i="2"/>
  <c r="CY103" i="2"/>
  <c r="CY87" i="2"/>
  <c r="CY55" i="2"/>
  <c r="CY135" i="2"/>
  <c r="CY197" i="2"/>
  <c r="CY13" i="2"/>
  <c r="CY153" i="2"/>
  <c r="CY94" i="2"/>
  <c r="CY48" i="2"/>
  <c r="CY189" i="2"/>
  <c r="CY160" i="2"/>
  <c r="CY27" i="2"/>
  <c r="CY149" i="2"/>
  <c r="CY30" i="2"/>
  <c r="CY81" i="2"/>
  <c r="CY78" i="2"/>
  <c r="CY159" i="2"/>
  <c r="CY14" i="2"/>
  <c r="CY4" i="2"/>
  <c r="CY121" i="2"/>
  <c r="CY192" i="2"/>
  <c r="CY54" i="2"/>
  <c r="CY9" i="2"/>
  <c r="CY198" i="2"/>
  <c r="CY202" i="2"/>
  <c r="CY96" i="2"/>
  <c r="CY195" i="2"/>
  <c r="CY43" i="2"/>
  <c r="CY46" i="2"/>
  <c r="CY184" i="2"/>
  <c r="CY63" i="2"/>
  <c r="CY126" i="2"/>
  <c r="CY123" i="2"/>
  <c r="CY5" i="2"/>
  <c r="CY145" i="2"/>
  <c r="CY35" i="2"/>
  <c r="CY95" i="2"/>
  <c r="CY90" i="2"/>
  <c r="CY110" i="2"/>
  <c r="CY169" i="2"/>
  <c r="CY120" i="2"/>
  <c r="CY114" i="2"/>
  <c r="CY182" i="2"/>
  <c r="CY41" i="2"/>
  <c r="CY89" i="2"/>
  <c r="CY32" i="2"/>
  <c r="CY11" i="2"/>
  <c r="CY167" i="2"/>
  <c r="CY194" i="2"/>
  <c r="CY71" i="2"/>
  <c r="CY67" i="2"/>
  <c r="CY38" i="2"/>
  <c r="CY157" i="2"/>
  <c r="CY105" i="2"/>
  <c r="CY141" i="2"/>
  <c r="CY37" i="2"/>
  <c r="CY17" i="2"/>
  <c r="CY19" i="2"/>
  <c r="CY187" i="2"/>
  <c r="CY53" i="2"/>
  <c r="CY50" i="2"/>
  <c r="CY82" i="2"/>
  <c r="CY33" i="2"/>
  <c r="CY122" i="2"/>
  <c r="CY116" i="2"/>
  <c r="CY125" i="2"/>
  <c r="CY12" i="2"/>
  <c r="CY20" i="2"/>
  <c r="CY77" i="2"/>
  <c r="CY49" i="2"/>
  <c r="CY136" i="2"/>
  <c r="CY144" i="2"/>
  <c r="CY174" i="2"/>
  <c r="CD60" i="2"/>
  <c r="CD158" i="2"/>
  <c r="CD53" i="2"/>
  <c r="CD101" i="2"/>
  <c r="CD150" i="2"/>
  <c r="CD119" i="2"/>
  <c r="CD65" i="2"/>
  <c r="CD97" i="2"/>
  <c r="CD52" i="2"/>
  <c r="CD151" i="2"/>
  <c r="CD177" i="2"/>
  <c r="CD43" i="2"/>
  <c r="CD61" i="2"/>
  <c r="CD18" i="2"/>
  <c r="CD168" i="2"/>
  <c r="CD22" i="2"/>
  <c r="CD133" i="2"/>
  <c r="CD10" i="2"/>
  <c r="CD176" i="2"/>
  <c r="CD29" i="2"/>
  <c r="CD120" i="2"/>
  <c r="CD121" i="2"/>
  <c r="CD169" i="2"/>
  <c r="CD106" i="2"/>
  <c r="CD163" i="2"/>
  <c r="CD155" i="2"/>
  <c r="CD44" i="2"/>
  <c r="CD138" i="2"/>
  <c r="CD123" i="2"/>
  <c r="CD201" i="2"/>
  <c r="CD14" i="2"/>
  <c r="CD75" i="2"/>
  <c r="CD70" i="2"/>
  <c r="CD90" i="2"/>
  <c r="CD183" i="2"/>
  <c r="CD186" i="2"/>
  <c r="CD113" i="2"/>
  <c r="CD41" i="2"/>
  <c r="CD81" i="2"/>
  <c r="CD99" i="2"/>
  <c r="CD170" i="2"/>
  <c r="CD98" i="2"/>
  <c r="CD172" i="2"/>
  <c r="CD132" i="2"/>
  <c r="CD145" i="2"/>
  <c r="CD109" i="2"/>
  <c r="CD33" i="2"/>
  <c r="CD185" i="2"/>
  <c r="CD76" i="2"/>
  <c r="CD20" i="2"/>
  <c r="CD112" i="2"/>
  <c r="CD87" i="2"/>
  <c r="CD181" i="2"/>
  <c r="CD157" i="2"/>
  <c r="CD124" i="2"/>
  <c r="CD47" i="2"/>
  <c r="CD35" i="2"/>
  <c r="CD152" i="2"/>
  <c r="CD182" i="2"/>
  <c r="CD104" i="2"/>
  <c r="CD15" i="2"/>
  <c r="CD128" i="2"/>
  <c r="CD200" i="2"/>
  <c r="CD139" i="2"/>
  <c r="CD92" i="2"/>
  <c r="CD114" i="2"/>
  <c r="CD191" i="2"/>
  <c r="CD39" i="2"/>
  <c r="CD66" i="2"/>
  <c r="CD40" i="2"/>
  <c r="CD78" i="2"/>
  <c r="CD79" i="2"/>
  <c r="CD93" i="2"/>
  <c r="CD136" i="2"/>
  <c r="CD74" i="2"/>
  <c r="CD34" i="2"/>
  <c r="CD154" i="2"/>
  <c r="CD129" i="2"/>
  <c r="CD13" i="2"/>
  <c r="CD8" i="2"/>
  <c r="CD46" i="2"/>
  <c r="CD23" i="2"/>
  <c r="CD173" i="2"/>
  <c r="CD141" i="2"/>
  <c r="CD164" i="2"/>
  <c r="CD142" i="2"/>
  <c r="CD12" i="2"/>
  <c r="CD36" i="2"/>
  <c r="CD64" i="2"/>
  <c r="CD54" i="2"/>
  <c r="CD160" i="2"/>
  <c r="CD38" i="2"/>
  <c r="CD7" i="2"/>
  <c r="CD147" i="2"/>
  <c r="CD162" i="2"/>
  <c r="CD187" i="2"/>
  <c r="CD198" i="2"/>
  <c r="CD108" i="2"/>
  <c r="CD68" i="2"/>
  <c r="CD131" i="2"/>
  <c r="CD122" i="2"/>
  <c r="CD80" i="2"/>
  <c r="CD6" i="2"/>
  <c r="CD71" i="2"/>
  <c r="CD96" i="2"/>
  <c r="CD171" i="2"/>
  <c r="CD125" i="2"/>
  <c r="CD134" i="2"/>
  <c r="CD25" i="2"/>
  <c r="CD11" i="2"/>
  <c r="CD100" i="2"/>
  <c r="CD27" i="2"/>
  <c r="CD28" i="2"/>
  <c r="CD62" i="2"/>
  <c r="CD130" i="2"/>
  <c r="CD69" i="2"/>
  <c r="CD126" i="2"/>
  <c r="CD159" i="2"/>
  <c r="CD17" i="2"/>
  <c r="CD73" i="2"/>
  <c r="CD116" i="2"/>
  <c r="CD161" i="2"/>
  <c r="CD144" i="2"/>
  <c r="CD166" i="2"/>
  <c r="CD5" i="2"/>
  <c r="CD32" i="2"/>
  <c r="CD50" i="2"/>
  <c r="CD59" i="2"/>
  <c r="CD55" i="2"/>
  <c r="CD85" i="2"/>
  <c r="CD56" i="2"/>
  <c r="CD179" i="2"/>
  <c r="CD95" i="2"/>
  <c r="CD156" i="2"/>
  <c r="CD195" i="2"/>
  <c r="CD67" i="2"/>
  <c r="CD143" i="2"/>
  <c r="CD180" i="2"/>
  <c r="CD115" i="2"/>
  <c r="CD58" i="2"/>
  <c r="CD83" i="2"/>
  <c r="CD45" i="2"/>
  <c r="CD4" i="2"/>
  <c r="CD82" i="2"/>
  <c r="CD196" i="2"/>
  <c r="CD167" i="2"/>
  <c r="CD193" i="2"/>
  <c r="CD91" i="2"/>
  <c r="CD165" i="2"/>
  <c r="CD118" i="2"/>
  <c r="CD110" i="2"/>
  <c r="CD77" i="2"/>
  <c r="CD16" i="2"/>
  <c r="CD135" i="2"/>
  <c r="CD63" i="2"/>
  <c r="CD102" i="2"/>
  <c r="CD107" i="2"/>
  <c r="CD117" i="2"/>
  <c r="CD111" i="2"/>
  <c r="CD105" i="2"/>
  <c r="CD188" i="2"/>
  <c r="CD199" i="2"/>
  <c r="CD202" i="2"/>
  <c r="CD190" i="2"/>
  <c r="CD175" i="2"/>
  <c r="CD153" i="2"/>
  <c r="CD189" i="2"/>
  <c r="CD149" i="2"/>
  <c r="CD192" i="2"/>
  <c r="CD146" i="2"/>
  <c r="CD174" i="2"/>
  <c r="CD37" i="2"/>
  <c r="CD94" i="2"/>
  <c r="CD19" i="2"/>
  <c r="CD48" i="2"/>
  <c r="CD103" i="2"/>
  <c r="CD30" i="2"/>
  <c r="CD31" i="2"/>
  <c r="CD88" i="2"/>
  <c r="CD86" i="2"/>
  <c r="CD140" i="2"/>
  <c r="CD51" i="2"/>
  <c r="CD127" i="2"/>
  <c r="CD42" i="2"/>
  <c r="CD9" i="2"/>
  <c r="CD3" i="2"/>
  <c r="C9" i="4" s="1"/>
  <c r="E9" i="4" s="1"/>
  <c r="F9" i="4" s="1"/>
  <c r="G9" i="4" s="1"/>
  <c r="L9" i="4" s="1"/>
  <c r="CD57" i="2"/>
  <c r="CD194" i="2"/>
  <c r="CD49" i="2"/>
  <c r="CD137" i="2"/>
  <c r="CD84" i="2"/>
  <c r="CD24" i="2"/>
  <c r="CD26" i="2"/>
  <c r="CD21" i="2"/>
  <c r="CD148" i="2"/>
  <c r="CD178" i="2"/>
  <c r="CD72" i="2"/>
  <c r="CD197" i="2"/>
  <c r="CD203" i="2"/>
  <c r="CD89" i="2"/>
  <c r="CD184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22" i="2"/>
  <c r="BI101" i="2"/>
  <c r="BI80" i="2"/>
  <c r="BI8" i="2"/>
  <c r="BI123" i="2"/>
  <c r="BI169" i="2"/>
  <c r="BI46" i="2"/>
  <c r="BI179" i="2"/>
  <c r="BI130" i="2"/>
  <c r="BI12" i="2"/>
  <c r="BI83" i="2"/>
  <c r="BI99" i="2"/>
  <c r="BI192" i="2"/>
  <c r="BI3" i="2"/>
  <c r="C8" i="4" s="1"/>
  <c r="E8" i="4" s="1"/>
  <c r="F8" i="4" s="1"/>
  <c r="G8" i="4" s="1"/>
  <c r="L8" i="4" s="1"/>
  <c r="BI15" i="2"/>
  <c r="BI127" i="2"/>
  <c r="BI69" i="2"/>
  <c r="BI105" i="2"/>
  <c r="BI183" i="2"/>
  <c r="BI174" i="2"/>
  <c r="BI4" i="2"/>
  <c r="BI65" i="2"/>
  <c r="BI149" i="2"/>
  <c r="BI41" i="2"/>
  <c r="BI91" i="2"/>
  <c r="BI116" i="2"/>
  <c r="BI32" i="2"/>
  <c r="BI97" i="2"/>
  <c r="BI203" i="2"/>
  <c r="BI112" i="2"/>
  <c r="BI175" i="2"/>
  <c r="BI49" i="2"/>
  <c r="BI193" i="2"/>
  <c r="BI25" i="2"/>
  <c r="BI42" i="2"/>
  <c r="BI100" i="2"/>
  <c r="BI109" i="2"/>
  <c r="BI94" i="2"/>
  <c r="BI139" i="2"/>
  <c r="BI117" i="2"/>
  <c r="BI61" i="2"/>
  <c r="BI84" i="2"/>
  <c r="BI119" i="2"/>
  <c r="BI74" i="2"/>
  <c r="BI126" i="2"/>
  <c r="BI150" i="2"/>
  <c r="BI111" i="2"/>
  <c r="BI147" i="2"/>
  <c r="BI7" i="2"/>
  <c r="BI200" i="2"/>
  <c r="BI36" i="2"/>
  <c r="BI11" i="2"/>
  <c r="BI48" i="2"/>
  <c r="BI159" i="2"/>
  <c r="BI129" i="2"/>
  <c r="BI31" i="2"/>
  <c r="BI90" i="2"/>
  <c r="BI178" i="2"/>
  <c r="BI66" i="2"/>
  <c r="BI181" i="2"/>
  <c r="BI113" i="2"/>
  <c r="BI26" i="2"/>
  <c r="BI133" i="2"/>
  <c r="BI93" i="2"/>
  <c r="BI189" i="2"/>
  <c r="BI148" i="2"/>
  <c r="BI52" i="2"/>
  <c r="BI168" i="2"/>
  <c r="BI146" i="2"/>
  <c r="BI64" i="2"/>
  <c r="BI6" i="2"/>
  <c r="BI88" i="2"/>
  <c r="BI128" i="2"/>
  <c r="BI43" i="2"/>
  <c r="BI110" i="2"/>
  <c r="BI45" i="2"/>
  <c r="BI106" i="2"/>
  <c r="BI87" i="2"/>
  <c r="BI73" i="2"/>
  <c r="BI141" i="2"/>
  <c r="BI71" i="2"/>
  <c r="BI132" i="2"/>
  <c r="BI196" i="2"/>
  <c r="BI38" i="2"/>
  <c r="BI24" i="2"/>
  <c r="BI78" i="2"/>
  <c r="BI68" i="2"/>
  <c r="BI62" i="2"/>
  <c r="BI56" i="2"/>
  <c r="BI51" i="2"/>
  <c r="BI108" i="2"/>
  <c r="BI53" i="2"/>
  <c r="BI166" i="2"/>
  <c r="BI23" i="2"/>
  <c r="BI165" i="2"/>
  <c r="BI77" i="2"/>
  <c r="BI34" i="2"/>
  <c r="BI164" i="2"/>
  <c r="BI142" i="2"/>
  <c r="BI55" i="2"/>
  <c r="BI160" i="2"/>
  <c r="BI89" i="2"/>
  <c r="BI157" i="2"/>
  <c r="BI154" i="2"/>
  <c r="BI182" i="2"/>
  <c r="BI21" i="2"/>
  <c r="BI75" i="2"/>
  <c r="BI70" i="2"/>
  <c r="BI162" i="2"/>
  <c r="BI134" i="2"/>
  <c r="BI138" i="2"/>
  <c r="BI104" i="2"/>
  <c r="BI115" i="2"/>
  <c r="BI82" i="2"/>
  <c r="BI114" i="2"/>
  <c r="BI161" i="2"/>
  <c r="BI199" i="2"/>
  <c r="BI103" i="2"/>
  <c r="BI195" i="2"/>
  <c r="BI171" i="2"/>
  <c r="BI107" i="2"/>
  <c r="BI187" i="2"/>
  <c r="BI177" i="2"/>
  <c r="BI153" i="2"/>
  <c r="BI17" i="2"/>
  <c r="BI184" i="2"/>
  <c r="BI194" i="2"/>
  <c r="BI63" i="2"/>
  <c r="BI28" i="2"/>
  <c r="BI140" i="2"/>
  <c r="BI131" i="2"/>
  <c r="BI143" i="2"/>
  <c r="BI121" i="2"/>
  <c r="BI167" i="2"/>
  <c r="BI158" i="2"/>
  <c r="BI188" i="2"/>
  <c r="BI33" i="2"/>
  <c r="BI60" i="2"/>
  <c r="BI5" i="2"/>
  <c r="BI122" i="2"/>
  <c r="BI16" i="2"/>
  <c r="BI152" i="2"/>
  <c r="BI81" i="2"/>
  <c r="BI186" i="2"/>
  <c r="BI172" i="2"/>
  <c r="BI201" i="2"/>
  <c r="BI197" i="2"/>
  <c r="BI72" i="2"/>
  <c r="BI144" i="2"/>
  <c r="BI57" i="2"/>
  <c r="BI27" i="2"/>
  <c r="BI18" i="2"/>
  <c r="BI155" i="2"/>
  <c r="BI9" i="2"/>
  <c r="BI180" i="2"/>
  <c r="BI185" i="2"/>
  <c r="BI44" i="2"/>
  <c r="BI40" i="2"/>
  <c r="BI163" i="2"/>
  <c r="BI14" i="2"/>
  <c r="BI19" i="2"/>
  <c r="BI92" i="2"/>
  <c r="BI137" i="2"/>
  <c r="BI124" i="2"/>
  <c r="BI136" i="2"/>
  <c r="BI151" i="2"/>
  <c r="BI125" i="2"/>
  <c r="BI29" i="2"/>
  <c r="BI176" i="2"/>
  <c r="BI37" i="2"/>
  <c r="BI10" i="2"/>
  <c r="BI95" i="2"/>
  <c r="BI30" i="2"/>
  <c r="BI13" i="2"/>
  <c r="BI58" i="2"/>
  <c r="BI156" i="2"/>
  <c r="BI79" i="2"/>
  <c r="BI59" i="2"/>
  <c r="BI170" i="2"/>
  <c r="BI98" i="2"/>
  <c r="BI202" i="2"/>
  <c r="BI135" i="2"/>
  <c r="BI35" i="2"/>
  <c r="BI54" i="2"/>
  <c r="BI102" i="2"/>
  <c r="BI50" i="2"/>
  <c r="BI118" i="2"/>
  <c r="BI190" i="2"/>
  <c r="BI198" i="2"/>
  <c r="BI96" i="2"/>
  <c r="BI86" i="2"/>
  <c r="BI85" i="2"/>
  <c r="BI191" i="2"/>
  <c r="BI67" i="2"/>
  <c r="BI173" i="2"/>
  <c r="BI76" i="2"/>
  <c r="BI145" i="2"/>
  <c r="BI39" i="2"/>
  <c r="BI120" i="2"/>
  <c r="BI20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<sst xmlns="http://schemas.openxmlformats.org/spreadsheetml/2006/main" count="1001" uniqueCount="314">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</sst>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2.8662734796075018</c:v>
                </c:pt>
                <c:pt idx="2">
                  <c:v>3.3873319816688454</c:v>
                </c:pt>
                <c:pt idx="3">
                  <c:v>4.0034606333336571</c:v>
                </c:pt>
                <c:pt idx="4">
                  <c:v>4.7320653223399596</c:v>
                </c:pt>
                <c:pt idx="5">
                  <c:v>5.5937489461774446</c:v>
                </c:pt>
                <c:pt idx="6">
                  <c:v>6.6129003739093966</c:v>
                </c:pt>
                <c:pt idx="7">
                  <c:v>7.8183922071220282</c:v>
                </c:pt>
                <c:pt idx="8">
                  <c:v>9.2444074893107366</c:v>
                </c:pt>
                <c:pt idx="9">
                  <c:v>10.931419253221842</c:v>
                </c:pt>
                <c:pt idx="10">
                  <c:v>12.927351231608034</c:v>
                </c:pt>
                <c:pt idx="11">
                  <c:v>15.288953318187046</c:v>
                </c:pt>
                <c:pt idx="12">
                  <c:v>18.083431606182749</c:v>
                </c:pt>
                <c:pt idx="13">
                  <c:v>21.390380234274556</c:v>
                </c:pt>
                <c:pt idx="14">
                  <c:v>25.304071050787371</c:v>
                </c:pt>
                <c:pt idx="15">
                  <c:v>29.936167523708747</c:v>
                </c:pt>
                <c:pt idx="16">
                  <c:v>35.418941681866485</c:v>
                </c:pt>
                <c:pt idx="17">
                  <c:v>41.909087533638413</c:v>
                </c:pt>
                <c:pt idx="18">
                  <c:v>49.592241803920693</c:v>
                </c:pt>
                <c:pt idx="19">
                  <c:v>58.688343468191341</c:v>
                </c:pt>
                <c:pt idx="20">
                  <c:v>69.457988050270131</c:v>
                </c:pt>
                <c:pt idx="21">
                  <c:v>87.975117439185894</c:v>
                </c:pt>
                <c:pt idx="22">
                  <c:v>106.39394697312775</c:v>
                </c:pt>
                <c:pt idx="23">
                  <c:v>124.73397441438976</c:v>
                </c:pt>
                <c:pt idx="24">
                  <c:v>143.00844977881681</c:v>
                </c:pt>
                <c:pt idx="25">
                  <c:v>161.22694253209133</c:v>
                </c:pt>
                <c:pt idx="26">
                  <c:v>166.18689856434787</c:v>
                </c:pt>
                <c:pt idx="27">
                  <c:v>185.58079903792643</c:v>
                </c:pt>
                <c:pt idx="28">
                  <c:v>204.92736145569242</c:v>
                </c:pt>
                <c:pt idx="29">
                  <c:v>224.23168469882577</c:v>
                </c:pt>
                <c:pt idx="30">
                  <c:v>243.49791694752579</c:v>
                </c:pt>
                <c:pt idx="31">
                  <c:v>206.9829410032844</c:v>
                </c:pt>
                <c:pt idx="32">
                  <c:v>227.92379747513769</c:v>
                </c:pt>
                <c:pt idx="33">
                  <c:v>248.82062471447747</c:v>
                </c:pt>
                <c:pt idx="34">
                  <c:v>269.67763992046633</c:v>
                </c:pt>
                <c:pt idx="35">
                  <c:v>290.4983543602761</c:v>
                </c:pt>
                <c:pt idx="36">
                  <c:v>254.54988436217999</c:v>
                </c:pt>
                <c:pt idx="37">
                  <c:v>275.80500562250148</c:v>
                </c:pt>
                <c:pt idx="38">
                  <c:v>297.02334662564203</c:v>
                </c:pt>
                <c:pt idx="39">
                  <c:v>318.20790325308366</c:v>
                </c:pt>
                <c:pt idx="40">
                  <c:v>339.36123992303646</c:v>
                </c:pt>
                <c:pt idx="41">
                  <c:v>304.76763100544389</c:v>
                </c:pt>
                <c:pt idx="42">
                  <c:v>327.161066436748</c:v>
                </c:pt>
                <c:pt idx="43">
                  <c:v>349.52066488969604</c:v>
                </c:pt>
                <c:pt idx="44">
                  <c:v>371.84889400619704</c:v>
                </c:pt>
                <c:pt idx="45">
                  <c:v>394.14790100388433</c:v>
                </c:pt>
                <c:pt idx="46">
                  <c:v>359.67361293503626</c:v>
                </c:pt>
                <c:pt idx="47">
                  <c:v>381.98831004710269</c:v>
                </c:pt>
                <c:pt idx="48">
                  <c:v>404.27467126938319</c:v>
                </c:pt>
                <c:pt idx="49">
                  <c:v>426.53447718930829</c:v>
                </c:pt>
                <c:pt idx="50">
                  <c:v>448.76930749454436</c:v>
                </c:pt>
                <c:pt idx="51">
                  <c:v>414.39595763230824</c:v>
                </c:pt>
                <c:pt idx="52">
                  <c:v>436.64422599689254</c:v>
                </c:pt>
                <c:pt idx="53">
                  <c:v>458.86817919889182</c:v>
                </c:pt>
                <c:pt idx="54">
                  <c:v>481.06915953635763</c:v>
                </c:pt>
                <c:pt idx="55">
                  <c:v>503.24837540475636</c:v>
                </c:pt>
                <c:pt idx="56">
                  <c:v>468.55863080015007</c:v>
                </c:pt>
                <c:pt idx="57">
                  <c:v>490.34668675751232</c:v>
                </c:pt>
                <c:pt idx="58">
                  <c:v>512.1142160933565</c:v>
                </c:pt>
                <c:pt idx="59">
                  <c:v>533.86221327471173</c:v>
                </c:pt>
                <c:pt idx="60">
                  <c:v>555.59158520777862</c:v>
                </c:pt>
                <c:pt idx="61">
                  <c:v>520.17125719416083</c:v>
                </c:pt>
                <c:pt idx="62">
                  <c:v>541.10736424197171</c:v>
                </c:pt>
                <c:pt idx="63">
                  <c:v>562.02646462929238</c:v>
                </c:pt>
                <c:pt idx="64">
                  <c:v>582.92927986766085</c:v>
                </c:pt>
                <c:pt idx="65">
                  <c:v>603.81647555227914</c:v>
                </c:pt>
                <c:pt idx="66">
                  <c:v>567.65571901573014</c:v>
                </c:pt>
                <c:pt idx="67">
                  <c:v>587.75076511427346</c:v>
                </c:pt>
                <c:pt idx="68">
                  <c:v>607.83150562611104</c:v>
                </c:pt>
                <c:pt idx="69">
                  <c:v>627.8984792525431</c:v>
                </c:pt>
                <c:pt idx="70">
                  <c:v>647.95218748710613</c:v>
                </c:pt>
                <c:pt idx="71">
                  <c:v>610.64169885013985</c:v>
                </c:pt>
                <c:pt idx="72">
                  <c:v>629.50325767404001</c:v>
                </c:pt>
                <c:pt idx="73">
                  <c:v>648.35312961173247</c:v>
                </c:pt>
                <c:pt idx="74">
                  <c:v>667.19170197719143</c:v>
                </c:pt>
                <c:pt idx="75">
                  <c:v>686.01933844928737</c:v>
                </c:pt>
                <c:pt idx="76">
                  <c:v>647.55124024451231</c:v>
                </c:pt>
                <c:pt idx="77">
                  <c:v>665.18812453733278</c:v>
                </c:pt>
                <c:pt idx="78">
                  <c:v>682.81539166986965</c:v>
                </c:pt>
                <c:pt idx="79">
                  <c:v>700.43332466326183</c:v>
                </c:pt>
                <c:pt idx="80">
                  <c:v>718.04219115306739</c:v>
                </c:pt>
                <c:pt idx="81">
                  <c:v>678.81002413707859</c:v>
                </c:pt>
                <c:pt idx="82">
                  <c:v>695.62934399751612</c:v>
                </c:pt>
                <c:pt idx="83">
                  <c:v>712.4403377661971</c:v>
                </c:pt>
                <c:pt idx="84">
                  <c:v>729.24322941171215</c:v>
                </c:pt>
                <c:pt idx="85">
                  <c:v>746.0382317492199</c:v>
                </c:pt>
                <c:pt idx="86">
                  <c:v>707.63803301497808</c:v>
                </c:pt>
                <c:pt idx="87">
                  <c:v>723.24311316480134</c:v>
                </c:pt>
                <c:pt idx="88">
                  <c:v>738.84132642814836</c:v>
                </c:pt>
                <c:pt idx="89">
                  <c:v>754.43283808065883</c:v>
                </c:pt>
                <c:pt idx="90">
                  <c:v>770.01780601548501</c:v>
                </c:pt>
                <c:pt idx="91">
                  <c:v>733.24274733171842</c:v>
                </c:pt>
                <c:pt idx="92">
                  <c:v>748.43688570110214</c:v>
                </c:pt>
                <c:pt idx="93">
                  <c:v>763.62475480017508</c:v>
                </c:pt>
                <c:pt idx="94">
                  <c:v>778.80649678249029</c:v>
                </c:pt>
                <c:pt idx="95">
                  <c:v>793.98224781237047</c:v>
                </c:pt>
                <c:pt idx="96">
                  <c:v>758.42960138596152</c:v>
                </c:pt>
                <c:pt idx="97">
                  <c:v>772.81442700613798</c:v>
                </c:pt>
                <c:pt idx="98">
                  <c:v>787.19382812965523</c:v>
                </c:pt>
                <c:pt idx="99">
                  <c:v>801.56791772408076</c:v>
                </c:pt>
                <c:pt idx="100">
                  <c:v>815.93680437851435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55" zoomScaleNormal="55" workbookViewId="0">
      <selection activeCell="E65" sqref="E65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75" t="s">
        <v>190</v>
      </c>
      <c r="D1" s="275"/>
      <c r="E1" s="27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82" t="s">
        <v>231</v>
      </c>
      <c r="B5" s="282"/>
      <c r="C5" s="26">
        <v>10.55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5.8" x14ac:dyDescent="0.3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f>1300/1500</f>
        <v>0.8666666666666667</v>
      </c>
      <c r="D9" s="36">
        <f t="shared" ref="D9:D18" si="0">C9*$C$5</f>
        <v>9.1433333333333344</v>
      </c>
      <c r="E9" s="37">
        <v>100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6</v>
      </c>
      <c r="C10" s="35">
        <f>1-C9</f>
        <v>0.1333333333333333</v>
      </c>
      <c r="D10" s="36">
        <f t="shared" si="0"/>
        <v>1.4066666666666665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1"/>
      <c r="B19" s="39" t="s">
        <v>175</v>
      </c>
      <c r="C19" s="40">
        <f>SUM(C9:C18)</f>
        <v>1</v>
      </c>
      <c r="D19" s="41">
        <f>SUM(D9:D18)</f>
        <v>10.55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71" t="s">
        <v>186</v>
      </c>
      <c r="D34" s="271"/>
      <c r="E34" s="272" t="s">
        <v>187</v>
      </c>
      <c r="F34" s="273"/>
      <c r="G34" s="273"/>
      <c r="H34" s="274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63">
        <v>20</v>
      </c>
      <c r="B36" s="63">
        <v>42</v>
      </c>
      <c r="C36" s="63">
        <v>1</v>
      </c>
      <c r="D36" s="63">
        <v>0</v>
      </c>
      <c r="E36" s="54">
        <v>0</v>
      </c>
      <c r="F36" s="54"/>
      <c r="G36" s="54"/>
      <c r="H36" s="94">
        <v>1</v>
      </c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63">
        <v>25</v>
      </c>
      <c r="B37" s="63">
        <v>70</v>
      </c>
      <c r="C37" s="63">
        <v>2</v>
      </c>
      <c r="D37" s="63">
        <v>8</v>
      </c>
      <c r="E37" s="54">
        <v>0</v>
      </c>
      <c r="F37" s="54"/>
      <c r="G37" s="54"/>
      <c r="H37" s="9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63">
        <v>30</v>
      </c>
      <c r="B38" s="63">
        <v>97</v>
      </c>
      <c r="C38" s="63">
        <v>3</v>
      </c>
      <c r="D38" s="63">
        <v>21</v>
      </c>
      <c r="E38" s="94">
        <v>0</v>
      </c>
      <c r="F38" s="94"/>
      <c r="G38" s="94"/>
      <c r="H38" s="9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63">
        <v>35</v>
      </c>
      <c r="B39" s="63">
        <v>116</v>
      </c>
      <c r="C39" s="63">
        <v>4</v>
      </c>
      <c r="D39" s="63">
        <v>21</v>
      </c>
      <c r="E39" s="94">
        <v>0.2</v>
      </c>
      <c r="F39" s="94"/>
      <c r="G39" s="94"/>
      <c r="H39" s="94">
        <v>0.8</v>
      </c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63">
        <v>40</v>
      </c>
      <c r="B40" s="63">
        <v>137</v>
      </c>
      <c r="C40" s="63">
        <v>5</v>
      </c>
      <c r="D40" s="63">
        <v>21</v>
      </c>
      <c r="E40" s="94">
        <v>0.2</v>
      </c>
      <c r="F40" s="94"/>
      <c r="G40" s="94"/>
      <c r="H40" s="94">
        <v>0.8</v>
      </c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63">
        <v>45</v>
      </c>
      <c r="B41" s="63">
        <v>158</v>
      </c>
      <c r="C41" s="63">
        <v>6</v>
      </c>
      <c r="D41" s="63">
        <v>21</v>
      </c>
      <c r="E41" s="94">
        <v>0.2</v>
      </c>
      <c r="F41" s="94"/>
      <c r="G41" s="94"/>
      <c r="H41" s="94">
        <v>0.8</v>
      </c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63">
        <v>50</v>
      </c>
      <c r="B42" s="63">
        <v>178</v>
      </c>
      <c r="C42" s="63">
        <v>7</v>
      </c>
      <c r="D42" s="63">
        <v>21</v>
      </c>
      <c r="E42" s="94">
        <v>0.3</v>
      </c>
      <c r="F42" s="94"/>
      <c r="G42" s="94"/>
      <c r="H42" s="94">
        <v>0.7</v>
      </c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63">
        <v>55</v>
      </c>
      <c r="B43" s="63">
        <v>197</v>
      </c>
      <c r="C43" s="63">
        <v>8</v>
      </c>
      <c r="D43" s="63">
        <v>21</v>
      </c>
      <c r="E43" s="94">
        <v>0.3</v>
      </c>
      <c r="F43" s="94"/>
      <c r="G43" s="94"/>
      <c r="H43" s="94">
        <v>0.7</v>
      </c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63">
        <v>60</v>
      </c>
      <c r="B44" s="63">
        <v>214</v>
      </c>
      <c r="C44" s="63">
        <v>9</v>
      </c>
      <c r="D44" s="63">
        <v>21</v>
      </c>
      <c r="E44" s="94">
        <v>0.4</v>
      </c>
      <c r="F44" s="94"/>
      <c r="G44" s="94"/>
      <c r="H44" s="94">
        <v>0.6</v>
      </c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63">
        <v>65</v>
      </c>
      <c r="B45" s="63">
        <v>229</v>
      </c>
      <c r="C45" s="63">
        <v>10</v>
      </c>
      <c r="D45" s="63">
        <v>21</v>
      </c>
      <c r="E45" s="94">
        <v>0.4</v>
      </c>
      <c r="F45" s="94"/>
      <c r="G45" s="94"/>
      <c r="H45" s="94">
        <v>0.6</v>
      </c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63">
        <v>70</v>
      </c>
      <c r="B46" s="63">
        <v>242</v>
      </c>
      <c r="C46" s="63">
        <v>11</v>
      </c>
      <c r="D46" s="63">
        <v>21</v>
      </c>
      <c r="E46" s="94">
        <v>0.5</v>
      </c>
      <c r="F46" s="94"/>
      <c r="G46" s="94"/>
      <c r="H46" s="94">
        <v>0.5</v>
      </c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63">
        <v>75</v>
      </c>
      <c r="B47" s="63">
        <v>252</v>
      </c>
      <c r="C47" s="63">
        <v>12</v>
      </c>
      <c r="D47" s="63">
        <v>21</v>
      </c>
      <c r="E47" s="94">
        <v>0.5</v>
      </c>
      <c r="F47" s="94"/>
      <c r="G47" s="94"/>
      <c r="H47" s="94">
        <v>0.5</v>
      </c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63">
        <v>80</v>
      </c>
      <c r="B48" s="63">
        <v>261</v>
      </c>
      <c r="C48" s="63">
        <v>13</v>
      </c>
      <c r="D48" s="63">
        <v>21</v>
      </c>
      <c r="E48" s="68">
        <v>0.6</v>
      </c>
      <c r="F48" s="68"/>
      <c r="G48" s="68"/>
      <c r="H48" s="68">
        <v>0.4</v>
      </c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63">
        <v>85</v>
      </c>
      <c r="B49" s="63">
        <v>269</v>
      </c>
      <c r="C49" s="63">
        <v>14</v>
      </c>
      <c r="D49" s="63">
        <v>21</v>
      </c>
      <c r="E49" s="68">
        <v>0.6</v>
      </c>
      <c r="F49" s="68"/>
      <c r="G49" s="68"/>
      <c r="H49" s="68">
        <v>0.4</v>
      </c>
      <c r="I49" s="52">
        <f t="shared" si="1"/>
        <v>5.8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63">
        <v>90</v>
      </c>
      <c r="B50" s="53">
        <v>275</v>
      </c>
      <c r="C50" s="63">
        <v>15</v>
      </c>
      <c r="D50" s="53">
        <v>21</v>
      </c>
      <c r="E50" s="57">
        <v>0.7</v>
      </c>
      <c r="F50" s="57"/>
      <c r="G50" s="57"/>
      <c r="H50" s="57">
        <v>0.3</v>
      </c>
      <c r="I50" s="52">
        <f t="shared" si="1"/>
        <v>5.4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63">
        <v>95</v>
      </c>
      <c r="B51" s="53">
        <v>279</v>
      </c>
      <c r="C51" s="63">
        <v>16</v>
      </c>
      <c r="D51" s="53">
        <v>21</v>
      </c>
      <c r="E51" s="57">
        <v>0.7</v>
      </c>
      <c r="F51" s="57"/>
      <c r="G51" s="57"/>
      <c r="H51" s="57">
        <v>0.3</v>
      </c>
      <c r="I51" s="52">
        <f t="shared" si="1"/>
        <v>5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63">
        <v>100</v>
      </c>
      <c r="B52" s="53">
        <v>282</v>
      </c>
      <c r="C52" s="63">
        <v>17</v>
      </c>
      <c r="D52" s="53">
        <v>282</v>
      </c>
      <c r="E52" s="57">
        <v>0.8</v>
      </c>
      <c r="F52" s="57"/>
      <c r="G52" s="57"/>
      <c r="H52" s="57">
        <v>0.2</v>
      </c>
      <c r="I52" s="52">
        <f t="shared" si="1"/>
        <v>4.8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63"/>
      <c r="B53" s="53"/>
      <c r="C53" s="63"/>
      <c r="D53" s="53"/>
      <c r="E53" s="57"/>
      <c r="F53" s="57"/>
      <c r="G53" s="57"/>
      <c r="H53" s="57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63"/>
      <c r="B54" s="53"/>
      <c r="C54" s="63"/>
      <c r="D54" s="53"/>
      <c r="E54" s="57"/>
      <c r="F54" s="57"/>
      <c r="G54" s="57"/>
      <c r="H54" s="57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63"/>
      <c r="B55" s="53"/>
      <c r="C55" s="63"/>
      <c r="D55" s="53"/>
      <c r="E55" s="57"/>
      <c r="F55" s="57"/>
      <c r="G55" s="57"/>
      <c r="H55" s="57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Charme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71" t="s">
        <v>186</v>
      </c>
      <c r="D60" s="271"/>
      <c r="E60" s="272" t="s">
        <v>187</v>
      </c>
      <c r="F60" s="273"/>
      <c r="G60" s="273"/>
      <c r="H60" s="274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63">
        <v>20</v>
      </c>
      <c r="B62" s="63">
        <v>32</v>
      </c>
      <c r="C62" s="63">
        <v>1</v>
      </c>
      <c r="D62" s="63">
        <v>0</v>
      </c>
      <c r="E62" s="54">
        <v>0</v>
      </c>
      <c r="F62" s="54"/>
      <c r="G62" s="54"/>
      <c r="H62" s="94">
        <v>1</v>
      </c>
      <c r="I62" s="56">
        <f>IFERROR(B62/A62,"")</f>
        <v>1.6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63">
        <v>25</v>
      </c>
      <c r="B63" s="63">
        <v>76</v>
      </c>
      <c r="C63" s="63">
        <v>2</v>
      </c>
      <c r="D63" s="63">
        <v>7</v>
      </c>
      <c r="E63" s="54">
        <v>0</v>
      </c>
      <c r="F63" s="54"/>
      <c r="G63" s="54"/>
      <c r="H63" s="94">
        <v>1</v>
      </c>
      <c r="I63" s="52">
        <f>IF(A63&lt;&gt;0,(B63-(B62-D62))/(A63-A62),"")</f>
        <v>8.8000000000000007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63">
        <v>30</v>
      </c>
      <c r="B64" s="63">
        <v>116</v>
      </c>
      <c r="C64" s="63">
        <v>3</v>
      </c>
      <c r="D64" s="63">
        <v>28</v>
      </c>
      <c r="E64" s="94">
        <v>0</v>
      </c>
      <c r="F64" s="94"/>
      <c r="G64" s="94"/>
      <c r="H64" s="94">
        <v>1</v>
      </c>
      <c r="I64" s="52">
        <f>IF(A64&lt;&gt;0,(B64-(B63-D63))/(A64-A63),"")</f>
        <v>9.4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63">
        <v>35</v>
      </c>
      <c r="B65" s="63">
        <v>139</v>
      </c>
      <c r="C65" s="63">
        <v>4</v>
      </c>
      <c r="D65" s="63">
        <v>28</v>
      </c>
      <c r="E65" s="94">
        <v>0.2</v>
      </c>
      <c r="F65" s="94"/>
      <c r="G65" s="94"/>
      <c r="H65" s="94">
        <v>0.8</v>
      </c>
      <c r="I65" s="52">
        <f>IF(A65&lt;&gt;0,(B65-(B64-D64))/(A65-A64),"")</f>
        <v>10.199999999999999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63">
        <v>40</v>
      </c>
      <c r="B66" s="63">
        <v>163</v>
      </c>
      <c r="C66" s="63">
        <v>5</v>
      </c>
      <c r="D66" s="63">
        <v>28</v>
      </c>
      <c r="E66" s="94">
        <v>0.2</v>
      </c>
      <c r="F66" s="94"/>
      <c r="G66" s="94"/>
      <c r="H66" s="94">
        <v>0.8</v>
      </c>
      <c r="I66" s="52">
        <f t="shared" ref="I66:I81" si="2">IF(A66&lt;&gt;0,(B66-(B65-D65))/(A66-A65),"")</f>
        <v>10.4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63">
        <v>45</v>
      </c>
      <c r="B67" s="63">
        <v>190</v>
      </c>
      <c r="C67" s="63">
        <v>6</v>
      </c>
      <c r="D67" s="63">
        <v>28</v>
      </c>
      <c r="E67" s="94">
        <v>0.2</v>
      </c>
      <c r="F67" s="94"/>
      <c r="G67" s="94"/>
      <c r="H67" s="94">
        <v>0.8</v>
      </c>
      <c r="I67" s="52">
        <f t="shared" si="2"/>
        <v>11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63">
        <v>50</v>
      </c>
      <c r="B68" s="63">
        <v>217</v>
      </c>
      <c r="C68" s="63">
        <v>7</v>
      </c>
      <c r="D68" s="63">
        <v>28</v>
      </c>
      <c r="E68" s="94">
        <v>0.3</v>
      </c>
      <c r="F68" s="94"/>
      <c r="G68" s="94"/>
      <c r="H68" s="94">
        <v>0.7</v>
      </c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63">
        <v>55</v>
      </c>
      <c r="B69" s="63">
        <v>244</v>
      </c>
      <c r="C69" s="63">
        <v>8</v>
      </c>
      <c r="D69" s="63">
        <v>28</v>
      </c>
      <c r="E69" s="94">
        <v>0.3</v>
      </c>
      <c r="F69" s="94"/>
      <c r="G69" s="94"/>
      <c r="H69" s="94">
        <v>0.7</v>
      </c>
      <c r="I69" s="52">
        <f t="shared" si="2"/>
        <v>11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63">
        <v>60</v>
      </c>
      <c r="B70" s="63">
        <v>270</v>
      </c>
      <c r="C70" s="63">
        <v>9</v>
      </c>
      <c r="D70" s="63">
        <v>28</v>
      </c>
      <c r="E70" s="94">
        <v>0.4</v>
      </c>
      <c r="F70" s="94"/>
      <c r="G70" s="94"/>
      <c r="H70" s="94">
        <v>0.6</v>
      </c>
      <c r="I70" s="52">
        <f t="shared" si="2"/>
        <v>10.8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63">
        <v>65</v>
      </c>
      <c r="B71" s="63">
        <v>294</v>
      </c>
      <c r="C71" s="63">
        <v>10</v>
      </c>
      <c r="D71" s="63">
        <v>28</v>
      </c>
      <c r="E71" s="94">
        <v>0.4</v>
      </c>
      <c r="F71" s="94"/>
      <c r="G71" s="94"/>
      <c r="H71" s="94">
        <v>0.6</v>
      </c>
      <c r="I71" s="52">
        <f t="shared" si="2"/>
        <v>10.4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63">
        <v>70</v>
      </c>
      <c r="B72" s="63">
        <v>316</v>
      </c>
      <c r="C72" s="63">
        <v>11</v>
      </c>
      <c r="D72" s="63">
        <v>28</v>
      </c>
      <c r="E72" s="94">
        <v>0.5</v>
      </c>
      <c r="F72" s="94"/>
      <c r="G72" s="94"/>
      <c r="H72" s="94">
        <v>0.5</v>
      </c>
      <c r="I72" s="52">
        <f t="shared" si="2"/>
        <v>10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63">
        <v>75</v>
      </c>
      <c r="B73" s="63">
        <v>335</v>
      </c>
      <c r="C73" s="63">
        <v>12</v>
      </c>
      <c r="D73" s="63">
        <v>28</v>
      </c>
      <c r="E73" s="94">
        <v>0.5</v>
      </c>
      <c r="F73" s="94"/>
      <c r="G73" s="94"/>
      <c r="H73" s="94">
        <v>0.5</v>
      </c>
      <c r="I73" s="52">
        <f t="shared" si="2"/>
        <v>9.4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63">
        <v>80</v>
      </c>
      <c r="B74" s="63">
        <v>351</v>
      </c>
      <c r="C74" s="63">
        <v>13</v>
      </c>
      <c r="D74" s="63">
        <v>28</v>
      </c>
      <c r="E74" s="68">
        <v>0.6</v>
      </c>
      <c r="F74" s="68"/>
      <c r="G74" s="68"/>
      <c r="H74" s="68">
        <v>0.4</v>
      </c>
      <c r="I74" s="52">
        <f t="shared" si="2"/>
        <v>8.8000000000000007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63">
        <v>85</v>
      </c>
      <c r="B75" s="63">
        <v>365</v>
      </c>
      <c r="C75" s="63">
        <v>14</v>
      </c>
      <c r="D75" s="63">
        <v>27</v>
      </c>
      <c r="E75" s="68">
        <v>0.6</v>
      </c>
      <c r="F75" s="68"/>
      <c r="G75" s="68"/>
      <c r="H75" s="68">
        <v>0.4</v>
      </c>
      <c r="I75" s="52">
        <f t="shared" si="2"/>
        <v>8.4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63">
        <v>90</v>
      </c>
      <c r="B76" s="53">
        <v>377</v>
      </c>
      <c r="C76" s="63">
        <v>15</v>
      </c>
      <c r="D76" s="53">
        <v>26</v>
      </c>
      <c r="E76" s="57">
        <v>0.7</v>
      </c>
      <c r="F76" s="57"/>
      <c r="G76" s="57"/>
      <c r="H76" s="57">
        <v>0.3</v>
      </c>
      <c r="I76" s="52">
        <f t="shared" si="2"/>
        <v>7.8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63">
        <v>95</v>
      </c>
      <c r="B77" s="53">
        <v>389</v>
      </c>
      <c r="C77" s="63">
        <v>16</v>
      </c>
      <c r="D77" s="53">
        <v>25</v>
      </c>
      <c r="E77" s="57">
        <v>0.7</v>
      </c>
      <c r="F77" s="57"/>
      <c r="G77" s="57"/>
      <c r="H77" s="57">
        <v>0.3</v>
      </c>
      <c r="I77" s="52">
        <f t="shared" si="2"/>
        <v>7.6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63">
        <v>100</v>
      </c>
      <c r="B78" s="53">
        <v>400</v>
      </c>
      <c r="C78" s="63">
        <v>17</v>
      </c>
      <c r="D78" s="53">
        <v>400</v>
      </c>
      <c r="E78" s="57">
        <v>0.8</v>
      </c>
      <c r="F78" s="57"/>
      <c r="G78" s="57"/>
      <c r="H78" s="57">
        <v>0.2</v>
      </c>
      <c r="I78" s="52">
        <f t="shared" si="2"/>
        <v>7.2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63"/>
      <c r="B79" s="53"/>
      <c r="C79" s="63"/>
      <c r="D79" s="53"/>
      <c r="E79" s="57"/>
      <c r="F79" s="57"/>
      <c r="G79" s="57"/>
      <c r="H79" s="57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63"/>
      <c r="B80" s="53"/>
      <c r="C80" s="63"/>
      <c r="D80" s="53"/>
      <c r="E80" s="57"/>
      <c r="F80" s="57"/>
      <c r="G80" s="57"/>
      <c r="H80" s="57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63"/>
      <c r="B81" s="53"/>
      <c r="C81" s="63"/>
      <c r="D81" s="53"/>
      <c r="E81" s="57"/>
      <c r="F81" s="57"/>
      <c r="G81" s="57"/>
      <c r="H81" s="57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71" t="s">
        <v>186</v>
      </c>
      <c r="D86" s="271"/>
      <c r="E86" s="272" t="s">
        <v>187</v>
      </c>
      <c r="F86" s="273"/>
      <c r="G86" s="273"/>
      <c r="H86" s="274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54"/>
      <c r="F90" s="54"/>
      <c r="G90" s="54"/>
      <c r="H90" s="94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54"/>
      <c r="F91" s="54"/>
      <c r="G91" s="54"/>
      <c r="H91" s="9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54"/>
      <c r="F92" s="54"/>
      <c r="G92" s="54"/>
      <c r="H92" s="9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54"/>
      <c r="F93" s="54"/>
      <c r="G93" s="54"/>
      <c r="H93" s="9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54"/>
      <c r="F94" s="54"/>
      <c r="G94" s="54"/>
      <c r="H94" s="9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/>
      <c r="B95" s="63"/>
      <c r="C95" s="63"/>
      <c r="D95" s="63"/>
      <c r="E95" s="54"/>
      <c r="F95" s="54"/>
      <c r="G95" s="54"/>
      <c r="H95" s="9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/>
      <c r="B96" s="63"/>
      <c r="C96" s="63"/>
      <c r="D96" s="63"/>
      <c r="E96" s="54"/>
      <c r="F96" s="54"/>
      <c r="G96" s="54"/>
      <c r="H96" s="9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/>
      <c r="B97" s="63"/>
      <c r="C97" s="63"/>
      <c r="D97" s="63"/>
      <c r="E97" s="54"/>
      <c r="F97" s="54"/>
      <c r="G97" s="54"/>
      <c r="H97" s="9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54"/>
      <c r="F98" s="54"/>
      <c r="G98" s="5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54"/>
      <c r="F99" s="54"/>
      <c r="G99" s="54"/>
      <c r="H99" s="9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94"/>
      <c r="F100" s="94"/>
      <c r="G100" s="94"/>
      <c r="H100" s="9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94"/>
      <c r="F101" s="94"/>
      <c r="G101" s="94"/>
      <c r="H101" s="9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68"/>
      <c r="F102" s="68"/>
      <c r="G102" s="68"/>
      <c r="H102" s="68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68"/>
      <c r="F103" s="68"/>
      <c r="G103" s="68"/>
      <c r="H103" s="68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63"/>
      <c r="B105" s="53"/>
      <c r="C105" s="6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63"/>
      <c r="B106" s="53"/>
      <c r="C106" s="6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63"/>
      <c r="B107" s="53"/>
      <c r="C107" s="6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71" t="s">
        <v>186</v>
      </c>
      <c r="D112" s="271"/>
      <c r="E112" s="272" t="s">
        <v>187</v>
      </c>
      <c r="F112" s="273"/>
      <c r="G112" s="273"/>
      <c r="H112" s="274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/>
      <c r="B114" s="63"/>
      <c r="C114" s="63"/>
      <c r="D114" s="63"/>
      <c r="E114" s="54"/>
      <c r="F114" s="54"/>
      <c r="G114" s="54"/>
      <c r="H114" s="9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3"/>
      <c r="B115" s="63"/>
      <c r="C115" s="63"/>
      <c r="D115" s="63"/>
      <c r="E115" s="54"/>
      <c r="F115" s="54"/>
      <c r="G115" s="54"/>
      <c r="H115" s="9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3"/>
      <c r="B116" s="63"/>
      <c r="C116" s="63"/>
      <c r="D116" s="63"/>
      <c r="E116" s="54"/>
      <c r="F116" s="54"/>
      <c r="G116" s="54"/>
      <c r="H116" s="9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3"/>
      <c r="B117" s="63"/>
      <c r="C117" s="63"/>
      <c r="D117" s="63"/>
      <c r="E117" s="54"/>
      <c r="F117" s="54"/>
      <c r="G117" s="54"/>
      <c r="H117" s="68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3"/>
      <c r="B118" s="63"/>
      <c r="C118" s="63"/>
      <c r="D118" s="63"/>
      <c r="E118" s="94"/>
      <c r="F118" s="94"/>
      <c r="G118" s="94"/>
      <c r="H118" s="9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3"/>
      <c r="B119" s="63"/>
      <c r="C119" s="63"/>
      <c r="D119" s="63"/>
      <c r="E119" s="94"/>
      <c r="F119" s="94"/>
      <c r="G119" s="94"/>
      <c r="H119" s="9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63"/>
      <c r="B128" s="53"/>
      <c r="C128" s="6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63"/>
      <c r="B129" s="53"/>
      <c r="C129" s="6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63"/>
      <c r="B130" s="53"/>
      <c r="C130" s="6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71" t="s">
        <v>186</v>
      </c>
      <c r="D138" s="271"/>
      <c r="E138" s="272" t="s">
        <v>187</v>
      </c>
      <c r="F138" s="273"/>
      <c r="G138" s="273"/>
      <c r="H138" s="274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63"/>
      <c r="B140" s="63"/>
      <c r="C140" s="63"/>
      <c r="D140" s="63"/>
      <c r="E140" s="54"/>
      <c r="F140" s="54"/>
      <c r="G140" s="54"/>
      <c r="H140" s="9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63"/>
      <c r="B141" s="63"/>
      <c r="C141" s="63"/>
      <c r="D141" s="63"/>
      <c r="E141" s="54"/>
      <c r="F141" s="54"/>
      <c r="G141" s="54"/>
      <c r="H141" s="9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63"/>
      <c r="B142" s="63"/>
      <c r="C142" s="63"/>
      <c r="D142" s="63"/>
      <c r="E142" s="94"/>
      <c r="F142" s="94"/>
      <c r="G142" s="94"/>
      <c r="H142" s="9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63"/>
      <c r="B143" s="63"/>
      <c r="C143" s="63"/>
      <c r="D143" s="63"/>
      <c r="E143" s="94"/>
      <c r="F143" s="94"/>
      <c r="G143" s="94"/>
      <c r="H143" s="9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63"/>
      <c r="B144" s="63"/>
      <c r="C144" s="63"/>
      <c r="D144" s="63"/>
      <c r="E144" s="94"/>
      <c r="F144" s="94"/>
      <c r="G144" s="94"/>
      <c r="H144" s="9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63"/>
      <c r="B145" s="63"/>
      <c r="C145" s="63"/>
      <c r="D145" s="63"/>
      <c r="E145" s="94"/>
      <c r="F145" s="94"/>
      <c r="G145" s="94"/>
      <c r="H145" s="9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63"/>
      <c r="B146" s="63"/>
      <c r="C146" s="63"/>
      <c r="D146" s="63"/>
      <c r="E146" s="94"/>
      <c r="F146" s="94"/>
      <c r="G146" s="94"/>
      <c r="H146" s="9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63"/>
      <c r="B147" s="63"/>
      <c r="C147" s="63"/>
      <c r="D147" s="63"/>
      <c r="E147" s="94"/>
      <c r="F147" s="94"/>
      <c r="G147" s="94"/>
      <c r="H147" s="9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63"/>
      <c r="B148" s="63"/>
      <c r="C148" s="63"/>
      <c r="D148" s="63"/>
      <c r="E148" s="94"/>
      <c r="F148" s="94"/>
      <c r="G148" s="94"/>
      <c r="H148" s="9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63"/>
      <c r="B149" s="63"/>
      <c r="C149" s="63"/>
      <c r="D149" s="63"/>
      <c r="E149" s="94"/>
      <c r="F149" s="94"/>
      <c r="G149" s="94"/>
      <c r="H149" s="9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63"/>
      <c r="B150" s="63"/>
      <c r="C150" s="63"/>
      <c r="D150" s="63"/>
      <c r="E150" s="94"/>
      <c r="F150" s="94"/>
      <c r="G150" s="94"/>
      <c r="H150" s="9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63"/>
      <c r="B151" s="63"/>
      <c r="C151" s="63"/>
      <c r="D151" s="63"/>
      <c r="E151" s="94"/>
      <c r="F151" s="94"/>
      <c r="G151" s="94"/>
      <c r="H151" s="9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63"/>
      <c r="B152" s="63"/>
      <c r="C152" s="63"/>
      <c r="D152" s="63"/>
      <c r="E152" s="68"/>
      <c r="F152" s="68"/>
      <c r="G152" s="68"/>
      <c r="H152" s="68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63"/>
      <c r="B153" s="63"/>
      <c r="C153" s="63"/>
      <c r="D153" s="63"/>
      <c r="E153" s="68"/>
      <c r="F153" s="68"/>
      <c r="G153" s="68"/>
      <c r="H153" s="68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63"/>
      <c r="B154" s="53"/>
      <c r="C154" s="6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63"/>
      <c r="B155" s="53"/>
      <c r="C155" s="6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63"/>
      <c r="B156" s="53"/>
      <c r="C156" s="6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71" t="s">
        <v>186</v>
      </c>
      <c r="D164" s="271"/>
      <c r="E164" s="272" t="s">
        <v>187</v>
      </c>
      <c r="F164" s="273"/>
      <c r="G164" s="273"/>
      <c r="H164" s="274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63"/>
      <c r="B166" s="63"/>
      <c r="C166" s="63"/>
      <c r="D166" s="63"/>
      <c r="E166" s="54"/>
      <c r="F166" s="54"/>
      <c r="G166" s="54"/>
      <c r="H166" s="9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63"/>
      <c r="B167" s="63"/>
      <c r="C167" s="63"/>
      <c r="D167" s="63"/>
      <c r="E167" s="94"/>
      <c r="F167" s="94"/>
      <c r="G167" s="94"/>
      <c r="H167" s="9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63"/>
      <c r="B168" s="63"/>
      <c r="C168" s="63"/>
      <c r="D168" s="63"/>
      <c r="E168" s="94"/>
      <c r="F168" s="94"/>
      <c r="G168" s="94"/>
      <c r="H168" s="9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63"/>
      <c r="B169" s="63"/>
      <c r="C169" s="63"/>
      <c r="D169" s="63"/>
      <c r="E169" s="94"/>
      <c r="F169" s="94"/>
      <c r="G169" s="94"/>
      <c r="H169" s="9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63"/>
      <c r="B170" s="63"/>
      <c r="C170" s="63"/>
      <c r="D170" s="63"/>
      <c r="E170" s="94"/>
      <c r="F170" s="94"/>
      <c r="G170" s="94"/>
      <c r="H170" s="9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63"/>
      <c r="B171" s="63"/>
      <c r="C171" s="63"/>
      <c r="D171" s="63"/>
      <c r="E171" s="94"/>
      <c r="F171" s="94"/>
      <c r="G171" s="94"/>
      <c r="H171" s="9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63"/>
      <c r="B172" s="63"/>
      <c r="C172" s="63"/>
      <c r="D172" s="63"/>
      <c r="E172" s="94"/>
      <c r="F172" s="94"/>
      <c r="G172" s="94"/>
      <c r="H172" s="9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63"/>
      <c r="B173" s="63"/>
      <c r="C173" s="63"/>
      <c r="D173" s="63"/>
      <c r="E173" s="94"/>
      <c r="F173" s="94"/>
      <c r="G173" s="94"/>
      <c r="H173" s="9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63"/>
      <c r="B174" s="63"/>
      <c r="C174" s="63"/>
      <c r="D174" s="63"/>
      <c r="E174" s="94"/>
      <c r="F174" s="94"/>
      <c r="G174" s="94"/>
      <c r="H174" s="9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63"/>
      <c r="B175" s="63"/>
      <c r="C175" s="63"/>
      <c r="D175" s="63"/>
      <c r="E175" s="94"/>
      <c r="F175" s="94"/>
      <c r="G175" s="94"/>
      <c r="H175" s="9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63"/>
      <c r="B176" s="63"/>
      <c r="C176" s="63"/>
      <c r="D176" s="63"/>
      <c r="E176" s="94"/>
      <c r="F176" s="94"/>
      <c r="G176" s="94"/>
      <c r="H176" s="9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63"/>
      <c r="B177" s="63"/>
      <c r="C177" s="63"/>
      <c r="D177" s="63"/>
      <c r="E177" s="68"/>
      <c r="F177" s="68"/>
      <c r="G177" s="68"/>
      <c r="H177" s="68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63"/>
      <c r="B178" s="63"/>
      <c r="C178" s="63"/>
      <c r="D178" s="63"/>
      <c r="E178" s="68"/>
      <c r="F178" s="68"/>
      <c r="G178" s="68"/>
      <c r="H178" s="68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63"/>
      <c r="B179" s="53"/>
      <c r="C179" s="63"/>
      <c r="D179" s="63"/>
      <c r="E179" s="57"/>
      <c r="F179" s="57"/>
      <c r="G179" s="57"/>
      <c r="H179" s="57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63"/>
      <c r="B180" s="53"/>
      <c r="C180" s="63"/>
      <c r="D180" s="63"/>
      <c r="E180" s="57"/>
      <c r="F180" s="57"/>
      <c r="G180" s="57"/>
      <c r="H180" s="57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63"/>
      <c r="B181" s="53"/>
      <c r="C181" s="63"/>
      <c r="D181" s="53"/>
      <c r="E181" s="57"/>
      <c r="F181" s="57"/>
      <c r="G181" s="57"/>
      <c r="H181" s="57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63"/>
      <c r="B182" s="53"/>
      <c r="C182" s="63"/>
      <c r="D182" s="53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71" t="s">
        <v>186</v>
      </c>
      <c r="D190" s="271"/>
      <c r="E190" s="272" t="s">
        <v>187</v>
      </c>
      <c r="F190" s="273"/>
      <c r="G190" s="273"/>
      <c r="H190" s="274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71" t="s">
        <v>186</v>
      </c>
      <c r="D216" s="271"/>
      <c r="E216" s="272" t="s">
        <v>187</v>
      </c>
      <c r="F216" s="273"/>
      <c r="G216" s="273"/>
      <c r="H216" s="274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71" t="s">
        <v>186</v>
      </c>
      <c r="D242" s="271"/>
      <c r="E242" s="272" t="s">
        <v>187</v>
      </c>
      <c r="F242" s="273"/>
      <c r="G242" s="273"/>
      <c r="H242" s="274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71" t="s">
        <v>186</v>
      </c>
      <c r="D268" s="271"/>
      <c r="E268" s="272" t="s">
        <v>187</v>
      </c>
      <c r="F268" s="273"/>
      <c r="G268" s="273"/>
      <c r="H268" s="274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85" zoomScaleNormal="85" workbookViewId="0">
      <selection activeCell="B16" sqref="B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">
      <c r="A15" s="25"/>
      <c r="B15" s="29" t="s">
        <v>300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Chêne sessile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Charme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/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/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/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362.63718589694594</v>
      </c>
      <c r="T3" s="62">
        <f>IF('Données projet'!E9&gt;30,$R$33-$H$33,LOOKUP('Données projet'!$E$9,$A$3:$A$203,R3:R203)-LOOKUP('Données projet'!$E$9,$A$3:$A$203,$H$3:$H$203))</f>
        <v>250.47702091764884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466.4192367936883</v>
      </c>
      <c r="AO3" s="62">
        <f>IF('Données projet'!E10&gt;30,$AM$33-$H$33,LOOKUP('Données projet'!$E$10,$A$3:$A$203,AM3:AM203)-LOOKUP('Données projet'!$E$10,$A$3:$A$203,$H$3:$H$203))</f>
        <v>299.27200854723446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projet'!$B$9,Paramètres!$A$1:$I$88,3,0)*VLOOKUP('Données projet'!$B$9,Paramètres!$A$1:$I$88,5,0)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170.57875918674947</v>
      </c>
      <c r="S4" s="62">
        <f ca="1">AVERAGE(OFFSET($R$3,0,0,'Données projet'!$E$9+1,1))-AVERAGE(OFFSET($H$3,0,0,'Données projet'!$E$9+1,1))</f>
        <v>362.63718589694594</v>
      </c>
      <c r="T4" s="62">
        <f>$T$3</f>
        <v>250.47702091764884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1.6</v>
      </c>
      <c r="AI4" s="14">
        <f>IF('Données projet'!$A$62&gt;35,AI3+AH4-AQ3,IF(A4&lt;'Données projet'!$A$62,$AF$205^A4,IF(A4='Données projet'!$A$62,'Données projet'!$B$62,AI3+AH4-AQ3)))</f>
        <v>1.189207115002721</v>
      </c>
      <c r="AJ4" s="14">
        <f>AI4*VLOOKUP('Données projet'!$B$10,Paramètres!$A$1:$I$88,3,0)*VLOOKUP('Données projet'!$B$10,Paramètres!$A$1:$I$88,5,0)</f>
        <v>1.1316494906365893</v>
      </c>
      <c r="AK4" s="14">
        <f>EXP(-1.0587+0.8836*LN(AJ4)+0.284)</f>
        <v>0.51405777038207245</v>
      </c>
      <c r="AL4" s="22">
        <f t="shared" ref="AL4:AL67" si="4">(AJ4+AK4)*0.475*44/12</f>
        <v>2.8662734796075018</v>
      </c>
      <c r="AM4" s="62">
        <f t="shared" ref="AM4:AM67" si="5">AL4+(AD4+AE4)*44/12</f>
        <v>170.67870743253135</v>
      </c>
      <c r="AN4" s="62">
        <f ca="1">AVERAGE(OFFSET($AM$3,0,0,'Données projet'!$E$10+1,1))-AVERAGE(OFFSET($H$3,0,0,'Données projet'!$E$10+1,1))</f>
        <v>466.4192367936883</v>
      </c>
      <c r="AO4" s="62">
        <f>$AO$3</f>
        <v>299.27200854723446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projet'!$B$11,Paramètres!$A$1:$I$88,3,0)*0.475*44/12</f>
        <v>#N/A</v>
      </c>
      <c r="BQ4" s="23" t="e">
        <f>EXP(-LN(2)/25)*BQ3+(1-EXP(-LN(2)/25))/(LN(2)/25)*Calculateur!BL4*Calculateur!BN4*VLOOKUP('Données projet'!$B$11,Paramètres!$A$1:$I$88,3,0)*0.475*44/12</f>
        <v>#N/A</v>
      </c>
      <c r="BR4" s="23" t="e">
        <f>EXP(-LN(2)/2)*BR3+(1-EXP(-LN(2)/2))/(LN(2)/2)*BL4*BO4*VLOOKUP('Données projet'!$B$11,Paramètres!$A$1:$I$88,3,0)*0.475*44/12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projet'!$B$9,Paramètres!$A$1:$I$88,3,0)*VLOOKUP('Données projet'!$B$9,Paramètres!$A$1:$I$88,5,0)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173.90956899732174</v>
      </c>
      <c r="S5" s="62">
        <f ca="1">AVERAGE(OFFSET($R$3,0,0,'Données projet'!$E$9+1,1))-AVERAGE(OFFSET($H$3,0,0,'Données projet'!$E$9+1,1))</f>
        <v>362.63718589694594</v>
      </c>
      <c r="T5" s="62">
        <f t="shared" ref="T5:T68" si="34">$T$3</f>
        <v>250.47702091764884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1.6</v>
      </c>
      <c r="AI5" s="14">
        <f>IF('Données projet'!$A$62&gt;35,AI4+AH5-AQ4,IF(A5&lt;'Données projet'!$A$62,$AF$205^A5,IF(A5='Données projet'!$A$62,'Données projet'!$B$62,AI4+AH5-AQ4)))</f>
        <v>1.4142135623730949</v>
      </c>
      <c r="AJ5" s="14">
        <f>AI5*VLOOKUP('Données projet'!$B$10,Paramètres!$A$1:$I$88,3,0)*VLOOKUP('Données projet'!$B$10,Paramètres!$A$1:$I$88,5,0)</f>
        <v>1.3457656259542372</v>
      </c>
      <c r="AK5" s="14">
        <f t="shared" ref="AK5:AK68" si="35">EXP(-1.0587+0.8836*LN(AJ5)+0.284)</f>
        <v>0.59911398074557853</v>
      </c>
      <c r="AL5" s="22">
        <f t="shared" si="4"/>
        <v>3.3873319816688454</v>
      </c>
      <c r="AM5" s="62">
        <f t="shared" si="5"/>
        <v>173.98461326916967</v>
      </c>
      <c r="AN5" s="62">
        <f ca="1">AVERAGE(OFFSET($AM$3,0,0,'Données projet'!$E$10+1,1))-AVERAGE(OFFSET($H$3,0,0,'Données projet'!$E$10+1,1))</f>
        <v>466.4192367936883</v>
      </c>
      <c r="AO5" s="62">
        <f t="shared" ref="AO5:AO68" si="36">$AO$3</f>
        <v>299.27200854723446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projet'!$B$11,Paramètres!$A$1:$I$88,3,0)*0.475*44/12</f>
        <v>#N/A</v>
      </c>
      <c r="BQ5" s="23" t="e">
        <f>EXP(-LN(2)/25)*BQ4+(1-EXP(-LN(2)/25))/(LN(2)/25)*Calculateur!BL5*Calculateur!BN5*VLOOKUP('Données projet'!$B$11,Paramètres!$A$1:$I$88,3,0)*0.475*44/12</f>
        <v>#N/A</v>
      </c>
      <c r="BR5" s="23" t="e">
        <f>EXP(-LN(2)/2)*BR4+(1-EXP(-LN(2)/2))/(LN(2)/2)*BL5*BO5*VLOOKUP('Données projet'!$B$11,Paramètres!$A$1:$I$88,3,0)*0.475*44/12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projet'!$B$9,Paramètres!$A$1:$I$88,3,0)*VLOOKUP('Données projet'!$B$9,Paramètres!$A$1:$I$88,5,0)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177.32142247633229</v>
      </c>
      <c r="S6" s="62">
        <f ca="1">AVERAGE(OFFSET($R$3,0,0,'Données projet'!$E$9+1,1))-AVERAGE(OFFSET($H$3,0,0,'Données projet'!$E$9+1,1))</f>
        <v>362.63718589694594</v>
      </c>
      <c r="T6" s="62">
        <f t="shared" si="34"/>
        <v>250.47702091764884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1.6</v>
      </c>
      <c r="AI6" s="14">
        <f>IF('Données projet'!$A$62&gt;35,AI5+AH6-AQ5,IF(A6&lt;'Données projet'!$A$62,$AF$205^A6,IF(A6='Données projet'!$A$62,'Données projet'!$B$62,AI5+AH6-AQ5)))</f>
        <v>1.6817928305074288</v>
      </c>
      <c r="AJ6" s="14">
        <f>AI6*VLOOKUP('Données projet'!$B$10,Paramètres!$A$1:$I$88,3,0)*VLOOKUP('Données projet'!$B$10,Paramètres!$A$1:$I$88,5,0)</f>
        <v>1.6003940575108693</v>
      </c>
      <c r="AK6" s="14">
        <f t="shared" si="35"/>
        <v>0.69824362669984286</v>
      </c>
      <c r="AL6" s="22">
        <f t="shared" si="4"/>
        <v>4.0034606333336571</v>
      </c>
      <c r="AM6" s="62">
        <f t="shared" si="5"/>
        <v>177.35848120321853</v>
      </c>
      <c r="AN6" s="62">
        <f ca="1">AVERAGE(OFFSET($AM$3,0,0,'Données projet'!$E$10+1,1))-AVERAGE(OFFSET($H$3,0,0,'Données projet'!$E$10+1,1))</f>
        <v>466.4192367936883</v>
      </c>
      <c r="AO6" s="62">
        <f t="shared" si="36"/>
        <v>299.27200854723446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projet'!$B$11,Paramètres!$A$1:$I$88,3,0)*0.475*44/12</f>
        <v>#N/A</v>
      </c>
      <c r="BQ6" s="23" t="e">
        <f>EXP(-LN(2)/25)*BQ5+(1-EXP(-LN(2)/25))/(LN(2)/25)*Calculateur!BL6*Calculateur!BN6*VLOOKUP('Données projet'!$B$11,Paramètres!$A$1:$I$88,3,0)*0.475*44/12</f>
        <v>#N/A</v>
      </c>
      <c r="BR6" s="23" t="e">
        <f>EXP(-LN(2)/2)*BR5+(1-EXP(-LN(2)/2))/(LN(2)/2)*BL6*BO6*VLOOKUP('Données projet'!$B$11,Paramètres!$A$1:$I$88,3,0)*0.475*44/12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projet'!$B$9,Paramètres!$A$1:$I$88,3,0)*VLOOKUP('Données projet'!$B$9,Paramètres!$A$1:$I$88,5,0)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180.83628892348293</v>
      </c>
      <c r="S7" s="62">
        <f ca="1">AVERAGE(OFFSET($R$3,0,0,'Données projet'!$E$9+1,1))-AVERAGE(OFFSET($H$3,0,0,'Données projet'!$E$9+1,1))</f>
        <v>362.63718589694594</v>
      </c>
      <c r="T7" s="62">
        <f t="shared" si="34"/>
        <v>250.47702091764884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1.6</v>
      </c>
      <c r="AI7" s="14">
        <f>IF('Données projet'!$A$62&gt;35,AI6+AH7-AQ6,IF(A7&lt;'Données projet'!$A$62,$AF$205^A7,IF(A7='Données projet'!$A$62,'Données projet'!$B$62,AI6+AH7-AQ6)))</f>
        <v>1.9999999999999996</v>
      </c>
      <c r="AJ7" s="14">
        <f>AI7*VLOOKUP('Données projet'!$B$10,Paramètres!$A$1:$I$88,3,0)*VLOOKUP('Données projet'!$B$10,Paramètres!$A$1:$I$88,5,0)</f>
        <v>1.9031999999999998</v>
      </c>
      <c r="AK7" s="14">
        <f t="shared" si="35"/>
        <v>0.81377530469280024</v>
      </c>
      <c r="AL7" s="22">
        <f t="shared" si="4"/>
        <v>4.7320653223399596</v>
      </c>
      <c r="AM7" s="62">
        <f t="shared" si="5"/>
        <v>180.81818738651691</v>
      </c>
      <c r="AN7" s="62">
        <f ca="1">AVERAGE(OFFSET($AM$3,0,0,'Données projet'!$E$10+1,1))-AVERAGE(OFFSET($H$3,0,0,'Données projet'!$E$10+1,1))</f>
        <v>466.4192367936883</v>
      </c>
      <c r="AO7" s="62">
        <f t="shared" si="36"/>
        <v>299.27200854723446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projet'!$B$11,Paramètres!$A$1:$I$88,3,0)*0.475*44/12</f>
        <v>#N/A</v>
      </c>
      <c r="BQ7" s="23" t="e">
        <f>EXP(-LN(2)/25)*BQ6+(1-EXP(-LN(2)/25))/(LN(2)/25)*Calculateur!BL7*Calculateur!BN7*VLOOKUP('Données projet'!$B$11,Paramètres!$A$1:$I$88,3,0)*0.475*44/12</f>
        <v>#N/A</v>
      </c>
      <c r="BR7" s="23" t="e">
        <f>EXP(-LN(2)/2)*BR6+(1-EXP(-LN(2)/2))/(LN(2)/2)*BL7*BO7*VLOOKUP('Données projet'!$B$11,Paramètres!$A$1:$I$88,3,0)*0.475*44/12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projet'!$B$9,Paramètres!$A$1:$I$88,3,0)*VLOOKUP('Données projet'!$B$9,Paramètres!$A$1:$I$88,5,0)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184.48041712822103</v>
      </c>
      <c r="S8" s="62">
        <f ca="1">AVERAGE(OFFSET($R$3,0,0,'Données projet'!$E$9+1,1))-AVERAGE(OFFSET($H$3,0,0,'Données projet'!$E$9+1,1))</f>
        <v>362.63718589694594</v>
      </c>
      <c r="T8" s="62">
        <f t="shared" si="34"/>
        <v>250.47702091764884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1.6</v>
      </c>
      <c r="AI8" s="14">
        <f>IF('Données projet'!$A$62&gt;35,AI7+AH8-AQ7,IF(A8&lt;'Données projet'!$A$62,$AF$205^A8,IF(A8='Données projet'!$A$62,'Données projet'!$B$62,AI7+AH8-AQ7)))</f>
        <v>2.3784142300054416</v>
      </c>
      <c r="AJ8" s="14">
        <f>AI8*VLOOKUP('Données projet'!$B$10,Paramètres!$A$1:$I$88,3,0)*VLOOKUP('Données projet'!$B$10,Paramètres!$A$1:$I$88,5,0)</f>
        <v>2.2632989812731781</v>
      </c>
      <c r="AK8" s="14">
        <f t="shared" si="35"/>
        <v>0.9484229016995176</v>
      </c>
      <c r="AL8" s="22">
        <f t="shared" si="4"/>
        <v>5.5937489461774446</v>
      </c>
      <c r="AM8" s="62">
        <f t="shared" si="5"/>
        <v>184.38479682262479</v>
      </c>
      <c r="AN8" s="62">
        <f ca="1">AVERAGE(OFFSET($AM$3,0,0,'Données projet'!$E$10+1,1))-AVERAGE(OFFSET($H$3,0,0,'Données projet'!$E$10+1,1))</f>
        <v>466.4192367936883</v>
      </c>
      <c r="AO8" s="62">
        <f t="shared" si="36"/>
        <v>299.27200854723446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projet'!$B$11,Paramètres!$A$1:$I$88,3,0)*0.475*44/12</f>
        <v>#N/A</v>
      </c>
      <c r="BQ8" s="23" t="e">
        <f>EXP(-LN(2)/25)*BQ7+(1-EXP(-LN(2)/25))/(LN(2)/25)*Calculateur!BL8*Calculateur!BN8*VLOOKUP('Données projet'!$B$11,Paramètres!$A$1:$I$88,3,0)*0.475*44/12</f>
        <v>#N/A</v>
      </c>
      <c r="BR8" s="23" t="e">
        <f>EXP(-LN(2)/2)*BR7+(1-EXP(-LN(2)/2))/(LN(2)/2)*BL8*BO8*VLOOKUP('Données projet'!$B$11,Paramètres!$A$1:$I$88,3,0)*0.475*44/12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projet'!$B$9,Paramètres!$A$1:$I$88,3,0)*VLOOKUP('Données projet'!$B$9,Paramètres!$A$1:$I$88,5,0)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188.28519320362309</v>
      </c>
      <c r="S9" s="62">
        <f ca="1">AVERAGE(OFFSET($R$3,0,0,'Données projet'!$E$9+1,1))-AVERAGE(OFFSET($H$3,0,0,'Données projet'!$E$9+1,1))</f>
        <v>362.63718589694594</v>
      </c>
      <c r="T9" s="62">
        <f t="shared" si="34"/>
        <v>250.47702091764884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1.6</v>
      </c>
      <c r="AI9" s="14">
        <f>IF('Données projet'!$A$62&gt;35,AI8+AH9-AQ8,IF(A9&lt;'Données projet'!$A$62,$AF$205^A9,IF(A9='Données projet'!$A$62,'Données projet'!$B$62,AI8+AH9-AQ8)))</f>
        <v>2.8284271247461894</v>
      </c>
      <c r="AJ9" s="14">
        <f>AI9*VLOOKUP('Données projet'!$B$10,Paramètres!$A$1:$I$88,3,0)*VLOOKUP('Données projet'!$B$10,Paramètres!$A$1:$I$88,5,0)</f>
        <v>2.6915312519084735</v>
      </c>
      <c r="AK9" s="14">
        <f t="shared" si="35"/>
        <v>1.1053493455514676</v>
      </c>
      <c r="AL9" s="22">
        <f t="shared" si="4"/>
        <v>6.6129003739093966</v>
      </c>
      <c r="AM9" s="62">
        <f t="shared" si="5"/>
        <v>188.08315247016836</v>
      </c>
      <c r="AN9" s="62">
        <f ca="1">AVERAGE(OFFSET($AM$3,0,0,'Données projet'!$E$10+1,1))-AVERAGE(OFFSET($H$3,0,0,'Données projet'!$E$10+1,1))</f>
        <v>466.4192367936883</v>
      </c>
      <c r="AO9" s="62">
        <f t="shared" si="36"/>
        <v>299.27200854723446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projet'!$B$11,Paramètres!$A$1:$I$88,3,0)*0.475*44/12</f>
        <v>#N/A</v>
      </c>
      <c r="BQ9" s="23" t="e">
        <f>EXP(-LN(2)/25)*BQ8+(1-EXP(-LN(2)/25))/(LN(2)/25)*Calculateur!BL9*Calculateur!BN9*VLOOKUP('Données projet'!$B$11,Paramètres!$A$1:$I$88,3,0)*0.475*44/12</f>
        <v>#N/A</v>
      </c>
      <c r="BR9" s="23" t="e">
        <f>EXP(-LN(2)/2)*BR8+(1-EXP(-LN(2)/2))/(LN(2)/2)*BL9*BO9*VLOOKUP('Données projet'!$B$11,Paramètres!$A$1:$I$88,3,0)*0.475*44/12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projet'!$B$9,Paramètres!$A$1:$I$88,3,0)*VLOOKUP('Données projet'!$B$9,Paramètres!$A$1:$I$88,5,0)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192.28817046759474</v>
      </c>
      <c r="S10" s="62">
        <f ca="1">AVERAGE(OFFSET($R$3,0,0,'Données projet'!$E$9+1,1))-AVERAGE(OFFSET($H$3,0,0,'Données projet'!$E$9+1,1))</f>
        <v>362.63718589694594</v>
      </c>
      <c r="T10" s="62">
        <f t="shared" si="34"/>
        <v>250.47702091764884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1.6</v>
      </c>
      <c r="AI10" s="14">
        <f>IF('Données projet'!$A$62&gt;35,AI9+AH10-AQ9,IF(A10&lt;'Données projet'!$A$62,$AF$205^A10,IF(A10='Données projet'!$A$62,'Données projet'!$B$62,AI9+AH10-AQ9)))</f>
        <v>3.3635856610148567</v>
      </c>
      <c r="AJ10" s="14">
        <f>AI10*VLOOKUP('Données projet'!$B$10,Paramètres!$A$1:$I$88,3,0)*VLOOKUP('Données projet'!$B$10,Paramètres!$A$1:$I$88,5,0)</f>
        <v>3.2007881150217377</v>
      </c>
      <c r="AK10" s="14">
        <f t="shared" si="35"/>
        <v>1.2882409034215325</v>
      </c>
      <c r="AL10" s="22">
        <f t="shared" si="4"/>
        <v>7.8183922071220282</v>
      </c>
      <c r="AM10" s="62">
        <f t="shared" si="5"/>
        <v>191.94257314285827</v>
      </c>
      <c r="AN10" s="62">
        <f ca="1">AVERAGE(OFFSET($AM$3,0,0,'Données projet'!$E$10+1,1))-AVERAGE(OFFSET($H$3,0,0,'Données projet'!$E$10+1,1))</f>
        <v>466.4192367936883</v>
      </c>
      <c r="AO10" s="62">
        <f t="shared" si="36"/>
        <v>299.27200854723446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projet'!$B$11,Paramètres!$A$1:$I$88,3,0)*0.475*44/12</f>
        <v>#N/A</v>
      </c>
      <c r="BQ10" s="23" t="e">
        <f>EXP(-LN(2)/25)*BQ9+(1-EXP(-LN(2)/25))/(LN(2)/25)*Calculateur!BL10*Calculateur!BN10*VLOOKUP('Données projet'!$B$11,Paramètres!$A$1:$I$88,3,0)*0.475*44/12</f>
        <v>#N/A</v>
      </c>
      <c r="BR10" s="23" t="e">
        <f>EXP(-LN(2)/2)*BR9+(1-EXP(-LN(2)/2))/(LN(2)/2)*BL10*BO10*VLOOKUP('Données projet'!$B$11,Paramètres!$A$1:$I$88,3,0)*0.475*44/12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projet'!$B$9,Paramètres!$A$1:$I$88,3,0)*VLOOKUP('Données projet'!$B$9,Paramètres!$A$1:$I$88,5,0)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196.53430597224175</v>
      </c>
      <c r="S11" s="62">
        <f ca="1">AVERAGE(OFFSET($R$3,0,0,'Données projet'!$E$9+1,1))-AVERAGE(OFFSET($H$3,0,0,'Données projet'!$E$9+1,1))</f>
        <v>362.63718589694594</v>
      </c>
      <c r="T11" s="62">
        <f t="shared" si="34"/>
        <v>250.47702091764884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1.6</v>
      </c>
      <c r="AI11" s="14">
        <f>IF('Données projet'!$A$62&gt;35,AI10+AH11-AQ10,IF(A11&lt;'Données projet'!$A$62,$AF$205^A11,IF(A11='Données projet'!$A$62,'Données projet'!$B$62,AI10+AH11-AQ10)))</f>
        <v>3.9999999999999982</v>
      </c>
      <c r="AJ11" s="14">
        <f>AI11*VLOOKUP('Données projet'!$B$10,Paramètres!$A$1:$I$88,3,0)*VLOOKUP('Données projet'!$B$10,Paramètres!$A$1:$I$88,5,0)</f>
        <v>3.8063999999999987</v>
      </c>
      <c r="AK11" s="14">
        <f t="shared" si="35"/>
        <v>1.5013937737669318</v>
      </c>
      <c r="AL11" s="22">
        <f t="shared" si="4"/>
        <v>9.2444074893107366</v>
      </c>
      <c r="AM11" s="62">
        <f t="shared" si="5"/>
        <v>195.99768035553129</v>
      </c>
      <c r="AN11" s="62">
        <f ca="1">AVERAGE(OFFSET($AM$3,0,0,'Données projet'!$E$10+1,1))-AVERAGE(OFFSET($H$3,0,0,'Données projet'!$E$10+1,1))</f>
        <v>466.4192367936883</v>
      </c>
      <c r="AO11" s="62">
        <f t="shared" si="36"/>
        <v>299.27200854723446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projet'!$B$11,Paramètres!$A$1:$I$88,3,0)*0.475*44/12</f>
        <v>#N/A</v>
      </c>
      <c r="BQ11" s="23" t="e">
        <f>EXP(-LN(2)/25)*BQ10+(1-EXP(-LN(2)/25))/(LN(2)/25)*Calculateur!BL11*Calculateur!BN11*VLOOKUP('Données projet'!$B$11,Paramètres!$A$1:$I$88,3,0)*0.475*44/12</f>
        <v>#N/A</v>
      </c>
      <c r="BR11" s="23" t="e">
        <f>EXP(-LN(2)/2)*BR10+(1-EXP(-LN(2)/2))/(LN(2)/2)*BL11*BO11*VLOOKUP('Données projet'!$B$11,Paramètres!$A$1:$I$88,3,0)*0.475*44/12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projet'!$B$9,Paramètres!$A$1:$I$88,3,0)*VLOOKUP('Données projet'!$B$9,Paramètres!$A$1:$I$88,5,0)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201.07744525705709</v>
      </c>
      <c r="S12" s="62">
        <f ca="1">AVERAGE(OFFSET($R$3,0,0,'Données projet'!$E$9+1,1))-AVERAGE(OFFSET($H$3,0,0,'Données projet'!$E$9+1,1))</f>
        <v>362.63718589694594</v>
      </c>
      <c r="T12" s="62">
        <f t="shared" si="34"/>
        <v>250.47702091764884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1.6</v>
      </c>
      <c r="AI12" s="14">
        <f>IF('Données projet'!$A$62&gt;35,AI11+AH12-AQ11,IF(A12&lt;'Données projet'!$A$62,$AF$205^A12,IF(A12='Données projet'!$A$62,'Données projet'!$B$62,AI11+AH12-AQ11)))</f>
        <v>4.7568284600108823</v>
      </c>
      <c r="AJ12" s="14">
        <f>AI12*VLOOKUP('Données projet'!$B$10,Paramètres!$A$1:$I$88,3,0)*VLOOKUP('Données projet'!$B$10,Paramètres!$A$1:$I$88,5,0)</f>
        <v>4.5265979625463562</v>
      </c>
      <c r="AK12" s="14">
        <f t="shared" si="35"/>
        <v>1.7498150058106832</v>
      </c>
      <c r="AL12" s="22">
        <f t="shared" si="4"/>
        <v>10.931419253221842</v>
      </c>
      <c r="AM12" s="62">
        <f t="shared" si="5"/>
        <v>200.28937800577791</v>
      </c>
      <c r="AN12" s="62">
        <f ca="1">AVERAGE(OFFSET($AM$3,0,0,'Données projet'!$E$10+1,1))-AVERAGE(OFFSET($H$3,0,0,'Données projet'!$E$10+1,1))</f>
        <v>466.4192367936883</v>
      </c>
      <c r="AO12" s="62">
        <f t="shared" si="36"/>
        <v>299.27200854723446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projet'!$B$11,Paramètres!$A$1:$I$88,3,0)*0.475*44/12</f>
        <v>#N/A</v>
      </c>
      <c r="BQ12" s="23" t="e">
        <f>EXP(-LN(2)/25)*BQ11+(1-EXP(-LN(2)/25))/(LN(2)/25)*Calculateur!BL12*Calculateur!BN12*VLOOKUP('Données projet'!$B$11,Paramètres!$A$1:$I$88,3,0)*0.475*44/12</f>
        <v>#N/A</v>
      </c>
      <c r="BR12" s="23" t="e">
        <f>EXP(-LN(2)/2)*BR11+(1-EXP(-LN(2)/2))/(LN(2)/2)*BL12*BO12*VLOOKUP('Données projet'!$B$11,Paramètres!$A$1:$I$88,3,0)*0.475*44/12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projet'!$B$9,Paramètres!$A$1:$I$88,3,0)*VLOOKUP('Données projet'!$B$9,Paramètres!$A$1:$I$88,5,0)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205.9821052852981</v>
      </c>
      <c r="S13" s="62">
        <f ca="1">AVERAGE(OFFSET($R$3,0,0,'Données projet'!$E$9+1,1))-AVERAGE(OFFSET($H$3,0,0,'Données projet'!$E$9+1,1))</f>
        <v>362.63718589694594</v>
      </c>
      <c r="T13" s="62">
        <f t="shared" si="34"/>
        <v>250.47702091764884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1.6</v>
      </c>
      <c r="AI13" s="14">
        <f>IF('Données projet'!$A$62&gt;35,AI12+AH13-AQ12,IF(A13&lt;'Données projet'!$A$62,$AF$205^A13,IF(A13='Données projet'!$A$62,'Données projet'!$B$62,AI12+AH13-AQ12)))</f>
        <v>5.656854249492377</v>
      </c>
      <c r="AJ13" s="14">
        <f>AI13*VLOOKUP('Données projet'!$B$10,Paramètres!$A$1:$I$88,3,0)*VLOOKUP('Données projet'!$B$10,Paramètres!$A$1:$I$88,5,0)</f>
        <v>5.3830625038169462</v>
      </c>
      <c r="AK13" s="14">
        <f t="shared" si="35"/>
        <v>2.039340117202022</v>
      </c>
      <c r="AL13" s="22">
        <f t="shared" si="4"/>
        <v>12.927351231608034</v>
      </c>
      <c r="AM13" s="62">
        <f t="shared" si="5"/>
        <v>204.86601321665293</v>
      </c>
      <c r="AN13" s="62">
        <f ca="1">AVERAGE(OFFSET($AM$3,0,0,'Données projet'!$E$10+1,1))-AVERAGE(OFFSET($H$3,0,0,'Données projet'!$E$10+1,1))</f>
        <v>466.4192367936883</v>
      </c>
      <c r="AO13" s="62">
        <f t="shared" si="36"/>
        <v>299.27200854723446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projet'!$B$11,Paramètres!$A$1:$I$88,3,0)*0.475*44/12</f>
        <v>#N/A</v>
      </c>
      <c r="BQ13" s="23" t="e">
        <f>EXP(-LN(2)/25)*BQ12+(1-EXP(-LN(2)/25))/(LN(2)/25)*Calculateur!BL13*Calculateur!BN13*VLOOKUP('Données projet'!$B$11,Paramètres!$A$1:$I$88,3,0)*0.475*44/12</f>
        <v>#N/A</v>
      </c>
      <c r="BR13" s="23" t="e">
        <f>EXP(-LN(2)/2)*BR12+(1-EXP(-LN(2)/2))/(LN(2)/2)*BL13*BO13*VLOOKUP('Données projet'!$B$11,Paramètres!$A$1:$I$88,3,0)*0.475*44/12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projet'!$B$9,Paramètres!$A$1:$I$88,3,0)*VLOOKUP('Données projet'!$B$9,Paramètres!$A$1:$I$88,5,0)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211.32561560077292</v>
      </c>
      <c r="S14" s="62">
        <f ca="1">AVERAGE(OFFSET($R$3,0,0,'Données projet'!$E$9+1,1))-AVERAGE(OFFSET($H$3,0,0,'Données projet'!$E$9+1,1))</f>
        <v>362.63718589694594</v>
      </c>
      <c r="T14" s="62">
        <f t="shared" si="34"/>
        <v>250.47702091764884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1.6</v>
      </c>
      <c r="AI14" s="14">
        <f>IF('Données projet'!$A$62&gt;35,AI13+AH14-AQ13,IF(A14&lt;'Données projet'!$A$62,$AF$205^A14,IF(A14='Données projet'!$A$62,'Données projet'!$B$62,AI13+AH14-AQ13)))</f>
        <v>6.7271713220297125</v>
      </c>
      <c r="AJ14" s="14">
        <f>AI14*VLOOKUP('Données projet'!$B$10,Paramètres!$A$1:$I$88,3,0)*VLOOKUP('Données projet'!$B$10,Paramètres!$A$1:$I$88,5,0)</f>
        <v>6.4015762300434744</v>
      </c>
      <c r="AK14" s="14">
        <f t="shared" si="35"/>
        <v>2.3767701727433463</v>
      </c>
      <c r="AL14" s="22">
        <f t="shared" si="4"/>
        <v>15.288953318187046</v>
      </c>
      <c r="AM14" s="62">
        <f t="shared" si="5"/>
        <v>209.78475192730119</v>
      </c>
      <c r="AN14" s="62">
        <f ca="1">AVERAGE(OFFSET($AM$3,0,0,'Données projet'!$E$10+1,1))-AVERAGE(OFFSET($H$3,0,0,'Données projet'!$E$10+1,1))</f>
        <v>466.4192367936883</v>
      </c>
      <c r="AO14" s="62">
        <f t="shared" si="36"/>
        <v>299.27200854723446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projet'!$B$11,Paramètres!$A$1:$I$88,3,0)*0.475*44/12</f>
        <v>#N/A</v>
      </c>
      <c r="BQ14" s="23" t="e">
        <f>EXP(-LN(2)/25)*BQ13+(1-EXP(-LN(2)/25))/(LN(2)/25)*Calculateur!BL14*Calculateur!BN14*VLOOKUP('Données projet'!$B$11,Paramètres!$A$1:$I$88,3,0)*0.475*44/12</f>
        <v>#N/A</v>
      </c>
      <c r="BR14" s="23" t="e">
        <f>EXP(-LN(2)/2)*BR13+(1-EXP(-LN(2)/2))/(LN(2)/2)*BL14*BO14*VLOOKUP('Données projet'!$B$11,Paramètres!$A$1:$I$88,3,0)*0.475*44/12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projet'!$B$9,Paramètres!$A$1:$I$88,3,0)*VLOOKUP('Données projet'!$B$9,Paramètres!$A$1:$I$88,5,0)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217.20068985717762</v>
      </c>
      <c r="S15" s="62">
        <f ca="1">AVERAGE(OFFSET($R$3,0,0,'Données projet'!$E$9+1,1))-AVERAGE(OFFSET($H$3,0,0,'Données projet'!$E$9+1,1))</f>
        <v>362.63718589694594</v>
      </c>
      <c r="T15" s="62">
        <f t="shared" si="34"/>
        <v>250.47702091764884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1.6</v>
      </c>
      <c r="AI15" s="14">
        <f>IF('Données projet'!$A$62&gt;35,AI14+AH15-AQ14,IF(A15&lt;'Données projet'!$A$62,$AF$205^A15,IF(A15='Données projet'!$A$62,'Données projet'!$B$62,AI14+AH15-AQ14)))</f>
        <v>7.9999999999999947</v>
      </c>
      <c r="AJ15" s="14">
        <f>AI15*VLOOKUP('Données projet'!$B$10,Paramètres!$A$1:$I$88,3,0)*VLOOKUP('Données projet'!$B$10,Paramètres!$A$1:$I$88,5,0)</f>
        <v>7.6127999999999947</v>
      </c>
      <c r="AK15" s="14">
        <f t="shared" si="35"/>
        <v>2.7700315442197656</v>
      </c>
      <c r="AL15" s="22">
        <f t="shared" si="4"/>
        <v>18.083431606182749</v>
      </c>
      <c r="AM15" s="62">
        <f t="shared" si="5"/>
        <v>215.11320905891563</v>
      </c>
      <c r="AN15" s="62">
        <f ca="1">AVERAGE(OFFSET($AM$3,0,0,'Données projet'!$E$10+1,1))-AVERAGE(OFFSET($H$3,0,0,'Données projet'!$E$10+1,1))</f>
        <v>466.4192367936883</v>
      </c>
      <c r="AO15" s="62">
        <f t="shared" si="36"/>
        <v>299.27200854723446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projet'!$B$11,Paramètres!$A$1:$I$88,3,0)*0.475*44/12</f>
        <v>#N/A</v>
      </c>
      <c r="BQ15" s="23" t="e">
        <f>EXP(-LN(2)/25)*BQ14+(1-EXP(-LN(2)/25))/(LN(2)/25)*Calculateur!BL15*Calculateur!BN15*VLOOKUP('Données projet'!$B$11,Paramètres!$A$1:$I$88,3,0)*0.475*44/12</f>
        <v>#N/A</v>
      </c>
      <c r="BR15" s="23" t="e">
        <f>EXP(-LN(2)/2)*BR14+(1-EXP(-LN(2)/2))/(LN(2)/2)*BL15*BO15*VLOOKUP('Données projet'!$B$11,Paramètres!$A$1:$I$88,3,0)*0.475*44/12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projet'!$B$9,Paramètres!$A$1:$I$88,3,0)*VLOOKUP('Données projet'!$B$9,Paramètres!$A$1:$I$88,5,0)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223.71851443666381</v>
      </c>
      <c r="S16" s="62">
        <f ca="1">AVERAGE(OFFSET($R$3,0,0,'Données projet'!$E$9+1,1))-AVERAGE(OFFSET($H$3,0,0,'Données projet'!$E$9+1,1))</f>
        <v>362.63718589694594</v>
      </c>
      <c r="T16" s="62">
        <f t="shared" si="34"/>
        <v>250.47702091764884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1.6</v>
      </c>
      <c r="AI16" s="14">
        <f>IF('Données projet'!$A$62&gt;35,AI15+AH16-AQ15,IF(A16&lt;'Données projet'!$A$62,$AF$205^A16,IF(A16='Données projet'!$A$62,'Données projet'!$B$62,AI15+AH16-AQ15)))</f>
        <v>9.5136569200217629</v>
      </c>
      <c r="AJ16" s="14">
        <f>AI16*VLOOKUP('Données projet'!$B$10,Paramètres!$A$1:$I$88,3,0)*VLOOKUP('Données projet'!$B$10,Paramètres!$A$1:$I$88,5,0)</f>
        <v>9.0531959250927105</v>
      </c>
      <c r="AK16" s="14">
        <f t="shared" si="35"/>
        <v>3.2283621041558384</v>
      </c>
      <c r="AL16" s="22">
        <f t="shared" si="4"/>
        <v>21.390380234274556</v>
      </c>
      <c r="AM16" s="62">
        <f t="shared" si="5"/>
        <v>220.93138048589336</v>
      </c>
      <c r="AN16" s="62">
        <f ca="1">AVERAGE(OFFSET($AM$3,0,0,'Données projet'!$E$10+1,1))-AVERAGE(OFFSET($H$3,0,0,'Données projet'!$E$10+1,1))</f>
        <v>466.4192367936883</v>
      </c>
      <c r="AO16" s="62">
        <f t="shared" si="36"/>
        <v>299.27200854723446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projet'!$B$11,Paramètres!$A$1:$I$88,3,0)*0.475*44/12</f>
        <v>#N/A</v>
      </c>
      <c r="BQ16" s="23" t="e">
        <f>EXP(-LN(2)/25)*BQ15+(1-EXP(-LN(2)/25))/(LN(2)/25)*Calculateur!BL16*Calculateur!BN16*VLOOKUP('Données projet'!$B$11,Paramètres!$A$1:$I$88,3,0)*0.475*44/12</f>
        <v>#N/A</v>
      </c>
      <c r="BR16" s="23" t="e">
        <f>EXP(-LN(2)/2)*BR15+(1-EXP(-LN(2)/2))/(LN(2)/2)*BL16*BO16*VLOOKUP('Données projet'!$B$11,Paramètres!$A$1:$I$88,3,0)*0.475*44/12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projet'!$B$9,Paramètres!$A$1:$I$88,3,0)*VLOOKUP('Données projet'!$B$9,Paramètres!$A$1:$I$88,5,0)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231.01245838467531</v>
      </c>
      <c r="S17" s="62">
        <f ca="1">AVERAGE(OFFSET($R$3,0,0,'Données projet'!$E$9+1,1))-AVERAGE(OFFSET($H$3,0,0,'Données projet'!$E$9+1,1))</f>
        <v>362.63718589694594</v>
      </c>
      <c r="T17" s="62">
        <f t="shared" si="34"/>
        <v>250.47702091764884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1.6</v>
      </c>
      <c r="AI17" s="14">
        <f>IF('Données projet'!$A$62&gt;35,AI16+AH17-AQ16,IF(A17&lt;'Données projet'!$A$62,$AF$205^A17,IF(A17='Données projet'!$A$62,'Données projet'!$B$62,AI16+AH17-AQ16)))</f>
        <v>11.313708498984752</v>
      </c>
      <c r="AJ17" s="14">
        <f>AI17*VLOOKUP('Données projet'!$B$10,Paramètres!$A$1:$I$88,3,0)*VLOOKUP('Données projet'!$B$10,Paramètres!$A$1:$I$88,5,0)</f>
        <v>10.766125007633891</v>
      </c>
      <c r="AK17" s="14">
        <f t="shared" si="35"/>
        <v>3.7625282272679526</v>
      </c>
      <c r="AL17" s="22">
        <f t="shared" si="4"/>
        <v>25.304071050787371</v>
      </c>
      <c r="AM17" s="62">
        <f t="shared" si="5"/>
        <v>227.33393282306056</v>
      </c>
      <c r="AN17" s="62">
        <f ca="1">AVERAGE(OFFSET($AM$3,0,0,'Données projet'!$E$10+1,1))-AVERAGE(OFFSET($H$3,0,0,'Données projet'!$E$10+1,1))</f>
        <v>466.4192367936883</v>
      </c>
      <c r="AO17" s="62">
        <f t="shared" si="36"/>
        <v>299.27200854723446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projet'!$B$11,Paramètres!$A$1:$I$88,3,0)*0.475*44/12</f>
        <v>#N/A</v>
      </c>
      <c r="BQ17" s="23" t="e">
        <f>EXP(-LN(2)/25)*BQ16+(1-EXP(-LN(2)/25))/(LN(2)/25)*Calculateur!BL17*Calculateur!BN17*VLOOKUP('Données projet'!$B$11,Paramètres!$A$1:$I$88,3,0)*0.475*44/12</f>
        <v>#N/A</v>
      </c>
      <c r="BR17" s="23" t="e">
        <f>EXP(-LN(2)/2)*BR16+(1-EXP(-LN(2)/2))/(LN(2)/2)*BL17*BO17*VLOOKUP('Données projet'!$B$11,Paramètres!$A$1:$I$88,3,0)*0.475*44/12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projet'!$B$9,Paramètres!$A$1:$I$88,3,0)*VLOOKUP('Données projet'!$B$9,Paramètres!$A$1:$I$88,5,0)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239.24252994115767</v>
      </c>
      <c r="S18" s="62">
        <f ca="1">AVERAGE(OFFSET($R$3,0,0,'Données projet'!$E$9+1,1))-AVERAGE(OFFSET($H$3,0,0,'Données projet'!$E$9+1,1))</f>
        <v>362.63718589694594</v>
      </c>
      <c r="T18" s="62">
        <f t="shared" si="34"/>
        <v>250.47702091764884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1.6</v>
      </c>
      <c r="AI18" s="14">
        <f>IF('Données projet'!$A$62&gt;35,AI17+AH18-AQ17,IF(A18&lt;'Données projet'!$A$62,$AF$205^A18,IF(A18='Données projet'!$A$62,'Données projet'!$B$62,AI17+AH18-AQ17)))</f>
        <v>13.454342644059421</v>
      </c>
      <c r="AJ18" s="14">
        <f>AI18*VLOOKUP('Données projet'!$B$10,Paramètres!$A$1:$I$88,3,0)*VLOOKUP('Données projet'!$B$10,Paramètres!$A$1:$I$88,5,0)</f>
        <v>12.803152460086945</v>
      </c>
      <c r="AK18" s="14">
        <f t="shared" si="35"/>
        <v>4.3850776970664018</v>
      </c>
      <c r="AL18" s="22">
        <f t="shared" si="4"/>
        <v>29.936167523708747</v>
      </c>
      <c r="AM18" s="62">
        <f t="shared" si="5"/>
        <v>234.43291745658979</v>
      </c>
      <c r="AN18" s="62">
        <f ca="1">AVERAGE(OFFSET($AM$3,0,0,'Données projet'!$E$10+1,1))-AVERAGE(OFFSET($H$3,0,0,'Données projet'!$E$10+1,1))</f>
        <v>466.4192367936883</v>
      </c>
      <c r="AO18" s="62">
        <f t="shared" si="36"/>
        <v>299.27200854723446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projet'!$B$11,Paramètres!$A$1:$I$88,3,0)*0.475*44/12</f>
        <v>#N/A</v>
      </c>
      <c r="BQ18" s="23" t="e">
        <f>EXP(-LN(2)/25)*BQ17+(1-EXP(-LN(2)/25))/(LN(2)/25)*Calculateur!BL18*Calculateur!BN18*VLOOKUP('Données projet'!$B$11,Paramètres!$A$1:$I$88,3,0)*0.475*44/12</f>
        <v>#N/A</v>
      </c>
      <c r="BR18" s="23" t="e">
        <f>EXP(-LN(2)/2)*BR17+(1-EXP(-LN(2)/2))/(LN(2)/2)*BL18*BO18*VLOOKUP('Données projet'!$B$11,Paramètres!$A$1:$I$88,3,0)*0.475*44/12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projet'!$B$9,Paramètres!$A$1:$I$88,3,0)*VLOOKUP('Données projet'!$B$9,Paramètres!$A$1:$I$88,5,0)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248.60073026204975</v>
      </c>
      <c r="S19" s="62">
        <f ca="1">AVERAGE(OFFSET($R$3,0,0,'Données projet'!$E$9+1,1))-AVERAGE(OFFSET($H$3,0,0,'Données projet'!$E$9+1,1))</f>
        <v>362.63718589694594</v>
      </c>
      <c r="T19" s="62">
        <f t="shared" si="34"/>
        <v>250.47702091764884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1.6</v>
      </c>
      <c r="AI19" s="14">
        <f>IF('Données projet'!$A$62&gt;35,AI18+AH19-AQ18,IF(A19&lt;'Données projet'!$A$62,$AF$205^A19,IF(A19='Données projet'!$A$62,'Données projet'!$B$62,AI18+AH19-AQ18)))</f>
        <v>15.999999999999986</v>
      </c>
      <c r="AJ19" s="14">
        <f>AI19*VLOOKUP('Données projet'!$B$10,Paramètres!$A$1:$I$88,3,0)*VLOOKUP('Données projet'!$B$10,Paramètres!$A$1:$I$88,5,0)</f>
        <v>15.225599999999986</v>
      </c>
      <c r="AK19" s="14">
        <f t="shared" si="35"/>
        <v>5.1106344584879499</v>
      </c>
      <c r="AL19" s="22">
        <f t="shared" si="4"/>
        <v>35.418941681866485</v>
      </c>
      <c r="AM19" s="62">
        <f t="shared" si="5"/>
        <v>242.36098760398056</v>
      </c>
      <c r="AN19" s="62">
        <f ca="1">AVERAGE(OFFSET($AM$3,0,0,'Données projet'!$E$10+1,1))-AVERAGE(OFFSET($H$3,0,0,'Données projet'!$E$10+1,1))</f>
        <v>466.4192367936883</v>
      </c>
      <c r="AO19" s="62">
        <f t="shared" si="36"/>
        <v>299.27200854723446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projet'!$B$11,Paramètres!$A$1:$I$88,3,0)*0.475*44/12</f>
        <v>#N/A</v>
      </c>
      <c r="BQ19" s="23" t="e">
        <f>EXP(-LN(2)/25)*BQ18+(1-EXP(-LN(2)/25))/(LN(2)/25)*Calculateur!BL19*Calculateur!BN19*VLOOKUP('Données projet'!$B$11,Paramètres!$A$1:$I$88,3,0)*0.475*44/12</f>
        <v>#N/A</v>
      </c>
      <c r="BR19" s="23" t="e">
        <f>EXP(-LN(2)/2)*BR18+(1-EXP(-LN(2)/2))/(LN(2)/2)*BL19*BO19*VLOOKUP('Données projet'!$B$11,Paramètres!$A$1:$I$88,3,0)*0.475*44/12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projet'!$B$9,Paramètres!$A$1:$I$88,3,0)*VLOOKUP('Données projet'!$B$9,Paramètres!$A$1:$I$88,5,0)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259.31748536328973</v>
      </c>
      <c r="S20" s="62">
        <f ca="1">AVERAGE(OFFSET($R$3,0,0,'Données projet'!$E$9+1,1))-AVERAGE(OFFSET($H$3,0,0,'Données projet'!$E$9+1,1))</f>
        <v>362.63718589694594</v>
      </c>
      <c r="T20" s="62">
        <f t="shared" si="34"/>
        <v>250.47702091764884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1.6</v>
      </c>
      <c r="AI20" s="14">
        <f>IF('Données projet'!$A$62&gt;35,AI19+AH20-AQ19,IF(A20&lt;'Données projet'!$A$62,$AF$205^A20,IF(A20='Données projet'!$A$62,'Données projet'!$B$62,AI19+AH20-AQ19)))</f>
        <v>19.027313840043519</v>
      </c>
      <c r="AJ20" s="14">
        <f>AI20*VLOOKUP('Données projet'!$B$10,Paramètres!$A$1:$I$88,3,0)*VLOOKUP('Données projet'!$B$10,Paramètres!$A$1:$I$88,5,0)</f>
        <v>18.106391850185414</v>
      </c>
      <c r="AK20" s="14">
        <f t="shared" si="35"/>
        <v>5.9562421404203727</v>
      </c>
      <c r="AL20" s="22">
        <f t="shared" si="4"/>
        <v>41.909087533638413</v>
      </c>
      <c r="AM20" s="62">
        <f t="shared" si="5"/>
        <v>251.27521184951115</v>
      </c>
      <c r="AN20" s="62">
        <f ca="1">AVERAGE(OFFSET($AM$3,0,0,'Données projet'!$E$10+1,1))-AVERAGE(OFFSET($H$3,0,0,'Données projet'!$E$10+1,1))</f>
        <v>466.4192367936883</v>
      </c>
      <c r="AO20" s="62">
        <f t="shared" si="36"/>
        <v>299.27200854723446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projet'!$B$11,Paramètres!$A$1:$I$88,3,0)*0.475*44/12</f>
        <v>#N/A</v>
      </c>
      <c r="BQ20" s="23" t="e">
        <f>EXP(-LN(2)/25)*BQ19+(1-EXP(-LN(2)/25))/(LN(2)/25)*Calculateur!BL20*Calculateur!BN20*VLOOKUP('Données projet'!$B$11,Paramètres!$A$1:$I$88,3,0)*0.475*44/12</f>
        <v>#N/A</v>
      </c>
      <c r="BR20" s="23" t="e">
        <f>EXP(-LN(2)/2)*BR19+(1-EXP(-LN(2)/2))/(LN(2)/2)*BL20*BO20*VLOOKUP('Données projet'!$B$11,Paramètres!$A$1:$I$88,3,0)*0.475*44/12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projet'!$B$9,Paramètres!$A$1:$I$88,3,0)*VLOOKUP('Données projet'!$B$9,Paramètres!$A$1:$I$88,5,0)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271.66937392158366</v>
      </c>
      <c r="S21" s="62">
        <f ca="1">AVERAGE(OFFSET($R$3,0,0,'Données projet'!$E$9+1,1))-AVERAGE(OFFSET($H$3,0,0,'Données projet'!$E$9+1,1))</f>
        <v>362.63718589694594</v>
      </c>
      <c r="T21" s="62">
        <f t="shared" si="34"/>
        <v>250.47702091764884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1.6</v>
      </c>
      <c r="AI21" s="14">
        <f>IF('Données projet'!$A$62&gt;35,AI20+AH21-AQ20,IF(A21&lt;'Données projet'!$A$62,$AF$205^A21,IF(A21='Données projet'!$A$62,'Données projet'!$B$62,AI20+AH21-AQ20)))</f>
        <v>22.627416997969497</v>
      </c>
      <c r="AJ21" s="14">
        <f>AI21*VLOOKUP('Données projet'!$B$10,Paramètres!$A$1:$I$88,3,0)*VLOOKUP('Données projet'!$B$10,Paramètres!$A$1:$I$88,5,0)</f>
        <v>21.532250015267774</v>
      </c>
      <c r="AK21" s="14">
        <f t="shared" si="35"/>
        <v>6.9417644176053512</v>
      </c>
      <c r="AL21" s="22">
        <f t="shared" si="4"/>
        <v>49.592241803920693</v>
      </c>
      <c r="AM21" s="62">
        <f t="shared" si="5"/>
        <v>261.36159499592378</v>
      </c>
      <c r="AN21" s="62">
        <f ca="1">AVERAGE(OFFSET($AM$3,0,0,'Données projet'!$E$10+1,1))-AVERAGE(OFFSET($H$3,0,0,'Données projet'!$E$10+1,1))</f>
        <v>466.4192367936883</v>
      </c>
      <c r="AO21" s="62">
        <f t="shared" si="36"/>
        <v>299.27200854723446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projet'!$B$11,Paramètres!$A$1:$I$88,3,0)*0.475*44/12</f>
        <v>#N/A</v>
      </c>
      <c r="BQ21" s="23" t="e">
        <f>EXP(-LN(2)/25)*BQ20+(1-EXP(-LN(2)/25))/(LN(2)/25)*Calculateur!BL21*Calculateur!BN21*VLOOKUP('Données projet'!$B$11,Paramètres!$A$1:$I$88,3,0)*0.475*44/12</f>
        <v>#N/A</v>
      </c>
      <c r="BR21" s="23" t="e">
        <f>EXP(-LN(2)/2)*BR20+(1-EXP(-LN(2)/2))/(LN(2)/2)*BL21*BO21*VLOOKUP('Données projet'!$B$11,Paramètres!$A$1:$I$88,3,0)*0.475*44/12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projet'!$B$9,Paramètres!$A$1:$I$88,3,0)*VLOOKUP('Données projet'!$B$9,Paramètres!$A$1:$I$88,5,0)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285.98841258211485</v>
      </c>
      <c r="S22" s="62">
        <f ca="1">AVERAGE(OFFSET($R$3,0,0,'Données projet'!$E$9+1,1))-AVERAGE(OFFSET($H$3,0,0,'Données projet'!$E$9+1,1))</f>
        <v>362.63718589694594</v>
      </c>
      <c r="T22" s="62">
        <f t="shared" si="34"/>
        <v>250.47702091764884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1.6</v>
      </c>
      <c r="AI22" s="14">
        <f>IF('Données projet'!$A$62&gt;35,AI21+AH22-AQ21,IF(A22&lt;'Données projet'!$A$62,$AF$205^A22,IF(A22='Données projet'!$A$62,'Données projet'!$B$62,AI21+AH22-AQ21)))</f>
        <v>26.908685288118836</v>
      </c>
      <c r="AJ22" s="14">
        <f>AI22*VLOOKUP('Données projet'!$B$10,Paramètres!$A$1:$I$88,3,0)*VLOOKUP('Données projet'!$B$10,Paramètres!$A$1:$I$88,5,0)</f>
        <v>25.606304920173887</v>
      </c>
      <c r="AK22" s="14">
        <f t="shared" si="35"/>
        <v>8.0903516165866964</v>
      </c>
      <c r="AL22" s="22">
        <f t="shared" si="4"/>
        <v>58.688343468191341</v>
      </c>
      <c r="AM22" s="62">
        <f t="shared" si="5"/>
        <v>272.84043771121486</v>
      </c>
      <c r="AN22" s="62">
        <f ca="1">AVERAGE(OFFSET($AM$3,0,0,'Données projet'!$E$10+1,1))-AVERAGE(OFFSET($H$3,0,0,'Données projet'!$E$10+1,1))</f>
        <v>466.4192367936883</v>
      </c>
      <c r="AO22" s="62">
        <f t="shared" si="36"/>
        <v>299.27200854723446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projet'!$B$11,Paramètres!$A$1:$I$88,3,0)*0.475*44/12</f>
        <v>#N/A</v>
      </c>
      <c r="BQ22" s="23" t="e">
        <f>EXP(-LN(2)/25)*BQ21+(1-EXP(-LN(2)/25))/(LN(2)/25)*Calculateur!BL22*Calculateur!BN22*VLOOKUP('Données projet'!$B$11,Paramètres!$A$1:$I$88,3,0)*0.475*44/12</f>
        <v>#N/A</v>
      </c>
      <c r="BR22" s="23" t="e">
        <f>EXP(-LN(2)/2)*BR21+(1-EXP(-LN(2)/2))/(LN(2)/2)*BL22*BO22*VLOOKUP('Données projet'!$B$11,Paramètres!$A$1:$I$88,3,0)*0.475*44/12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projet'!$B$9,Paramètres!$A$1:$I$88,3,0)*VLOOKUP('Données projet'!$B$9,Paramètres!$A$1:$I$88,5,0)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302.67321335741167</v>
      </c>
      <c r="S23" s="62">
        <f ca="1">AVERAGE(OFFSET($R$3,0,0,'Données projet'!$E$9+1,1))-AVERAGE(OFFSET($H$3,0,0,'Données projet'!$E$9+1,1))</f>
        <v>362.63718589694594</v>
      </c>
      <c r="T23" s="62">
        <f t="shared" si="34"/>
        <v>250.47702091764884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32</v>
      </c>
      <c r="AG23" s="13">
        <f>VLOOKUP(A23,'Données projet'!$A$61:$I$81,9,0)</f>
        <v>1.6</v>
      </c>
      <c r="AH23" s="13">
        <f t="array" ref="AH23">INDEX(AG:AG,MIN(IF(ISNUMBER(AG23:AG219),ROW(AG23:AG219),"")))</f>
        <v>1.6</v>
      </c>
      <c r="AI23" s="14">
        <f>IF('Données projet'!$A$62&gt;35,AI22+AH23-AQ22,IF(A23&lt;'Données projet'!$A$62,$AF$205^A23,IF(A23='Données projet'!$A$62,'Données projet'!$B$62,AI22+AH23-AQ22)))</f>
        <v>32</v>
      </c>
      <c r="AJ23" s="14">
        <f>AI23*VLOOKUP('Données projet'!$B$10,Paramètres!$A$1:$I$88,3,0)*VLOOKUP('Données projet'!$B$10,Paramètres!$A$1:$I$88,5,0)</f>
        <v>30.4512</v>
      </c>
      <c r="AK23" s="14">
        <f t="shared" si="35"/>
        <v>9.4289845264708934</v>
      </c>
      <c r="AL23" s="22">
        <f t="shared" si="4"/>
        <v>69.457988050270131</v>
      </c>
      <c r="AM23" s="62">
        <f t="shared" si="5"/>
        <v>285.97269093716585</v>
      </c>
      <c r="AN23" s="62">
        <f ca="1">AVERAGE(OFFSET($AM$3,0,0,'Données projet'!$E$10+1,1))-AVERAGE(OFFSET($H$3,0,0,'Données projet'!$E$10+1,1))</f>
        <v>466.4192367936883</v>
      </c>
      <c r="AO23" s="62">
        <f t="shared" si="36"/>
        <v>299.27200854723446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projet'!$B$11,Paramètres!$A$1:$I$88,3,0)*0.475*44/12</f>
        <v>#N/A</v>
      </c>
      <c r="BQ23" s="23" t="e">
        <f>EXP(-LN(2)/25)*BQ22+(1-EXP(-LN(2)/25))/(LN(2)/25)*Calculateur!BL23*Calculateur!BN23*VLOOKUP('Données projet'!$B$11,Paramètres!$A$1:$I$88,3,0)*0.475*44/12</f>
        <v>#N/A</v>
      </c>
      <c r="BR23" s="23" t="e">
        <f>EXP(-LN(2)/2)*BR22+(1-EXP(-LN(2)/2))/(LN(2)/2)*BL23*BO23*VLOOKUP('Données projet'!$B$11,Paramètres!$A$1:$I$88,3,0)*0.475*44/12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projet'!$B$9,Paramètres!$A$1:$I$88,3,0)*VLOOKUP('Données projet'!$B$9,Paramètres!$A$1:$I$88,5,0)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316.17645629884402</v>
      </c>
      <c r="S24" s="62">
        <f ca="1">AVERAGE(OFFSET($R$3,0,0,'Données projet'!$E$9+1,1))-AVERAGE(OFFSET($H$3,0,0,'Données projet'!$E$9+1,1))</f>
        <v>362.63718589694594</v>
      </c>
      <c r="T24" s="62">
        <f t="shared" si="34"/>
        <v>250.47702091764884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8.8000000000000007</v>
      </c>
      <c r="AI24" s="14">
        <f>IF('Données projet'!$A$62&gt;35,AI23+AH24-AQ23,IF(A24&lt;'Données projet'!$A$62,$AF$205^A24,IF(A24='Données projet'!$A$62,'Données projet'!$B$62,AI23+AH24-AQ23)))</f>
        <v>40.799999999999997</v>
      </c>
      <c r="AJ24" s="14">
        <f>AI24*VLOOKUP('Données projet'!$B$10,Paramètres!$A$1:$I$88,3,0)*VLOOKUP('Données projet'!$B$10,Paramètres!$A$1:$I$88,5,0)</f>
        <v>38.825279999999999</v>
      </c>
      <c r="AK24" s="14">
        <f t="shared" si="35"/>
        <v>11.686749151685682</v>
      </c>
      <c r="AL24" s="22">
        <f t="shared" si="4"/>
        <v>87.975117439185894</v>
      </c>
      <c r="AM24" s="62">
        <f t="shared" si="5"/>
        <v>306.83264581506029</v>
      </c>
      <c r="AN24" s="62">
        <f ca="1">AVERAGE(OFFSET($AM$3,0,0,'Données projet'!$E$10+1,1))-AVERAGE(OFFSET($H$3,0,0,'Données projet'!$E$10+1,1))</f>
        <v>466.4192367936883</v>
      </c>
      <c r="AO24" s="62">
        <f t="shared" si="36"/>
        <v>299.27200854723446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projet'!$B$11,Paramètres!$A$1:$I$88,3,0)*0.475*44/12</f>
        <v>#N/A</v>
      </c>
      <c r="BQ24" s="23" t="e">
        <f>EXP(-LN(2)/25)*BQ23+(1-EXP(-LN(2)/25))/(LN(2)/25)*Calculateur!BL24*Calculateur!BN24*VLOOKUP('Données projet'!$B$11,Paramètres!$A$1:$I$88,3,0)*0.475*44/12</f>
        <v>#N/A</v>
      </c>
      <c r="BR24" s="23" t="e">
        <f>EXP(-LN(2)/2)*BR23+(1-EXP(-LN(2)/2))/(LN(2)/2)*BL24*BO24*VLOOKUP('Données projet'!$B$11,Paramètres!$A$1:$I$88,3,0)*0.475*44/12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projet'!$B$9,Paramètres!$A$1:$I$88,3,0)*VLOOKUP('Données projet'!$B$9,Paramètres!$A$1:$I$88,5,0)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329.62841581638901</v>
      </c>
      <c r="S25" s="62">
        <f ca="1">AVERAGE(OFFSET($R$3,0,0,'Données projet'!$E$9+1,1))-AVERAGE(OFFSET($H$3,0,0,'Données projet'!$E$9+1,1))</f>
        <v>362.63718589694594</v>
      </c>
      <c r="T25" s="62">
        <f t="shared" si="34"/>
        <v>250.47702091764884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8.8000000000000007</v>
      </c>
      <c r="AI25" s="14">
        <f>IF('Données projet'!$A$62&gt;35,AI24+AH25-AQ24,IF(A25&lt;'Données projet'!$A$62,$AF$205^A25,IF(A25='Données projet'!$A$62,'Données projet'!$B$62,AI24+AH25-AQ24)))</f>
        <v>49.599999999999994</v>
      </c>
      <c r="AJ25" s="14">
        <f>AI25*VLOOKUP('Données projet'!$B$10,Paramètres!$A$1:$I$88,3,0)*VLOOKUP('Données projet'!$B$10,Paramètres!$A$1:$I$88,5,0)</f>
        <v>47.199359999999999</v>
      </c>
      <c r="AK25" s="14">
        <f t="shared" si="35"/>
        <v>13.888073668781496</v>
      </c>
      <c r="AL25" s="22">
        <f t="shared" si="4"/>
        <v>106.39394697312775</v>
      </c>
      <c r="AM25" s="62">
        <f t="shared" si="5"/>
        <v>327.57486087659618</v>
      </c>
      <c r="AN25" s="62">
        <f ca="1">AVERAGE(OFFSET($AM$3,0,0,'Données projet'!$E$10+1,1))-AVERAGE(OFFSET($H$3,0,0,'Données projet'!$E$10+1,1))</f>
        <v>466.4192367936883</v>
      </c>
      <c r="AO25" s="62">
        <f t="shared" si="36"/>
        <v>299.27200854723446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projet'!$B$11,Paramètres!$A$1:$I$88,3,0)*0.475*44/12</f>
        <v>#N/A</v>
      </c>
      <c r="BQ25" s="23" t="e">
        <f>EXP(-LN(2)/25)*BQ24+(1-EXP(-LN(2)/25))/(LN(2)/25)*Calculateur!BL25*Calculateur!BN25*VLOOKUP('Données projet'!$B$11,Paramètres!$A$1:$I$88,3,0)*0.475*44/12</f>
        <v>#N/A</v>
      </c>
      <c r="BR25" s="23" t="e">
        <f>EXP(-LN(2)/2)*BR24+(1-EXP(-LN(2)/2))/(LN(2)/2)*BL25*BO25*VLOOKUP('Données projet'!$B$11,Paramètres!$A$1:$I$88,3,0)*0.475*44/12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projet'!$B$9,Paramètres!$A$1:$I$88,3,0)*VLOOKUP('Données projet'!$B$9,Paramètres!$A$1:$I$88,5,0)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343.03316299510493</v>
      </c>
      <c r="S26" s="62">
        <f ca="1">AVERAGE(OFFSET($R$3,0,0,'Données projet'!$E$9+1,1))-AVERAGE(OFFSET($H$3,0,0,'Données projet'!$E$9+1,1))</f>
        <v>362.63718589694594</v>
      </c>
      <c r="T26" s="62">
        <f t="shared" si="34"/>
        <v>250.47702091764884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8.8000000000000007</v>
      </c>
      <c r="AI26" s="14">
        <f>IF('Données projet'!$A$62&gt;35,AI25+AH26-AQ25,IF(A26&lt;'Données projet'!$A$62,$AF$205^A26,IF(A26='Données projet'!$A$62,'Données projet'!$B$62,AI25+AH26-AQ25)))</f>
        <v>58.399999999999991</v>
      </c>
      <c r="AJ26" s="14">
        <f>AI26*VLOOKUP('Données projet'!$B$10,Paramètres!$A$1:$I$88,3,0)*VLOOKUP('Données projet'!$B$10,Paramètres!$A$1:$I$88,5,0)</f>
        <v>55.573439999999998</v>
      </c>
      <c r="AK26" s="14">
        <f t="shared" si="35"/>
        <v>16.044152965199856</v>
      </c>
      <c r="AL26" s="22">
        <f t="shared" si="4"/>
        <v>124.73397441438976</v>
      </c>
      <c r="AM26" s="62">
        <f t="shared" si="5"/>
        <v>348.21917112393623</v>
      </c>
      <c r="AN26" s="62">
        <f ca="1">AVERAGE(OFFSET($AM$3,0,0,'Données projet'!$E$10+1,1))-AVERAGE(OFFSET($H$3,0,0,'Données projet'!$E$10+1,1))</f>
        <v>466.4192367936883</v>
      </c>
      <c r="AO26" s="62">
        <f t="shared" si="36"/>
        <v>299.27200854723446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projet'!$B$11,Paramètres!$A$1:$I$88,3,0)*0.475*44/12</f>
        <v>#N/A</v>
      </c>
      <c r="BQ26" s="23" t="e">
        <f>EXP(-LN(2)/25)*BQ25+(1-EXP(-LN(2)/25))/(LN(2)/25)*Calculateur!BL26*Calculateur!BN26*VLOOKUP('Données projet'!$B$11,Paramètres!$A$1:$I$88,3,0)*0.475*44/12</f>
        <v>#N/A</v>
      </c>
      <c r="BR26" s="23" t="e">
        <f>EXP(-LN(2)/2)*BR25+(1-EXP(-LN(2)/2))/(LN(2)/2)*BL26*BO26*VLOOKUP('Données projet'!$B$11,Paramètres!$A$1:$I$88,3,0)*0.475*44/12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projet'!$B$9,Paramètres!$A$1:$I$88,3,0)*VLOOKUP('Données projet'!$B$9,Paramètres!$A$1:$I$88,5,0)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356.39401090659169</v>
      </c>
      <c r="S27" s="62">
        <f ca="1">AVERAGE(OFFSET($R$3,0,0,'Données projet'!$E$9+1,1))-AVERAGE(OFFSET($H$3,0,0,'Données projet'!$E$9+1,1))</f>
        <v>362.63718589694594</v>
      </c>
      <c r="T27" s="62">
        <f t="shared" si="34"/>
        <v>250.47702091764884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8.8000000000000007</v>
      </c>
      <c r="AI27" s="14">
        <f>IF('Données projet'!$A$62&gt;35,AI26+AH27-AQ26,IF(A27&lt;'Données projet'!$A$62,$AF$205^A27,IF(A27='Données projet'!$A$62,'Données projet'!$B$62,AI26+AH27-AQ26)))</f>
        <v>67.199999999999989</v>
      </c>
      <c r="AJ27" s="14">
        <f>AI27*VLOOKUP('Données projet'!$B$10,Paramètres!$A$1:$I$88,3,0)*VLOOKUP('Données projet'!$B$10,Paramètres!$A$1:$I$88,5,0)</f>
        <v>63.94751999999999</v>
      </c>
      <c r="AK27" s="14">
        <f t="shared" si="35"/>
        <v>18.162594705540755</v>
      </c>
      <c r="AL27" s="22">
        <f t="shared" si="4"/>
        <v>143.00844977881681</v>
      </c>
      <c r="AM27" s="62">
        <f t="shared" si="5"/>
        <v>368.77915796243661</v>
      </c>
      <c r="AN27" s="62">
        <f ca="1">AVERAGE(OFFSET($AM$3,0,0,'Données projet'!$E$10+1,1))-AVERAGE(OFFSET($H$3,0,0,'Données projet'!$E$10+1,1))</f>
        <v>466.4192367936883</v>
      </c>
      <c r="AO27" s="62">
        <f t="shared" si="36"/>
        <v>299.27200854723446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projet'!$B$11,Paramètres!$A$1:$I$88,3,0)*0.475*44/12</f>
        <v>#N/A</v>
      </c>
      <c r="BQ27" s="23" t="e">
        <f>EXP(-LN(2)/25)*BQ26+(1-EXP(-LN(2)/25))/(LN(2)/25)*Calculateur!BL27*Calculateur!BN27*VLOOKUP('Données projet'!$B$11,Paramètres!$A$1:$I$88,3,0)*0.475*44/12</f>
        <v>#N/A</v>
      </c>
      <c r="BR27" s="23" t="e">
        <f>EXP(-LN(2)/2)*BR26+(1-EXP(-LN(2)/2))/(LN(2)/2)*BL27*BO27*VLOOKUP('Données projet'!$B$11,Paramètres!$A$1:$I$88,3,0)*0.475*44/12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projet'!$B$9,Paramètres!$A$1:$I$88,3,0)*VLOOKUP('Données projet'!$B$9,Paramètres!$A$1:$I$88,5,0)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369.71371867296341</v>
      </c>
      <c r="S28" s="62">
        <f ca="1">AVERAGE(OFFSET($R$3,0,0,'Données projet'!$E$9+1,1))-AVERAGE(OFFSET($H$3,0,0,'Données projet'!$E$9+1,1))</f>
        <v>362.63718589694594</v>
      </c>
      <c r="T28" s="62">
        <f t="shared" si="34"/>
        <v>250.47702091764884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76</v>
      </c>
      <c r="AG28" s="13">
        <f>VLOOKUP(A28,'Données projet'!$A$61:$I$81,9,0)</f>
        <v>8.8000000000000007</v>
      </c>
      <c r="AH28" s="13">
        <f t="array" ref="AH28">INDEX(AG:AG,MIN(IF(ISNUMBER(AG28:AG224),ROW(AG28:AG224),"")))</f>
        <v>8.8000000000000007</v>
      </c>
      <c r="AI28" s="14">
        <f>IF('Données projet'!$A$62&gt;35,AI27+AH28-AQ27,IF(A28&lt;'Données projet'!$A$62,$AF$205^A28,IF(A28='Données projet'!$A$62,'Données projet'!$B$62,AI27+AH28-AQ27)))</f>
        <v>75.999999999999986</v>
      </c>
      <c r="AJ28" s="14">
        <f>AI28*VLOOKUP('Données projet'!$B$10,Paramètres!$A$1:$I$88,3,0)*VLOOKUP('Données projet'!$B$10,Paramètres!$A$1:$I$88,5,0)</f>
        <v>72.321599999999989</v>
      </c>
      <c r="AK28" s="14">
        <f t="shared" si="35"/>
        <v>20.248893319861061</v>
      </c>
      <c r="AL28" s="22">
        <f t="shared" si="4"/>
        <v>161.22694253209133</v>
      </c>
      <c r="AM28" s="62">
        <f t="shared" si="5"/>
        <v>389.26471649842347</v>
      </c>
      <c r="AN28" s="62">
        <f ca="1">AVERAGE(OFFSET($AM$3,0,0,'Données projet'!$E$10+1,1))-AVERAGE(OFFSET($H$3,0,0,'Données projet'!$E$10+1,1))</f>
        <v>466.4192367936883</v>
      </c>
      <c r="AO28" s="62">
        <f t="shared" si="36"/>
        <v>299.27200854723446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7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projet'!$B$11,Paramètres!$A$1:$I$88,3,0)*0.475*44/12</f>
        <v>#N/A</v>
      </c>
      <c r="BQ28" s="23" t="e">
        <f>EXP(-LN(2)/25)*BQ27+(1-EXP(-LN(2)/25))/(LN(2)/25)*Calculateur!BL28*Calculateur!BN28*VLOOKUP('Données projet'!$B$11,Paramètres!$A$1:$I$88,3,0)*0.475*44/12</f>
        <v>#N/A</v>
      </c>
      <c r="BR28" s="23" t="e">
        <f>EXP(-LN(2)/2)*BR27+(1-EXP(-LN(2)/2))/(LN(2)/2)*BL28*BO28*VLOOKUP('Données projet'!$B$11,Paramètres!$A$1:$I$88,3,0)*0.475*44/12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projet'!$B$9,Paramètres!$A$1:$I$88,3,0)*VLOOKUP('Données projet'!$B$9,Paramètres!$A$1:$I$88,5,0)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369.99054249424239</v>
      </c>
      <c r="S29" s="62">
        <f ca="1">AVERAGE(OFFSET($R$3,0,0,'Données projet'!$E$9+1,1))-AVERAGE(OFFSET($H$3,0,0,'Données projet'!$E$9+1,1))</f>
        <v>362.63718589694594</v>
      </c>
      <c r="T29" s="62">
        <f t="shared" si="34"/>
        <v>250.47702091764884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9.4</v>
      </c>
      <c r="AI29" s="14">
        <f>IF('Données projet'!$A$62&gt;35,AI28+AH29-AQ28,IF(A29&lt;'Données projet'!$A$62,$AF$205^A29,IF(A29='Données projet'!$A$62,'Données projet'!$B$62,AI28+AH29-AQ28)))</f>
        <v>78.399999999999991</v>
      </c>
      <c r="AJ29" s="14">
        <f>AI29*VLOOKUP('Données projet'!$B$10,Paramètres!$A$1:$I$88,3,0)*VLOOKUP('Données projet'!$B$10,Paramètres!$A$1:$I$88,5,0)</f>
        <v>74.605439999999987</v>
      </c>
      <c r="AK29" s="14">
        <f t="shared" si="35"/>
        <v>20.81287496517584</v>
      </c>
      <c r="AL29" s="22">
        <f t="shared" si="4"/>
        <v>166.18689856434787</v>
      </c>
      <c r="AM29" s="62">
        <f t="shared" si="5"/>
        <v>396.47361261353808</v>
      </c>
      <c r="AN29" s="62">
        <f ca="1">AVERAGE(OFFSET($AM$3,0,0,'Données projet'!$E$10+1,1))-AVERAGE(OFFSET($H$3,0,0,'Données projet'!$E$10+1,1))</f>
        <v>466.4192367936883</v>
      </c>
      <c r="AO29" s="62">
        <f t="shared" si="36"/>
        <v>299.27200854723446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projet'!$B$11,Paramètres!$A$1:$I$88,3,0)*0.475*44/12</f>
        <v>#N/A</v>
      </c>
      <c r="BQ29" s="23" t="e">
        <f>EXP(-LN(2)/25)*BQ28+(1-EXP(-LN(2)/25))/(LN(2)/25)*Calculateur!BL29*Calculateur!BN29*VLOOKUP('Données projet'!$B$11,Paramètres!$A$1:$I$88,3,0)*0.475*44/12</f>
        <v>#N/A</v>
      </c>
      <c r="BR29" s="23" t="e">
        <f>EXP(-LN(2)/2)*BR28+(1-EXP(-LN(2)/2))/(LN(2)/2)*BL29*BO29*VLOOKUP('Données projet'!$B$11,Paramètres!$A$1:$I$88,3,0)*0.475*44/12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projet'!$B$9,Paramètres!$A$1:$I$88,3,0)*VLOOKUP('Données projet'!$B$9,Paramètres!$A$1:$I$88,5,0)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386.0130105794799</v>
      </c>
      <c r="S30" s="62">
        <f ca="1">AVERAGE(OFFSET($R$3,0,0,'Données projet'!$E$9+1,1))-AVERAGE(OFFSET($H$3,0,0,'Données projet'!$E$9+1,1))</f>
        <v>362.63718589694594</v>
      </c>
      <c r="T30" s="62">
        <f t="shared" si="34"/>
        <v>250.47702091764884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9.4</v>
      </c>
      <c r="AI30" s="14">
        <f>IF('Données projet'!$A$62&gt;35,AI29+AH30-AQ29,IF(A30&lt;'Données projet'!$A$62,$AF$205^A30,IF(A30='Données projet'!$A$62,'Données projet'!$B$62,AI29+AH30-AQ29)))</f>
        <v>87.8</v>
      </c>
      <c r="AJ30" s="14">
        <f>AI30*VLOOKUP('Données projet'!$B$10,Paramètres!$A$1:$I$88,3,0)*VLOOKUP('Données projet'!$B$10,Paramètres!$A$1:$I$88,5,0)</f>
        <v>83.550480000000007</v>
      </c>
      <c r="AK30" s="14">
        <f t="shared" si="35"/>
        <v>23.00308882560369</v>
      </c>
      <c r="AL30" s="22">
        <f t="shared" si="4"/>
        <v>185.58079903792643</v>
      </c>
      <c r="AM30" s="62">
        <f t="shared" si="5"/>
        <v>418.09864191048996</v>
      </c>
      <c r="AN30" s="62">
        <f ca="1">AVERAGE(OFFSET($AM$3,0,0,'Données projet'!$E$10+1,1))-AVERAGE(OFFSET($H$3,0,0,'Données projet'!$E$10+1,1))</f>
        <v>466.4192367936883</v>
      </c>
      <c r="AO30" s="62">
        <f t="shared" si="36"/>
        <v>299.27200854723446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projet'!$B$11,Paramètres!$A$1:$I$88,3,0)*0.475*44/12</f>
        <v>#N/A</v>
      </c>
      <c r="BQ30" s="23" t="e">
        <f>EXP(-LN(2)/25)*BQ29+(1-EXP(-LN(2)/25))/(LN(2)/25)*Calculateur!BL30*Calculateur!BN30*VLOOKUP('Données projet'!$B$11,Paramètres!$A$1:$I$88,3,0)*0.475*44/12</f>
        <v>#N/A</v>
      </c>
      <c r="BR30" s="23" t="e">
        <f>EXP(-LN(2)/2)*BR29+(1-EXP(-LN(2)/2))/(LN(2)/2)*BL30*BO30*VLOOKUP('Données projet'!$B$11,Paramètres!$A$1:$I$88,3,0)*0.475*44/12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projet'!$B$9,Paramètres!$A$1:$I$88,3,0)*VLOOKUP('Données projet'!$B$9,Paramètres!$A$1:$I$88,5,0)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401.98849697292746</v>
      </c>
      <c r="S31" s="62">
        <f ca="1">AVERAGE(OFFSET($R$3,0,0,'Données projet'!$E$9+1,1))-AVERAGE(OFFSET($H$3,0,0,'Données projet'!$E$9+1,1))</f>
        <v>362.63718589694594</v>
      </c>
      <c r="T31" s="62">
        <f t="shared" si="34"/>
        <v>250.47702091764884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9.4</v>
      </c>
      <c r="AI31" s="14">
        <f>IF('Données projet'!$A$62&gt;35,AI30+AH31-AQ30,IF(A31&lt;'Données projet'!$A$62,$AF$205^A31,IF(A31='Données projet'!$A$62,'Données projet'!$B$62,AI30+AH31-AQ30)))</f>
        <v>97.2</v>
      </c>
      <c r="AJ31" s="14">
        <f>AI31*VLOOKUP('Données projet'!$B$10,Paramètres!$A$1:$I$88,3,0)*VLOOKUP('Données projet'!$B$10,Paramètres!$A$1:$I$88,5,0)</f>
        <v>92.495519999999999</v>
      </c>
      <c r="AK31" s="14">
        <f t="shared" si="35"/>
        <v>25.166122941067407</v>
      </c>
      <c r="AL31" s="22">
        <f t="shared" si="4"/>
        <v>204.92736145569242</v>
      </c>
      <c r="AM31" s="62">
        <f t="shared" si="5"/>
        <v>439.65883087767651</v>
      </c>
      <c r="AN31" s="62">
        <f ca="1">AVERAGE(OFFSET($AM$3,0,0,'Données projet'!$E$10+1,1))-AVERAGE(OFFSET($H$3,0,0,'Données projet'!$E$10+1,1))</f>
        <v>466.4192367936883</v>
      </c>
      <c r="AO31" s="62">
        <f t="shared" si="36"/>
        <v>299.27200854723446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projet'!$B$11,Paramètres!$A$1:$I$88,3,0)*0.475*44/12</f>
        <v>#N/A</v>
      </c>
      <c r="BQ31" s="23" t="e">
        <f>EXP(-LN(2)/25)*BQ30+(1-EXP(-LN(2)/25))/(LN(2)/25)*Calculateur!BL31*Calculateur!BN31*VLOOKUP('Données projet'!$B$11,Paramètres!$A$1:$I$88,3,0)*0.475*44/12</f>
        <v>#N/A</v>
      </c>
      <c r="BR31" s="23" t="e">
        <f>EXP(-LN(2)/2)*BR30+(1-EXP(-LN(2)/2))/(LN(2)/2)*BL31*BO31*VLOOKUP('Données projet'!$B$11,Paramètres!$A$1:$I$88,3,0)*0.475*44/12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projet'!$B$9,Paramètres!$A$1:$I$88,3,0)*VLOOKUP('Données projet'!$B$9,Paramètres!$A$1:$I$88,5,0)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417.920074181362</v>
      </c>
      <c r="S32" s="62">
        <f ca="1">AVERAGE(OFFSET($R$3,0,0,'Données projet'!$E$9+1,1))-AVERAGE(OFFSET($H$3,0,0,'Données projet'!$E$9+1,1))</f>
        <v>362.63718589694594</v>
      </c>
      <c r="T32" s="62">
        <f t="shared" si="34"/>
        <v>250.47702091764884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9.4</v>
      </c>
      <c r="AI32" s="14">
        <f>IF('Données projet'!$A$62&gt;35,AI31+AH32-AQ31,IF(A32&lt;'Données projet'!$A$62,$AF$205^A32,IF(A32='Données projet'!$A$62,'Données projet'!$B$62,AI31+AH32-AQ31)))</f>
        <v>106.60000000000001</v>
      </c>
      <c r="AJ32" s="14">
        <f>AI32*VLOOKUP('Données projet'!$B$10,Paramètres!$A$1:$I$88,3,0)*VLOOKUP('Données projet'!$B$10,Paramètres!$A$1:$I$88,5,0)</f>
        <v>101.44056000000002</v>
      </c>
      <c r="AK32" s="14">
        <f t="shared" si="35"/>
        <v>27.304904898847315</v>
      </c>
      <c r="AL32" s="22">
        <f t="shared" si="4"/>
        <v>224.23168469882577</v>
      </c>
      <c r="AM32" s="62">
        <f t="shared" si="5"/>
        <v>461.15958202160164</v>
      </c>
      <c r="AN32" s="62">
        <f ca="1">AVERAGE(OFFSET($AM$3,0,0,'Données projet'!$E$10+1,1))-AVERAGE(OFFSET($H$3,0,0,'Données projet'!$E$10+1,1))</f>
        <v>466.4192367936883</v>
      </c>
      <c r="AO32" s="62">
        <f t="shared" si="36"/>
        <v>299.27200854723446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projet'!$B$11,Paramètres!$A$1:$I$88,3,0)*0.475*44/12</f>
        <v>#N/A</v>
      </c>
      <c r="BQ32" s="23" t="e">
        <f>EXP(-LN(2)/25)*BQ31+(1-EXP(-LN(2)/25))/(LN(2)/25)*Calculateur!BL32*Calculateur!BN32*VLOOKUP('Données projet'!$B$11,Paramètres!$A$1:$I$88,3,0)*0.475*44/12</f>
        <v>#N/A</v>
      </c>
      <c r="BR32" s="23" t="e">
        <f>EXP(-LN(2)/2)*BR31+(1-EXP(-LN(2)/2))/(LN(2)/2)*BL32*BO32*VLOOKUP('Données projet'!$B$11,Paramètres!$A$1:$I$88,3,0)*0.475*44/12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projet'!$B$9,Paramètres!$A$1:$I$88,3,0)*VLOOKUP('Données projet'!$B$9,Paramètres!$A$1:$I$88,5,0)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433.81035425098219</v>
      </c>
      <c r="S33" s="62">
        <f ca="1">AVERAGE(OFFSET($R$3,0,0,'Données projet'!$E$9+1,1))-AVERAGE(OFFSET($H$3,0,0,'Données projet'!$E$9+1,1))</f>
        <v>362.63718589694594</v>
      </c>
      <c r="T33" s="62">
        <f t="shared" si="34"/>
        <v>250.47702091764884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116</v>
      </c>
      <c r="AG33" s="13">
        <f>VLOOKUP(A33,'Données projet'!$A$61:$I$81,9,0)</f>
        <v>9.4</v>
      </c>
      <c r="AH33" s="13">
        <f t="array" ref="AH33">INDEX(AG:AG,MIN(IF(ISNUMBER(AG33:AG229),ROW(AG33:AG229),"")))</f>
        <v>9.4</v>
      </c>
      <c r="AI33" s="14">
        <f>IF('Données projet'!$A$62&gt;35,AI32+AH33-AQ32,IF(A33&lt;'Données projet'!$A$62,$AF$205^A33,IF(A33='Données projet'!$A$62,'Données projet'!$B$62,AI32+AH33-AQ32)))</f>
        <v>116.00000000000001</v>
      </c>
      <c r="AJ33" s="14">
        <f>AI33*VLOOKUP('Données projet'!$B$10,Paramètres!$A$1:$I$88,3,0)*VLOOKUP('Données projet'!$B$10,Paramètres!$A$1:$I$88,5,0)</f>
        <v>110.38560000000001</v>
      </c>
      <c r="AK33" s="14">
        <f t="shared" si="35"/>
        <v>29.421816429201407</v>
      </c>
      <c r="AL33" s="22">
        <f t="shared" si="4"/>
        <v>243.49791694752579</v>
      </c>
      <c r="AM33" s="62">
        <f t="shared" si="5"/>
        <v>482.60534188056778</v>
      </c>
      <c r="AN33" s="62">
        <f ca="1">AVERAGE(OFFSET($AM$3,0,0,'Données projet'!$E$10+1,1))-AVERAGE(OFFSET($H$3,0,0,'Données projet'!$E$10+1,1))</f>
        <v>466.4192367936883</v>
      </c>
      <c r="AO33" s="62">
        <f t="shared" si="36"/>
        <v>299.27200854723446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projet'!$B$11,Paramètres!$A$1:$I$88,3,0)*0.475*44/12</f>
        <v>#N/A</v>
      </c>
      <c r="BQ33" s="23" t="e">
        <f>EXP(-LN(2)/25)*BQ32+(1-EXP(-LN(2)/25))/(LN(2)/25)*Calculateur!BL33*Calculateur!BN33*VLOOKUP('Données projet'!$B$11,Paramètres!$A$1:$I$88,3,0)*0.475*44/12</f>
        <v>#N/A</v>
      </c>
      <c r="BR33" s="23" t="e">
        <f>EXP(-LN(2)/2)*BR32+(1-EXP(-LN(2)/2))/(LN(2)/2)*BL33*BO33*VLOOKUP('Données projet'!$B$11,Paramètres!$A$1:$I$88,3,0)*0.475*44/12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projet'!$B$9,Paramètres!$A$1:$I$88,3,0)*VLOOKUP('Données projet'!$B$9,Paramètres!$A$1:$I$88,5,0)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409.26889194888503</v>
      </c>
      <c r="S34" s="62">
        <f ca="1">AVERAGE(OFFSET($R$3,0,0,'Données projet'!$E$9+1,1))-AVERAGE(OFFSET($H$3,0,0,'Données projet'!$E$9+1,1))</f>
        <v>362.63718589694594</v>
      </c>
      <c r="T34" s="62">
        <f t="shared" si="34"/>
        <v>250.47702091764884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10.199999999999999</v>
      </c>
      <c r="AI34" s="14">
        <f>IF('Données projet'!$A$62&gt;35,AI33+AH34-AQ33,IF(A34&lt;'Données projet'!$A$62,$AF$205^A34,IF(A34='Données projet'!$A$62,'Données projet'!$B$62,AI33+AH34-AQ33)))</f>
        <v>98.200000000000017</v>
      </c>
      <c r="AJ34" s="14">
        <f>AI34*VLOOKUP('Données projet'!$B$10,Paramètres!$A$1:$I$88,3,0)*VLOOKUP('Données projet'!$B$10,Paramètres!$A$1:$I$88,5,0)</f>
        <v>93.447120000000012</v>
      </c>
      <c r="AK34" s="14">
        <f t="shared" si="35"/>
        <v>25.394760001885768</v>
      </c>
      <c r="AL34" s="22">
        <f t="shared" si="4"/>
        <v>206.9829410032844</v>
      </c>
      <c r="AM34" s="62">
        <f t="shared" si="5"/>
        <v>447.03106421610198</v>
      </c>
      <c r="AN34" s="62">
        <f ca="1">AVERAGE(OFFSET($AM$3,0,0,'Données projet'!$E$10+1,1))-AVERAGE(OFFSET($H$3,0,0,'Données projet'!$E$10+1,1))</f>
        <v>466.4192367936883</v>
      </c>
      <c r="AO34" s="62">
        <f t="shared" si="36"/>
        <v>299.27200854723446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projet'!$B$11,Paramètres!$A$1:$I$88,3,0)*0.475*44/12</f>
        <v>#N/A</v>
      </c>
      <c r="BQ34" s="23" t="e">
        <f>EXP(-LN(2)/25)*BQ33+(1-EXP(-LN(2)/25))/(LN(2)/25)*Calculateur!BL34*Calculateur!BN34*VLOOKUP('Données projet'!$B$11,Paramètres!$A$1:$I$88,3,0)*0.475*44/12</f>
        <v>#N/A</v>
      </c>
      <c r="BR34" s="23" t="e">
        <f>EXP(-LN(2)/2)*BR33+(1-EXP(-LN(2)/2))/(LN(2)/2)*BL34*BO34*VLOOKUP('Données projet'!$B$11,Paramètres!$A$1:$I$88,3,0)*0.475*44/12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projet'!$B$9,Paramètres!$A$1:$I$88,3,0)*VLOOKUP('Données projet'!$B$9,Paramètres!$A$1:$I$88,5,0)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425.88443501855801</v>
      </c>
      <c r="S35" s="62">
        <f ca="1">AVERAGE(OFFSET($R$3,0,0,'Données projet'!$E$9+1,1))-AVERAGE(OFFSET($H$3,0,0,'Données projet'!$E$9+1,1))</f>
        <v>362.63718589694594</v>
      </c>
      <c r="T35" s="62">
        <f t="shared" si="34"/>
        <v>250.47702091764884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10.199999999999999</v>
      </c>
      <c r="AI35" s="14">
        <f>IF('Données projet'!$A$62&gt;35,AI34+AH35-AQ34,IF(A35&lt;'Données projet'!$A$62,$AF$205^A35,IF(A35='Données projet'!$A$62,'Données projet'!$B$62,AI34+AH35-AQ34)))</f>
        <v>108.40000000000002</v>
      </c>
      <c r="AJ35" s="14">
        <f>AI35*VLOOKUP('Données projet'!$B$10,Paramètres!$A$1:$I$88,3,0)*VLOOKUP('Données projet'!$B$10,Paramètres!$A$1:$I$88,5,0)</f>
        <v>103.15344000000002</v>
      </c>
      <c r="AK35" s="14">
        <f t="shared" si="35"/>
        <v>27.711898263236939</v>
      </c>
      <c r="AL35" s="22">
        <f t="shared" si="4"/>
        <v>227.92379747513769</v>
      </c>
      <c r="AM35" s="62">
        <f t="shared" si="5"/>
        <v>468.89629995566304</v>
      </c>
      <c r="AN35" s="62">
        <f ca="1">AVERAGE(OFFSET($AM$3,0,0,'Données projet'!$E$10+1,1))-AVERAGE(OFFSET($H$3,0,0,'Données projet'!$E$10+1,1))</f>
        <v>466.4192367936883</v>
      </c>
      <c r="AO35" s="62">
        <f t="shared" si="36"/>
        <v>299.27200854723446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projet'!$B$11,Paramètres!$A$1:$I$88,3,0)*0.475*44/12</f>
        <v>#N/A</v>
      </c>
      <c r="BQ35" s="23" t="e">
        <f>EXP(-LN(2)/25)*BQ34+(1-EXP(-LN(2)/25))/(LN(2)/25)*Calculateur!BL35*Calculateur!BN35*VLOOKUP('Données projet'!$B$11,Paramètres!$A$1:$I$88,3,0)*0.475*44/12</f>
        <v>#N/A</v>
      </c>
      <c r="BR35" s="23" t="e">
        <f>EXP(-LN(2)/2)*BR34+(1-EXP(-LN(2)/2))/(LN(2)/2)*BL35*BO35*VLOOKUP('Données projet'!$B$11,Paramètres!$A$1:$I$88,3,0)*0.475*44/12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projet'!$B$9,Paramètres!$A$1:$I$88,3,0)*VLOOKUP('Données projet'!$B$9,Paramètres!$A$1:$I$88,5,0)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442.45283997482329</v>
      </c>
      <c r="S36" s="62">
        <f ca="1">AVERAGE(OFFSET($R$3,0,0,'Données projet'!$E$9+1,1))-AVERAGE(OFFSET($H$3,0,0,'Données projet'!$E$9+1,1))</f>
        <v>362.63718589694594</v>
      </c>
      <c r="T36" s="62">
        <f t="shared" si="34"/>
        <v>250.47702091764884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10.199999999999999</v>
      </c>
      <c r="AI36" s="14">
        <f>IF('Données projet'!$A$62&gt;35,AI35+AH36-AQ35,IF(A36&lt;'Données projet'!$A$62,$AF$205^A36,IF(A36='Données projet'!$A$62,'Données projet'!$B$62,AI35+AH36-AQ35)))</f>
        <v>118.60000000000002</v>
      </c>
      <c r="AJ36" s="14">
        <f>AI36*VLOOKUP('Données projet'!$B$10,Paramètres!$A$1:$I$88,3,0)*VLOOKUP('Données projet'!$B$10,Paramètres!$A$1:$I$88,5,0)</f>
        <v>112.85976000000004</v>
      </c>
      <c r="AK36" s="14">
        <f t="shared" si="35"/>
        <v>30.003756582475035</v>
      </c>
      <c r="AL36" s="22">
        <f t="shared" si="4"/>
        <v>248.82062471447747</v>
      </c>
      <c r="AM36" s="62">
        <f t="shared" si="5"/>
        <v>490.70147054901821</v>
      </c>
      <c r="AN36" s="62">
        <f ca="1">AVERAGE(OFFSET($AM$3,0,0,'Données projet'!$E$10+1,1))-AVERAGE(OFFSET($H$3,0,0,'Données projet'!$E$10+1,1))</f>
        <v>466.4192367936883</v>
      </c>
      <c r="AO36" s="62">
        <f t="shared" si="36"/>
        <v>299.27200854723446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projet'!$B$11,Paramètres!$A$1:$I$88,3,0)*0.475*44/12</f>
        <v>#N/A</v>
      </c>
      <c r="BQ36" s="23" t="e">
        <f>EXP(-LN(2)/25)*BQ35+(1-EXP(-LN(2)/25))/(LN(2)/25)*Calculateur!BL36*Calculateur!BN36*VLOOKUP('Données projet'!$B$11,Paramètres!$A$1:$I$88,3,0)*0.475*44/12</f>
        <v>#N/A</v>
      </c>
      <c r="BR36" s="23" t="e">
        <f>EXP(-LN(2)/2)*BR35+(1-EXP(-LN(2)/2))/(LN(2)/2)*BL36*BO36*VLOOKUP('Données projet'!$B$11,Paramètres!$A$1:$I$88,3,0)*0.475*44/12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projet'!$B$9,Paramètres!$A$1:$I$88,3,0)*VLOOKUP('Données projet'!$B$9,Paramètres!$A$1:$I$88,5,0)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458.97715606387533</v>
      </c>
      <c r="S37" s="62">
        <f ca="1">AVERAGE(OFFSET($R$3,0,0,'Données projet'!$E$9+1,1))-AVERAGE(OFFSET($H$3,0,0,'Données projet'!$E$9+1,1))</f>
        <v>362.63718589694594</v>
      </c>
      <c r="T37" s="62">
        <f t="shared" si="34"/>
        <v>250.47702091764884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10.199999999999999</v>
      </c>
      <c r="AI37" s="14">
        <f>IF('Données projet'!$A$62&gt;35,AI36+AH37-AQ36,IF(A37&lt;'Données projet'!$A$62,$AF$205^A37,IF(A37='Données projet'!$A$62,'Données projet'!$B$62,AI36+AH37-AQ36)))</f>
        <v>128.80000000000001</v>
      </c>
      <c r="AJ37" s="14">
        <f>AI37*VLOOKUP('Données projet'!$B$10,Paramètres!$A$1:$I$88,3,0)*VLOOKUP('Données projet'!$B$10,Paramètres!$A$1:$I$88,5,0)</f>
        <v>122.56608000000003</v>
      </c>
      <c r="AK37" s="14">
        <f t="shared" si="35"/>
        <v>32.27275631797108</v>
      </c>
      <c r="AL37" s="22">
        <f t="shared" si="4"/>
        <v>269.67763992046633</v>
      </c>
      <c r="AM37" s="62">
        <f t="shared" si="5"/>
        <v>512.45107138258186</v>
      </c>
      <c r="AN37" s="62">
        <f ca="1">AVERAGE(OFFSET($AM$3,0,0,'Données projet'!$E$10+1,1))-AVERAGE(OFFSET($H$3,0,0,'Données projet'!$E$10+1,1))</f>
        <v>466.4192367936883</v>
      </c>
      <c r="AO37" s="62">
        <f t="shared" si="36"/>
        <v>299.27200854723446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projet'!$B$11,Paramètres!$A$1:$I$88,3,0)*0.475*44/12</f>
        <v>#N/A</v>
      </c>
      <c r="BQ37" s="23" t="e">
        <f>EXP(-LN(2)/25)*BQ36+(1-EXP(-LN(2)/25))/(LN(2)/25)*Calculateur!BL37*Calculateur!BN37*VLOOKUP('Données projet'!$B$11,Paramètres!$A$1:$I$88,3,0)*0.475*44/12</f>
        <v>#N/A</v>
      </c>
      <c r="BR37" s="23" t="e">
        <f>EXP(-LN(2)/2)*BR36+(1-EXP(-LN(2)/2))/(LN(2)/2)*BL37*BO37*VLOOKUP('Données projet'!$B$11,Paramètres!$A$1:$I$88,3,0)*0.475*44/12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projet'!$B$9,Paramètres!$A$1:$I$88,3,0)*VLOOKUP('Données projet'!$B$9,Paramètres!$A$1:$I$88,5,0)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475.45999389040423</v>
      </c>
      <c r="S38" s="62">
        <f ca="1">AVERAGE(OFFSET($R$3,0,0,'Données projet'!$E$9+1,1))-AVERAGE(OFFSET($H$3,0,0,'Données projet'!$E$9+1,1))</f>
        <v>362.63718589694594</v>
      </c>
      <c r="T38" s="62">
        <f t="shared" si="34"/>
        <v>250.47702091764884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projet'!$B$9,Paramètres!$A$1:$I$88,7,0))</f>
        <v>8.6000000000000007E-2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1.8064146565189523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1.8064146565189523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139</v>
      </c>
      <c r="AG38" s="13">
        <f>VLOOKUP(A38,'Données projet'!$A$61:$I$81,9,0)</f>
        <v>10.199999999999999</v>
      </c>
      <c r="AH38" s="13">
        <f t="array" ref="AH38">INDEX(AG:AG,MIN(IF(ISNUMBER(AG38:AG234),ROW(AG38:AG234),"")))</f>
        <v>10.199999999999999</v>
      </c>
      <c r="AI38" s="14">
        <f>IF('Données projet'!$A$62&gt;35,AI37+AH38-AQ37,IF(A38&lt;'Données projet'!$A$62,$AF$205^A38,IF(A38='Données projet'!$A$62,'Données projet'!$B$62,AI37+AH38-AQ37)))</f>
        <v>139</v>
      </c>
      <c r="AJ38" s="14">
        <f>AI38*VLOOKUP('Données projet'!$B$10,Paramètres!$A$1:$I$88,3,0)*VLOOKUP('Données projet'!$B$10,Paramètres!$A$1:$I$88,5,0)</f>
        <v>132.2724</v>
      </c>
      <c r="AK38" s="14">
        <f t="shared" si="35"/>
        <v>34.520913508292487</v>
      </c>
      <c r="AL38" s="22">
        <f t="shared" si="4"/>
        <v>290.4983543602761</v>
      </c>
      <c r="AM38" s="62">
        <f t="shared" si="5"/>
        <v>534.14888708485057</v>
      </c>
      <c r="AN38" s="62">
        <f ca="1">AVERAGE(OFFSET($AM$3,0,0,'Données projet'!$E$10+1,1))-AVERAGE(OFFSET($H$3,0,0,'Données projet'!$E$10+1,1))</f>
        <v>466.4192367936883</v>
      </c>
      <c r="AO38" s="62">
        <f t="shared" si="36"/>
        <v>299.27200854723446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projet'!$B$10,Paramètres!$A$1:$I$88,7,0))</f>
        <v>8.6000000000000007E-2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2.5331331964978419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2.5331331964978419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projet'!$B$11,Paramètres!$A$1:$I$88,3,0)*0.475*44/12</f>
        <v>#N/A</v>
      </c>
      <c r="BQ38" s="23" t="e">
        <f>EXP(-LN(2)/25)*BQ37+(1-EXP(-LN(2)/25))/(LN(2)/25)*Calculateur!BL38*Calculateur!BN38*VLOOKUP('Données projet'!$B$11,Paramètres!$A$1:$I$88,3,0)*0.475*44/12</f>
        <v>#N/A</v>
      </c>
      <c r="BR38" s="23" t="e">
        <f>EXP(-LN(2)/2)*BR37+(1-EXP(-LN(2)/2))/(LN(2)/2)*BL38*BO38*VLOOKUP('Données projet'!$B$11,Paramètres!$A$1:$I$88,3,0)*0.475*44/12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projet'!$B$9,Paramètres!$A$1:$I$88,3,0)*VLOOKUP('Données projet'!$B$9,Paramètres!$A$1:$I$88,5,0)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451.73121514757554</v>
      </c>
      <c r="S39" s="62">
        <f ca="1">AVERAGE(OFFSET($R$3,0,0,'Données projet'!$E$9+1,1))-AVERAGE(OFFSET($H$3,0,0,'Données projet'!$E$9+1,1))</f>
        <v>362.63718589694594</v>
      </c>
      <c r="T39" s="62">
        <f t="shared" si="34"/>
        <v>250.47702091764884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1.7709919669087619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1.7709919669087619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10.4</v>
      </c>
      <c r="AI39" s="14">
        <f>IF('Données projet'!$A$62&gt;35,AI38+AH39-AQ38,IF(A39&lt;'Données projet'!$A$62,$AF$205^A39,IF(A39='Données projet'!$A$62,'Données projet'!$B$62,AI38+AH39-AQ38)))</f>
        <v>121.4</v>
      </c>
      <c r="AJ39" s="14">
        <f>AI39*VLOOKUP('Données projet'!$B$10,Paramètres!$A$1:$I$88,3,0)*VLOOKUP('Données projet'!$B$10,Paramètres!$A$1:$I$88,5,0)</f>
        <v>115.52424000000001</v>
      </c>
      <c r="AK39" s="14">
        <f t="shared" si="35"/>
        <v>30.628803652926287</v>
      </c>
      <c r="AL39" s="22">
        <f t="shared" si="4"/>
        <v>254.54988436217999</v>
      </c>
      <c r="AM39" s="62">
        <f t="shared" si="5"/>
        <v>499.06230260321445</v>
      </c>
      <c r="AN39" s="62">
        <f ca="1">AVERAGE(OFFSET($AM$3,0,0,'Données projet'!$E$10+1,1))-AVERAGE(OFFSET($H$3,0,0,'Données projet'!$E$10+1,1))</f>
        <v>466.4192367936883</v>
      </c>
      <c r="AO39" s="62">
        <f t="shared" si="36"/>
        <v>299.27200854723446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2.4834599995732072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2.4834599995732072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projet'!$B$11,Paramètres!$A$1:$I$88,3,0)*0.475*44/12</f>
        <v>#N/A</v>
      </c>
      <c r="BQ39" s="23" t="e">
        <f>EXP(-LN(2)/25)*BQ38+(1-EXP(-LN(2)/25))/(LN(2)/25)*Calculateur!BL39*Calculateur!BN39*VLOOKUP('Données projet'!$B$11,Paramètres!$A$1:$I$88,3,0)*0.475*44/12</f>
        <v>#N/A</v>
      </c>
      <c r="BR39" s="23" t="e">
        <f>EXP(-LN(2)/2)*BR38+(1-EXP(-LN(2)/2))/(LN(2)/2)*BL39*BO39*VLOOKUP('Données projet'!$B$11,Paramètres!$A$1:$I$88,3,0)*0.475*44/12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projet'!$B$9,Paramètres!$A$1:$I$88,3,0)*VLOOKUP('Données projet'!$B$9,Paramètres!$A$1:$I$88,5,0)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468.97891308142749</v>
      </c>
      <c r="S40" s="62">
        <f ca="1">AVERAGE(OFFSET($R$3,0,0,'Données projet'!$E$9+1,1))-AVERAGE(OFFSET($H$3,0,0,'Données projet'!$E$9+1,1))</f>
        <v>362.63718589694594</v>
      </c>
      <c r="T40" s="62">
        <f t="shared" si="34"/>
        <v>250.47702091764884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1.7362638946361202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1.7362638946361202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10.4</v>
      </c>
      <c r="AI40" s="14">
        <f>IF('Données projet'!$A$62&gt;35,AI39+AH40-AQ39,IF(A40&lt;'Données projet'!$A$62,$AF$205^A40,IF(A40='Données projet'!$A$62,'Données projet'!$B$62,AI39+AH40-AQ39)))</f>
        <v>131.80000000000001</v>
      </c>
      <c r="AJ40" s="14">
        <f>AI40*VLOOKUP('Données projet'!$B$10,Paramètres!$A$1:$I$88,3,0)*VLOOKUP('Données projet'!$B$10,Paramètres!$A$1:$I$88,5,0)</f>
        <v>125.42088000000003</v>
      </c>
      <c r="AK40" s="14">
        <f t="shared" si="35"/>
        <v>32.936061027273531</v>
      </c>
      <c r="AL40" s="22">
        <f t="shared" si="4"/>
        <v>275.80500562250148</v>
      </c>
      <c r="AM40" s="62">
        <f t="shared" si="5"/>
        <v>521.16435759317255</v>
      </c>
      <c r="AN40" s="62">
        <f ca="1">AVERAGE(OFFSET($AM$3,0,0,'Données projet'!$E$10+1,1))-AVERAGE(OFFSET($H$3,0,0,'Données projet'!$E$10+1,1))</f>
        <v>466.4192367936883</v>
      </c>
      <c r="AO40" s="62">
        <f t="shared" si="36"/>
        <v>299.27200854723446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2.4347608637426061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2.4347608637426061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projet'!$B$11,Paramètres!$A$1:$I$88,3,0)*0.475*44/12</f>
        <v>#N/A</v>
      </c>
      <c r="BQ40" s="23" t="e">
        <f>EXP(-LN(2)/25)*BQ39+(1-EXP(-LN(2)/25))/(LN(2)/25)*Calculateur!BL40*Calculateur!BN40*VLOOKUP('Données projet'!$B$11,Paramètres!$A$1:$I$88,3,0)*0.475*44/12</f>
        <v>#N/A</v>
      </c>
      <c r="BR40" s="23" t="e">
        <f>EXP(-LN(2)/2)*BR39+(1-EXP(-LN(2)/2))/(LN(2)/2)*BL40*BO40*VLOOKUP('Données projet'!$B$11,Paramètres!$A$1:$I$88,3,0)*0.475*44/12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projet'!$B$9,Paramètres!$A$1:$I$88,3,0)*VLOOKUP('Données projet'!$B$9,Paramètres!$A$1:$I$88,5,0)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486.18434475748268</v>
      </c>
      <c r="S41" s="62">
        <f ca="1">AVERAGE(OFFSET($R$3,0,0,'Données projet'!$E$9+1,1))-AVERAGE(OFFSET($H$3,0,0,'Données projet'!$E$9+1,1))</f>
        <v>362.63718589694594</v>
      </c>
      <c r="T41" s="62">
        <f t="shared" si="34"/>
        <v>250.47702091764884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1.7022168186787123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1.7022168186787123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10.4</v>
      </c>
      <c r="AI41" s="14">
        <f>IF('Données projet'!$A$62&gt;35,AI40+AH41-AQ40,IF(A41&lt;'Données projet'!$A$62,$AF$205^A41,IF(A41='Données projet'!$A$62,'Données projet'!$B$62,AI40+AH41-AQ40)))</f>
        <v>142.20000000000002</v>
      </c>
      <c r="AJ41" s="14">
        <f>AI41*VLOOKUP('Données projet'!$B$10,Paramètres!$A$1:$I$88,3,0)*VLOOKUP('Données projet'!$B$10,Paramètres!$A$1:$I$88,5,0)</f>
        <v>135.31752</v>
      </c>
      <c r="AK41" s="14">
        <f t="shared" si="35"/>
        <v>35.222200550607887</v>
      </c>
      <c r="AL41" s="22">
        <f t="shared" si="4"/>
        <v>297.02334662564203</v>
      </c>
      <c r="AM41" s="62">
        <f t="shared" si="5"/>
        <v>543.21493991920079</v>
      </c>
      <c r="AN41" s="62">
        <f ca="1">AVERAGE(OFFSET($AM$3,0,0,'Données projet'!$E$10+1,1))-AVERAGE(OFFSET($H$3,0,0,'Données projet'!$E$10+1,1))</f>
        <v>466.4192367936883</v>
      </c>
      <c r="AO41" s="62">
        <f t="shared" si="36"/>
        <v>299.27200854723446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2.3870166882621033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2.3870166882621033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projet'!$B$11,Paramètres!$A$1:$I$88,3,0)*0.475*44/12</f>
        <v>#N/A</v>
      </c>
      <c r="BQ41" s="23" t="e">
        <f>EXP(-LN(2)/25)*BQ40+(1-EXP(-LN(2)/25))/(LN(2)/25)*Calculateur!BL41*Calculateur!BN41*VLOOKUP('Données projet'!$B$11,Paramètres!$A$1:$I$88,3,0)*0.475*44/12</f>
        <v>#N/A</v>
      </c>
      <c r="BR41" s="23" t="e">
        <f>EXP(-LN(2)/2)*BR40+(1-EXP(-LN(2)/2))/(LN(2)/2)*BL41*BO41*VLOOKUP('Données projet'!$B$11,Paramètres!$A$1:$I$88,3,0)*0.475*44/12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projet'!$B$9,Paramètres!$A$1:$I$88,3,0)*VLOOKUP('Données projet'!$B$9,Paramètres!$A$1:$I$88,5,0)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503.34991120189488</v>
      </c>
      <c r="S42" s="62">
        <f ca="1">AVERAGE(OFFSET($R$3,0,0,'Données projet'!$E$9+1,1))-AVERAGE(OFFSET($H$3,0,0,'Données projet'!$E$9+1,1))</f>
        <v>362.63718589694594</v>
      </c>
      <c r="T42" s="62">
        <f t="shared" si="34"/>
        <v>250.47702091764884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1.6688373851141636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1.6688373851141636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10.4</v>
      </c>
      <c r="AI42" s="14">
        <f>IF('Données projet'!$A$62&gt;35,AI41+AH42-AQ41,IF(A42&lt;'Données projet'!$A$62,$AF$205^A42,IF(A42='Données projet'!$A$62,'Données projet'!$B$62,AI41+AH42-AQ41)))</f>
        <v>152.60000000000002</v>
      </c>
      <c r="AJ42" s="14">
        <f>AI42*VLOOKUP('Données projet'!$B$10,Paramètres!$A$1:$I$88,3,0)*VLOOKUP('Données projet'!$B$10,Paramètres!$A$1:$I$88,5,0)</f>
        <v>145.21416000000002</v>
      </c>
      <c r="AK42" s="14">
        <f t="shared" si="35"/>
        <v>37.488942346268111</v>
      </c>
      <c r="AL42" s="22">
        <f t="shared" si="4"/>
        <v>318.20790325308366</v>
      </c>
      <c r="AM42" s="62">
        <f t="shared" si="5"/>
        <v>565.2173003431908</v>
      </c>
      <c r="AN42" s="62">
        <f ca="1">AVERAGE(OFFSET($AM$3,0,0,'Données projet'!$E$10+1,1))-AVERAGE(OFFSET($H$3,0,0,'Données projet'!$E$10+1,1))</f>
        <v>466.4192367936883</v>
      </c>
      <c r="AO42" s="62">
        <f t="shared" si="36"/>
        <v>299.27200854723446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2.3402087469417014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2.3402087469417014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projet'!$B$11,Paramètres!$A$1:$I$88,3,0)*0.475*44/12</f>
        <v>#N/A</v>
      </c>
      <c r="BQ42" s="23" t="e">
        <f>EXP(-LN(2)/25)*BQ41+(1-EXP(-LN(2)/25))/(LN(2)/25)*Calculateur!BL42*Calculateur!BN42*VLOOKUP('Données projet'!$B$11,Paramètres!$A$1:$I$88,3,0)*0.475*44/12</f>
        <v>#N/A</v>
      </c>
      <c r="BR42" s="23" t="e">
        <f>EXP(-LN(2)/2)*BR41+(1-EXP(-LN(2)/2))/(LN(2)/2)*BL42*BO42*VLOOKUP('Données projet'!$B$11,Paramètres!$A$1:$I$88,3,0)*0.475*44/12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projet'!$B$9,Paramètres!$A$1:$I$88,3,0)*VLOOKUP('Données projet'!$B$9,Paramètres!$A$1:$I$88,5,0)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520.47771279575659</v>
      </c>
      <c r="S43" s="62">
        <f ca="1">AVERAGE(OFFSET($R$3,0,0,'Données projet'!$E$9+1,1))-AVERAGE(OFFSET($H$3,0,0,'Données projet'!$E$9+1,1))</f>
        <v>362.63718589694594</v>
      </c>
      <c r="T43" s="62">
        <f t="shared" si="34"/>
        <v>250.47702091764884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projet'!$B$9,Paramètres!$A$1:$I$88,7,0))</f>
        <v>8.6000000000000007E-2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3.4425271584013237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3.4425271584013237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163</v>
      </c>
      <c r="AG43" s="13">
        <f>VLOOKUP(A43,'Données projet'!$A$61:$I$81,9,0)</f>
        <v>10.4</v>
      </c>
      <c r="AH43" s="13">
        <f t="array" ref="AH43">INDEX(AG:AG,MIN(IF(ISNUMBER(AG43:AG239),ROW(AG43:AG239),"")))</f>
        <v>10.4</v>
      </c>
      <c r="AI43" s="14">
        <f>IF('Données projet'!$A$62&gt;35,AI42+AH43-AQ42,IF(A43&lt;'Données projet'!$A$62,$AF$205^A43,IF(A43='Données projet'!$A$62,'Données projet'!$B$62,AI42+AH43-AQ42)))</f>
        <v>163.00000000000003</v>
      </c>
      <c r="AJ43" s="14">
        <f>AI43*VLOOKUP('Données projet'!$B$10,Paramètres!$A$1:$I$88,3,0)*VLOOKUP('Données projet'!$B$10,Paramètres!$A$1:$I$88,5,0)</f>
        <v>155.11080000000004</v>
      </c>
      <c r="AK43" s="14">
        <f t="shared" si="35"/>
        <v>39.737758807485029</v>
      </c>
      <c r="AL43" s="22">
        <f t="shared" si="4"/>
        <v>339.36123992303646</v>
      </c>
      <c r="AM43" s="62">
        <f t="shared" si="5"/>
        <v>587.17425374215725</v>
      </c>
      <c r="AN43" s="62">
        <f ca="1">AVERAGE(OFFSET($AM$3,0,0,'Données projet'!$E$10+1,1))-AVERAGE(OFFSET($H$3,0,0,'Données projet'!$E$10+1,1))</f>
        <v>466.4192367936883</v>
      </c>
      <c r="AO43" s="62">
        <f t="shared" si="36"/>
        <v>299.27200854723446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projet'!$B$10,Paramètres!$A$1:$I$88,7,0))</f>
        <v>8.6000000000000007E-2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4.8274518772984099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4.8274518772984099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projet'!$B$11,Paramètres!$A$1:$I$88,3,0)*0.475*44/12</f>
        <v>#N/A</v>
      </c>
      <c r="BQ43" s="23" t="e">
        <f>EXP(-LN(2)/25)*BQ42+(1-EXP(-LN(2)/25))/(LN(2)/25)*Calculateur!BL43*Calculateur!BN43*VLOOKUP('Données projet'!$B$11,Paramètres!$A$1:$I$88,3,0)*0.475*44/12</f>
        <v>#N/A</v>
      </c>
      <c r="BR43" s="23" t="e">
        <f>EXP(-LN(2)/2)*BR42+(1-EXP(-LN(2)/2))/(LN(2)/2)*BL43*BO43*VLOOKUP('Données projet'!$B$11,Paramètres!$A$1:$I$88,3,0)*0.475*44/12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projet'!$B$9,Paramètres!$A$1:$I$88,3,0)*VLOOKUP('Données projet'!$B$9,Paramètres!$A$1:$I$88,5,0)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496.77237902229894</v>
      </c>
      <c r="S44" s="62">
        <f ca="1">AVERAGE(OFFSET($R$3,0,0,'Données projet'!$E$9+1,1))-AVERAGE(OFFSET($H$3,0,0,'Données projet'!$E$9+1,1))</f>
        <v>362.63718589694594</v>
      </c>
      <c r="T44" s="62">
        <f t="shared" si="34"/>
        <v>250.47702091764884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3.3750213005593088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3.3750213005593088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</v>
      </c>
      <c r="AI44" s="14">
        <f>IF('Données projet'!$A$62&gt;35,AI43+AH44-AQ43,IF(A44&lt;'Données projet'!$A$62,$AF$205^A44,IF(A44='Données projet'!$A$62,'Données projet'!$B$62,AI43+AH44-AQ43)))</f>
        <v>146.00000000000003</v>
      </c>
      <c r="AJ44" s="14">
        <f>AI44*VLOOKUP('Données projet'!$B$10,Paramètres!$A$1:$I$88,3,0)*VLOOKUP('Données projet'!$B$10,Paramètres!$A$1:$I$88,5,0)</f>
        <v>138.93360000000004</v>
      </c>
      <c r="AK44" s="14">
        <f t="shared" si="35"/>
        <v>36.052599620350527</v>
      </c>
      <c r="AL44" s="22">
        <f t="shared" si="4"/>
        <v>304.76763100544389</v>
      </c>
      <c r="AM44" s="62">
        <f t="shared" si="5"/>
        <v>553.37032059994783</v>
      </c>
      <c r="AN44" s="62">
        <f ca="1">AVERAGE(OFFSET($AM$3,0,0,'Données projet'!$E$10+1,1))-AVERAGE(OFFSET($H$3,0,0,'Données projet'!$E$10+1,1))</f>
        <v>466.4192367936883</v>
      </c>
      <c r="AO44" s="62">
        <f t="shared" si="36"/>
        <v>299.27200854723446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4.7327884904394928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4.7327884904394928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projet'!$B$11,Paramètres!$A$1:$I$88,3,0)*0.475*44/12</f>
        <v>#N/A</v>
      </c>
      <c r="BQ44" s="23" t="e">
        <f>EXP(-LN(2)/25)*BQ43+(1-EXP(-LN(2)/25))/(LN(2)/25)*Calculateur!BL44*Calculateur!BN44*VLOOKUP('Données projet'!$B$11,Paramètres!$A$1:$I$88,3,0)*0.475*44/12</f>
        <v>#N/A</v>
      </c>
      <c r="BR44" s="23" t="e">
        <f>EXP(-LN(2)/2)*BR43+(1-EXP(-LN(2)/2))/(LN(2)/2)*BL44*BO44*VLOOKUP('Données projet'!$B$11,Paramètres!$A$1:$I$88,3,0)*0.475*44/12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projet'!$B$9,Paramètres!$A$1:$I$88,3,0)*VLOOKUP('Données projet'!$B$9,Paramètres!$A$1:$I$88,5,0)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513.88411432981093</v>
      </c>
      <c r="S45" s="62">
        <f ca="1">AVERAGE(OFFSET($R$3,0,0,'Données projet'!$E$9+1,1))-AVERAGE(OFFSET($H$3,0,0,'Données projet'!$E$9+1,1))</f>
        <v>362.63718589694594</v>
      </c>
      <c r="T45" s="62">
        <f t="shared" si="34"/>
        <v>250.47702091764884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3.3088391914150681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3.3088391914150681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</v>
      </c>
      <c r="AI45" s="14">
        <f>IF('Données projet'!$A$62&gt;35,AI44+AH45-AQ44,IF(A45&lt;'Données projet'!$A$62,$AF$205^A45,IF(A45='Données projet'!$A$62,'Données projet'!$B$62,AI44+AH45-AQ44)))</f>
        <v>157.00000000000003</v>
      </c>
      <c r="AJ45" s="14">
        <f>AI45*VLOOKUP('Données projet'!$B$10,Paramètres!$A$1:$I$88,3,0)*VLOOKUP('Données projet'!$B$10,Paramètres!$A$1:$I$88,5,0)</f>
        <v>149.40120000000002</v>
      </c>
      <c r="AK45" s="14">
        <f t="shared" si="35"/>
        <v>38.44247450913759</v>
      </c>
      <c r="AL45" s="22">
        <f t="shared" si="4"/>
        <v>327.161066436748</v>
      </c>
      <c r="AM45" s="62">
        <f t="shared" si="5"/>
        <v>576.53973269738276</v>
      </c>
      <c r="AN45" s="62">
        <f ca="1">AVERAGE(OFFSET($AM$3,0,0,'Données projet'!$E$10+1,1))-AVERAGE(OFFSET($H$3,0,0,'Données projet'!$E$10+1,1))</f>
        <v>466.4192367936883</v>
      </c>
      <c r="AO45" s="62">
        <f t="shared" si="36"/>
        <v>299.27200854723446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4.6399813948579141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4.6399813948579141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projet'!$B$11,Paramètres!$A$1:$I$88,3,0)*0.475*44/12</f>
        <v>#N/A</v>
      </c>
      <c r="BQ45" s="23" t="e">
        <f>EXP(-LN(2)/25)*BQ44+(1-EXP(-LN(2)/25))/(LN(2)/25)*Calculateur!BL45*Calculateur!BN45*VLOOKUP('Données projet'!$B$11,Paramètres!$A$1:$I$88,3,0)*0.475*44/12</f>
        <v>#N/A</v>
      </c>
      <c r="BR45" s="23" t="e">
        <f>EXP(-LN(2)/2)*BR44+(1-EXP(-LN(2)/2))/(LN(2)/2)*BL45*BO45*VLOOKUP('Données projet'!$B$11,Paramètres!$A$1:$I$88,3,0)*0.475*44/12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projet'!$B$9,Paramètres!$A$1:$I$88,3,0)*VLOOKUP('Données projet'!$B$9,Paramètres!$A$1:$I$88,5,0)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530.9596425203481</v>
      </c>
      <c r="S46" s="62">
        <f ca="1">AVERAGE(OFFSET($R$3,0,0,'Données projet'!$E$9+1,1))-AVERAGE(OFFSET($H$3,0,0,'Données projet'!$E$9+1,1))</f>
        <v>362.63718589694594</v>
      </c>
      <c r="T46" s="62">
        <f t="shared" si="34"/>
        <v>250.47702091764884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3.2439548730640455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3.2439548730640455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</v>
      </c>
      <c r="AI46" s="14">
        <f>IF('Données projet'!$A$62&gt;35,AI45+AH46-AQ45,IF(A46&lt;'Données projet'!$A$62,$AF$205^A46,IF(A46='Données projet'!$A$62,'Données projet'!$B$62,AI45+AH46-AQ45)))</f>
        <v>168.00000000000003</v>
      </c>
      <c r="AJ46" s="14">
        <f>AI46*VLOOKUP('Données projet'!$B$10,Paramètres!$A$1:$I$88,3,0)*VLOOKUP('Données projet'!$B$10,Paramètres!$A$1:$I$88,5,0)</f>
        <v>159.86880000000002</v>
      </c>
      <c r="AK46" s="14">
        <f t="shared" si="35"/>
        <v>40.812921467768035</v>
      </c>
      <c r="AL46" s="22">
        <f t="shared" si="4"/>
        <v>349.52066488969604</v>
      </c>
      <c r="AM46" s="62">
        <f t="shared" si="5"/>
        <v>599.66184635612808</v>
      </c>
      <c r="AN46" s="62">
        <f ca="1">AVERAGE(OFFSET($AM$3,0,0,'Données projet'!$E$10+1,1))-AVERAGE(OFFSET($H$3,0,0,'Données projet'!$E$10+1,1))</f>
        <v>466.4192367936883</v>
      </c>
      <c r="AO46" s="62">
        <f t="shared" si="36"/>
        <v>299.27200854723446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4.5489941898139508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4.5489941898139508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projet'!$B$11,Paramètres!$A$1:$I$88,3,0)*0.475*44/12</f>
        <v>#N/A</v>
      </c>
      <c r="BQ46" s="23" t="e">
        <f>EXP(-LN(2)/25)*BQ45+(1-EXP(-LN(2)/25))/(LN(2)/25)*Calculateur!BL46*Calculateur!BN46*VLOOKUP('Données projet'!$B$11,Paramètres!$A$1:$I$88,3,0)*0.475*44/12</f>
        <v>#N/A</v>
      </c>
      <c r="BR46" s="23" t="e">
        <f>EXP(-LN(2)/2)*BR45+(1-EXP(-LN(2)/2))/(LN(2)/2)*BL46*BO46*VLOOKUP('Données projet'!$B$11,Paramètres!$A$1:$I$88,3,0)*0.475*44/12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projet'!$B$9,Paramètres!$A$1:$I$88,3,0)*VLOOKUP('Données projet'!$B$9,Paramètres!$A$1:$I$88,5,0)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548.0007043785007</v>
      </c>
      <c r="S47" s="62">
        <f ca="1">AVERAGE(OFFSET($R$3,0,0,'Données projet'!$E$9+1,1))-AVERAGE(OFFSET($H$3,0,0,'Données projet'!$E$9+1,1))</f>
        <v>362.63718589694594</v>
      </c>
      <c r="T47" s="62">
        <f t="shared" si="34"/>
        <v>250.47702091764884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3.1803428966203597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3.1803428966203597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</v>
      </c>
      <c r="AI47" s="14">
        <f>IF('Données projet'!$A$62&gt;35,AI46+AH47-AQ46,IF(A47&lt;'Données projet'!$A$62,$AF$205^A47,IF(A47='Données projet'!$A$62,'Données projet'!$B$62,AI46+AH47-AQ46)))</f>
        <v>179.00000000000003</v>
      </c>
      <c r="AJ47" s="14">
        <f>AI47*VLOOKUP('Données projet'!$B$10,Paramètres!$A$1:$I$88,3,0)*VLOOKUP('Données projet'!$B$10,Paramètres!$A$1:$I$88,5,0)</f>
        <v>170.33640000000003</v>
      </c>
      <c r="AK47" s="14">
        <f t="shared" si="35"/>
        <v>43.165357324132231</v>
      </c>
      <c r="AL47" s="22">
        <f t="shared" si="4"/>
        <v>371.84889400619704</v>
      </c>
      <c r="AM47" s="62">
        <f t="shared" si="5"/>
        <v>622.73936274433447</v>
      </c>
      <c r="AN47" s="62">
        <f ca="1">AVERAGE(OFFSET($AM$3,0,0,'Données projet'!$E$10+1,1))-AVERAGE(OFFSET($H$3,0,0,'Données projet'!$E$10+1,1))</f>
        <v>466.4192367936883</v>
      </c>
      <c r="AO47" s="62">
        <f t="shared" si="36"/>
        <v>299.27200854723446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4.4597911883641848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4.4597911883641848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projet'!$B$11,Paramètres!$A$1:$I$88,3,0)*0.475*44/12</f>
        <v>#N/A</v>
      </c>
      <c r="BQ47" s="23" t="e">
        <f>EXP(-LN(2)/25)*BQ46+(1-EXP(-LN(2)/25))/(LN(2)/25)*Calculateur!BL47*Calculateur!BN47*VLOOKUP('Données projet'!$B$11,Paramètres!$A$1:$I$88,3,0)*0.475*44/12</f>
        <v>#N/A</v>
      </c>
      <c r="BR47" s="23" t="e">
        <f>EXP(-LN(2)/2)*BR46+(1-EXP(-LN(2)/2))/(LN(2)/2)*BL47*BO47*VLOOKUP('Données projet'!$B$11,Paramètres!$A$1:$I$88,3,0)*0.475*44/12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projet'!$B$9,Paramètres!$A$1:$I$88,3,0)*VLOOKUP('Données projet'!$B$9,Paramètres!$A$1:$I$88,5,0)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565.00885781333056</v>
      </c>
      <c r="S48" s="62">
        <f ca="1">AVERAGE(OFFSET($R$3,0,0,'Données projet'!$E$9+1,1))-AVERAGE(OFFSET($H$3,0,0,'Données projet'!$E$9+1,1))</f>
        <v>362.63718589694594</v>
      </c>
      <c r="T48" s="62">
        <f t="shared" si="34"/>
        <v>250.47702091764884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projet'!$B$9,Paramètres!$A$1:$I$88,7,0))</f>
        <v>8.6000000000000007E-2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4.9243929687542121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4.9243929687542121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190</v>
      </c>
      <c r="AG48" s="13">
        <f>VLOOKUP(A48,'Données projet'!$A$61:$I$81,9,0)</f>
        <v>11</v>
      </c>
      <c r="AH48" s="13">
        <f t="array" ref="AH48">INDEX(AG:AG,MIN(IF(ISNUMBER(AG48:AG244),ROW(AG48:AG244),"")))</f>
        <v>11</v>
      </c>
      <c r="AI48" s="14">
        <f>IF('Données projet'!$A$62&gt;35,AI47+AH48-AQ47,IF(A48&lt;'Données projet'!$A$62,$AF$205^A48,IF(A48='Données projet'!$A$62,'Données projet'!$B$62,AI47+AH48-AQ47)))</f>
        <v>190.00000000000003</v>
      </c>
      <c r="AJ48" s="14">
        <f>AI48*VLOOKUP('Données projet'!$B$10,Paramètres!$A$1:$I$88,3,0)*VLOOKUP('Données projet'!$B$10,Paramètres!$A$1:$I$88,5,0)</f>
        <v>180.80400000000003</v>
      </c>
      <c r="AK48" s="14">
        <f t="shared" si="35"/>
        <v>45.501014930459895</v>
      </c>
      <c r="AL48" s="22">
        <f t="shared" si="4"/>
        <v>394.14790100388433</v>
      </c>
      <c r="AM48" s="62">
        <f t="shared" si="5"/>
        <v>645.77465855471848</v>
      </c>
      <c r="AN48" s="62">
        <f ca="1">AVERAGE(OFFSET($AM$3,0,0,'Données projet'!$E$10+1,1))-AVERAGE(OFFSET($H$3,0,0,'Données projet'!$E$10+1,1))</f>
        <v>466.4192367936883</v>
      </c>
      <c r="AO48" s="62">
        <f t="shared" si="36"/>
        <v>299.27200854723446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projet'!$B$10,Paramètres!$A$1:$I$88,7,0))</f>
        <v>8.6000000000000007E-2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6.9054705998622321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6.9054705998622321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projet'!$B$11,Paramètres!$A$1:$I$88,3,0)*0.475*44/12</f>
        <v>#N/A</v>
      </c>
      <c r="BQ48" s="23" t="e">
        <f>EXP(-LN(2)/25)*BQ47+(1-EXP(-LN(2)/25))/(LN(2)/25)*Calculateur!BL48*Calculateur!BN48*VLOOKUP('Données projet'!$B$11,Paramètres!$A$1:$I$88,3,0)*0.475*44/12</f>
        <v>#N/A</v>
      </c>
      <c r="BR48" s="23" t="e">
        <f>EXP(-LN(2)/2)*BR47+(1-EXP(-LN(2)/2))/(LN(2)/2)*BL48*BO48*VLOOKUP('Données projet'!$B$11,Paramètres!$A$1:$I$88,3,0)*0.475*44/12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projet'!$B$9,Paramètres!$A$1:$I$88,3,0)*VLOOKUP('Données projet'!$B$9,Paramètres!$A$1:$I$88,5,0)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540.92928580321473</v>
      </c>
      <c r="S49" s="62">
        <f ca="1">AVERAGE(OFFSET($R$3,0,0,'Données projet'!$E$9+1,1))-AVERAGE(OFFSET($H$3,0,0,'Données projet'!$E$9+1,1))</f>
        <v>362.63718589694594</v>
      </c>
      <c r="T49" s="62">
        <f t="shared" si="34"/>
        <v>250.47702091764884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4.8278286262200734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4.8278286262200734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173.00000000000003</v>
      </c>
      <c r="AJ49" s="14">
        <f>AI49*VLOOKUP('Données projet'!$B$10,Paramètres!$A$1:$I$88,3,0)*VLOOKUP('Données projet'!$B$10,Paramètres!$A$1:$I$88,5,0)</f>
        <v>164.62680000000003</v>
      </c>
      <c r="AK49" s="14">
        <f t="shared" si="35"/>
        <v>41.884365321551869</v>
      </c>
      <c r="AL49" s="22">
        <f t="shared" si="4"/>
        <v>359.67361293503626</v>
      </c>
      <c r="AM49" s="62">
        <f t="shared" si="5"/>
        <v>612.02388633376188</v>
      </c>
      <c r="AN49" s="62">
        <f ca="1">AVERAGE(OFFSET($AM$3,0,0,'Données projet'!$E$10+1,1))-AVERAGE(OFFSET($H$3,0,0,'Données projet'!$E$10+1,1))</f>
        <v>466.4192367936883</v>
      </c>
      <c r="AO49" s="62">
        <f t="shared" si="36"/>
        <v>299.27200854723446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6.7700585333201069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6.7700585333201069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projet'!$B$11,Paramètres!$A$1:$I$88,3,0)*0.475*44/12</f>
        <v>#N/A</v>
      </c>
      <c r="BQ49" s="23" t="e">
        <f>EXP(-LN(2)/25)*BQ48+(1-EXP(-LN(2)/25))/(LN(2)/25)*Calculateur!BL49*Calculateur!BN49*VLOOKUP('Données projet'!$B$11,Paramètres!$A$1:$I$88,3,0)*0.475*44/12</f>
        <v>#N/A</v>
      </c>
      <c r="BR49" s="23" t="e">
        <f>EXP(-LN(2)/2)*BR48+(1-EXP(-LN(2)/2))/(LN(2)/2)*BL49*BO49*VLOOKUP('Données projet'!$B$11,Paramètres!$A$1:$I$88,3,0)*0.475*44/12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projet'!$B$9,Paramètres!$A$1:$I$88,3,0)*VLOOKUP('Données projet'!$B$9,Paramètres!$A$1:$I$88,5,0)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557.53494740792962</v>
      </c>
      <c r="S50" s="62">
        <f ca="1">AVERAGE(OFFSET($R$3,0,0,'Données projet'!$E$9+1,1))-AVERAGE(OFFSET($H$3,0,0,'Données projet'!$E$9+1,1))</f>
        <v>362.63718589694594</v>
      </c>
      <c r="T50" s="62">
        <f t="shared" si="34"/>
        <v>250.47702091764884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4.733157851544596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4.733157851544596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184.00000000000003</v>
      </c>
      <c r="AJ50" s="14">
        <f>AI50*VLOOKUP('Données projet'!$B$10,Paramètres!$A$1:$I$88,3,0)*VLOOKUP('Données projet'!$B$10,Paramètres!$A$1:$I$88,5,0)</f>
        <v>175.09440000000001</v>
      </c>
      <c r="AK50" s="14">
        <f t="shared" si="35"/>
        <v>44.229031605991956</v>
      </c>
      <c r="AL50" s="22">
        <f t="shared" si="4"/>
        <v>381.98831004710269</v>
      </c>
      <c r="AM50" s="62">
        <f t="shared" si="5"/>
        <v>635.04954791129808</v>
      </c>
      <c r="AN50" s="62">
        <f ca="1">AVERAGE(OFFSET($AM$3,0,0,'Données projet'!$E$10+1,1))-AVERAGE(OFFSET($H$3,0,0,'Données projet'!$E$10+1,1))</f>
        <v>466.4192367936883</v>
      </c>
      <c r="AO50" s="62">
        <f t="shared" si="36"/>
        <v>299.27200854723446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6.6373018148096676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6.6373018148096676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projet'!$B$11,Paramètres!$A$1:$I$88,3,0)*0.475*44/12</f>
        <v>#N/A</v>
      </c>
      <c r="BQ50" s="23" t="e">
        <f>EXP(-LN(2)/25)*BQ49+(1-EXP(-LN(2)/25))/(LN(2)/25)*Calculateur!BL50*Calculateur!BN50*VLOOKUP('Données projet'!$B$11,Paramètres!$A$1:$I$88,3,0)*0.475*44/12</f>
        <v>#N/A</v>
      </c>
      <c r="BR50" s="23" t="e">
        <f>EXP(-LN(2)/2)*BR49+(1-EXP(-LN(2)/2))/(LN(2)/2)*BL50*BO50*VLOOKUP('Données projet'!$B$11,Paramètres!$A$1:$I$88,3,0)*0.475*44/12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projet'!$B$9,Paramètres!$A$1:$I$88,3,0)*VLOOKUP('Données projet'!$B$9,Paramètres!$A$1:$I$88,5,0)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574.10982723195707</v>
      </c>
      <c r="S51" s="62">
        <f ca="1">AVERAGE(OFFSET($R$3,0,0,'Données projet'!$E$9+1,1))-AVERAGE(OFFSET($H$3,0,0,'Données projet'!$E$9+1,1))</f>
        <v>362.63718589694594</v>
      </c>
      <c r="T51" s="62">
        <f t="shared" si="34"/>
        <v>250.47702091764884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4.6403435130170338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4.6403435130170338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195.00000000000003</v>
      </c>
      <c r="AJ51" s="14">
        <f>AI51*VLOOKUP('Données projet'!$B$10,Paramètres!$A$1:$I$88,3,0)*VLOOKUP('Données projet'!$B$10,Paramètres!$A$1:$I$88,5,0)</f>
        <v>185.56200000000004</v>
      </c>
      <c r="AK51" s="14">
        <f t="shared" si="35"/>
        <v>46.557428480028591</v>
      </c>
      <c r="AL51" s="22">
        <f t="shared" si="4"/>
        <v>404.27467126938319</v>
      </c>
      <c r="AM51" s="62">
        <f t="shared" si="5"/>
        <v>658.03453995505083</v>
      </c>
      <c r="AN51" s="62">
        <f ca="1">AVERAGE(OFFSET($AM$3,0,0,'Données projet'!$E$10+1,1))-AVERAGE(OFFSET($H$3,0,0,'Données projet'!$E$10+1,1))</f>
        <v>466.4192367936883</v>
      </c>
      <c r="AO51" s="62">
        <f t="shared" si="36"/>
        <v>299.27200854723446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6.5071483745756149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6.5071483745756149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projet'!$B$11,Paramètres!$A$1:$I$88,3,0)*0.475*44/12</f>
        <v>#N/A</v>
      </c>
      <c r="BQ51" s="23" t="e">
        <f>EXP(-LN(2)/25)*BQ50+(1-EXP(-LN(2)/25))/(LN(2)/25)*Calculateur!BL51*Calculateur!BN51*VLOOKUP('Données projet'!$B$11,Paramètres!$A$1:$I$88,3,0)*0.475*44/12</f>
        <v>#N/A</v>
      </c>
      <c r="BR51" s="23" t="e">
        <f>EXP(-LN(2)/2)*BR50+(1-EXP(-LN(2)/2))/(LN(2)/2)*BL51*BO51*VLOOKUP('Données projet'!$B$11,Paramètres!$A$1:$I$88,3,0)*0.475*44/12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projet'!$B$9,Paramètres!$A$1:$I$88,3,0)*VLOOKUP('Données projet'!$B$9,Paramètres!$A$1:$I$88,5,0)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590.65518214188819</v>
      </c>
      <c r="S52" s="62">
        <f ca="1">AVERAGE(OFFSET($R$3,0,0,'Données projet'!$E$9+1,1))-AVERAGE(OFFSET($H$3,0,0,'Données projet'!$E$9+1,1))</f>
        <v>362.63718589694594</v>
      </c>
      <c r="T52" s="62">
        <f t="shared" si="34"/>
        <v>250.47702091764884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4.5493492070568413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4.5493492070568413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206.00000000000003</v>
      </c>
      <c r="AJ52" s="14">
        <f>AI52*VLOOKUP('Données projet'!$B$10,Paramètres!$A$1:$I$88,3,0)*VLOOKUP('Données projet'!$B$10,Paramètres!$A$1:$I$88,5,0)</f>
        <v>196.02960000000002</v>
      </c>
      <c r="AK52" s="14">
        <f t="shared" si="35"/>
        <v>48.870578290511943</v>
      </c>
      <c r="AL52" s="22">
        <f t="shared" si="4"/>
        <v>426.53447718930829</v>
      </c>
      <c r="AM52" s="62">
        <f t="shared" si="5"/>
        <v>680.98085701360026</v>
      </c>
      <c r="AN52" s="62">
        <f ca="1">AVERAGE(OFFSET($AM$3,0,0,'Données projet'!$E$10+1,1))-AVERAGE(OFFSET($H$3,0,0,'Données projet'!$E$10+1,1))</f>
        <v>466.4192367936883</v>
      </c>
      <c r="AO52" s="62">
        <f t="shared" si="36"/>
        <v>299.27200854723446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6.3795471639187928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6.3795471639187928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projet'!$B$11,Paramètres!$A$1:$I$88,3,0)*0.475*44/12</f>
        <v>#N/A</v>
      </c>
      <c r="BQ52" s="23" t="e">
        <f>EXP(-LN(2)/25)*BQ51+(1-EXP(-LN(2)/25))/(LN(2)/25)*Calculateur!BL52*Calculateur!BN52*VLOOKUP('Données projet'!$B$11,Paramètres!$A$1:$I$88,3,0)*0.475*44/12</f>
        <v>#N/A</v>
      </c>
      <c r="BR52" s="23" t="e">
        <f>EXP(-LN(2)/2)*BR51+(1-EXP(-LN(2)/2))/(LN(2)/2)*BL52*BO52*VLOOKUP('Données projet'!$B$11,Paramètres!$A$1:$I$88,3,0)*0.475*44/12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projet'!$B$9,Paramètres!$A$1:$I$88,3,0)*VLOOKUP('Données projet'!$B$9,Paramètres!$A$1:$I$88,5,0)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607.17215887318071</v>
      </c>
      <c r="S53" s="62">
        <f ca="1">AVERAGE(OFFSET($R$3,0,0,'Données projet'!$E$9+1,1))-AVERAGE(OFFSET($H$3,0,0,'Données projet'!$E$9+1,1))</f>
        <v>362.63718589694594</v>
      </c>
      <c r="T53" s="62">
        <f t="shared" si="34"/>
        <v>250.47702091764884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projet'!$B$9,Paramètres!$A$1:$I$88,7,0))</f>
        <v>0.129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7.1697612287139094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7.1697612287139094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217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217.00000000000003</v>
      </c>
      <c r="AJ53" s="14">
        <f>AI53*VLOOKUP('Données projet'!$B$10,Paramètres!$A$1:$I$88,3,0)*VLOOKUP('Données projet'!$B$10,Paramètres!$A$1:$I$88,5,0)</f>
        <v>206.49720000000002</v>
      </c>
      <c r="AK53" s="14">
        <f t="shared" si="35"/>
        <v>51.16938803514504</v>
      </c>
      <c r="AL53" s="22">
        <f t="shared" si="4"/>
        <v>448.76930749454436</v>
      </c>
      <c r="AM53" s="62">
        <f t="shared" si="5"/>
        <v>703.89028902401446</v>
      </c>
      <c r="AN53" s="62">
        <f ca="1">AVERAGE(OFFSET($AM$3,0,0,'Données projet'!$E$10+1,1))-AVERAGE(OFFSET($H$3,0,0,'Données projet'!$E$10+1,1))</f>
        <v>466.4192367936883</v>
      </c>
      <c r="AO53" s="62">
        <f t="shared" si="36"/>
        <v>299.27200854723446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projet'!$B$10,Paramètres!$A$1:$I$88,7,0))</f>
        <v>0.129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10.054147929920658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10.054147929920658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projet'!$B$11,Paramètres!$A$1:$I$88,3,0)*0.475*44/12</f>
        <v>#N/A</v>
      </c>
      <c r="BQ53" s="23" t="e">
        <f>EXP(-LN(2)/25)*BQ52+(1-EXP(-LN(2)/25))/(LN(2)/25)*Calculateur!BL53*Calculateur!BN53*VLOOKUP('Données projet'!$B$11,Paramètres!$A$1:$I$88,3,0)*0.475*44/12</f>
        <v>#N/A</v>
      </c>
      <c r="BR53" s="23" t="e">
        <f>EXP(-LN(2)/2)*BR52+(1-EXP(-LN(2)/2))/(LN(2)/2)*BL53*BO53*VLOOKUP('Données projet'!$B$11,Paramètres!$A$1:$I$88,3,0)*0.475*44/12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projet'!$B$9,Paramètres!$A$1:$I$88,3,0)*VLOOKUP('Données projet'!$B$9,Paramètres!$A$1:$I$88,5,0)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582.71151351155868</v>
      </c>
      <c r="S54" s="62">
        <f ca="1">AVERAGE(OFFSET($R$3,0,0,'Données projet'!$E$9+1,1))-AVERAGE(OFFSET($H$3,0,0,'Données projet'!$E$9+1,1))</f>
        <v>362.63718589694594</v>
      </c>
      <c r="T54" s="62">
        <f t="shared" si="34"/>
        <v>250.47702091764884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7.0291665841413691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7.0291665841413691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11</v>
      </c>
      <c r="AI54" s="14">
        <f>IF('Données projet'!$A$62&gt;35,AI53+AH54-AQ53,IF(A54&lt;'Données projet'!$A$62,$AF$205^A54,IF(A54='Données projet'!$A$62,'Données projet'!$B$62,AI53+AH54-AQ53)))</f>
        <v>200.00000000000003</v>
      </c>
      <c r="AJ54" s="14">
        <f>AI54*VLOOKUP('Données projet'!$B$10,Paramètres!$A$1:$I$88,3,0)*VLOOKUP('Données projet'!$B$10,Paramètres!$A$1:$I$88,5,0)</f>
        <v>190.32000000000002</v>
      </c>
      <c r="AK54" s="14">
        <f t="shared" si="35"/>
        <v>47.61069337740188</v>
      </c>
      <c r="AL54" s="22">
        <f t="shared" si="4"/>
        <v>414.39595763230824</v>
      </c>
      <c r="AM54" s="62">
        <f t="shared" si="5"/>
        <v>670.17983803555512</v>
      </c>
      <c r="AN54" s="62">
        <f ca="1">AVERAGE(OFFSET($AM$3,0,0,'Données projet'!$E$10+1,1))-AVERAGE(OFFSET($H$3,0,0,'Données projet'!$E$10+1,1))</f>
        <v>466.4192367936883</v>
      </c>
      <c r="AO54" s="62">
        <f t="shared" si="36"/>
        <v>299.27200854723446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9.8569922214396239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9.8569922214396239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projet'!$B$11,Paramètres!$A$1:$I$88,3,0)*0.475*44/12</f>
        <v>#N/A</v>
      </c>
      <c r="BQ54" s="23" t="e">
        <f>EXP(-LN(2)/25)*BQ53+(1-EXP(-LN(2)/25))/(LN(2)/25)*Calculateur!BL54*Calculateur!BN54*VLOOKUP('Données projet'!$B$11,Paramètres!$A$1:$I$88,3,0)*0.475*44/12</f>
        <v>#N/A</v>
      </c>
      <c r="BR54" s="23" t="e">
        <f>EXP(-LN(2)/2)*BR53+(1-EXP(-LN(2)/2))/(LN(2)/2)*BL54*BO54*VLOOKUP('Données projet'!$B$11,Paramètres!$A$1:$I$88,3,0)*0.475*44/12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projet'!$B$9,Paramètres!$A$1:$I$88,3,0)*VLOOKUP('Données projet'!$B$9,Paramètres!$A$1:$I$88,5,0)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598.8283829473753</v>
      </c>
      <c r="S55" s="62">
        <f ca="1">AVERAGE(OFFSET($R$3,0,0,'Données projet'!$E$9+1,1))-AVERAGE(OFFSET($H$3,0,0,'Données projet'!$E$9+1,1))</f>
        <v>362.63718589694594</v>
      </c>
      <c r="T55" s="62">
        <f t="shared" si="34"/>
        <v>250.47702091764884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6.8913289147946308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6.8913289147946308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11</v>
      </c>
      <c r="AI55" s="14">
        <f>IF('Données projet'!$A$62&gt;35,AI54+AH55-AQ54,IF(A55&lt;'Données projet'!$A$62,$AF$205^A55,IF(A55='Données projet'!$A$62,'Données projet'!$B$62,AI54+AH55-AQ54)))</f>
        <v>211.00000000000003</v>
      </c>
      <c r="AJ55" s="14">
        <f>AI55*VLOOKUP('Données projet'!$B$10,Paramètres!$A$1:$I$88,3,0)*VLOOKUP('Données projet'!$B$10,Paramètres!$A$1:$I$88,5,0)</f>
        <v>200.78760000000003</v>
      </c>
      <c r="AK55" s="14">
        <f t="shared" si="35"/>
        <v>49.917218754196675</v>
      </c>
      <c r="AL55" s="22">
        <f t="shared" si="4"/>
        <v>436.64422599689254</v>
      </c>
      <c r="AM55" s="62">
        <f t="shared" si="5"/>
        <v>693.07950546047596</v>
      </c>
      <c r="AN55" s="62">
        <f ca="1">AVERAGE(OFFSET($AM$3,0,0,'Données projet'!$E$10+1,1))-AVERAGE(OFFSET($H$3,0,0,'Données projet'!$E$10+1,1))</f>
        <v>466.4192367936883</v>
      </c>
      <c r="AO55" s="62">
        <f t="shared" si="36"/>
        <v>299.27200854723446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9.6637026161487949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9.6637026161487949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projet'!$B$11,Paramètres!$A$1:$I$88,3,0)*0.475*44/12</f>
        <v>#N/A</v>
      </c>
      <c r="BQ55" s="23" t="e">
        <f>EXP(-LN(2)/25)*BQ54+(1-EXP(-LN(2)/25))/(LN(2)/25)*Calculateur!BL55*Calculateur!BN55*VLOOKUP('Données projet'!$B$11,Paramètres!$A$1:$I$88,3,0)*0.475*44/12</f>
        <v>#N/A</v>
      </c>
      <c r="BR55" s="23" t="e">
        <f>EXP(-LN(2)/2)*BR54+(1-EXP(-LN(2)/2))/(LN(2)/2)*BL55*BO55*VLOOKUP('Données projet'!$B$11,Paramètres!$A$1:$I$88,3,0)*0.475*44/12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projet'!$B$9,Paramètres!$A$1:$I$88,3,0)*VLOOKUP('Données projet'!$B$9,Paramètres!$A$1:$I$88,5,0)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614.91860080847948</v>
      </c>
      <c r="S56" s="62">
        <f ca="1">AVERAGE(OFFSET($R$3,0,0,'Données projet'!$E$9+1,1))-AVERAGE(OFFSET($H$3,0,0,'Données projet'!$E$9+1,1))</f>
        <v>362.63718589694594</v>
      </c>
      <c r="T56" s="62">
        <f t="shared" si="34"/>
        <v>250.47702091764884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6.7561941580711053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6.7561941580711053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11</v>
      </c>
      <c r="AI56" s="14">
        <f>IF('Données projet'!$A$62&gt;35,AI55+AH56-AQ55,IF(A56&lt;'Données projet'!$A$62,$AF$205^A56,IF(A56='Données projet'!$A$62,'Données projet'!$B$62,AI55+AH56-AQ55)))</f>
        <v>222.00000000000003</v>
      </c>
      <c r="AJ56" s="14">
        <f>AI56*VLOOKUP('Données projet'!$B$10,Paramètres!$A$1:$I$88,3,0)*VLOOKUP('Données projet'!$B$10,Paramètres!$A$1:$I$88,5,0)</f>
        <v>211.25520000000003</v>
      </c>
      <c r="AK56" s="14">
        <f t="shared" si="35"/>
        <v>52.209783272091016</v>
      </c>
      <c r="AL56" s="22">
        <f t="shared" si="4"/>
        <v>458.86817919889182</v>
      </c>
      <c r="AM56" s="62">
        <f t="shared" si="5"/>
        <v>715.94355740542505</v>
      </c>
      <c r="AN56" s="62">
        <f ca="1">AVERAGE(OFFSET($AM$3,0,0,'Données projet'!$E$10+1,1))-AVERAGE(OFFSET($H$3,0,0,'Données projet'!$E$10+1,1))</f>
        <v>466.4192367936883</v>
      </c>
      <c r="AO56" s="62">
        <f t="shared" si="36"/>
        <v>299.27200854723446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9.4742033021227012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9.4742033021227012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projet'!$B$11,Paramètres!$A$1:$I$88,3,0)*0.475*44/12</f>
        <v>#N/A</v>
      </c>
      <c r="BQ56" s="23" t="e">
        <f>EXP(-LN(2)/25)*BQ55+(1-EXP(-LN(2)/25))/(LN(2)/25)*Calculateur!BL56*Calculateur!BN56*VLOOKUP('Données projet'!$B$11,Paramètres!$A$1:$I$88,3,0)*0.475*44/12</f>
        <v>#N/A</v>
      </c>
      <c r="BR56" s="23" t="e">
        <f>EXP(-LN(2)/2)*BR55+(1-EXP(-LN(2)/2))/(LN(2)/2)*BL56*BO56*VLOOKUP('Données projet'!$B$11,Paramètres!$A$1:$I$88,3,0)*0.475*44/12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projet'!$B$9,Paramètres!$A$1:$I$88,3,0)*VLOOKUP('Données projet'!$B$9,Paramètres!$A$1:$I$88,5,0)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630.98311917461979</v>
      </c>
      <c r="S57" s="62">
        <f ca="1">AVERAGE(OFFSET($R$3,0,0,'Données projet'!$E$9+1,1))-AVERAGE(OFFSET($H$3,0,0,'Données projet'!$E$9+1,1))</f>
        <v>362.63718589694594</v>
      </c>
      <c r="T57" s="62">
        <f t="shared" si="34"/>
        <v>250.47702091764884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6.6237093115028651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6.6237093115028651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11</v>
      </c>
      <c r="AI57" s="14">
        <f>IF('Données projet'!$A$62&gt;35,AI56+AH57-AQ56,IF(A57&lt;'Données projet'!$A$62,$AF$205^A57,IF(A57='Données projet'!$A$62,'Données projet'!$B$62,AI56+AH57-AQ56)))</f>
        <v>233.00000000000003</v>
      </c>
      <c r="AJ57" s="14">
        <f>AI57*VLOOKUP('Données projet'!$B$10,Paramètres!$A$1:$I$88,3,0)*VLOOKUP('Données projet'!$B$10,Paramètres!$A$1:$I$88,5,0)</f>
        <v>221.72280000000003</v>
      </c>
      <c r="AK57" s="14">
        <f t="shared" si="35"/>
        <v>54.489157628530627</v>
      </c>
      <c r="AL57" s="22">
        <f t="shared" si="4"/>
        <v>481.06915953635763</v>
      </c>
      <c r="AM57" s="62">
        <f t="shared" si="5"/>
        <v>738.77353220369696</v>
      </c>
      <c r="AN57" s="62">
        <f ca="1">AVERAGE(OFFSET($AM$3,0,0,'Données projet'!$E$10+1,1))-AVERAGE(OFFSET($H$3,0,0,'Données projet'!$E$10+1,1))</f>
        <v>466.4192367936883</v>
      </c>
      <c r="AO57" s="62">
        <f t="shared" si="36"/>
        <v>299.27200854723446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9.2884199540614905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9.2884199540614905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projet'!$B$11,Paramètres!$A$1:$I$88,3,0)*0.475*44/12</f>
        <v>#N/A</v>
      </c>
      <c r="BQ57" s="23" t="e">
        <f>EXP(-LN(2)/25)*BQ56+(1-EXP(-LN(2)/25))/(LN(2)/25)*Calculateur!BL57*Calculateur!BN57*VLOOKUP('Données projet'!$B$11,Paramètres!$A$1:$I$88,3,0)*0.475*44/12</f>
        <v>#N/A</v>
      </c>
      <c r="BR57" s="23" t="e">
        <f>EXP(-LN(2)/2)*BR56+(1-EXP(-LN(2)/2))/(LN(2)/2)*BL57*BO57*VLOOKUP('Données projet'!$B$11,Paramètres!$A$1:$I$88,3,0)*0.475*44/12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projet'!$B$9,Paramètres!$A$1:$I$88,3,0)*VLOOKUP('Données projet'!$B$9,Paramètres!$A$1:$I$88,5,0)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647.02281910056536</v>
      </c>
      <c r="S58" s="62">
        <f ca="1">AVERAGE(OFFSET($R$3,0,0,'Données projet'!$E$9+1,1))-AVERAGE(OFFSET($H$3,0,0,'Données projet'!$E$9+1,1))</f>
        <v>362.63718589694594</v>
      </c>
      <c r="T58" s="62">
        <f t="shared" si="34"/>
        <v>250.47702091764884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projet'!$B$9,Paramètres!$A$1:$I$88,7,0))</f>
        <v>0.129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9.2034443967464785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9.2034443967464785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244</v>
      </c>
      <c r="AG58" s="13">
        <f>VLOOKUP(A58,'Données projet'!$A$61:$I$81,9,0)</f>
        <v>11</v>
      </c>
      <c r="AH58" s="13">
        <f t="array" ref="AH58">INDEX(AG:AG,MIN(IF(ISNUMBER(AG58:AG254),ROW(AG58:AG254),"")))</f>
        <v>11</v>
      </c>
      <c r="AI58" s="14">
        <f>IF('Données projet'!$A$62&gt;35,AI57+AH58-AQ57,IF(A58&lt;'Données projet'!$A$62,$AF$205^A58,IF(A58='Données projet'!$A$62,'Données projet'!$B$62,AI57+AH58-AQ57)))</f>
        <v>244.00000000000003</v>
      </c>
      <c r="AJ58" s="14">
        <f>AI58*VLOOKUP('Données projet'!$B$10,Paramètres!$A$1:$I$88,3,0)*VLOOKUP('Données projet'!$B$10,Paramètres!$A$1:$I$88,5,0)</f>
        <v>232.19040000000001</v>
      </c>
      <c r="AK58" s="14">
        <f t="shared" si="35"/>
        <v>56.756035639094605</v>
      </c>
      <c r="AL58" s="22">
        <f t="shared" si="4"/>
        <v>503.24837540475636</v>
      </c>
      <c r="AM58" s="62">
        <f t="shared" si="5"/>
        <v>761.57083088522768</v>
      </c>
      <c r="AN58" s="62">
        <f ca="1">AVERAGE(OFFSET($AM$3,0,0,'Données projet'!$E$10+1,1))-AVERAGE(OFFSET($H$3,0,0,'Données projet'!$E$10+1,1))</f>
        <v>466.4192367936883</v>
      </c>
      <c r="AO58" s="62">
        <f t="shared" si="36"/>
        <v>299.27200854723446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projet'!$B$10,Paramètres!$A$1:$I$88,7,0))</f>
        <v>0.129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12.905979498885868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12.905979498885868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projet'!$B$11,Paramètres!$A$1:$I$88,3,0)*0.475*44/12</f>
        <v>#N/A</v>
      </c>
      <c r="BQ58" s="23" t="e">
        <f>EXP(-LN(2)/25)*BQ57+(1-EXP(-LN(2)/25))/(LN(2)/25)*Calculateur!BL58*Calculateur!BN58*VLOOKUP('Données projet'!$B$11,Paramètres!$A$1:$I$88,3,0)*0.475*44/12</f>
        <v>#N/A</v>
      </c>
      <c r="BR58" s="23" t="e">
        <f>EXP(-LN(2)/2)*BR57+(1-EXP(-LN(2)/2))/(LN(2)/2)*BL58*BO58*VLOOKUP('Données projet'!$B$11,Paramètres!$A$1:$I$88,3,0)*0.475*44/12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projet'!$B$9,Paramètres!$A$1:$I$88,3,0)*VLOOKUP('Données projet'!$B$9,Paramètres!$A$1:$I$88,5,0)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621.79115008668714</v>
      </c>
      <c r="S59" s="62">
        <f ca="1">AVERAGE(OFFSET($R$3,0,0,'Données projet'!$E$9+1,1))-AVERAGE(OFFSET($H$3,0,0,'Données projet'!$E$9+1,1))</f>
        <v>362.63718589694594</v>
      </c>
      <c r="T59" s="62">
        <f t="shared" si="34"/>
        <v>250.47702091764884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9.0229704656730707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9.0229704656730707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10.8</v>
      </c>
      <c r="AI59" s="14">
        <f>IF('Données projet'!$A$62&gt;35,AI58+AH59-AQ58,IF(A59&lt;'Données projet'!$A$62,$AF$205^A59,IF(A59='Données projet'!$A$62,'Données projet'!$B$62,AI58+AH59-AQ58)))</f>
        <v>226.80000000000004</v>
      </c>
      <c r="AJ59" s="14">
        <f>AI59*VLOOKUP('Données projet'!$B$10,Paramètres!$A$1:$I$88,3,0)*VLOOKUP('Données projet'!$B$10,Paramètres!$A$1:$I$88,5,0)</f>
        <v>215.82288000000003</v>
      </c>
      <c r="AK59" s="14">
        <f t="shared" si="35"/>
        <v>53.205998928315829</v>
      </c>
      <c r="AL59" s="22">
        <f t="shared" si="4"/>
        <v>468.55863080015007</v>
      </c>
      <c r="AM59" s="62">
        <f t="shared" si="5"/>
        <v>727.48844673877181</v>
      </c>
      <c r="AN59" s="62">
        <f ca="1">AVERAGE(OFFSET($AM$3,0,0,'Données projet'!$E$10+1,1))-AVERAGE(OFFSET($H$3,0,0,'Données projet'!$E$10+1,1))</f>
        <v>466.4192367936883</v>
      </c>
      <c r="AO59" s="62">
        <f t="shared" si="36"/>
        <v>299.27200854723446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12.652901112782928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12.652901112782928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projet'!$B$11,Paramètres!$A$1:$I$88,3,0)*0.475*44/12</f>
        <v>#N/A</v>
      </c>
      <c r="BQ59" s="23" t="e">
        <f>EXP(-LN(2)/25)*BQ58+(1-EXP(-LN(2)/25))/(LN(2)/25)*Calculateur!BL59*Calculateur!BN59*VLOOKUP('Données projet'!$B$11,Paramètres!$A$1:$I$88,3,0)*0.475*44/12</f>
        <v>#N/A</v>
      </c>
      <c r="BR59" s="23" t="e">
        <f>EXP(-LN(2)/2)*BR58+(1-EXP(-LN(2)/2))/(LN(2)/2)*BL59*BO59*VLOOKUP('Données projet'!$B$11,Paramètres!$A$1:$I$88,3,0)*0.475*44/12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projet'!$B$9,Paramètres!$A$1:$I$88,3,0)*VLOOKUP('Données projet'!$B$9,Paramètres!$A$1:$I$88,5,0)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637.04768991877097</v>
      </c>
      <c r="S60" s="62">
        <f ca="1">AVERAGE(OFFSET($R$3,0,0,'Données projet'!$E$9+1,1))-AVERAGE(OFFSET($H$3,0,0,'Données projet'!$E$9+1,1))</f>
        <v>362.63718589694594</v>
      </c>
      <c r="T60" s="62">
        <f t="shared" si="34"/>
        <v>250.47702091764884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8.8460355183097832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8.8460355183097832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10.8</v>
      </c>
      <c r="AI60" s="14">
        <f>IF('Données projet'!$A$62&gt;35,AI59+AH60-AQ59,IF(A60&lt;'Données projet'!$A$62,$AF$205^A60,IF(A60='Données projet'!$A$62,'Données projet'!$B$62,AI59+AH60-AQ59)))</f>
        <v>237.60000000000005</v>
      </c>
      <c r="AJ60" s="14">
        <f>AI60*VLOOKUP('Données projet'!$B$10,Paramètres!$A$1:$I$88,3,0)*VLOOKUP('Données projet'!$B$10,Paramètres!$A$1:$I$88,5,0)</f>
        <v>226.10016000000007</v>
      </c>
      <c r="AK60" s="14">
        <f t="shared" si="35"/>
        <v>55.438607516274921</v>
      </c>
      <c r="AL60" s="22">
        <f t="shared" si="4"/>
        <v>490.34668675751232</v>
      </c>
      <c r="AM60" s="62">
        <f t="shared" si="5"/>
        <v>749.87332680819009</v>
      </c>
      <c r="AN60" s="62">
        <f ca="1">AVERAGE(OFFSET($AM$3,0,0,'Données projet'!$E$10+1,1))-AVERAGE(OFFSET($H$3,0,0,'Données projet'!$E$10+1,1))</f>
        <v>466.4192367936883</v>
      </c>
      <c r="AO60" s="62">
        <f t="shared" si="36"/>
        <v>299.27200854723446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12.404785439468894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12.404785439468894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projet'!$B$11,Paramètres!$A$1:$I$88,3,0)*0.475*44/12</f>
        <v>#N/A</v>
      </c>
      <c r="BQ60" s="23" t="e">
        <f>EXP(-LN(2)/25)*BQ59+(1-EXP(-LN(2)/25))/(LN(2)/25)*Calculateur!BL60*Calculateur!BN60*VLOOKUP('Données projet'!$B$11,Paramètres!$A$1:$I$88,3,0)*0.475*44/12</f>
        <v>#N/A</v>
      </c>
      <c r="BR60" s="23" t="e">
        <f>EXP(-LN(2)/2)*BR59+(1-EXP(-LN(2)/2))/(LN(2)/2)*BL60*BO60*VLOOKUP('Données projet'!$B$11,Paramètres!$A$1:$I$88,3,0)*0.475*44/12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projet'!$B$9,Paramètres!$A$1:$I$88,3,0)*VLOOKUP('Données projet'!$B$9,Paramètres!$A$1:$I$88,5,0)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652.28148693886135</v>
      </c>
      <c r="S61" s="62">
        <f ca="1">AVERAGE(OFFSET($R$3,0,0,'Données projet'!$E$9+1,1))-AVERAGE(OFFSET($H$3,0,0,'Données projet'!$E$9+1,1))</f>
        <v>362.63718589694594</v>
      </c>
      <c r="T61" s="62">
        <f t="shared" si="34"/>
        <v>250.47702091764884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8.6725701573446283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8.6725701573446283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10.8</v>
      </c>
      <c r="AI61" s="14">
        <f>IF('Données projet'!$A$62&gt;35,AI60+AH61-AQ60,IF(A61&lt;'Données projet'!$A$62,$AF$205^A61,IF(A61='Données projet'!$A$62,'Données projet'!$B$62,AI60+AH61-AQ60)))</f>
        <v>248.40000000000006</v>
      </c>
      <c r="AJ61" s="14">
        <f>AI61*VLOOKUP('Données projet'!$B$10,Paramètres!$A$1:$I$88,3,0)*VLOOKUP('Données projet'!$B$10,Paramètres!$A$1:$I$88,5,0)</f>
        <v>236.37744000000006</v>
      </c>
      <c r="AK61" s="14">
        <f t="shared" si="35"/>
        <v>57.659430484223826</v>
      </c>
      <c r="AL61" s="22">
        <f t="shared" si="4"/>
        <v>512.1142160933565</v>
      </c>
      <c r="AM61" s="62">
        <f t="shared" si="5"/>
        <v>772.22732669204493</v>
      </c>
      <c r="AN61" s="62">
        <f ca="1">AVERAGE(OFFSET($AM$3,0,0,'Données projet'!$E$10+1,1))-AVERAGE(OFFSET($H$3,0,0,'Données projet'!$E$10+1,1))</f>
        <v>466.4192367936883</v>
      </c>
      <c r="AO61" s="62">
        <f t="shared" si="36"/>
        <v>299.27200854723446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12.16153516317293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12.16153516317293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projet'!$B$11,Paramètres!$A$1:$I$88,3,0)*0.475*44/12</f>
        <v>#N/A</v>
      </c>
      <c r="BQ61" s="23" t="e">
        <f>EXP(-LN(2)/25)*BQ60+(1-EXP(-LN(2)/25))/(LN(2)/25)*Calculateur!BL61*Calculateur!BN61*VLOOKUP('Données projet'!$B$11,Paramètres!$A$1:$I$88,3,0)*0.475*44/12</f>
        <v>#N/A</v>
      </c>
      <c r="BR61" s="23" t="e">
        <f>EXP(-LN(2)/2)*BR60+(1-EXP(-LN(2)/2))/(LN(2)/2)*BL61*BO61*VLOOKUP('Données projet'!$B$11,Paramètres!$A$1:$I$88,3,0)*0.475*44/12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projet'!$B$9,Paramètres!$A$1:$I$88,3,0)*VLOOKUP('Données projet'!$B$9,Paramètres!$A$1:$I$88,5,0)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667.49324860932961</v>
      </c>
      <c r="S62" s="62">
        <f ca="1">AVERAGE(OFFSET($R$3,0,0,'Données projet'!$E$9+1,1))-AVERAGE(OFFSET($H$3,0,0,'Données projet'!$E$9+1,1))</f>
        <v>362.63718589694594</v>
      </c>
      <c r="T62" s="62">
        <f t="shared" si="34"/>
        <v>250.47702091764884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8.5025063463045765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8.5025063463045765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10.8</v>
      </c>
      <c r="AI62" s="14">
        <f>IF('Données projet'!$A$62&gt;35,AI61+AH62-AQ61,IF(A62&lt;'Données projet'!$A$62,$AF$205^A62,IF(A62='Données projet'!$A$62,'Données projet'!$B$62,AI61+AH62-AQ61)))</f>
        <v>259.20000000000005</v>
      </c>
      <c r="AJ62" s="14">
        <f>AI62*VLOOKUP('Données projet'!$B$10,Paramètres!$A$1:$I$88,3,0)*VLOOKUP('Données projet'!$B$10,Paramètres!$A$1:$I$88,5,0)</f>
        <v>246.65472000000005</v>
      </c>
      <c r="AK62" s="14">
        <f t="shared" si="35"/>
        <v>59.869038818016229</v>
      </c>
      <c r="AL62" s="22">
        <f t="shared" si="4"/>
        <v>533.86221327471173</v>
      </c>
      <c r="AM62" s="62">
        <f t="shared" si="5"/>
        <v>794.55162046855457</v>
      </c>
      <c r="AN62" s="62">
        <f ca="1">AVERAGE(OFFSET($AM$3,0,0,'Données projet'!$E$10+1,1))-AVERAGE(OFFSET($H$3,0,0,'Données projet'!$E$10+1,1))</f>
        <v>466.4192367936883</v>
      </c>
      <c r="AO62" s="62">
        <f t="shared" si="36"/>
        <v>299.27200854723446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11.923054876427111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11.923054876427111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projet'!$B$11,Paramètres!$A$1:$I$88,3,0)*0.475*44/12</f>
        <v>#N/A</v>
      </c>
      <c r="BQ62" s="23" t="e">
        <f>EXP(-LN(2)/25)*BQ61+(1-EXP(-LN(2)/25))/(LN(2)/25)*Calculateur!BL62*Calculateur!BN62*VLOOKUP('Données projet'!$B$11,Paramètres!$A$1:$I$88,3,0)*0.475*44/12</f>
        <v>#N/A</v>
      </c>
      <c r="BR62" s="23" t="e">
        <f>EXP(-LN(2)/2)*BR61+(1-EXP(-LN(2)/2))/(LN(2)/2)*BL62*BO62*VLOOKUP('Données projet'!$B$11,Paramètres!$A$1:$I$88,3,0)*0.475*44/12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projet'!$B$9,Paramètres!$A$1:$I$88,3,0)*VLOOKUP('Données projet'!$B$9,Paramètres!$A$1:$I$88,5,0)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682.68363820123841</v>
      </c>
      <c r="S63" s="62">
        <f ca="1">AVERAGE(OFFSET($R$3,0,0,'Données projet'!$E$9+1,1))-AVERAGE(OFFSET($H$3,0,0,'Données projet'!$E$9+1,1))</f>
        <v>362.63718589694594</v>
      </c>
      <c r="T63" s="62">
        <f t="shared" si="34"/>
        <v>250.47702091764884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projet'!$B$9,Paramètres!$A$1:$I$88,7,0))</f>
        <v>0.17200000000000001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11.948606695908243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11.948606695908243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270</v>
      </c>
      <c r="AG63" s="13">
        <f>VLOOKUP(A63,'Données projet'!$A$61:$I$81,9,0)</f>
        <v>10.8</v>
      </c>
      <c r="AH63" s="13">
        <f t="array" ref="AH63">INDEX(AG:AG,MIN(IF(ISNUMBER(AG63:AG259),ROW(AG63:AG259),"")))</f>
        <v>10.8</v>
      </c>
      <c r="AI63" s="14">
        <f>IF('Données projet'!$A$62&gt;35,AI62+AH63-AQ62,IF(A63&lt;'Données projet'!$A$62,$AF$205^A63,IF(A63='Données projet'!$A$62,'Données projet'!$B$62,AI62+AH63-AQ62)))</f>
        <v>270.00000000000006</v>
      </c>
      <c r="AJ63" s="14">
        <f>AI63*VLOOKUP('Données projet'!$B$10,Paramètres!$A$1:$I$88,3,0)*VLOOKUP('Données projet'!$B$10,Paramètres!$A$1:$I$88,5,0)</f>
        <v>256.93200000000002</v>
      </c>
      <c r="AK63" s="14">
        <f t="shared" si="35"/>
        <v>62.067953229346614</v>
      </c>
      <c r="AL63" s="22">
        <f t="shared" si="4"/>
        <v>555.59158520777862</v>
      </c>
      <c r="AM63" s="62">
        <f t="shared" si="5"/>
        <v>816.84729153925605</v>
      </c>
      <c r="AN63" s="62">
        <f ca="1">AVERAGE(OFFSET($AM$3,0,0,'Données projet'!$E$10+1,1))-AVERAGE(OFFSET($H$3,0,0,'Données projet'!$E$10+1,1))</f>
        <v>466.4192367936883</v>
      </c>
      <c r="AO63" s="62">
        <f t="shared" si="36"/>
        <v>299.27200854723446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projet'!$B$10,Paramètres!$A$1:$I$88,7,0))</f>
        <v>0.17200000000000001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16.755517435641448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16.755517435641448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projet'!$B$11,Paramètres!$A$1:$I$88,3,0)*0.475*44/12</f>
        <v>#N/A</v>
      </c>
      <c r="BQ63" s="23" t="e">
        <f>EXP(-LN(2)/25)*BQ62+(1-EXP(-LN(2)/25))/(LN(2)/25)*Calculateur!BL63*Calculateur!BN63*VLOOKUP('Données projet'!$B$11,Paramètres!$A$1:$I$88,3,0)*0.475*44/12</f>
        <v>#N/A</v>
      </c>
      <c r="BR63" s="23" t="e">
        <f>EXP(-LN(2)/2)*BR62+(1-EXP(-LN(2)/2))/(LN(2)/2)*BL63*BO63*VLOOKUP('Données projet'!$B$11,Paramètres!$A$1:$I$88,3,0)*0.475*44/12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projet'!$B$9,Paramètres!$A$1:$I$88,3,0)*VLOOKUP('Données projet'!$B$9,Paramètres!$A$1:$I$88,5,0)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656.67744079519321</v>
      </c>
      <c r="S64" s="62">
        <f ca="1">AVERAGE(OFFSET($R$3,0,0,'Données projet'!$E$9+1,1))-AVERAGE(OFFSET($H$3,0,0,'Données projet'!$E$9+1,1))</f>
        <v>362.63718589694594</v>
      </c>
      <c r="T64" s="62">
        <f t="shared" si="34"/>
        <v>250.47702091764884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11.714301806531944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11.714301806531944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10.4</v>
      </c>
      <c r="AI64" s="14">
        <f>IF('Données projet'!$A$62&gt;35,AI63+AH64-AQ63,IF(A64&lt;'Données projet'!$A$62,$AF$205^A64,IF(A64='Données projet'!$A$62,'Données projet'!$B$62,AI63+AH64-AQ63)))</f>
        <v>252.40000000000003</v>
      </c>
      <c r="AJ64" s="14">
        <f>AI64*VLOOKUP('Données projet'!$B$10,Paramètres!$A$1:$I$88,3,0)*VLOOKUP('Données projet'!$B$10,Paramètres!$A$1:$I$88,5,0)</f>
        <v>240.18384000000006</v>
      </c>
      <c r="AK64" s="14">
        <f t="shared" si="35"/>
        <v>58.479082790905728</v>
      </c>
      <c r="AL64" s="22">
        <f t="shared" si="4"/>
        <v>520.17125719416083</v>
      </c>
      <c r="AM64" s="62">
        <f t="shared" si="5"/>
        <v>781.98343863929017</v>
      </c>
      <c r="AN64" s="62">
        <f ca="1">AVERAGE(OFFSET($AM$3,0,0,'Données projet'!$E$10+1,1))-AVERAGE(OFFSET($H$3,0,0,'Données projet'!$E$10+1,1))</f>
        <v>466.4192367936883</v>
      </c>
      <c r="AO64" s="62">
        <f t="shared" si="36"/>
        <v>299.27200854723446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16.426951958585029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16.426951958585029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projet'!$B$11,Paramètres!$A$1:$I$88,3,0)*0.475*44/12</f>
        <v>#N/A</v>
      </c>
      <c r="BQ64" s="23" t="e">
        <f>EXP(-LN(2)/25)*BQ63+(1-EXP(-LN(2)/25))/(LN(2)/25)*Calculateur!BL64*Calculateur!BN64*VLOOKUP('Données projet'!$B$11,Paramètres!$A$1:$I$88,3,0)*0.475*44/12</f>
        <v>#N/A</v>
      </c>
      <c r="BR64" s="23" t="e">
        <f>EXP(-LN(2)/2)*BR63+(1-EXP(-LN(2)/2))/(LN(2)/2)*BL64*BO64*VLOOKUP('Données projet'!$B$11,Paramètres!$A$1:$I$88,3,0)*0.475*44/12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projet'!$B$9,Paramètres!$A$1:$I$88,3,0)*VLOOKUP('Données projet'!$B$9,Paramètres!$A$1:$I$88,5,0)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671.08770661656058</v>
      </c>
      <c r="S65" s="62">
        <f ca="1">AVERAGE(OFFSET($R$3,0,0,'Données projet'!$E$9+1,1))-AVERAGE(OFFSET($H$3,0,0,'Données projet'!$E$9+1,1))</f>
        <v>362.63718589694594</v>
      </c>
      <c r="T65" s="62">
        <f t="shared" si="34"/>
        <v>250.47702091764884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11.484591493124443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11.484591493124443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10.4</v>
      </c>
      <c r="AI65" s="14">
        <f>IF('Données projet'!$A$62&gt;35,AI64+AH65-AQ64,IF(A65&lt;'Données projet'!$A$62,$AF$205^A65,IF(A65='Données projet'!$A$62,'Données projet'!$B$62,AI64+AH65-AQ64)))</f>
        <v>262.8</v>
      </c>
      <c r="AJ65" s="14">
        <f>AI65*VLOOKUP('Données projet'!$B$10,Paramètres!$A$1:$I$88,3,0)*VLOOKUP('Données projet'!$B$10,Paramètres!$A$1:$I$88,5,0)</f>
        <v>250.08047999999999</v>
      </c>
      <c r="AK65" s="14">
        <f t="shared" si="35"/>
        <v>60.603174110223023</v>
      </c>
      <c r="AL65" s="22">
        <f t="shared" si="4"/>
        <v>541.10736424197171</v>
      </c>
      <c r="AM65" s="62">
        <f t="shared" si="5"/>
        <v>803.46636720162303</v>
      </c>
      <c r="AN65" s="62">
        <f ca="1">AVERAGE(OFFSET($AM$3,0,0,'Données projet'!$E$10+1,1))-AVERAGE(OFFSET($H$3,0,0,'Données projet'!$E$10+1,1))</f>
        <v>466.4192367936883</v>
      </c>
      <c r="AO65" s="62">
        <f t="shared" si="36"/>
        <v>299.27200854723446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16.104829450128534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16.104829450128534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projet'!$B$11,Paramètres!$A$1:$I$88,3,0)*0.475*44/12</f>
        <v>#N/A</v>
      </c>
      <c r="BQ65" s="23" t="e">
        <f>EXP(-LN(2)/25)*BQ64+(1-EXP(-LN(2)/25))/(LN(2)/25)*Calculateur!BL65*Calculateur!BN65*VLOOKUP('Données projet'!$B$11,Paramètres!$A$1:$I$88,3,0)*0.475*44/12</f>
        <v>#N/A</v>
      </c>
      <c r="BR65" s="23" t="e">
        <f>EXP(-LN(2)/2)*BR64+(1-EXP(-LN(2)/2))/(LN(2)/2)*BL65*BO65*VLOOKUP('Données projet'!$B$11,Paramètres!$A$1:$I$88,3,0)*0.475*44/12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projet'!$B$9,Paramètres!$A$1:$I$88,3,0)*VLOOKUP('Données projet'!$B$9,Paramètres!$A$1:$I$88,5,0)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685.47833274433401</v>
      </c>
      <c r="S66" s="62">
        <f ca="1">AVERAGE(OFFSET($R$3,0,0,'Données projet'!$E$9+1,1))-AVERAGE(OFFSET($H$3,0,0,'Données projet'!$E$9+1,1))</f>
        <v>362.63718589694594</v>
      </c>
      <c r="T66" s="62">
        <f t="shared" si="34"/>
        <v>250.47702091764884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11.259385658853406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11.259385658853406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10.4</v>
      </c>
      <c r="AI66" s="14">
        <f>IF('Données projet'!$A$62&gt;35,AI65+AH66-AQ65,IF(A66&lt;'Données projet'!$A$62,$AF$205^A66,IF(A66='Données projet'!$A$62,'Données projet'!$B$62,AI65+AH66-AQ65)))</f>
        <v>273.2</v>
      </c>
      <c r="AJ66" s="14">
        <f>AI66*VLOOKUP('Données projet'!$B$10,Paramètres!$A$1:$I$88,3,0)*VLOOKUP('Données projet'!$B$10,Paramètres!$A$1:$I$88,5,0)</f>
        <v>259.97712000000001</v>
      </c>
      <c r="AK66" s="14">
        <f t="shared" si="35"/>
        <v>62.717500839785117</v>
      </c>
      <c r="AL66" s="22">
        <f t="shared" si="4"/>
        <v>562.02646462929238</v>
      </c>
      <c r="AM66" s="62">
        <f t="shared" si="5"/>
        <v>824.92280297269849</v>
      </c>
      <c r="AN66" s="62">
        <f ca="1">AVERAGE(OFFSET($AM$3,0,0,'Données projet'!$E$10+1,1))-AVERAGE(OFFSET($H$3,0,0,'Données projet'!$E$10+1,1))</f>
        <v>466.4192367936883</v>
      </c>
      <c r="AO66" s="62">
        <f t="shared" si="36"/>
        <v>299.27200854723446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15.78902356758754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15.78902356758754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projet'!$B$11,Paramètres!$A$1:$I$88,3,0)*0.475*44/12</f>
        <v>#N/A</v>
      </c>
      <c r="BQ66" s="23" t="e">
        <f>EXP(-LN(2)/25)*BQ65+(1-EXP(-LN(2)/25))/(LN(2)/25)*Calculateur!BL66*Calculateur!BN66*VLOOKUP('Données projet'!$B$11,Paramètres!$A$1:$I$88,3,0)*0.475*44/12</f>
        <v>#N/A</v>
      </c>
      <c r="BR66" s="23" t="e">
        <f>EXP(-LN(2)/2)*BR65+(1-EXP(-LN(2)/2))/(LN(2)/2)*BL66*BO66*VLOOKUP('Données projet'!$B$11,Paramètres!$A$1:$I$88,3,0)*0.475*44/12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projet'!$B$9,Paramètres!$A$1:$I$88,3,0)*VLOOKUP('Données projet'!$B$9,Paramètres!$A$1:$I$88,5,0)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699.84986345764082</v>
      </c>
      <c r="S67" s="62">
        <f ca="1">AVERAGE(OFFSET($R$3,0,0,'Données projet'!$E$9+1,1))-AVERAGE(OFFSET($H$3,0,0,'Données projet'!$E$9+1,1))</f>
        <v>362.63718589694594</v>
      </c>
      <c r="T67" s="62">
        <f t="shared" si="34"/>
        <v>250.47702091764884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11.038595973630429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11.038595973630429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10.4</v>
      </c>
      <c r="AI67" s="14">
        <f>IF('Données projet'!$A$62&gt;35,AI66+AH67-AQ66,IF(A67&lt;'Données projet'!$A$62,$AF$205^A67,IF(A67='Données projet'!$A$62,'Données projet'!$B$62,AI66+AH67-AQ66)))</f>
        <v>283.59999999999997</v>
      </c>
      <c r="AJ67" s="14">
        <f>AI67*VLOOKUP('Données projet'!$B$10,Paramètres!$A$1:$I$88,3,0)*VLOOKUP('Données projet'!$B$10,Paramètres!$A$1:$I$88,5,0)</f>
        <v>269.87376</v>
      </c>
      <c r="AK67" s="14">
        <f t="shared" si="35"/>
        <v>64.822477244589948</v>
      </c>
      <c r="AL67" s="22">
        <f t="shared" si="4"/>
        <v>582.92927986766085</v>
      </c>
      <c r="AM67" s="62">
        <f t="shared" si="5"/>
        <v>846.35363202721555</v>
      </c>
      <c r="AN67" s="62">
        <f ca="1">AVERAGE(OFFSET($AM$3,0,0,'Données projet'!$E$10+1,1))-AVERAGE(OFFSET($H$3,0,0,'Données projet'!$E$10+1,1))</f>
        <v>466.4192367936883</v>
      </c>
      <c r="AO67" s="62">
        <f t="shared" si="36"/>
        <v>299.27200854723446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15.479410445780607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15.479410445780607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projet'!$B$11,Paramètres!$A$1:$I$88,3,0)*0.475*44/12</f>
        <v>#N/A</v>
      </c>
      <c r="BQ67" s="23" t="e">
        <f>EXP(-LN(2)/25)*BQ66+(1-EXP(-LN(2)/25))/(LN(2)/25)*Calculateur!BL67*Calculateur!BN67*VLOOKUP('Données projet'!$B$11,Paramètres!$A$1:$I$88,3,0)*0.475*44/12</f>
        <v>#N/A</v>
      </c>
      <c r="BR67" s="23" t="e">
        <f>EXP(-LN(2)/2)*BR66+(1-EXP(-LN(2)/2))/(LN(2)/2)*BL67*BO67*VLOOKUP('Données projet'!$B$11,Paramètres!$A$1:$I$88,3,0)*0.475*44/12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projet'!$B$9,Paramètres!$A$1:$I$88,3,0)*VLOOKUP('Données projet'!$B$9,Paramètres!$A$1:$I$88,5,0)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714.20281412892245</v>
      </c>
      <c r="S68" s="62">
        <f ca="1">AVERAGE(OFFSET($R$3,0,0,'Données projet'!$E$9+1,1))-AVERAGE(OFFSET($H$3,0,0,'Données projet'!$E$9+1,1))</f>
        <v>362.63718589694594</v>
      </c>
      <c r="T68" s="62">
        <f t="shared" si="34"/>
        <v>250.47702091764884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projet'!$B$9,Paramètres!$A$1:$I$88,7,0))</f>
        <v>0.17200000000000001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14.434965152504168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14.434965152504168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294</v>
      </c>
      <c r="AG68" s="13">
        <f>VLOOKUP(A68,'Données projet'!$A$61:$I$81,9,0)</f>
        <v>10.4</v>
      </c>
      <c r="AH68" s="13">
        <f t="array" ref="AH68">INDEX(AG:AG,MIN(IF(ISNUMBER(AG68:AG264),ROW(AG68:AG264),"")))</f>
        <v>10.4</v>
      </c>
      <c r="AI68" s="14">
        <f>IF('Données projet'!$A$62&gt;35,AI67+AH68-AQ67,IF(A68&lt;'Données projet'!$A$62,$AF$205^A68,IF(A68='Données projet'!$A$62,'Données projet'!$B$62,AI67+AH68-AQ67)))</f>
        <v>293.99999999999994</v>
      </c>
      <c r="AJ68" s="14">
        <f>AI68*VLOOKUP('Données projet'!$B$10,Paramètres!$A$1:$I$88,3,0)*VLOOKUP('Données projet'!$B$10,Paramètres!$A$1:$I$88,5,0)</f>
        <v>279.7704</v>
      </c>
      <c r="AK68" s="14">
        <f t="shared" si="35"/>
        <v>66.918485484562225</v>
      </c>
      <c r="AL68" s="22">
        <f t="shared" ref="AL68:AL131" si="58">(AJ68+AK68)*0.475*44/12</f>
        <v>603.81647555227914</v>
      </c>
      <c r="AM68" s="62">
        <f t="shared" ref="AM68:AM131" si="59">AL68+(AD68+AE68)*44/12</f>
        <v>867.7596816687344</v>
      </c>
      <c r="AN68" s="62">
        <f ca="1">AVERAGE(OFFSET($AM$3,0,0,'Données projet'!$E$10+1,1))-AVERAGE(OFFSET($H$3,0,0,'Données projet'!$E$10+1,1))</f>
        <v>466.4192367936883</v>
      </c>
      <c r="AO68" s="62">
        <f t="shared" si="36"/>
        <v>299.27200854723446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projet'!$B$10,Paramètres!$A$1:$I$88,7,0))</f>
        <v>0.17200000000000001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20.242135041442634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20.242135041442634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projet'!$B$11,Paramètres!$A$1:$I$88,3,0)*0.475*44/12</f>
        <v>#N/A</v>
      </c>
      <c r="BQ68" s="23" t="e">
        <f>EXP(-LN(2)/25)*BQ67+(1-EXP(-LN(2)/25))/(LN(2)/25)*Calculateur!BL68*Calculateur!BN68*VLOOKUP('Données projet'!$B$11,Paramètres!$A$1:$I$88,3,0)*0.475*44/12</f>
        <v>#N/A</v>
      </c>
      <c r="BR68" s="23" t="e">
        <f>EXP(-LN(2)/2)*BR67+(1-EXP(-LN(2)/2))/(LN(2)/2)*BL68*BO68*VLOOKUP('Données projet'!$B$11,Paramètres!$A$1:$I$88,3,0)*0.475*44/12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projet'!$B$9,Paramètres!$A$1:$I$88,3,0)*VLOOKUP('Données projet'!$B$9,Paramètres!$A$1:$I$88,5,0)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687.41972593827302</v>
      </c>
      <c r="S69" s="62">
        <f ca="1">AVERAGE(OFFSET($R$3,0,0,'Données projet'!$E$9+1,1))-AVERAGE(OFFSET($H$3,0,0,'Données projet'!$E$9+1,1))</f>
        <v>362.63718589694594</v>
      </c>
      <c r="T69" s="62">
        <f t="shared" ref="T69:T132" si="88">$T$3</f>
        <v>250.47702091764884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14.151904290322936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14.151904290322936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10</v>
      </c>
      <c r="AI69" s="14">
        <f>IF('Données projet'!$A$62&gt;35,AI68+AH69-AQ68,IF(A69&lt;'Données projet'!$A$62,$AF$205^A69,IF(A69='Données projet'!$A$62,'Données projet'!$B$62,AI68+AH69-AQ68)))</f>
        <v>275.99999999999994</v>
      </c>
      <c r="AJ69" s="14">
        <f>AI69*VLOOKUP('Données projet'!$B$10,Paramètres!$A$1:$I$88,3,0)*VLOOKUP('Données projet'!$B$10,Paramètres!$A$1:$I$88,5,0)</f>
        <v>262.64159999999993</v>
      </c>
      <c r="AK69" s="14">
        <f t="shared" ref="AK69:AK132" si="89">EXP(-1.0587+0.8836*LN(AJ69)+0.284)</f>
        <v>63.285128621471941</v>
      </c>
      <c r="AL69" s="22">
        <f t="shared" si="58"/>
        <v>567.65571901573014</v>
      </c>
      <c r="AM69" s="62">
        <f t="shared" si="59"/>
        <v>832.10877813291722</v>
      </c>
      <c r="AN69" s="62">
        <f ca="1">AVERAGE(OFFSET($AM$3,0,0,'Données projet'!$E$10+1,1))-AVERAGE(OFFSET($H$3,0,0,'Données projet'!$E$10+1,1))</f>
        <v>466.4192367936883</v>
      </c>
      <c r="AO69" s="62">
        <f t="shared" ref="AO69:AO132" si="90">$AO$3</f>
        <v>299.27200854723446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19.845199119763205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19.845199119763205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projet'!$B$11,Paramètres!$A$1:$I$88,3,0)*0.475*44/12</f>
        <v>#N/A</v>
      </c>
      <c r="BQ69" s="23" t="e">
        <f>EXP(-LN(2)/25)*BQ68+(1-EXP(-LN(2)/25))/(LN(2)/25)*Calculateur!BL69*Calculateur!BN69*VLOOKUP('Données projet'!$B$11,Paramètres!$A$1:$I$88,3,0)*0.475*44/12</f>
        <v>#N/A</v>
      </c>
      <c r="BR69" s="23" t="e">
        <f>EXP(-LN(2)/2)*BR68+(1-EXP(-LN(2)/2))/(LN(2)/2)*BL69*BO69*VLOOKUP('Données projet'!$B$11,Paramètres!$A$1:$I$88,3,0)*0.475*44/12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projet'!$B$9,Paramètres!$A$1:$I$88,3,0)*VLOOKUP('Données projet'!$B$9,Paramètres!$A$1:$I$88,5,0)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700.99516525207548</v>
      </c>
      <c r="S70" s="62">
        <f ca="1">AVERAGE(OFFSET($R$3,0,0,'Données projet'!$E$9+1,1))-AVERAGE(OFFSET($H$3,0,0,'Données projet'!$E$9+1,1))</f>
        <v>362.63718589694594</v>
      </c>
      <c r="T70" s="62">
        <f t="shared" si="88"/>
        <v>250.47702091764884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13.874394078999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13.874394078999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10</v>
      </c>
      <c r="AI70" s="14">
        <f>IF('Données projet'!$A$62&gt;35,AI69+AH70-AQ69,IF(A70&lt;'Données projet'!$A$62,$AF$205^A70,IF(A70='Données projet'!$A$62,'Données projet'!$B$62,AI69+AH70-AQ69)))</f>
        <v>285.99999999999994</v>
      </c>
      <c r="AJ70" s="14">
        <f>AI70*VLOOKUP('Données projet'!$B$10,Paramètres!$A$1:$I$88,3,0)*VLOOKUP('Données projet'!$B$10,Paramètres!$A$1:$I$88,5,0)</f>
        <v>272.15759999999995</v>
      </c>
      <c r="AK70" s="14">
        <f t="shared" si="89"/>
        <v>65.306954132597255</v>
      </c>
      <c r="AL70" s="22">
        <f t="shared" si="58"/>
        <v>587.75076511427346</v>
      </c>
      <c r="AM70" s="62">
        <f t="shared" si="59"/>
        <v>852.70483242249043</v>
      </c>
      <c r="AN70" s="62">
        <f ca="1">AVERAGE(OFFSET($AM$3,0,0,'Données projet'!$E$10+1,1))-AVERAGE(OFFSET($H$3,0,0,'Données projet'!$E$10+1,1))</f>
        <v>466.4192367936883</v>
      </c>
      <c r="AO70" s="62">
        <f t="shared" si="90"/>
        <v>299.27200854723446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19.456046869400904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19.456046869400904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projet'!$B$11,Paramètres!$A$1:$I$88,3,0)*0.475*44/12</f>
        <v>#N/A</v>
      </c>
      <c r="BQ70" s="23" t="e">
        <f>EXP(-LN(2)/25)*BQ69+(1-EXP(-LN(2)/25))/(LN(2)/25)*Calculateur!BL70*Calculateur!BN70*VLOOKUP('Données projet'!$B$11,Paramètres!$A$1:$I$88,3,0)*0.475*44/12</f>
        <v>#N/A</v>
      </c>
      <c r="BR70" s="23" t="e">
        <f>EXP(-LN(2)/2)*BR69+(1-EXP(-LN(2)/2))/(LN(2)/2)*BL70*BO70*VLOOKUP('Données projet'!$B$11,Paramètres!$A$1:$I$88,3,0)*0.475*44/12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projet'!$B$9,Paramètres!$A$1:$I$88,3,0)*VLOOKUP('Données projet'!$B$9,Paramètres!$A$1:$I$88,5,0)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714.55350234251955</v>
      </c>
      <c r="S71" s="62">
        <f ca="1">AVERAGE(OFFSET($R$3,0,0,'Données projet'!$E$9+1,1))-AVERAGE(OFFSET($H$3,0,0,'Données projet'!$E$9+1,1))</f>
        <v>362.63718589694594</v>
      </c>
      <c r="T71" s="62">
        <f t="shared" si="88"/>
        <v>250.47702091764884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13.602325673654612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13.602325673654612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10</v>
      </c>
      <c r="AI71" s="14">
        <f>IF('Données projet'!$A$62&gt;35,AI70+AH71-AQ70,IF(A71&lt;'Données projet'!$A$62,$AF$205^A71,IF(A71='Données projet'!$A$62,'Données projet'!$B$62,AI70+AH71-AQ70)))</f>
        <v>295.99999999999994</v>
      </c>
      <c r="AJ71" s="14">
        <f>AI71*VLOOKUP('Données projet'!$B$10,Paramètres!$A$1:$I$88,3,0)*VLOOKUP('Données projet'!$B$10,Paramètres!$A$1:$I$88,5,0)</f>
        <v>281.67359999999996</v>
      </c>
      <c r="AK71" s="14">
        <f t="shared" si="89"/>
        <v>67.320565909728884</v>
      </c>
      <c r="AL71" s="22">
        <f t="shared" si="58"/>
        <v>607.83150562611104</v>
      </c>
      <c r="AM71" s="62">
        <f t="shared" si="59"/>
        <v>873.27788975332987</v>
      </c>
      <c r="AN71" s="62">
        <f ca="1">AVERAGE(OFFSET($AM$3,0,0,'Données projet'!$E$10+1,1))-AVERAGE(OFFSET($H$3,0,0,'Données projet'!$E$10+1,1))</f>
        <v>466.4192367936883</v>
      </c>
      <c r="AO71" s="62">
        <f t="shared" si="90"/>
        <v>299.27200854723446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19.074525657308772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19.074525657308772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projet'!$B$11,Paramètres!$A$1:$I$88,3,0)*0.475*44/12</f>
        <v>#N/A</v>
      </c>
      <c r="BQ71" s="23" t="e">
        <f>EXP(-LN(2)/25)*BQ70+(1-EXP(-LN(2)/25))/(LN(2)/25)*Calculateur!BL71*Calculateur!BN71*VLOOKUP('Données projet'!$B$11,Paramètres!$A$1:$I$88,3,0)*0.475*44/12</f>
        <v>#N/A</v>
      </c>
      <c r="BR71" s="23" t="e">
        <f>EXP(-LN(2)/2)*BR70+(1-EXP(-LN(2)/2))/(LN(2)/2)*BL71*BO71*VLOOKUP('Données projet'!$B$11,Paramètres!$A$1:$I$88,3,0)*0.475*44/12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projet'!$B$9,Paramètres!$A$1:$I$88,3,0)*VLOOKUP('Données projet'!$B$9,Paramètres!$A$1:$I$88,5,0)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728.0951671436876</v>
      </c>
      <c r="S72" s="62">
        <f ca="1">AVERAGE(OFFSET($R$3,0,0,'Données projet'!$E$9+1,1))-AVERAGE(OFFSET($H$3,0,0,'Données projet'!$E$9+1,1))</f>
        <v>362.63718589694594</v>
      </c>
      <c r="T72" s="62">
        <f t="shared" si="88"/>
        <v>250.47702091764884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13.335592363793685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13.335592363793685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10</v>
      </c>
      <c r="AI72" s="14">
        <f>IF('Données projet'!$A$62&gt;35,AI71+AH72-AQ71,IF(A72&lt;'Données projet'!$A$62,$AF$205^A72,IF(A72='Données projet'!$A$62,'Données projet'!$B$62,AI71+AH72-AQ71)))</f>
        <v>305.99999999999994</v>
      </c>
      <c r="AJ72" s="14">
        <f>AI72*VLOOKUP('Données projet'!$B$10,Paramètres!$A$1:$I$88,3,0)*VLOOKUP('Données projet'!$B$10,Paramètres!$A$1:$I$88,5,0)</f>
        <v>291.18959999999998</v>
      </c>
      <c r="AK72" s="14">
        <f t="shared" si="89"/>
        <v>69.32627325504869</v>
      </c>
      <c r="AL72" s="22">
        <f t="shared" si="58"/>
        <v>627.8984792525431</v>
      </c>
      <c r="AM72" s="62">
        <f t="shared" si="59"/>
        <v>893.82863960260966</v>
      </c>
      <c r="AN72" s="62">
        <f ca="1">AVERAGE(OFFSET($AM$3,0,0,'Données projet'!$E$10+1,1))-AVERAGE(OFFSET($H$3,0,0,'Données projet'!$E$10+1,1))</f>
        <v>466.4192367936883</v>
      </c>
      <c r="AO72" s="62">
        <f t="shared" si="90"/>
        <v>299.27200854723446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18.700485843480806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18.700485843480806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projet'!$B$11,Paramètres!$A$1:$I$88,3,0)*0.475*44/12</f>
        <v>#N/A</v>
      </c>
      <c r="BQ72" s="23" t="e">
        <f>EXP(-LN(2)/25)*BQ71+(1-EXP(-LN(2)/25))/(LN(2)/25)*Calculateur!BL72*Calculateur!BN72*VLOOKUP('Données projet'!$B$11,Paramètres!$A$1:$I$88,3,0)*0.475*44/12</f>
        <v>#N/A</v>
      </c>
      <c r="BR72" s="23" t="e">
        <f>EXP(-LN(2)/2)*BR71+(1-EXP(-LN(2)/2))/(LN(2)/2)*BL72*BO72*VLOOKUP('Données projet'!$B$11,Paramètres!$A$1:$I$88,3,0)*0.475*44/12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projet'!$B$9,Paramètres!$A$1:$I$88,3,0)*VLOOKUP('Données projet'!$B$9,Paramètres!$A$1:$I$88,5,0)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741.62056991429984</v>
      </c>
      <c r="S73" s="62">
        <f ca="1">AVERAGE(OFFSET($R$3,0,0,'Données projet'!$E$9+1,1))-AVERAGE(OFFSET($H$3,0,0,'Données projet'!$E$9+1,1))</f>
        <v>362.63718589694594</v>
      </c>
      <c r="T73" s="62">
        <f t="shared" si="88"/>
        <v>250.47702091764884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projet'!$B$9,Paramètres!$A$1:$I$88,7,0))</f>
        <v>0.215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17.590126172745258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17.590126172745258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316</v>
      </c>
      <c r="AG73" s="13">
        <f>VLOOKUP(A73,'Données projet'!$A$61:$I$81,9,0)</f>
        <v>10</v>
      </c>
      <c r="AH73" s="13">
        <f t="array" ref="AH73">INDEX(AG:AG,MIN(IF(ISNUMBER(AG73:AG269),ROW(AG73:AG269),"")))</f>
        <v>10</v>
      </c>
      <c r="AI73" s="14">
        <f>IF('Données projet'!$A$62&gt;35,AI72+AH73-AQ72,IF(A73&lt;'Données projet'!$A$62,$AF$205^A73,IF(A73='Données projet'!$A$62,'Données projet'!$B$62,AI72+AH73-AQ72)))</f>
        <v>315.99999999999994</v>
      </c>
      <c r="AJ73" s="14">
        <f>AI73*VLOOKUP('Données projet'!$B$10,Paramètres!$A$1:$I$88,3,0)*VLOOKUP('Données projet'!$B$10,Paramètres!$A$1:$I$88,5,0)</f>
        <v>300.70559999999995</v>
      </c>
      <c r="AK73" s="14">
        <f t="shared" si="89"/>
        <v>71.324364107429389</v>
      </c>
      <c r="AL73" s="22">
        <f t="shared" si="58"/>
        <v>647.95218748710613</v>
      </c>
      <c r="AM73" s="62">
        <f t="shared" si="59"/>
        <v>914.35773162411556</v>
      </c>
      <c r="AN73" s="62">
        <f ca="1">AVERAGE(OFFSET($AM$3,0,0,'Données projet'!$E$10+1,1))-AVERAGE(OFFSET($H$3,0,0,'Données projet'!$E$10+1,1))</f>
        <v>466.4192367936883</v>
      </c>
      <c r="AO73" s="62">
        <f t="shared" si="90"/>
        <v>299.27200854723446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projet'!$B$10,Paramètres!$A$1:$I$88,7,0))</f>
        <v>0.215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24.666613713504848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24.666613713504848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projet'!$B$11,Paramètres!$A$1:$I$88,3,0)*0.475*44/12</f>
        <v>#N/A</v>
      </c>
      <c r="BQ73" s="23" t="e">
        <f>EXP(-LN(2)/25)*BQ72+(1-EXP(-LN(2)/25))/(LN(2)/25)*Calculateur!BL73*Calculateur!BN73*VLOOKUP('Données projet'!$B$11,Paramètres!$A$1:$I$88,3,0)*0.475*44/12</f>
        <v>#N/A</v>
      </c>
      <c r="BR73" s="23" t="e">
        <f>EXP(-LN(2)/2)*BR72+(1-EXP(-LN(2)/2))/(LN(2)/2)*BL73*BO73*VLOOKUP('Données projet'!$B$11,Paramètres!$A$1:$I$88,3,0)*0.475*44/12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projet'!$B$9,Paramètres!$A$1:$I$88,3,0)*VLOOKUP('Données projet'!$B$9,Paramètres!$A$1:$I$88,5,0)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713.67462961866772</v>
      </c>
      <c r="S74" s="62">
        <f ca="1">AVERAGE(OFFSET($R$3,0,0,'Données projet'!$E$9+1,1))-AVERAGE(OFFSET($H$3,0,0,'Données projet'!$E$9+1,1))</f>
        <v>362.63718589694594</v>
      </c>
      <c r="T74" s="62">
        <f t="shared" si="88"/>
        <v>250.47702091764884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17.245194527415297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17.245194527415297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9.4</v>
      </c>
      <c r="AI74" s="14">
        <f>IF('Données projet'!$A$62&gt;35,AI73+AH74-AQ73,IF(A74&lt;'Données projet'!$A$62,$AF$205^A74,IF(A74='Données projet'!$A$62,'Données projet'!$B$62,AI73+AH74-AQ73)))</f>
        <v>297.39999999999992</v>
      </c>
      <c r="AJ74" s="14">
        <f>AI74*VLOOKUP('Données projet'!$B$10,Paramètres!$A$1:$I$88,3,0)*VLOOKUP('Données projet'!$B$10,Paramètres!$A$1:$I$88,5,0)</f>
        <v>283.00583999999992</v>
      </c>
      <c r="AK74" s="14">
        <f t="shared" si="89"/>
        <v>67.601833980941635</v>
      </c>
      <c r="AL74" s="22">
        <f t="shared" si="58"/>
        <v>610.64169885013985</v>
      </c>
      <c r="AM74" s="62">
        <f t="shared" si="59"/>
        <v>877.51437992818774</v>
      </c>
      <c r="AN74" s="62">
        <f ca="1">AVERAGE(OFFSET($AM$3,0,0,'Données projet'!$E$10+1,1))-AVERAGE(OFFSET($H$3,0,0,'Données projet'!$E$10+1,1))</f>
        <v>466.4192367936883</v>
      </c>
      <c r="AO74" s="62">
        <f t="shared" si="90"/>
        <v>299.27200854723446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24.182916463731797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24.182916463731797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projet'!$B$11,Paramètres!$A$1:$I$88,3,0)*0.475*44/12</f>
        <v>#N/A</v>
      </c>
      <c r="BQ74" s="23" t="e">
        <f>EXP(-LN(2)/25)*BQ73+(1-EXP(-LN(2)/25))/(LN(2)/25)*Calculateur!BL74*Calculateur!BN74*VLOOKUP('Données projet'!$B$11,Paramètres!$A$1:$I$88,3,0)*0.475*44/12</f>
        <v>#N/A</v>
      </c>
      <c r="BR74" s="23" t="e">
        <f>EXP(-LN(2)/2)*BR73+(1-EXP(-LN(2)/2))/(LN(2)/2)*BL74*BO74*VLOOKUP('Données projet'!$B$11,Paramètres!$A$1:$I$88,3,0)*0.475*44/12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projet'!$B$9,Paramètres!$A$1:$I$88,3,0)*VLOOKUP('Données projet'!$B$9,Paramètres!$A$1:$I$88,5,0)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726.04099743373422</v>
      </c>
      <c r="S75" s="62">
        <f ca="1">AVERAGE(OFFSET($R$3,0,0,'Données projet'!$E$9+1,1))-AVERAGE(OFFSET($H$3,0,0,'Données projet'!$E$9+1,1))</f>
        <v>362.63718589694594</v>
      </c>
      <c r="T75" s="62">
        <f t="shared" si="88"/>
        <v>250.47702091764884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16.907026781262726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16.907026781262726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9.4</v>
      </c>
      <c r="AI75" s="14">
        <f>IF('Données projet'!$A$62&gt;35,AI74+AH75-AQ74,IF(A75&lt;'Données projet'!$A$62,$AF$205^A75,IF(A75='Données projet'!$A$62,'Données projet'!$B$62,AI74+AH75-AQ74)))</f>
        <v>306.7999999999999</v>
      </c>
      <c r="AJ75" s="14">
        <f>AI75*VLOOKUP('Données projet'!$B$10,Paramètres!$A$1:$I$88,3,0)*VLOOKUP('Données projet'!$B$10,Paramètres!$A$1:$I$88,5,0)</f>
        <v>291.95087999999993</v>
      </c>
      <c r="AK75" s="14">
        <f t="shared" si="89"/>
        <v>69.486397133420212</v>
      </c>
      <c r="AL75" s="22">
        <f t="shared" si="58"/>
        <v>629.50325767404001</v>
      </c>
      <c r="AM75" s="62">
        <f t="shared" si="59"/>
        <v>896.83497191156107</v>
      </c>
      <c r="AN75" s="62">
        <f ca="1">AVERAGE(OFFSET($AM$3,0,0,'Données projet'!$E$10+1,1))-AVERAGE(OFFSET($H$3,0,0,'Données projet'!$E$10+1,1))</f>
        <v>466.4192367936883</v>
      </c>
      <c r="AO75" s="62">
        <f t="shared" si="90"/>
        <v>299.27200854723446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23.708704222000605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23.708704222000605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projet'!$B$11,Paramètres!$A$1:$I$88,3,0)*0.475*44/12</f>
        <v>#N/A</v>
      </c>
      <c r="BQ75" s="23" t="e">
        <f>EXP(-LN(2)/25)*BQ74+(1-EXP(-LN(2)/25))/(LN(2)/25)*Calculateur!BL75*Calculateur!BN75*VLOOKUP('Données projet'!$B$11,Paramètres!$A$1:$I$88,3,0)*0.475*44/12</f>
        <v>#N/A</v>
      </c>
      <c r="BR75" s="23" t="e">
        <f>EXP(-LN(2)/2)*BR74+(1-EXP(-LN(2)/2))/(LN(2)/2)*BL75*BO75*VLOOKUP('Données projet'!$B$11,Paramètres!$A$1:$I$88,3,0)*0.475*44/12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projet'!$B$9,Paramètres!$A$1:$I$88,3,0)*VLOOKUP('Données projet'!$B$9,Paramètres!$A$1:$I$88,5,0)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738.39280375661065</v>
      </c>
      <c r="S76" s="62">
        <f ca="1">AVERAGE(OFFSET($R$3,0,0,'Données projet'!$E$9+1,1))-AVERAGE(OFFSET($H$3,0,0,'Données projet'!$E$9+1,1))</f>
        <v>362.63718589694594</v>
      </c>
      <c r="T76" s="62">
        <f t="shared" si="88"/>
        <v>250.47702091764884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16.57549029835025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16.57549029835025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9.4</v>
      </c>
      <c r="AI76" s="14">
        <f>IF('Données projet'!$A$62&gt;35,AI75+AH76-AQ75,IF(A76&lt;'Données projet'!$A$62,$AF$205^A76,IF(A76='Données projet'!$A$62,'Données projet'!$B$62,AI75+AH76-AQ75)))</f>
        <v>316.19999999999987</v>
      </c>
      <c r="AJ76" s="14">
        <f>AI76*VLOOKUP('Données projet'!$B$10,Paramètres!$A$1:$I$88,3,0)*VLOOKUP('Données projet'!$B$10,Paramètres!$A$1:$I$88,5,0)</f>
        <v>300.89591999999988</v>
      </c>
      <c r="AK76" s="14">
        <f t="shared" si="89"/>
        <v>71.364250111999624</v>
      </c>
      <c r="AL76" s="22">
        <f t="shared" si="58"/>
        <v>648.35312961173247</v>
      </c>
      <c r="AM76" s="62">
        <f t="shared" si="59"/>
        <v>916.13591380965431</v>
      </c>
      <c r="AN76" s="62">
        <f ca="1">AVERAGE(OFFSET($AM$3,0,0,'Données projet'!$E$10+1,1))-AVERAGE(OFFSET($H$3,0,0,'Données projet'!$E$10+1,1))</f>
        <v>466.4192367936883</v>
      </c>
      <c r="AO76" s="62">
        <f t="shared" si="90"/>
        <v>299.27200854723446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23.243790993088854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23.243790993088854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projet'!$B$11,Paramètres!$A$1:$I$88,3,0)*0.475*44/12</f>
        <v>#N/A</v>
      </c>
      <c r="BQ76" s="23" t="e">
        <f>EXP(-LN(2)/25)*BQ75+(1-EXP(-LN(2)/25))/(LN(2)/25)*Calculateur!BL76*Calculateur!BN76*VLOOKUP('Données projet'!$B$11,Paramètres!$A$1:$I$88,3,0)*0.475*44/12</f>
        <v>#N/A</v>
      </c>
      <c r="BR76" s="23" t="e">
        <f>EXP(-LN(2)/2)*BR75+(1-EXP(-LN(2)/2))/(LN(2)/2)*BL76*BO76*VLOOKUP('Données projet'!$B$11,Paramètres!$A$1:$I$88,3,0)*0.475*44/12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projet'!$B$9,Paramètres!$A$1:$I$88,3,0)*VLOOKUP('Données projet'!$B$9,Paramètres!$A$1:$I$88,5,0)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750.73037710187918</v>
      </c>
      <c r="S77" s="62">
        <f ca="1">AVERAGE(OFFSET($R$3,0,0,'Données projet'!$E$9+1,1))-AVERAGE(OFFSET($H$3,0,0,'Données projet'!$E$9+1,1))</f>
        <v>362.63718589694594</v>
      </c>
      <c r="T77" s="62">
        <f t="shared" si="88"/>
        <v>250.47702091764884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16.250455043650398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16.250455043650398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9.4</v>
      </c>
      <c r="AI77" s="14">
        <f>IF('Données projet'!$A$62&gt;35,AI76+AH77-AQ76,IF(A77&lt;'Données projet'!$A$62,$AF$205^A77,IF(A77='Données projet'!$A$62,'Données projet'!$B$62,AI76+AH77-AQ76)))</f>
        <v>325.59999999999985</v>
      </c>
      <c r="AJ77" s="14">
        <f>AI77*VLOOKUP('Données projet'!$B$10,Paramètres!$A$1:$I$88,3,0)*VLOOKUP('Données projet'!$B$10,Paramètres!$A$1:$I$88,5,0)</f>
        <v>309.84095999999988</v>
      </c>
      <c r="AK77" s="14">
        <f t="shared" si="89"/>
        <v>73.235615297909121</v>
      </c>
      <c r="AL77" s="22">
        <f t="shared" si="58"/>
        <v>667.19170197719143</v>
      </c>
      <c r="AM77" s="62">
        <f t="shared" si="59"/>
        <v>935.41773108014229</v>
      </c>
      <c r="AN77" s="62">
        <f ca="1">AVERAGE(OFFSET($AM$3,0,0,'Données projet'!$E$10+1,1))-AVERAGE(OFFSET($H$3,0,0,'Données projet'!$E$10+1,1))</f>
        <v>466.4192367936883</v>
      </c>
      <c r="AO77" s="62">
        <f t="shared" si="90"/>
        <v>299.27200854723446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22.787994429026995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22.787994429026995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projet'!$B$11,Paramètres!$A$1:$I$88,3,0)*0.475*44/12</f>
        <v>#N/A</v>
      </c>
      <c r="BQ77" s="23" t="e">
        <f>EXP(-LN(2)/25)*BQ76+(1-EXP(-LN(2)/25))/(LN(2)/25)*Calculateur!BL77*Calculateur!BN77*VLOOKUP('Données projet'!$B$11,Paramètres!$A$1:$I$88,3,0)*0.475*44/12</f>
        <v>#N/A</v>
      </c>
      <c r="BR77" s="23" t="e">
        <f>EXP(-LN(2)/2)*BR76+(1-EXP(-LN(2)/2))/(LN(2)/2)*BL77*BO77*VLOOKUP('Données projet'!$B$11,Paramètres!$A$1:$I$88,3,0)*0.475*44/12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projet'!$B$9,Paramètres!$A$1:$I$88,3,0)*VLOOKUP('Données projet'!$B$9,Paramètres!$A$1:$I$88,5,0)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763.0540334366209</v>
      </c>
      <c r="S78" s="62">
        <f ca="1">AVERAGE(OFFSET($R$3,0,0,'Données projet'!$E$9+1,1))-AVERAGE(OFFSET($H$3,0,0,'Données projet'!$E$9+1,1))</f>
        <v>362.63718589694594</v>
      </c>
      <c r="T78" s="62">
        <f t="shared" si="88"/>
        <v>250.47702091764884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projet'!$B$9,Paramètres!$A$1:$I$88,7,0))</f>
        <v>0.215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20.447830173340662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20.447830173340662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335</v>
      </c>
      <c r="AG78" s="13">
        <f>VLOOKUP(A78,'Données projet'!$A$61:$I$81,9,0)</f>
        <v>9.4</v>
      </c>
      <c r="AH78" s="13">
        <f t="array" ref="AH78">INDEX(AG:AG,MIN(IF(ISNUMBER(AG78:AG274),ROW(AG78:AG274),"")))</f>
        <v>9.4</v>
      </c>
      <c r="AI78" s="14">
        <f>IF('Données projet'!$A$62&gt;35,AI77+AH78-AQ77,IF(A78&lt;'Données projet'!$A$62,$AF$205^A78,IF(A78='Données projet'!$A$62,'Données projet'!$B$62,AI77+AH78-AQ77)))</f>
        <v>334.99999999999983</v>
      </c>
      <c r="AJ78" s="14">
        <f>AI78*VLOOKUP('Données projet'!$B$10,Paramètres!$A$1:$I$88,3,0)*VLOOKUP('Données projet'!$B$10,Paramètres!$A$1:$I$88,5,0)</f>
        <v>318.78599999999983</v>
      </c>
      <c r="AK78" s="14">
        <f t="shared" si="89"/>
        <v>75.100701501983409</v>
      </c>
      <c r="AL78" s="22">
        <f t="shared" si="58"/>
        <v>686.01933844928737</v>
      </c>
      <c r="AM78" s="62">
        <f t="shared" si="59"/>
        <v>954.68092314911223</v>
      </c>
      <c r="AN78" s="62">
        <f ca="1">AVERAGE(OFFSET($AM$3,0,0,'Données projet'!$E$10+1,1))-AVERAGE(OFFSET($H$3,0,0,'Données projet'!$E$10+1,1))</f>
        <v>466.4192367936883</v>
      </c>
      <c r="AO78" s="62">
        <f t="shared" si="90"/>
        <v>299.27200854723446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projet'!$B$10,Paramètres!$A$1:$I$88,7,0))</f>
        <v>0.215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28.673968748822535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28.673968748822535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projet'!$B$11,Paramètres!$A$1:$I$88,3,0)*0.475*44/12</f>
        <v>#N/A</v>
      </c>
      <c r="BQ78" s="23" t="e">
        <f>EXP(-LN(2)/25)*BQ77+(1-EXP(-LN(2)/25))/(LN(2)/25)*Calculateur!BL78*Calculateur!BN78*VLOOKUP('Données projet'!$B$11,Paramètres!$A$1:$I$88,3,0)*0.475*44/12</f>
        <v>#N/A</v>
      </c>
      <c r="BR78" s="23" t="e">
        <f>EXP(-LN(2)/2)*BR77+(1-EXP(-LN(2)/2))/(LN(2)/2)*BL78*BO78*VLOOKUP('Données projet'!$B$11,Paramètres!$A$1:$I$88,3,0)*0.475*44/12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projet'!$B$9,Paramètres!$A$1:$I$88,3,0)*VLOOKUP('Données projet'!$B$9,Paramètres!$A$1:$I$88,5,0)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734.70976344005601</v>
      </c>
      <c r="S79" s="62">
        <f ca="1">AVERAGE(OFFSET($R$3,0,0,'Données projet'!$E$9+1,1))-AVERAGE(OFFSET($H$3,0,0,'Données projet'!$E$9+1,1))</f>
        <v>362.63718589694594</v>
      </c>
      <c r="T79" s="62">
        <f t="shared" si="88"/>
        <v>250.47702091764884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20.046860695586357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20.046860695586357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8.8000000000000007</v>
      </c>
      <c r="AI79" s="14">
        <f>IF('Données projet'!$A$62&gt;35,AI78+AH79-AQ78,IF(A79&lt;'Données projet'!$A$62,$AF$205^A79,IF(A79='Données projet'!$A$62,'Données projet'!$B$62,AI78+AH79-AQ78)))</f>
        <v>315.79999999999984</v>
      </c>
      <c r="AJ79" s="14">
        <f>AI79*VLOOKUP('Données projet'!$B$10,Paramètres!$A$1:$I$88,3,0)*VLOOKUP('Données projet'!$B$10,Paramètres!$A$1:$I$88,5,0)</f>
        <v>300.51527999999985</v>
      </c>
      <c r="AK79" s="14">
        <f t="shared" si="89"/>
        <v>71.284475164313477</v>
      </c>
      <c r="AL79" s="22">
        <f t="shared" si="58"/>
        <v>647.55124024451231</v>
      </c>
      <c r="AM79" s="62">
        <f t="shared" si="59"/>
        <v>916.6408246253618</v>
      </c>
      <c r="AN79" s="62">
        <f ca="1">AVERAGE(OFFSET($AM$3,0,0,'Données projet'!$E$10+1,1))-AVERAGE(OFFSET($H$3,0,0,'Données projet'!$E$10+1,1))</f>
        <v>466.4192367936883</v>
      </c>
      <c r="AO79" s="62">
        <f t="shared" si="90"/>
        <v>299.27200854723446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28.111689711052129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28.111689711052129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projet'!$B$11,Paramètres!$A$1:$I$88,3,0)*0.475*44/12</f>
        <v>#N/A</v>
      </c>
      <c r="BQ79" s="23" t="e">
        <f>EXP(-LN(2)/25)*BQ78+(1-EXP(-LN(2)/25))/(LN(2)/25)*Calculateur!BL79*Calculateur!BN79*VLOOKUP('Données projet'!$B$11,Paramètres!$A$1:$I$88,3,0)*0.475*44/12</f>
        <v>#N/A</v>
      </c>
      <c r="BR79" s="23" t="e">
        <f>EXP(-LN(2)/2)*BR78+(1-EXP(-LN(2)/2))/(LN(2)/2)*BL79*BO79*VLOOKUP('Données projet'!$B$11,Paramètres!$A$1:$I$88,3,0)*0.475*44/12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projet'!$B$9,Paramètres!$A$1:$I$88,3,0)*VLOOKUP('Données projet'!$B$9,Paramètres!$A$1:$I$88,5,0)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746.64365676913974</v>
      </c>
      <c r="S80" s="62">
        <f ca="1">AVERAGE(OFFSET($R$3,0,0,'Données projet'!$E$9+1,1))-AVERAGE(OFFSET($H$3,0,0,'Données projet'!$E$9+1,1))</f>
        <v>362.63718589694594</v>
      </c>
      <c r="T80" s="62">
        <f t="shared" si="88"/>
        <v>250.47702091764884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19.653753984723579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19.653753984723579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8.8000000000000007</v>
      </c>
      <c r="AI80" s="14">
        <f>IF('Données projet'!$A$62&gt;35,AI79+AH80-AQ79,IF(A80&lt;'Données projet'!$A$62,$AF$205^A80,IF(A80='Données projet'!$A$62,'Données projet'!$B$62,AI79+AH80-AQ79)))</f>
        <v>324.59999999999985</v>
      </c>
      <c r="AJ80" s="14">
        <f>AI80*VLOOKUP('Données projet'!$B$10,Paramètres!$A$1:$I$88,3,0)*VLOOKUP('Données projet'!$B$10,Paramètres!$A$1:$I$88,5,0)</f>
        <v>308.8893599999999</v>
      </c>
      <c r="AK80" s="14">
        <f t="shared" si="89"/>
        <v>73.036835906602604</v>
      </c>
      <c r="AL80" s="22">
        <f t="shared" si="58"/>
        <v>665.18812453733278</v>
      </c>
      <c r="AM80" s="62">
        <f t="shared" si="59"/>
        <v>934.69828376160513</v>
      </c>
      <c r="AN80" s="62">
        <f ca="1">AVERAGE(OFFSET($AM$3,0,0,'Données projet'!$E$10+1,1))-AVERAGE(OFFSET($H$3,0,0,'Données projet'!$E$10+1,1))</f>
        <v>466.4192367936883</v>
      </c>
      <c r="AO80" s="62">
        <f t="shared" si="90"/>
        <v>299.27200854723446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27.560436622256052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27.560436622256052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projet'!$B$11,Paramètres!$A$1:$I$88,3,0)*0.475*44/12</f>
        <v>#N/A</v>
      </c>
      <c r="BQ80" s="23" t="e">
        <f>EXP(-LN(2)/25)*BQ79+(1-EXP(-LN(2)/25))/(LN(2)/25)*Calculateur!BL80*Calculateur!BN80*VLOOKUP('Données projet'!$B$11,Paramètres!$A$1:$I$88,3,0)*0.475*44/12</f>
        <v>#N/A</v>
      </c>
      <c r="BR80" s="23" t="e">
        <f>EXP(-LN(2)/2)*BR79+(1-EXP(-LN(2)/2))/(LN(2)/2)*BL80*BO80*VLOOKUP('Données projet'!$B$11,Paramètres!$A$1:$I$88,3,0)*0.475*44/12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projet'!$B$9,Paramètres!$A$1:$I$88,3,0)*VLOOKUP('Données projet'!$B$9,Paramètres!$A$1:$I$88,5,0)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758.56434662300308</v>
      </c>
      <c r="S81" s="62">
        <f ca="1">AVERAGE(OFFSET($R$3,0,0,'Données projet'!$E$9+1,1))-AVERAGE(OFFSET($H$3,0,0,'Données projet'!$E$9+1,1))</f>
        <v>362.63718589694594</v>
      </c>
      <c r="T81" s="62">
        <f t="shared" si="88"/>
        <v>250.47702091764884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19.268355856689404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19.268355856689404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8.8000000000000007</v>
      </c>
      <c r="AI81" s="14">
        <f>IF('Données projet'!$A$62&gt;35,AI80+AH81-AQ80,IF(A81&lt;'Données projet'!$A$62,$AF$205^A81,IF(A81='Données projet'!$A$62,'Données projet'!$B$62,AI80+AH81-AQ80)))</f>
        <v>333.39999999999986</v>
      </c>
      <c r="AJ81" s="14">
        <f>AI81*VLOOKUP('Données projet'!$B$10,Paramètres!$A$1:$I$88,3,0)*VLOOKUP('Données projet'!$B$10,Paramètres!$A$1:$I$88,5,0)</f>
        <v>317.26343999999989</v>
      </c>
      <c r="AK81" s="14">
        <f t="shared" si="89"/>
        <v>74.78367483437502</v>
      </c>
      <c r="AL81" s="22">
        <f t="shared" si="58"/>
        <v>682.81539166986965</v>
      </c>
      <c r="AM81" s="62">
        <f t="shared" si="59"/>
        <v>952.73882970429588</v>
      </c>
      <c r="AN81" s="62">
        <f ca="1">AVERAGE(OFFSET($AM$3,0,0,'Données projet'!$E$10+1,1))-AVERAGE(OFFSET($H$3,0,0,'Données projet'!$E$10+1,1))</f>
        <v>466.4192367936883</v>
      </c>
      <c r="AO81" s="62">
        <f t="shared" si="90"/>
        <v>299.27200854723446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27.01999327030008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27.01999327030008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projet'!$B$11,Paramètres!$A$1:$I$88,3,0)*0.475*44/12</f>
        <v>#N/A</v>
      </c>
      <c r="BQ81" s="23" t="e">
        <f>EXP(-LN(2)/25)*BQ80+(1-EXP(-LN(2)/25))/(LN(2)/25)*Calculateur!BL81*Calculateur!BN81*VLOOKUP('Données projet'!$B$11,Paramètres!$A$1:$I$88,3,0)*0.475*44/12</f>
        <v>#N/A</v>
      </c>
      <c r="BR81" s="23" t="e">
        <f>EXP(-LN(2)/2)*BR80+(1-EXP(-LN(2)/2))/(LN(2)/2)*BL81*BO81*VLOOKUP('Données projet'!$B$11,Paramètres!$A$1:$I$88,3,0)*0.475*44/12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projet'!$B$9,Paramètres!$A$1:$I$88,3,0)*VLOOKUP('Données projet'!$B$9,Paramètres!$A$1:$I$88,5,0)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770.47211829721959</v>
      </c>
      <c r="S82" s="62">
        <f ca="1">AVERAGE(OFFSET($R$3,0,0,'Données projet'!$E$9+1,1))-AVERAGE(OFFSET($H$3,0,0,'Données projet'!$E$9+1,1))</f>
        <v>362.63718589694594</v>
      </c>
      <c r="T82" s="62">
        <f t="shared" si="88"/>
        <v>250.47702091764884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18.890515150876329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18.890515150876329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8.8000000000000007</v>
      </c>
      <c r="AI82" s="14">
        <f>IF('Données projet'!$A$62&gt;35,AI81+AH82-AQ81,IF(A82&lt;'Données projet'!$A$62,$AF$205^A82,IF(A82='Données projet'!$A$62,'Données projet'!$B$62,AI81+AH82-AQ81)))</f>
        <v>342.19999999999987</v>
      </c>
      <c r="AJ82" s="14">
        <f>AI82*VLOOKUP('Données projet'!$B$10,Paramètres!$A$1:$I$88,3,0)*VLOOKUP('Données projet'!$B$10,Paramètres!$A$1:$I$88,5,0)</f>
        <v>325.63751999999988</v>
      </c>
      <c r="AK82" s="14">
        <f t="shared" si="89"/>
        <v>76.525154447806031</v>
      </c>
      <c r="AL82" s="22">
        <f t="shared" si="58"/>
        <v>700.43332466326183</v>
      </c>
      <c r="AM82" s="62">
        <f t="shared" si="59"/>
        <v>970.76287204443884</v>
      </c>
      <c r="AN82" s="62">
        <f ca="1">AVERAGE(OFFSET($AM$3,0,0,'Données projet'!$E$10+1,1))-AVERAGE(OFFSET($H$3,0,0,'Données projet'!$E$10+1,1))</f>
        <v>466.4192367936883</v>
      </c>
      <c r="AO82" s="62">
        <f t="shared" si="90"/>
        <v>299.27200854723446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26.490147682838071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26.490147682838071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projet'!$B$11,Paramètres!$A$1:$I$88,3,0)*0.475*44/12</f>
        <v>#N/A</v>
      </c>
      <c r="BQ82" s="23" t="e">
        <f>EXP(-LN(2)/25)*BQ81+(1-EXP(-LN(2)/25))/(LN(2)/25)*Calculateur!BL82*Calculateur!BN82*VLOOKUP('Données projet'!$B$11,Paramètres!$A$1:$I$88,3,0)*0.475*44/12</f>
        <v>#N/A</v>
      </c>
      <c r="BR82" s="23" t="e">
        <f>EXP(-LN(2)/2)*BR81+(1-EXP(-LN(2)/2))/(LN(2)/2)*BL82*BO82*VLOOKUP('Données projet'!$B$11,Paramètres!$A$1:$I$88,3,0)*0.475*44/12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projet'!$B$9,Paramètres!$A$1:$I$88,3,0)*VLOOKUP('Données projet'!$B$9,Paramètres!$A$1:$I$88,5,0)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782.36724699611295</v>
      </c>
      <c r="S83" s="62">
        <f ca="1">AVERAGE(OFFSET($R$3,0,0,'Données projet'!$E$9+1,1))-AVERAGE(OFFSET($H$3,0,0,'Données projet'!$E$9+1,1))</f>
        <v>362.63718589694594</v>
      </c>
      <c r="T83" s="62">
        <f t="shared" si="88"/>
        <v>250.47702091764884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projet'!$B$9,Paramètres!$A$1:$I$88,7,0))</f>
        <v>0.25800000000000001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23.939327640401032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23.939327640401032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351</v>
      </c>
      <c r="AG83" s="13">
        <f>VLOOKUP(A83,'Données projet'!$A$61:$I$81,9,0)</f>
        <v>8.8000000000000007</v>
      </c>
      <c r="AH83" s="13">
        <f t="array" ref="AH83">INDEX(AG:AG,MIN(IF(ISNUMBER(AG83:AG279),ROW(AG83:AG279),"")))</f>
        <v>8.8000000000000007</v>
      </c>
      <c r="AI83" s="14">
        <f>IF('Données projet'!$A$62&gt;35,AI82+AH83-AQ82,IF(A83&lt;'Données projet'!$A$62,$AF$205^A83,IF(A83='Données projet'!$A$62,'Données projet'!$B$62,AI82+AH83-AQ82)))</f>
        <v>350.99999999999989</v>
      </c>
      <c r="AJ83" s="14">
        <f>AI83*VLOOKUP('Données projet'!$B$10,Paramètres!$A$1:$I$88,3,0)*VLOOKUP('Données projet'!$B$10,Paramètres!$A$1:$I$88,5,0)</f>
        <v>334.01159999999987</v>
      </c>
      <c r="AK83" s="14">
        <f t="shared" si="89"/>
        <v>78.261428413244502</v>
      </c>
      <c r="AL83" s="22">
        <f t="shared" si="58"/>
        <v>718.04219115306739</v>
      </c>
      <c r="AM83" s="62">
        <f t="shared" si="59"/>
        <v>988.77080279175357</v>
      </c>
      <c r="AN83" s="62">
        <f ca="1">AVERAGE(OFFSET($AM$3,0,0,'Données projet'!$E$10+1,1))-AVERAGE(OFFSET($H$3,0,0,'Données projet'!$E$10+1,1))</f>
        <v>466.4192367936883</v>
      </c>
      <c r="AO83" s="62">
        <f t="shared" si="90"/>
        <v>299.27200854723446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projet'!$B$10,Paramètres!$A$1:$I$88,7,0))</f>
        <v>0.25800000000000001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33.570091633665811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33.570091633665811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projet'!$B$11,Paramètres!$A$1:$I$88,3,0)*0.475*44/12</f>
        <v>#N/A</v>
      </c>
      <c r="BQ83" s="23" t="e">
        <f>EXP(-LN(2)/25)*BQ82+(1-EXP(-LN(2)/25))/(LN(2)/25)*Calculateur!BL83*Calculateur!BN83*VLOOKUP('Données projet'!$B$11,Paramètres!$A$1:$I$88,3,0)*0.475*44/12</f>
        <v>#N/A</v>
      </c>
      <c r="BR83" s="23" t="e">
        <f>EXP(-LN(2)/2)*BR82+(1-EXP(-LN(2)/2))/(LN(2)/2)*BL83*BO83*VLOOKUP('Données projet'!$B$11,Paramètres!$A$1:$I$88,3,0)*0.475*44/12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</v>
      </c>
      <c r="O84" s="14">
        <f>N84*VLOOKUP('Données projet'!$B$9,Paramètres!$A$1:$I$88,3,0)*VLOOKUP('Données projet'!$B$9,Paramètres!$A$1:$I$88,5,0)</f>
        <v>222.3998399999999</v>
      </c>
      <c r="P84" s="14">
        <f t="shared" si="87"/>
        <v>54.636149281681448</v>
      </c>
      <c r="Q84" s="22">
        <f t="shared" si="54"/>
        <v>482.50434799892832</v>
      </c>
      <c r="R84" s="62">
        <f t="shared" si="55"/>
        <v>753.62510102242982</v>
      </c>
      <c r="S84" s="62">
        <f ca="1">AVERAGE(OFFSET($R$3,0,0,'Données projet'!$E$9+1,1))-AVERAGE(OFFSET($H$3,0,0,'Données projet'!$E$9+1,1))</f>
        <v>362.63718589694594</v>
      </c>
      <c r="T84" s="62">
        <f t="shared" si="88"/>
        <v>250.47702091764884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23.469892026920846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23.469892026920846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8.4</v>
      </c>
      <c r="AI84" s="14">
        <f>IF('Données projet'!$A$62&gt;35,AI83+AH84-AQ83,IF(A84&lt;'Données projet'!$A$62,$AF$205^A84,IF(A84='Données projet'!$A$62,'Données projet'!$B$62,AI83+AH84-AQ83)))</f>
        <v>331.39999999999986</v>
      </c>
      <c r="AJ84" s="14">
        <f>AI84*VLOOKUP('Données projet'!$B$10,Paramètres!$A$1:$I$88,3,0)*VLOOKUP('Données projet'!$B$10,Paramètres!$A$1:$I$88,5,0)</f>
        <v>315.36023999999986</v>
      </c>
      <c r="AK84" s="14">
        <f t="shared" si="89"/>
        <v>74.387142279662555</v>
      </c>
      <c r="AL84" s="22">
        <f t="shared" si="58"/>
        <v>678.81002413707859</v>
      </c>
      <c r="AM84" s="62">
        <f t="shared" si="59"/>
        <v>949.93077716057996</v>
      </c>
      <c r="AN84" s="62">
        <f ca="1">AVERAGE(OFFSET($AM$3,0,0,'Données projet'!$E$10+1,1))-AVERAGE(OFFSET($H$3,0,0,'Données projet'!$E$10+1,1))</f>
        <v>466.4192367936883</v>
      </c>
      <c r="AO84" s="62">
        <f t="shared" si="90"/>
        <v>299.27200854723446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32.91180261246371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32.91180261246371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projet'!$B$11,Paramètres!$A$1:$I$88,3,0)*0.475*44/12</f>
        <v>#N/A</v>
      </c>
      <c r="BQ84" s="23" t="e">
        <f>EXP(-LN(2)/25)*BQ83+(1-EXP(-LN(2)/25))/(LN(2)/25)*Calculateur!BL84*Calculateur!BN84*VLOOKUP('Données projet'!$B$11,Paramètres!$A$1:$I$88,3,0)*0.475*44/12</f>
        <v>#N/A</v>
      </c>
      <c r="BR84" s="23" t="e">
        <f>EXP(-LN(2)/2)*BR83+(1-EXP(-LN(2)/2))/(LN(2)/2)*BL84*BO84*VLOOKUP('Données projet'!$B$11,Paramètres!$A$1:$I$88,3,0)*0.475*44/12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251.59999999999991</v>
      </c>
      <c r="O85" s="14">
        <f>N85*VLOOKUP('Données projet'!$B$9,Paramètres!$A$1:$I$88,3,0)*VLOOKUP('Données projet'!$B$9,Paramètres!$A$1:$I$88,5,0)</f>
        <v>227.64767999999992</v>
      </c>
      <c r="P85" s="14">
        <f t="shared" si="87"/>
        <v>55.773751036838313</v>
      </c>
      <c r="Q85" s="22">
        <f t="shared" si="54"/>
        <v>493.62565905582659</v>
      </c>
      <c r="R85" s="62">
        <f t="shared" si="55"/>
        <v>765.13175068781356</v>
      </c>
      <c r="S85" s="62">
        <f ca="1">AVERAGE(OFFSET($R$3,0,0,'Données projet'!$E$9+1,1))-AVERAGE(OFFSET($H$3,0,0,'Données projet'!$E$9+1,1))</f>
        <v>362.63718589694594</v>
      </c>
      <c r="T85" s="62">
        <f t="shared" si="88"/>
        <v>250.47702091764884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23.009661759493554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23.009661759493554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8.4</v>
      </c>
      <c r="AI85" s="14">
        <f>IF('Données projet'!$A$62&gt;35,AI84+AH85-AQ84,IF(A85&lt;'Données projet'!$A$62,$AF$205^A85,IF(A85='Données projet'!$A$62,'Données projet'!$B$62,AI84+AH85-AQ84)))</f>
        <v>339.79999999999984</v>
      </c>
      <c r="AJ85" s="14">
        <f>AI85*VLOOKUP('Données projet'!$B$10,Paramètres!$A$1:$I$88,3,0)*VLOOKUP('Données projet'!$B$10,Paramètres!$A$1:$I$88,5,0)</f>
        <v>323.35367999999988</v>
      </c>
      <c r="AK85" s="14">
        <f t="shared" si="89"/>
        <v>76.050728036851496</v>
      </c>
      <c r="AL85" s="22">
        <f t="shared" si="58"/>
        <v>695.62934399751612</v>
      </c>
      <c r="AM85" s="62">
        <f t="shared" si="59"/>
        <v>967.13543562950315</v>
      </c>
      <c r="AN85" s="62">
        <f ca="1">AVERAGE(OFFSET($AM$3,0,0,'Données projet'!$E$10+1,1))-AVERAGE(OFFSET($H$3,0,0,'Données projet'!$E$10+1,1))</f>
        <v>466.4192367936883</v>
      </c>
      <c r="AO85" s="62">
        <f t="shared" si="90"/>
        <v>299.27200854723446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32.266422237450726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32.266422237450726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projet'!$B$11,Paramètres!$A$1:$I$88,3,0)*0.475*44/12</f>
        <v>#N/A</v>
      </c>
      <c r="BQ85" s="23" t="e">
        <f>EXP(-LN(2)/25)*BQ84+(1-EXP(-LN(2)/25))/(LN(2)/25)*Calculateur!BL85*Calculateur!BN85*VLOOKUP('Données projet'!$B$11,Paramètres!$A$1:$I$88,3,0)*0.475*44/12</f>
        <v>#N/A</v>
      </c>
      <c r="BR85" s="23" t="e">
        <f>EXP(-LN(2)/2)*BR84+(1-EXP(-LN(2)/2))/(LN(2)/2)*BL85*BO85*VLOOKUP('Données projet'!$B$11,Paramètres!$A$1:$I$88,3,0)*0.475*44/12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257.39999999999992</v>
      </c>
      <c r="O86" s="14">
        <f>N86*VLOOKUP('Données projet'!$B$9,Paramètres!$A$1:$I$88,3,0)*VLOOKUP('Données projet'!$B$9,Paramètres!$A$1:$I$88,5,0)</f>
        <v>232.89551999999992</v>
      </c>
      <c r="P86" s="14">
        <f t="shared" si="87"/>
        <v>56.908304063818662</v>
      </c>
      <c r="Q86" s="22">
        <f t="shared" si="54"/>
        <v>504.74166024448397</v>
      </c>
      <c r="R86" s="62">
        <f t="shared" si="55"/>
        <v>776.62640572158739</v>
      </c>
      <c r="S86" s="62">
        <f ca="1">AVERAGE(OFFSET($R$3,0,0,'Données projet'!$E$9+1,1))-AVERAGE(OFFSET($H$3,0,0,'Données projet'!$E$9+1,1))</f>
        <v>362.63718589694594</v>
      </c>
      <c r="T86" s="62">
        <f t="shared" si="88"/>
        <v>250.47702091764884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22.558456326897765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22.558456326897765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8.4</v>
      </c>
      <c r="AI86" s="14">
        <f>IF('Données projet'!$A$62&gt;35,AI85+AH86-AQ85,IF(A86&lt;'Données projet'!$A$62,$AF$205^A86,IF(A86='Données projet'!$A$62,'Données projet'!$B$62,AI85+AH86-AQ85)))</f>
        <v>348.19999999999982</v>
      </c>
      <c r="AJ86" s="14">
        <f>AI86*VLOOKUP('Données projet'!$B$10,Paramètres!$A$1:$I$88,3,0)*VLOOKUP('Données projet'!$B$10,Paramètres!$A$1:$I$88,5,0)</f>
        <v>331.34711999999979</v>
      </c>
      <c r="AK86" s="14">
        <f t="shared" si="89"/>
        <v>77.709533262888556</v>
      </c>
      <c r="AL86" s="22">
        <f t="shared" si="58"/>
        <v>712.4403377661971</v>
      </c>
      <c r="AM86" s="62">
        <f t="shared" si="59"/>
        <v>984.32508324330058</v>
      </c>
      <c r="AN86" s="62">
        <f ca="1">AVERAGE(OFFSET($AM$3,0,0,'Données projet'!$E$10+1,1))-AVERAGE(OFFSET($H$3,0,0,'Données projet'!$E$10+1,1))</f>
        <v>466.4192367936883</v>
      </c>
      <c r="AO86" s="62">
        <f t="shared" si="90"/>
        <v>299.27200854723446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31.633697377948586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31.633697377948586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projet'!$B$11,Paramètres!$A$1:$I$88,3,0)*0.475*44/12</f>
        <v>#N/A</v>
      </c>
      <c r="BQ86" s="23" t="e">
        <f>EXP(-LN(2)/25)*BQ85+(1-EXP(-LN(2)/25))/(LN(2)/25)*Calculateur!BL86*Calculateur!BN86*VLOOKUP('Données projet'!$B$11,Paramètres!$A$1:$I$88,3,0)*0.475*44/12</f>
        <v>#N/A</v>
      </c>
      <c r="BR86" s="23" t="e">
        <f>EXP(-LN(2)/2)*BR85+(1-EXP(-LN(2)/2))/(LN(2)/2)*BL86*BO86*VLOOKUP('Données projet'!$B$11,Paramètres!$A$1:$I$88,3,0)*0.475*44/12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263.19999999999993</v>
      </c>
      <c r="O87" s="14">
        <f>N87*VLOOKUP('Données projet'!$B$9,Paramètres!$A$1:$I$88,3,0)*VLOOKUP('Données projet'!$B$9,Paramètres!$A$1:$I$88,5,0)</f>
        <v>238.14335999999992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788.1093155115816</v>
      </c>
      <c r="S87" s="62">
        <f ca="1">AVERAGE(OFFSET($R$3,0,0,'Données projet'!$E$9+1,1))-AVERAGE(OFFSET($H$3,0,0,'Données projet'!$E$9+1,1))</f>
        <v>362.63718589694594</v>
      </c>
      <c r="T87" s="62">
        <f t="shared" si="88"/>
        <v>250.47702091764884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22.116098757627043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22.116098757627043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8.4</v>
      </c>
      <c r="AI87" s="14">
        <f>IF('Données projet'!$A$62&gt;35,AI86+AH87-AQ86,IF(A87&lt;'Données projet'!$A$62,$AF$205^A87,IF(A87='Données projet'!$A$62,'Données projet'!$B$62,AI86+AH87-AQ86)))</f>
        <v>356.5999999999998</v>
      </c>
      <c r="AJ87" s="14">
        <f>AI87*VLOOKUP('Données projet'!$B$10,Paramètres!$A$1:$I$88,3,0)*VLOOKUP('Données projet'!$B$10,Paramètres!$A$1:$I$88,5,0)</f>
        <v>339.34055999999981</v>
      </c>
      <c r="AK87" s="14">
        <f t="shared" si="89"/>
        <v>79.363686552179502</v>
      </c>
      <c r="AL87" s="22">
        <f t="shared" si="58"/>
        <v>729.24322941171215</v>
      </c>
      <c r="AM87" s="62">
        <f t="shared" si="59"/>
        <v>1001.5000599362625</v>
      </c>
      <c r="AN87" s="62">
        <f ca="1">AVERAGE(OFFSET($AM$3,0,0,'Données projet'!$E$10+1,1))-AVERAGE(OFFSET($H$3,0,0,'Données projet'!$E$10+1,1))</f>
        <v>466.4192367936883</v>
      </c>
      <c r="AO87" s="62">
        <f t="shared" si="90"/>
        <v>299.27200854723446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31.013379867017225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31.013379867017225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projet'!$B$11,Paramètres!$A$1:$I$88,3,0)*0.475*44/12</f>
        <v>#N/A</v>
      </c>
      <c r="BQ87" s="23" t="e">
        <f>EXP(-LN(2)/25)*BQ86+(1-EXP(-LN(2)/25))/(LN(2)/25)*Calculateur!BL87*Calculateur!BN87*VLOOKUP('Données projet'!$B$11,Paramètres!$A$1:$I$88,3,0)*0.475*44/12</f>
        <v>#N/A</v>
      </c>
      <c r="BR87" s="23" t="e">
        <f>EXP(-LN(2)/2)*BR86+(1-EXP(-LN(2)/2))/(LN(2)/2)*BL87*BO87*VLOOKUP('Données projet'!$B$11,Paramètres!$A$1:$I$88,3,0)*0.475*44/12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268.99999999999994</v>
      </c>
      <c r="O88" s="14">
        <f>N88*VLOOKUP('Données projet'!$B$9,Paramètres!$A$1:$I$88,3,0)*VLOOKUP('Données projet'!$B$9,Paramètres!$A$1:$I$88,5,0)</f>
        <v>243.39119999999994</v>
      </c>
      <c r="P88" s="14">
        <f t="shared" si="87"/>
        <v>59.168566788241527</v>
      </c>
      <c r="Q88" s="22">
        <f t="shared" si="54"/>
        <v>526.95826048952051</v>
      </c>
      <c r="R88" s="62">
        <f t="shared" si="55"/>
        <v>799.58072121780197</v>
      </c>
      <c r="S88" s="62">
        <f ca="1">AVERAGE(OFFSET($R$3,0,0,'Données projet'!$E$9+1,1))-AVERAGE(OFFSET($H$3,0,0,'Données projet'!$E$9+1,1))</f>
        <v>362.63718589694594</v>
      </c>
      <c r="T88" s="62">
        <f t="shared" si="88"/>
        <v>250.47702091764884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projet'!$B$9,Paramètres!$A$1:$I$88,7,0))</f>
        <v>0.25800000000000001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27.101659520035099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27.101659520035099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365</v>
      </c>
      <c r="AG88" s="13">
        <f>VLOOKUP(A88,'Données projet'!$A$61:$I$81,9,0)</f>
        <v>8.4</v>
      </c>
      <c r="AH88" s="13">
        <f t="array" ref="AH88">INDEX(AG:AG,MIN(IF(ISNUMBER(AG88:AG284),ROW(AG88:AG284),"")))</f>
        <v>8.4</v>
      </c>
      <c r="AI88" s="14">
        <f>IF('Données projet'!$A$62&gt;35,AI87+AH88-AQ87,IF(A88&lt;'Données projet'!$A$62,$AF$205^A88,IF(A88='Données projet'!$A$62,'Données projet'!$B$62,AI87+AH88-AQ87)))</f>
        <v>364.99999999999977</v>
      </c>
      <c r="AJ88" s="14">
        <f>AI88*VLOOKUP('Données projet'!$B$10,Paramètres!$A$1:$I$88,3,0)*VLOOKUP('Données projet'!$B$10,Paramètres!$A$1:$I$88,5,0)</f>
        <v>347.33399999999978</v>
      </c>
      <c r="AK88" s="14">
        <f t="shared" si="89"/>
        <v>81.013310095246069</v>
      </c>
      <c r="AL88" s="22">
        <f t="shared" si="58"/>
        <v>746.0382317492199</v>
      </c>
      <c r="AM88" s="62">
        <f t="shared" si="59"/>
        <v>1018.6606924775015</v>
      </c>
      <c r="AN88" s="62">
        <f ca="1">AVERAGE(OFFSET($AM$3,0,0,'Données projet'!$E$10+1,1))-AVERAGE(OFFSET($H$3,0,0,'Données projet'!$E$10+1,1))</f>
        <v>466.4192367936883</v>
      </c>
      <c r="AO88" s="62">
        <f t="shared" si="90"/>
        <v>299.27200854723446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27</v>
      </c>
      <c r="AR88" s="17">
        <f>IF(ISNA(VLOOKUP(A88,'Données projet'!$A$61:$I$81,5,0)),0%,VLOOKUP(A88,'Données projet'!$A$61:$I$81,5,0)*VLOOKUP('Données projet'!$B$10,Paramètres!$A$1:$I$88,7,0))</f>
        <v>0.25800000000000001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37.733218865416234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37.733218865416234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projet'!$B$11,Paramètres!$A$1:$I$88,3,0)*0.475*44/12</f>
        <v>#N/A</v>
      </c>
      <c r="BQ88" s="23" t="e">
        <f>EXP(-LN(2)/25)*BQ87+(1-EXP(-LN(2)/25))/(LN(2)/25)*Calculateur!BL88*Calculateur!BN88*VLOOKUP('Données projet'!$B$11,Paramètres!$A$1:$I$88,3,0)*0.475*44/12</f>
        <v>#N/A</v>
      </c>
      <c r="BR88" s="23" t="e">
        <f>EXP(-LN(2)/2)*BR87+(1-EXP(-LN(2)/2))/(LN(2)/2)*BL88*BO88*VLOOKUP('Données projet'!$B$11,Paramètres!$A$1:$I$88,3,0)*0.475*44/12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253.39999999999992</v>
      </c>
      <c r="O89" s="14">
        <f>N89*VLOOKUP('Données projet'!$B$9,Paramètres!$A$1:$I$88,3,0)*VLOOKUP('Données projet'!$B$9,Paramètres!$A$1:$I$88,5,0)</f>
        <v>229.27631999999994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770.05776246766413</v>
      </c>
      <c r="S89" s="62">
        <f ca="1">AVERAGE(OFFSET($R$3,0,0,'Données projet'!$E$9+1,1))-AVERAGE(OFFSET($H$3,0,0,'Données projet'!$E$9+1,1))</f>
        <v>362.63718589694594</v>
      </c>
      <c r="T89" s="62">
        <f t="shared" si="88"/>
        <v>250.47702091764884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26.570212507227279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26.570212507227279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7.8</v>
      </c>
      <c r="AI89" s="14">
        <f>IF('Données projet'!$A$62&gt;35,AI88+AH89-AQ88,IF(A89&lt;'Données projet'!$A$62,$AF$205^A89,IF(A89='Données projet'!$A$62,'Données projet'!$B$62,AI88+AH89-AQ88)))</f>
        <v>345.79999999999978</v>
      </c>
      <c r="AJ89" s="14">
        <f>AI89*VLOOKUP('Données projet'!$B$10,Paramètres!$A$1:$I$88,3,0)*VLOOKUP('Données projet'!$B$10,Paramètres!$A$1:$I$88,5,0)</f>
        <v>329.06327999999979</v>
      </c>
      <c r="AK89" s="14">
        <f t="shared" si="89"/>
        <v>77.236069099509166</v>
      </c>
      <c r="AL89" s="22">
        <f t="shared" si="58"/>
        <v>707.63803301497808</v>
      </c>
      <c r="AM89" s="62">
        <f t="shared" si="59"/>
        <v>980.61978108038284</v>
      </c>
      <c r="AN89" s="62">
        <f ca="1">AVERAGE(OFFSET($AM$3,0,0,'Données projet'!$E$10+1,1))-AVERAGE(OFFSET($H$3,0,0,'Données projet'!$E$10+1,1))</f>
        <v>466.4192367936883</v>
      </c>
      <c r="AO89" s="62">
        <f t="shared" si="90"/>
        <v>299.27200854723446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36.993293458456385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36.993293458456385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projet'!$B$11,Paramètres!$A$1:$I$88,3,0)*0.475*44/12</f>
        <v>#N/A</v>
      </c>
      <c r="BQ89" s="23" t="e">
        <f>EXP(-LN(2)/25)*BQ88+(1-EXP(-LN(2)/25))/(LN(2)/25)*Calculateur!BL89*Calculateur!BN89*VLOOKUP('Données projet'!$B$11,Paramètres!$A$1:$I$88,3,0)*0.475*44/12</f>
        <v>#N/A</v>
      </c>
      <c r="BR89" s="23" t="e">
        <f>EXP(-LN(2)/2)*BR88+(1-EXP(-LN(2)/2))/(LN(2)/2)*BL89*BO89*VLOOKUP('Données projet'!$B$11,Paramètres!$A$1:$I$88,3,0)*0.475*44/12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</v>
      </c>
      <c r="O90" s="14">
        <f>N90*VLOOKUP('Données projet'!$B$9,Paramètres!$A$1:$I$88,3,0)*VLOOKUP('Données projet'!$B$9,Paramètres!$A$1:$I$88,5,0)</f>
        <v>234.16223999999988</v>
      </c>
      <c r="P90" s="14">
        <f t="shared" si="87"/>
        <v>57.181713578143047</v>
      </c>
      <c r="Q90" s="22">
        <f t="shared" si="54"/>
        <v>507.42405248193222</v>
      </c>
      <c r="R90" s="62">
        <f t="shared" si="55"/>
        <v>780.75885505240706</v>
      </c>
      <c r="S90" s="62">
        <f ca="1">AVERAGE(OFFSET($R$3,0,0,'Données projet'!$E$9+1,1))-AVERAGE(OFFSET($H$3,0,0,'Données projet'!$E$9+1,1))</f>
        <v>362.63718589694594</v>
      </c>
      <c r="T90" s="62">
        <f t="shared" si="88"/>
        <v>250.47702091764884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26.049186846189947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26.049186846189947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7.8</v>
      </c>
      <c r="AI90" s="14">
        <f>IF('Données projet'!$A$62&gt;35,AI89+AH90-AQ89,IF(A90&lt;'Données projet'!$A$62,$AF$205^A90,IF(A90='Données projet'!$A$62,'Données projet'!$B$62,AI89+AH90-AQ89)))</f>
        <v>353.5999999999998</v>
      </c>
      <c r="AJ90" s="14">
        <f>AI90*VLOOKUP('Données projet'!$B$10,Paramètres!$A$1:$I$88,3,0)*VLOOKUP('Données projet'!$B$10,Paramètres!$A$1:$I$88,5,0)</f>
        <v>336.48575999999986</v>
      </c>
      <c r="AK90" s="14">
        <f t="shared" si="89"/>
        <v>78.773443730986543</v>
      </c>
      <c r="AL90" s="22">
        <f t="shared" si="58"/>
        <v>723.24311316480134</v>
      </c>
      <c r="AM90" s="62">
        <f t="shared" si="59"/>
        <v>996.57791573527618</v>
      </c>
      <c r="AN90" s="62">
        <f ca="1">AVERAGE(OFFSET($AM$3,0,0,'Données projet'!$E$10+1,1))-AVERAGE(OFFSET($H$3,0,0,'Données projet'!$E$10+1,1))</f>
        <v>466.4192367936883</v>
      </c>
      <c r="AO90" s="62">
        <f t="shared" si="90"/>
        <v>299.27200854723446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36.267877537417085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36.267877537417085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projet'!$B$11,Paramètres!$A$1:$I$88,3,0)*0.475*44/12</f>
        <v>#N/A</v>
      </c>
      <c r="BQ90" s="23" t="e">
        <f>EXP(-LN(2)/25)*BQ89+(1-EXP(-LN(2)/25))/(LN(2)/25)*Calculateur!BL90*Calculateur!BN90*VLOOKUP('Données projet'!$B$11,Paramètres!$A$1:$I$88,3,0)*0.475*44/12</f>
        <v>#N/A</v>
      </c>
      <c r="BR90" s="23" t="e">
        <f>EXP(-LN(2)/2)*BR89+(1-EXP(-LN(2)/2))/(LN(2)/2)*BL90*BO90*VLOOKUP('Données projet'!$B$11,Paramètres!$A$1:$I$88,3,0)*0.475*44/12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264.19999999999987</v>
      </c>
      <c r="O91" s="14">
        <f>N91*VLOOKUP('Données projet'!$B$9,Paramètres!$A$1:$I$88,3,0)*VLOOKUP('Données projet'!$B$9,Paramètres!$A$1:$I$88,5,0)</f>
        <v>239.04815999999985</v>
      </c>
      <c r="P91" s="14">
        <f t="shared" si="87"/>
        <v>58.234690128947292</v>
      </c>
      <c r="Q91" s="22">
        <f t="shared" si="54"/>
        <v>517.76763064124964</v>
      </c>
      <c r="R91" s="62">
        <f t="shared" si="55"/>
        <v>791.44936301044334</v>
      </c>
      <c r="S91" s="62">
        <f ca="1">AVERAGE(OFFSET($R$3,0,0,'Données projet'!$E$9+1,1))-AVERAGE(OFFSET($H$3,0,0,'Données projet'!$E$9+1,1))</f>
        <v>362.63718589694594</v>
      </c>
      <c r="T91" s="62">
        <f t="shared" si="88"/>
        <v>250.47702091764884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25.538378180571286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25.538378180571286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7.8</v>
      </c>
      <c r="AI91" s="14">
        <f>IF('Données projet'!$A$62&gt;35,AI90+AH91-AQ90,IF(A91&lt;'Données projet'!$A$62,$AF$205^A91,IF(A91='Données projet'!$A$62,'Données projet'!$B$62,AI90+AH91-AQ90)))</f>
        <v>361.39999999999981</v>
      </c>
      <c r="AJ91" s="14">
        <f>AI91*VLOOKUP('Données projet'!$B$10,Paramètres!$A$1:$I$88,3,0)*VLOOKUP('Données projet'!$B$10,Paramètres!$A$1:$I$88,5,0)</f>
        <v>343.90823999999981</v>
      </c>
      <c r="AK91" s="14">
        <f t="shared" si="89"/>
        <v>80.306875652525562</v>
      </c>
      <c r="AL91" s="22">
        <f t="shared" si="58"/>
        <v>738.84132642814836</v>
      </c>
      <c r="AM91" s="62">
        <f t="shared" si="59"/>
        <v>1012.5230587973421</v>
      </c>
      <c r="AN91" s="62">
        <f ca="1">AVERAGE(OFFSET($AM$3,0,0,'Données projet'!$E$10+1,1))-AVERAGE(OFFSET($H$3,0,0,'Données projet'!$E$10+1,1))</f>
        <v>466.4192367936883</v>
      </c>
      <c r="AO91" s="62">
        <f t="shared" si="90"/>
        <v>299.27200854723446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35.556686580129345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35.556686580129345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projet'!$B$11,Paramètres!$A$1:$I$88,3,0)*0.475*44/12</f>
        <v>#N/A</v>
      </c>
      <c r="BQ91" s="23" t="e">
        <f>EXP(-LN(2)/25)*BQ90+(1-EXP(-LN(2)/25))/(LN(2)/25)*Calculateur!BL91*Calculateur!BN91*VLOOKUP('Données projet'!$B$11,Paramètres!$A$1:$I$88,3,0)*0.475*44/12</f>
        <v>#N/A</v>
      </c>
      <c r="BR91" s="23" t="e">
        <f>EXP(-LN(2)/2)*BR90+(1-EXP(-LN(2)/2))/(LN(2)/2)*BL91*BO91*VLOOKUP('Données projet'!$B$11,Paramètres!$A$1:$I$88,3,0)*0.475*44/12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269.59999999999985</v>
      </c>
      <c r="O92" s="14">
        <f>N92*VLOOKUP('Données projet'!$B$9,Paramètres!$A$1:$I$88,3,0)*VLOOKUP('Données projet'!$B$9,Paramètres!$A$1:$I$88,5,0)</f>
        <v>243.93407999999988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802.12949425227407</v>
      </c>
      <c r="S92" s="62">
        <f ca="1">AVERAGE(OFFSET($R$3,0,0,'Données projet'!$E$9+1,1))-AVERAGE(OFFSET($H$3,0,0,'Données projet'!$E$9+1,1))</f>
        <v>362.63718589694594</v>
      </c>
      <c r="T92" s="62">
        <f t="shared" si="88"/>
        <v>250.47702091764884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25.037586161322885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25.037586161322885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7.8</v>
      </c>
      <c r="AI92" s="14">
        <f>IF('Données projet'!$A$62&gt;35,AI91+AH92-AQ91,IF(A92&lt;'Données projet'!$A$62,$AF$205^A92,IF(A92='Données projet'!$A$62,'Données projet'!$B$62,AI91+AH92-AQ91)))</f>
        <v>369.19999999999982</v>
      </c>
      <c r="AJ92" s="14">
        <f>AI92*VLOOKUP('Données projet'!$B$10,Paramètres!$A$1:$I$88,3,0)*VLOOKUP('Données projet'!$B$10,Paramètres!$A$1:$I$88,5,0)</f>
        <v>351.33071999999981</v>
      </c>
      <c r="AK92" s="14">
        <f t="shared" si="89"/>
        <v>81.836459759230152</v>
      </c>
      <c r="AL92" s="22">
        <f t="shared" si="58"/>
        <v>754.43283808065883</v>
      </c>
      <c r="AM92" s="62">
        <f t="shared" si="59"/>
        <v>1028.4554817921824</v>
      </c>
      <c r="AN92" s="62">
        <f ca="1">AVERAGE(OFFSET($AM$3,0,0,'Données projet'!$E$10+1,1))-AVERAGE(OFFSET($H$3,0,0,'Données projet'!$E$10+1,1))</f>
        <v>466.4192367936883</v>
      </c>
      <c r="AO92" s="62">
        <f t="shared" si="90"/>
        <v>299.27200854723446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34.859441643730364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34.859441643730364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projet'!$B$11,Paramètres!$A$1:$I$88,3,0)*0.475*44/12</f>
        <v>#N/A</v>
      </c>
      <c r="BQ92" s="23" t="e">
        <f>EXP(-LN(2)/25)*BQ91+(1-EXP(-LN(2)/25))/(LN(2)/25)*Calculateur!BL92*Calculateur!BN92*VLOOKUP('Données projet'!$B$11,Paramètres!$A$1:$I$88,3,0)*0.475*44/12</f>
        <v>#N/A</v>
      </c>
      <c r="BR92" s="23" t="e">
        <f>EXP(-LN(2)/2)*BR91+(1-EXP(-LN(2)/2))/(LN(2)/2)*BL92*BO92*VLOOKUP('Données projet'!$B$11,Paramètres!$A$1:$I$88,3,0)*0.475*44/12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274.99999999999983</v>
      </c>
      <c r="O93" s="14">
        <f>N93*VLOOKUP('Données projet'!$B$9,Paramètres!$A$1:$I$88,3,0)*VLOOKUP('Données projet'!$B$9,Paramètres!$A$1:$I$88,5,0)</f>
        <v>248.81999999999982</v>
      </c>
      <c r="P93" s="14">
        <f t="shared" si="87"/>
        <v>60.333192077890018</v>
      </c>
      <c r="Q93" s="22">
        <f t="shared" si="54"/>
        <v>538.44180953565808</v>
      </c>
      <c r="R93" s="62">
        <f t="shared" si="55"/>
        <v>812.79945053988581</v>
      </c>
      <c r="S93" s="62">
        <f ca="1">AVERAGE(OFFSET($R$3,0,0,'Données projet'!$E$9+1,1))-AVERAGE(OFFSET($H$3,0,0,'Données projet'!$E$9+1,1))</f>
        <v>362.63718589694594</v>
      </c>
      <c r="T93" s="62">
        <f t="shared" si="88"/>
        <v>250.47702091764884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projet'!$B$9,Paramètres!$A$1:$I$88,7,0))</f>
        <v>0.30099999999999999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30.869065665935306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30.869065665935306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377</v>
      </c>
      <c r="AG93" s="13">
        <f>VLOOKUP(A93,'Données projet'!$A$61:$I$81,9,0)</f>
        <v>7.8</v>
      </c>
      <c r="AH93" s="13">
        <f t="array" ref="AH93">INDEX(AG:AG,MIN(IF(ISNUMBER(AG93:AG289),ROW(AG93:AG289),"")))</f>
        <v>7.8</v>
      </c>
      <c r="AI93" s="14">
        <f>IF('Données projet'!$A$62&gt;35,AI92+AH93-AQ92,IF(A93&lt;'Données projet'!$A$62,$AF$205^A93,IF(A93='Données projet'!$A$62,'Données projet'!$B$62,AI92+AH93-AQ92)))</f>
        <v>376.99999999999983</v>
      </c>
      <c r="AJ93" s="14">
        <f>AI93*VLOOKUP('Données projet'!$B$10,Paramètres!$A$1:$I$88,3,0)*VLOOKUP('Données projet'!$B$10,Paramètres!$A$1:$I$88,5,0)</f>
        <v>358.75319999999982</v>
      </c>
      <c r="AK93" s="14">
        <f t="shared" si="89"/>
        <v>83.362286707455752</v>
      </c>
      <c r="AL93" s="22">
        <f t="shared" si="58"/>
        <v>770.01780601548501</v>
      </c>
      <c r="AM93" s="62">
        <f t="shared" si="59"/>
        <v>1044.3754470197127</v>
      </c>
      <c r="AN93" s="62">
        <f ca="1">AVERAGE(OFFSET($AM$3,0,0,'Données projet'!$E$10+1,1))-AVERAGE(OFFSET($H$3,0,0,'Données projet'!$E$10+1,1))</f>
        <v>466.4192367936883</v>
      </c>
      <c r="AO93" s="62">
        <f t="shared" si="90"/>
        <v>299.27200854723446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26</v>
      </c>
      <c r="AR93" s="17">
        <f>IF(ISNA(VLOOKUP(A93,'Données projet'!$A$61:$I$81,5,0)),0%,VLOOKUP(A93,'Données projet'!$A$61:$I$81,5,0)*VLOOKUP('Données projet'!$B$10,Paramètres!$A$1:$I$88,7,0))</f>
        <v>0.30099999999999999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42.408552143874736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42.408552143874736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projet'!$B$11,Paramètres!$A$1:$I$88,3,0)*0.475*44/12</f>
        <v>#N/A</v>
      </c>
      <c r="BQ93" s="23" t="e">
        <f>EXP(-LN(2)/25)*BQ92+(1-EXP(-LN(2)/25))/(LN(2)/25)*Calculateur!BL93*Calculateur!BN93*VLOOKUP('Données projet'!$B$11,Paramètres!$A$1:$I$88,3,0)*0.475*44/12</f>
        <v>#N/A</v>
      </c>
      <c r="BR93" s="23" t="e">
        <f>EXP(-LN(2)/2)*BR92+(1-EXP(-LN(2)/2))/(LN(2)/2)*BL93*BO93*VLOOKUP('Données projet'!$B$11,Paramètres!$A$1:$I$88,3,0)*0.475*44/12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258.99999999999983</v>
      </c>
      <c r="O94" s="14">
        <f>N94*VLOOKUP('Données projet'!$B$9,Paramètres!$A$1:$I$88,3,0)*VLOOKUP('Données projet'!$B$9,Paramètres!$A$1:$I$88,5,0)</f>
        <v>234.34319999999983</v>
      </c>
      <c r="P94" s="14">
        <f t="shared" si="87"/>
        <v>57.220758006491614</v>
      </c>
      <c r="Q94" s="22">
        <f t="shared" si="54"/>
        <v>507.80722686130588</v>
      </c>
      <c r="R94" s="62">
        <f t="shared" si="55"/>
        <v>782.49405370415093</v>
      </c>
      <c r="S94" s="62">
        <f ca="1">AVERAGE(OFFSET($R$3,0,0,'Données projet'!$E$9+1,1))-AVERAGE(OFFSET($H$3,0,0,'Données projet'!$E$9+1,1))</f>
        <v>362.63718589694594</v>
      </c>
      <c r="T94" s="62">
        <f t="shared" si="88"/>
        <v>250.47702091764884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30.263742116497234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30.263742116497234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7.6</v>
      </c>
      <c r="AI94" s="14">
        <f>IF('Données projet'!$A$62&gt;35,AI93+AH94-AQ93,IF(A94&lt;'Données projet'!$A$62,$AF$205^A94,IF(A94='Données projet'!$A$62,'Données projet'!$B$62,AI93+AH94-AQ93)))</f>
        <v>358.59999999999985</v>
      </c>
      <c r="AJ94" s="14">
        <f>AI94*VLOOKUP('Données projet'!$B$10,Paramètres!$A$1:$I$88,3,0)*VLOOKUP('Données projet'!$B$10,Paramètres!$A$1:$I$88,5,0)</f>
        <v>341.24375999999984</v>
      </c>
      <c r="AK94" s="14">
        <f t="shared" si="89"/>
        <v>79.756860477541935</v>
      </c>
      <c r="AL94" s="22">
        <f t="shared" si="58"/>
        <v>733.24274733171842</v>
      </c>
      <c r="AM94" s="62">
        <f t="shared" si="59"/>
        <v>1007.9295741745634</v>
      </c>
      <c r="AN94" s="62">
        <f ca="1">AVERAGE(OFFSET($AM$3,0,0,'Données projet'!$E$10+1,1))-AVERAGE(OFFSET($H$3,0,0,'Données projet'!$E$10+1,1))</f>
        <v>466.4192367936883</v>
      </c>
      <c r="AO94" s="62">
        <f t="shared" si="90"/>
        <v>299.27200854723446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41.576946302996042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41.576946302996042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projet'!$B$11,Paramètres!$A$1:$I$88,3,0)*0.475*44/12</f>
        <v>#N/A</v>
      </c>
      <c r="BQ94" s="23" t="e">
        <f>EXP(-LN(2)/25)*BQ93+(1-EXP(-LN(2)/25))/(LN(2)/25)*Calculateur!BL94*Calculateur!BN94*VLOOKUP('Données projet'!$B$11,Paramètres!$A$1:$I$88,3,0)*0.475*44/12</f>
        <v>#N/A</v>
      </c>
      <c r="BR94" s="23" t="e">
        <f>EXP(-LN(2)/2)*BR93+(1-EXP(-LN(2)/2))/(LN(2)/2)*BL94*BO94*VLOOKUP('Données projet'!$B$11,Paramètres!$A$1:$I$88,3,0)*0.475*44/12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263.99999999999983</v>
      </c>
      <c r="O95" s="14">
        <f>N95*VLOOKUP('Données projet'!$B$9,Paramètres!$A$1:$I$88,3,0)*VLOOKUP('Données projet'!$B$9,Paramètres!$A$1:$I$88,5,0)</f>
        <v>238.86719999999983</v>
      </c>
      <c r="P95" s="14">
        <f t="shared" si="87"/>
        <v>58.195735973104156</v>
      </c>
      <c r="Q95" s="22">
        <f t="shared" si="54"/>
        <v>517.38461348648946</v>
      </c>
      <c r="R95" s="62">
        <f t="shared" si="55"/>
        <v>792.39491552960112</v>
      </c>
      <c r="S95" s="62">
        <f ca="1">AVERAGE(OFFSET($R$3,0,0,'Données projet'!$E$9+1,1))-AVERAGE(OFFSET($H$3,0,0,'Données projet'!$E$9+1,1))</f>
        <v>362.63718589694594</v>
      </c>
      <c r="T95" s="62">
        <f t="shared" si="88"/>
        <v>250.47702091764884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29.670288592652732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29.670288592652732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7.6</v>
      </c>
      <c r="AI95" s="14">
        <f>IF('Données projet'!$A$62&gt;35,AI94+AH95-AQ94,IF(A95&lt;'Données projet'!$A$62,$AF$205^A95,IF(A95='Données projet'!$A$62,'Données projet'!$B$62,AI94+AH95-AQ94)))</f>
        <v>366.19999999999987</v>
      </c>
      <c r="AJ95" s="14">
        <f>AI95*VLOOKUP('Données projet'!$B$10,Paramètres!$A$1:$I$88,3,0)*VLOOKUP('Données projet'!$B$10,Paramètres!$A$1:$I$88,5,0)</f>
        <v>348.47591999999986</v>
      </c>
      <c r="AK95" s="14">
        <f t="shared" si="89"/>
        <v>81.248607675274144</v>
      </c>
      <c r="AL95" s="22">
        <f t="shared" si="58"/>
        <v>748.43688570110214</v>
      </c>
      <c r="AM95" s="62">
        <f t="shared" si="59"/>
        <v>1023.4471877442138</v>
      </c>
      <c r="AN95" s="62">
        <f ca="1">AVERAGE(OFFSET($AM$3,0,0,'Données projet'!$E$10+1,1))-AVERAGE(OFFSET($H$3,0,0,'Données projet'!$E$10+1,1))</f>
        <v>466.4192367936883</v>
      </c>
      <c r="AO95" s="62">
        <f t="shared" si="90"/>
        <v>299.27200854723446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40.761647745427496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40.761647745427496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projet'!$B$11,Paramètres!$A$1:$I$88,3,0)*0.475*44/12</f>
        <v>#N/A</v>
      </c>
      <c r="BQ95" s="23" t="e">
        <f>EXP(-LN(2)/25)*BQ94+(1-EXP(-LN(2)/25))/(LN(2)/25)*Calculateur!BL95*Calculateur!BN95*VLOOKUP('Données projet'!$B$11,Paramètres!$A$1:$I$88,3,0)*0.475*44/12</f>
        <v>#N/A</v>
      </c>
      <c r="BR95" s="23" t="e">
        <f>EXP(-LN(2)/2)*BR94+(1-EXP(-LN(2)/2))/(LN(2)/2)*BL95*BO95*VLOOKUP('Données projet'!$B$11,Paramètres!$A$1:$I$88,3,0)*0.475*44/12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268.99999999999983</v>
      </c>
      <c r="O96" s="14">
        <f>N96*VLOOKUP('Données projet'!$B$9,Paramètres!$A$1:$I$88,3,0)*VLOOKUP('Données projet'!$B$9,Paramètres!$A$1:$I$88,5,0)</f>
        <v>243.39119999999986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802.28642616135653</v>
      </c>
      <c r="S96" s="62">
        <f ca="1">AVERAGE(OFFSET($R$3,0,0,'Données projet'!$E$9+1,1))-AVERAGE(OFFSET($H$3,0,0,'Données projet'!$E$9+1,1))</f>
        <v>362.63718589694594</v>
      </c>
      <c r="T96" s="62">
        <f t="shared" si="88"/>
        <v>250.47702091764884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29.088472330439913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29.088472330439913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7.6</v>
      </c>
      <c r="AI96" s="14">
        <f>IF('Données projet'!$A$62&gt;35,AI95+AH96-AQ95,IF(A96&lt;'Données projet'!$A$62,$AF$205^A96,IF(A96='Données projet'!$A$62,'Données projet'!$B$62,AI95+AH96-AQ95)))</f>
        <v>373.7999999999999</v>
      </c>
      <c r="AJ96" s="14">
        <f>AI96*VLOOKUP('Données projet'!$B$10,Paramètres!$A$1:$I$88,3,0)*VLOOKUP('Données projet'!$B$10,Paramètres!$A$1:$I$88,5,0)</f>
        <v>355.70807999999994</v>
      </c>
      <c r="AK96" s="14">
        <f t="shared" si="89"/>
        <v>82.736755291966659</v>
      </c>
      <c r="AL96" s="22">
        <f t="shared" si="58"/>
        <v>763.62475480017508</v>
      </c>
      <c r="AM96" s="62">
        <f t="shared" si="59"/>
        <v>1038.9529204720111</v>
      </c>
      <c r="AN96" s="62">
        <f ca="1">AVERAGE(OFFSET($AM$3,0,0,'Données projet'!$E$10+1,1))-AVERAGE(OFFSET($H$3,0,0,'Données projet'!$E$10+1,1))</f>
        <v>466.4192367936883</v>
      </c>
      <c r="AO96" s="62">
        <f t="shared" si="90"/>
        <v>299.27200854723446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39.962336695289856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39.962336695289856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projet'!$B$11,Paramètres!$A$1:$I$88,3,0)*0.475*44/12</f>
        <v>#N/A</v>
      </c>
      <c r="BQ96" s="23" t="e">
        <f>EXP(-LN(2)/25)*BQ95+(1-EXP(-LN(2)/25))/(LN(2)/25)*Calculateur!BL96*Calculateur!BN96*VLOOKUP('Données projet'!$B$11,Paramètres!$A$1:$I$88,3,0)*0.475*44/12</f>
        <v>#N/A</v>
      </c>
      <c r="BR96" s="23" t="e">
        <f>EXP(-LN(2)/2)*BR95+(1-EXP(-LN(2)/2))/(LN(2)/2)*BL96*BO96*VLOOKUP('Données projet'!$B$11,Paramètres!$A$1:$I$88,3,0)*0.475*44/12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273.99999999999983</v>
      </c>
      <c r="O97" s="14">
        <f>N97*VLOOKUP('Données projet'!$B$9,Paramètres!$A$1:$I$88,3,0)*VLOOKUP('Données projet'!$B$9,Paramètres!$A$1:$I$88,5,0)</f>
        <v>247.91519999999986</v>
      </c>
      <c r="P97" s="14">
        <f t="shared" si="87"/>
        <v>60.139294964297406</v>
      </c>
      <c r="Q97" s="22">
        <f t="shared" si="54"/>
        <v>536.52824539615096</v>
      </c>
      <c r="R97" s="62">
        <f t="shared" si="55"/>
        <v>812.16876047338951</v>
      </c>
      <c r="S97" s="62">
        <f ca="1">AVERAGE(OFFSET($R$3,0,0,'Données projet'!$E$9+1,1))-AVERAGE(OFFSET($H$3,0,0,'Données projet'!$E$9+1,1))</f>
        <v>362.63718589694594</v>
      </c>
      <c r="T97" s="62">
        <f t="shared" si="88"/>
        <v>250.47702091764884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28.518065130256211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28.518065130256211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7.6</v>
      </c>
      <c r="AI97" s="14">
        <f>IF('Données projet'!$A$62&gt;35,AI96+AH97-AQ96,IF(A97&lt;'Données projet'!$A$62,$AF$205^A97,IF(A97='Données projet'!$A$62,'Données projet'!$B$62,AI96+AH97-AQ96)))</f>
        <v>381.39999999999992</v>
      </c>
      <c r="AJ97" s="14">
        <f>AI97*VLOOKUP('Données projet'!$B$10,Paramètres!$A$1:$I$88,3,0)*VLOOKUP('Données projet'!$B$10,Paramètres!$A$1:$I$88,5,0)</f>
        <v>362.9402399999999</v>
      </c>
      <c r="AK97" s="14">
        <f t="shared" si="89"/>
        <v>84.221384946884442</v>
      </c>
      <c r="AL97" s="22">
        <f t="shared" si="58"/>
        <v>778.80649678249029</v>
      </c>
      <c r="AM97" s="62">
        <f t="shared" si="59"/>
        <v>1054.4470118597287</v>
      </c>
      <c r="AN97" s="62">
        <f ca="1">AVERAGE(OFFSET($AM$3,0,0,'Données projet'!$E$10+1,1))-AVERAGE(OFFSET($H$3,0,0,'Données projet'!$E$10+1,1))</f>
        <v>466.4192367936883</v>
      </c>
      <c r="AO97" s="62">
        <f t="shared" si="90"/>
        <v>299.27200854723446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39.178699647313813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39.178699647313813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projet'!$B$11,Paramètres!$A$1:$I$88,3,0)*0.475*44/12</f>
        <v>#N/A</v>
      </c>
      <c r="BQ97" s="23" t="e">
        <f>EXP(-LN(2)/25)*BQ96+(1-EXP(-LN(2)/25))/(LN(2)/25)*Calculateur!BL97*Calculateur!BN97*VLOOKUP('Données projet'!$B$11,Paramètres!$A$1:$I$88,3,0)*0.475*44/12</f>
        <v>#N/A</v>
      </c>
      <c r="BR97" s="23" t="e">
        <f>EXP(-LN(2)/2)*BR96+(1-EXP(-LN(2)/2))/(LN(2)/2)*BL97*BO97*VLOOKUP('Données projet'!$B$11,Paramètres!$A$1:$I$88,3,0)*0.475*44/12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278.99999999999983</v>
      </c>
      <c r="O98" s="14">
        <f>N98*VLOOKUP('Données projet'!$B$9,Paramètres!$A$1:$I$88,3,0)*VLOOKUP('Données projet'!$B$9,Paramètres!$A$1:$I$88,5,0)</f>
        <v>252.43919999999983</v>
      </c>
      <c r="P98" s="14">
        <f t="shared" si="87"/>
        <v>61.107963296116218</v>
      </c>
      <c r="Q98" s="22">
        <f t="shared" si="54"/>
        <v>546.09464274073537</v>
      </c>
      <c r="R98" s="62">
        <f t="shared" si="55"/>
        <v>822.04208865950136</v>
      </c>
      <c r="S98" s="62">
        <f ca="1">AVERAGE(OFFSET($R$3,0,0,'Données projet'!$E$9+1,1))-AVERAGE(OFFSET($H$3,0,0,'Données projet'!$E$9+1,1))</f>
        <v>362.63718589694594</v>
      </c>
      <c r="T98" s="62">
        <f t="shared" si="88"/>
        <v>250.47702091764884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projet'!$B$9,Paramètres!$A$1:$I$88,7,0))</f>
        <v>0.30099999999999999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34.281294565170406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34.281294565170406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389</v>
      </c>
      <c r="AG98" s="13">
        <f>VLOOKUP(A98,'Données projet'!$A$61:$I$81,9,0)</f>
        <v>7.6</v>
      </c>
      <c r="AH98" s="13">
        <f t="array" ref="AH98">INDEX(AG:AG,MIN(IF(ISNUMBER(AG98:AG294),ROW(AG98:AG294),"")))</f>
        <v>7.6</v>
      </c>
      <c r="AI98" s="14">
        <f>IF('Données projet'!$A$62&gt;35,AI97+AH98-AQ97,IF(A98&lt;'Données projet'!$A$62,$AF$205^A98,IF(A98='Données projet'!$A$62,'Données projet'!$B$62,AI97+AH98-AQ97)))</f>
        <v>388.99999999999994</v>
      </c>
      <c r="AJ98" s="14">
        <f>AI98*VLOOKUP('Données projet'!$B$10,Paramètres!$A$1:$I$88,3,0)*VLOOKUP('Données projet'!$B$10,Paramètres!$A$1:$I$88,5,0)</f>
        <v>370.17239999999998</v>
      </c>
      <c r="AK98" s="14">
        <f t="shared" si="89"/>
        <v>85.702574820499791</v>
      </c>
      <c r="AL98" s="22">
        <f t="shared" si="58"/>
        <v>793.98224781237047</v>
      </c>
      <c r="AM98" s="62">
        <f t="shared" si="59"/>
        <v>1069.9296937311365</v>
      </c>
      <c r="AN98" s="62">
        <f ca="1">AVERAGE(OFFSET($AM$3,0,0,'Données projet'!$E$10+1,1))-AVERAGE(OFFSET($H$3,0,0,'Données projet'!$E$10+1,1))</f>
        <v>466.4192367936883</v>
      </c>
      <c r="AO98" s="62">
        <f t="shared" si="90"/>
        <v>299.27200854723446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25</v>
      </c>
      <c r="AR98" s="17">
        <f>IF(ISNA(VLOOKUP(A98,'Données projet'!$A$61:$I$81,5,0)),0%,VLOOKUP(A98,'Données projet'!$A$61:$I$81,5,0)*VLOOKUP('Données projet'!$B$10,Paramètres!$A$1:$I$88,7,0))</f>
        <v>0.30099999999999999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46.326470482932926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46.326470482932926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projet'!$B$11,Paramètres!$A$1:$I$88,3,0)*0.475*44/12</f>
        <v>#N/A</v>
      </c>
      <c r="BQ98" s="23" t="e">
        <f>EXP(-LN(2)/25)*BQ97+(1-EXP(-LN(2)/25))/(LN(2)/25)*Calculateur!BL98*Calculateur!BN98*VLOOKUP('Données projet'!$B$11,Paramètres!$A$1:$I$88,3,0)*0.475*44/12</f>
        <v>#N/A</v>
      </c>
      <c r="BR98" s="23" t="e">
        <f>EXP(-LN(2)/2)*BR97+(1-EXP(-LN(2)/2))/(LN(2)/2)*BL98*BO98*VLOOKUP('Données projet'!$B$11,Paramètres!$A$1:$I$88,3,0)*0.475*44/12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262.79999999999984</v>
      </c>
      <c r="O99" s="14">
        <f>N99*VLOOKUP('Données projet'!$B$9,Paramètres!$A$1:$I$88,3,0)*VLOOKUP('Données projet'!$B$9,Paramètres!$A$1:$I$88,5,0)</f>
        <v>237.78143999999983</v>
      </c>
      <c r="P99" s="14">
        <f t="shared" si="87"/>
        <v>57.9619387969109</v>
      </c>
      <c r="Q99" s="22">
        <f t="shared" ref="Q99:Q130" si="107">(O99+P99)*0.475*44/12</f>
        <v>515.08638473795281</v>
      </c>
      <c r="R99" s="62">
        <f t="shared" si="55"/>
        <v>791.33543693434024</v>
      </c>
      <c r="S99" s="62">
        <f ca="1">AVERAGE(OFFSET($R$3,0,0,'Données projet'!$E$9+1,1))-AVERAGE(OFFSET($H$3,0,0,'Données projet'!$E$9+1,1))</f>
        <v>362.63718589694594</v>
      </c>
      <c r="T99" s="62">
        <f t="shared" si="88"/>
        <v>250.47702091764884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33.609059288272455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33.609059288272455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7.2</v>
      </c>
      <c r="AI99" s="14">
        <f>IF('Données projet'!$A$62&gt;35,AI98+AH99-AQ98,IF(A99&lt;'Données projet'!$A$62,$AF$205^A99,IF(A99='Données projet'!$A$62,'Données projet'!$B$62,AI98+AH99-AQ98)))</f>
        <v>371.19999999999993</v>
      </c>
      <c r="AJ99" s="14">
        <f>AI99*VLOOKUP('Données projet'!$B$10,Paramètres!$A$1:$I$88,3,0)*VLOOKUP('Données projet'!$B$10,Paramètres!$A$1:$I$88,5,0)</f>
        <v>353.23391999999996</v>
      </c>
      <c r="AK99" s="14">
        <f t="shared" si="89"/>
        <v>82.228052087633429</v>
      </c>
      <c r="AL99" s="22">
        <f t="shared" si="58"/>
        <v>758.42960138596152</v>
      </c>
      <c r="AM99" s="62">
        <f t="shared" si="59"/>
        <v>1034.6786535823489</v>
      </c>
      <c r="AN99" s="62">
        <f ca="1">AVERAGE(OFFSET($AM$3,0,0,'Données projet'!$E$10+1,1))-AVERAGE(OFFSET($H$3,0,0,'Données projet'!$E$10+1,1))</f>
        <v>466.4192367936883</v>
      </c>
      <c r="AO99" s="62">
        <f t="shared" si="90"/>
        <v>299.27200854723446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45.418036653119522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45.418036653119522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projet'!$B$11,Paramètres!$A$1:$I$88,3,0)*0.475*44/12</f>
        <v>#N/A</v>
      </c>
      <c r="BQ99" s="23" t="e">
        <f>EXP(-LN(2)/25)*BQ98+(1-EXP(-LN(2)/25))/(LN(2)/25)*Calculateur!BL99*Calculateur!BN99*VLOOKUP('Données projet'!$B$11,Paramètres!$A$1:$I$88,3,0)*0.475*44/12</f>
        <v>#N/A</v>
      </c>
      <c r="BR99" s="23" t="e">
        <f>EXP(-LN(2)/2)*BR98+(1-EXP(-LN(2)/2))/(LN(2)/2)*BL99*BO99*VLOOKUP('Données projet'!$B$11,Paramètres!$A$1:$I$88,3,0)*0.475*44/12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267.59999999999985</v>
      </c>
      <c r="O100" s="14">
        <f>N100*VLOOKUP('Données projet'!$B$9,Paramètres!$A$1:$I$88,3,0)*VLOOKUP('Données projet'!$B$9,Paramètres!$A$1:$I$88,5,0)</f>
        <v>242.12447999999986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800.82343802481137</v>
      </c>
      <c r="S100" s="62">
        <f ca="1">AVERAGE(OFFSET($R$3,0,0,'Données projet'!$E$9+1,1))-AVERAGE(OFFSET($H$3,0,0,'Données projet'!$E$9+1,1))</f>
        <v>362.63718589694594</v>
      </c>
      <c r="T100" s="62">
        <f t="shared" si="88"/>
        <v>250.47702091764884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32.950006135131439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32.950006135131439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7.2</v>
      </c>
      <c r="AI100" s="14">
        <f>IF('Données projet'!$A$62&gt;35,AI99+AH100-AQ99,IF(A100&lt;'Données projet'!$A$62,$AF$205^A100,IF(A100='Données projet'!$A$62,'Données projet'!$B$62,AI99+AH100-AQ99)))</f>
        <v>378.39999999999992</v>
      </c>
      <c r="AJ100" s="14">
        <f>AI100*VLOOKUP('Données projet'!$B$10,Paramètres!$A$1:$I$88,3,0)*VLOOKUP('Données projet'!$B$10,Paramètres!$A$1:$I$88,5,0)</f>
        <v>360.08543999999995</v>
      </c>
      <c r="AK100" s="14">
        <f t="shared" si="89"/>
        <v>83.635762108787389</v>
      </c>
      <c r="AL100" s="22">
        <f t="shared" si="58"/>
        <v>772.81442700613798</v>
      </c>
      <c r="AM100" s="62">
        <f t="shared" si="59"/>
        <v>1049.3598532855208</v>
      </c>
      <c r="AN100" s="62">
        <f ca="1">AVERAGE(OFFSET($AM$3,0,0,'Données projet'!$E$10+1,1))-AVERAGE(OFFSET($H$3,0,0,'Données projet'!$E$10+1,1))</f>
        <v>466.4192367936883</v>
      </c>
      <c r="AO100" s="62">
        <f t="shared" si="90"/>
        <v>299.27200854723446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44.527416656618833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44.527416656618833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projet'!$B$11,Paramètres!$A$1:$I$88,3,0)*0.475*44/12</f>
        <v>#N/A</v>
      </c>
      <c r="BQ100" s="23" t="e">
        <f>EXP(-LN(2)/25)*BQ99+(1-EXP(-LN(2)/25))/(LN(2)/25)*Calculateur!BL100*Calculateur!BN100*VLOOKUP('Données projet'!$B$11,Paramètres!$A$1:$I$88,3,0)*0.475*44/12</f>
        <v>#N/A</v>
      </c>
      <c r="BR100" s="23" t="e">
        <f>EXP(-LN(2)/2)*BR99+(1-EXP(-LN(2)/2))/(LN(2)/2)*BL100*BO100*VLOOKUP('Données projet'!$B$11,Paramètres!$A$1:$I$88,3,0)*0.475*44/12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272.39999999999986</v>
      </c>
      <c r="O101" s="14">
        <f>N101*VLOOKUP('Données projet'!$B$9,Paramètres!$A$1:$I$88,3,0)*VLOOKUP('Données projet'!$B$9,Paramètres!$A$1:$I$88,5,0)</f>
        <v>246.46751999999987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810.3029029972256</v>
      </c>
      <c r="S101" s="62">
        <f ca="1">AVERAGE(OFFSET($R$3,0,0,'Données projet'!$E$9+1,1))-AVERAGE(OFFSET($H$3,0,0,'Données projet'!$E$9+1,1))</f>
        <v>362.63718589694594</v>
      </c>
      <c r="T101" s="62">
        <f t="shared" si="88"/>
        <v>250.47702091764884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32.303876612340787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32.303876612340787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7.2</v>
      </c>
      <c r="AI101" s="14">
        <f>IF('Données projet'!$A$62&gt;35,AI100+AH101-AQ100,IF(A101&lt;'Données projet'!$A$62,$AF$205^A101,IF(A101='Données projet'!$A$62,'Données projet'!$B$62,AI100+AH101-AQ100)))</f>
        <v>385.59999999999991</v>
      </c>
      <c r="AJ101" s="14">
        <f>AI101*VLOOKUP('Données projet'!$B$10,Paramètres!$A$1:$I$88,3,0)*VLOOKUP('Données projet'!$B$10,Paramètres!$A$1:$I$88,5,0)</f>
        <v>366.93695999999994</v>
      </c>
      <c r="AK101" s="14">
        <f t="shared" si="89"/>
        <v>85.040357586405037</v>
      </c>
      <c r="AL101" s="22">
        <f t="shared" si="58"/>
        <v>787.19382812965523</v>
      </c>
      <c r="AM101" s="62">
        <f t="shared" si="59"/>
        <v>1064.0304870642867</v>
      </c>
      <c r="AN101" s="62">
        <f ca="1">AVERAGE(OFFSET($AM$3,0,0,'Données projet'!$E$10+1,1))-AVERAGE(OFFSET($H$3,0,0,'Données projet'!$E$10+1,1))</f>
        <v>466.4192367936883</v>
      </c>
      <c r="AO101" s="62">
        <f t="shared" si="90"/>
        <v>299.27200854723446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43.654261175024963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43.654261175024963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projet'!$B$11,Paramètres!$A$1:$I$88,3,0)*0.475*44/12</f>
        <v>#N/A</v>
      </c>
      <c r="BQ101" s="23" t="e">
        <f>EXP(-LN(2)/25)*BQ100+(1-EXP(-LN(2)/25))/(LN(2)/25)*Calculateur!BL101*Calculateur!BN101*VLOOKUP('Données projet'!$B$11,Paramètres!$A$1:$I$88,3,0)*0.475*44/12</f>
        <v>#N/A</v>
      </c>
      <c r="BR101" s="23" t="e">
        <f>EXP(-LN(2)/2)*BR100+(1-EXP(-LN(2)/2))/(LN(2)/2)*BL101*BO101*VLOOKUP('Données projet'!$B$11,Paramètres!$A$1:$I$88,3,0)*0.475*44/12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277.19999999999987</v>
      </c>
      <c r="O102" s="14">
        <f>N102*VLOOKUP('Données projet'!$B$9,Paramètres!$A$1:$I$88,3,0)*VLOOKUP('Données projet'!$B$9,Paramètres!$A$1:$I$88,5,0)</f>
        <v>250.8105599999999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819.77398776356586</v>
      </c>
      <c r="S102" s="62">
        <f ca="1">AVERAGE(OFFSET($R$3,0,0,'Données projet'!$E$9+1,1))-AVERAGE(OFFSET($H$3,0,0,'Données projet'!$E$9+1,1))</f>
        <v>362.63718589694594</v>
      </c>
      <c r="T102" s="62">
        <f t="shared" si="88"/>
        <v>250.47702091764884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31.670417295391967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31.670417295391967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7.2</v>
      </c>
      <c r="AI102" s="14">
        <f>IF('Données projet'!$A$62&gt;35,AI101+AH102-AQ101,IF(A102&lt;'Données projet'!$A$62,$AF$205^A102,IF(A102='Données projet'!$A$62,'Données projet'!$B$62,AI101+AH102-AQ101)))</f>
        <v>392.7999999999999</v>
      </c>
      <c r="AJ102" s="14">
        <f>AI102*VLOOKUP('Données projet'!$B$10,Paramètres!$A$1:$I$88,3,0)*VLOOKUP('Données projet'!$B$10,Paramètres!$A$1:$I$88,5,0)</f>
        <v>373.78847999999988</v>
      </c>
      <c r="AK102" s="14">
        <f t="shared" si="89"/>
        <v>86.44190338224746</v>
      </c>
      <c r="AL102" s="22">
        <f t="shared" si="58"/>
        <v>801.56791772408076</v>
      </c>
      <c r="AM102" s="62">
        <f t="shared" si="59"/>
        <v>1078.6907570784908</v>
      </c>
      <c r="AN102" s="62">
        <f ca="1">AVERAGE(OFFSET($AM$3,0,0,'Données projet'!$E$10+1,1))-AVERAGE(OFFSET($H$3,0,0,'Données projet'!$E$10+1,1))</f>
        <v>466.4192367936883</v>
      </c>
      <c r="AO102" s="62">
        <f t="shared" si="90"/>
        <v>299.27200854723446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42.798227739852898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42.798227739852898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projet'!$B$11,Paramètres!$A$1:$I$88,3,0)*0.475*44/12</f>
        <v>#N/A</v>
      </c>
      <c r="BQ102" s="23" t="e">
        <f>EXP(-LN(2)/25)*BQ101+(1-EXP(-LN(2)/25))/(LN(2)/25)*Calculateur!BL102*Calculateur!BN102*VLOOKUP('Données projet'!$B$11,Paramètres!$A$1:$I$88,3,0)*0.475*44/12</f>
        <v>#N/A</v>
      </c>
      <c r="BR102" s="23" t="e">
        <f>EXP(-LN(2)/2)*BR101+(1-EXP(-LN(2)/2))/(LN(2)/2)*BL102*BO102*VLOOKUP('Données projet'!$B$11,Paramètres!$A$1:$I$88,3,0)*0.475*44/12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281.99999999999989</v>
      </c>
      <c r="O103" s="14">
        <f>N103*VLOOKUP('Données projet'!$B$9,Paramètres!$A$1:$I$88,3,0)*VLOOKUP('Données projet'!$B$9,Paramètres!$A$1:$I$88,5,0)</f>
        <v>255.15359999999987</v>
      </c>
      <c r="P103" s="14">
        <f t="shared" si="87"/>
        <v>61.688192762754376</v>
      </c>
      <c r="Q103" s="22">
        <f t="shared" si="107"/>
        <v>551.83278906179692</v>
      </c>
      <c r="R103" s="62">
        <f t="shared" si="55"/>
        <v>829.23684424550606</v>
      </c>
      <c r="S103" s="62">
        <f ca="1">AVERAGE(OFFSET($R$3,0,0,'Données projet'!$E$9+1,1))-AVERAGE(OFFSET($H$3,0,0,'Données projet'!$E$9+1,1))</f>
        <v>362.63718589694594</v>
      </c>
      <c r="T103" s="62">
        <f t="shared" si="88"/>
        <v>250.47702091764884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282</v>
      </c>
      <c r="W103" s="17">
        <f>IF(ISNA(VLOOKUP(A103,'Données projet'!$A$35:$I$55,5,0)),0%,VLOOKUP(A103,'Données projet'!$A$35:$I$55,5,0)*VLOOKUP('Données projet'!$B$9,Paramètres!$A$1:$I$88,7,0))</f>
        <v>0.34400000000000003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128.07965270800878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128.07965270800878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400</v>
      </c>
      <c r="AG103" s="13">
        <f>VLOOKUP(A103,'Données projet'!$A$61:$I$81,9,0)</f>
        <v>7.2</v>
      </c>
      <c r="AH103" s="13">
        <f t="array" ref="AH103">INDEX(AG:AG,MIN(IF(ISNUMBER(AG103:AG299),ROW(AG103:AG299),"")))</f>
        <v>7.2</v>
      </c>
      <c r="AI103" s="14">
        <f>IF('Données projet'!$A$62&gt;35,AI102+AH103-AQ102,IF(A103&lt;'Données projet'!$A$62,$AF$205^A103,IF(A103='Données projet'!$A$62,'Données projet'!$B$62,AI102+AH103-AQ102)))</f>
        <v>399.99999999999989</v>
      </c>
      <c r="AJ103" s="14">
        <f>AI103*VLOOKUP('Données projet'!$B$10,Paramètres!$A$1:$I$88,3,0)*VLOOKUP('Données projet'!$B$10,Paramètres!$A$1:$I$88,5,0)</f>
        <v>380.63999999999987</v>
      </c>
      <c r="AK103" s="14">
        <f t="shared" si="89"/>
        <v>87.840461844123254</v>
      </c>
      <c r="AL103" s="22">
        <f t="shared" si="58"/>
        <v>815.93680437851435</v>
      </c>
      <c r="AM103" s="62">
        <f t="shared" si="59"/>
        <v>1093.3408595622236</v>
      </c>
      <c r="AN103" s="62">
        <f ca="1">AVERAGE(OFFSET($AM$3,0,0,'Données projet'!$E$10+1,1))-AVERAGE(OFFSET($H$3,0,0,'Données projet'!$E$10+1,1))</f>
        <v>466.4192367936883</v>
      </c>
      <c r="AO103" s="62">
        <f t="shared" si="90"/>
        <v>299.27200854723446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400</v>
      </c>
      <c r="AR103" s="17">
        <f>IF(ISNA(VLOOKUP(A103,'Données projet'!$A$61:$I$81,5,0)),0%,VLOOKUP(A103,'Données projet'!$A$61:$I$81,5,0)*VLOOKUP('Données projet'!$B$10,Paramètres!$A$1:$I$88,7,0))</f>
        <v>0.34400000000000003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186.70944896952096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186.70944896952096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projet'!$B$11,Paramètres!$A$1:$I$88,3,0)*0.475*44/12</f>
        <v>#N/A</v>
      </c>
      <c r="BQ103" s="23" t="e">
        <f>EXP(-LN(2)/25)*BQ102+(1-EXP(-LN(2)/25))/(LN(2)/25)*Calculateur!BL103*Calculateur!BN103*VLOOKUP('Données projet'!$B$11,Paramètres!$A$1:$I$88,3,0)*0.475*44/12</f>
        <v>#N/A</v>
      </c>
      <c r="BR103" s="23" t="e">
        <f>EXP(-LN(2)/2)*BR102+(1-EXP(-LN(2)/2))/(LN(2)/2)*BL103*BO103*VLOOKUP('Données projet'!$B$11,Paramètres!$A$1:$I$88,3,0)*0.475*44/12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projet'!$B$9,Paramètres!$A$1:$I$88,3,0)*VLOOKUP('Données projet'!$B$9,Paramètres!$A$1:$I$88,5,0)</f>
        <v>-1.0286385077051818E-13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362.63718589694594</v>
      </c>
      <c r="T104" s="62">
        <f t="shared" si="88"/>
        <v>250.47702091764884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125.56808883927908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125.56808883927908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projet'!$B$10,Paramètres!$A$1:$I$88,3,0)*VLOOKUP('Données projet'!$B$10,Paramètres!$A$1:$I$88,5,0)</f>
        <v>-1.0818439477588981E-13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466.4192367936883</v>
      </c>
      <c r="AO104" s="62">
        <f t="shared" si="90"/>
        <v>299.27200854723446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183.04819055674767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183.04819055674767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projet'!$B$11,Paramètres!$A$1:$I$88,3,0)*0.475*44/12</f>
        <v>#N/A</v>
      </c>
      <c r="BQ104" s="23" t="e">
        <f>EXP(-LN(2)/25)*BQ103+(1-EXP(-LN(2)/25))/(LN(2)/25)*Calculateur!BL104*Calculateur!BN104*VLOOKUP('Données projet'!$B$11,Paramètres!$A$1:$I$88,3,0)*0.475*44/12</f>
        <v>#N/A</v>
      </c>
      <c r="BR104" s="23" t="e">
        <f>EXP(-LN(2)/2)*BR103+(1-EXP(-LN(2)/2))/(LN(2)/2)*BL104*BO104*VLOOKUP('Données projet'!$B$11,Paramètres!$A$1:$I$88,3,0)*0.475*44/12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projet'!$B$9,Paramètres!$A$1:$I$88,3,0)*VLOOKUP('Données projet'!$B$9,Paramètres!$A$1:$I$88,5,0)</f>
        <v>-1.0286385077051818E-13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362.63718589694594</v>
      </c>
      <c r="T105" s="62">
        <f t="shared" si="88"/>
        <v>250.47702091764884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123.10577520611248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123.10577520611248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projet'!$B$10,Paramètres!$A$1:$I$88,3,0)*VLOOKUP('Données projet'!$B$10,Paramètres!$A$1:$I$88,5,0)</f>
        <v>-1.0818439477588981E-13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466.4192367936883</v>
      </c>
      <c r="AO105" s="62">
        <f t="shared" si="90"/>
        <v>299.27200854723446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179.45872718830174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179.45872718830174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projet'!$B$11,Paramètres!$A$1:$I$88,3,0)*0.475*44/12</f>
        <v>#N/A</v>
      </c>
      <c r="BQ105" s="23" t="e">
        <f>EXP(-LN(2)/25)*BQ104+(1-EXP(-LN(2)/25))/(LN(2)/25)*Calculateur!BL105*Calculateur!BN105*VLOOKUP('Données projet'!$B$11,Paramètres!$A$1:$I$88,3,0)*0.475*44/12</f>
        <v>#N/A</v>
      </c>
      <c r="BR105" s="23" t="e">
        <f>EXP(-LN(2)/2)*BR104+(1-EXP(-LN(2)/2))/(LN(2)/2)*BL105*BO105*VLOOKUP('Données projet'!$B$11,Paramètres!$A$1:$I$88,3,0)*0.475*44/12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projet'!$B$9,Paramètres!$A$1:$I$88,3,0)*VLOOKUP('Données projet'!$B$9,Paramètres!$A$1:$I$88,5,0)</f>
        <v>-1.0286385077051818E-13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362.63718589694594</v>
      </c>
      <c r="T106" s="62">
        <f t="shared" si="88"/>
        <v>250.47702091764884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120.69174604142925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120.69174604142925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projet'!$B$10,Paramètres!$A$1:$I$88,3,0)*VLOOKUP('Données projet'!$B$10,Paramètres!$A$1:$I$88,5,0)</f>
        <v>-1.0818439477588981E-13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466.4192367936883</v>
      </c>
      <c r="AO106" s="62">
        <f t="shared" si="90"/>
        <v>299.27200854723446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175.93965100715454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175.93965100715454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projet'!$B$11,Paramètres!$A$1:$I$88,3,0)*0.475*44/12</f>
        <v>#N/A</v>
      </c>
      <c r="BQ106" s="23" t="e">
        <f>EXP(-LN(2)/25)*BQ105+(1-EXP(-LN(2)/25))/(LN(2)/25)*Calculateur!BL106*Calculateur!BN106*VLOOKUP('Données projet'!$B$11,Paramètres!$A$1:$I$88,3,0)*0.475*44/12</f>
        <v>#N/A</v>
      </c>
      <c r="BR106" s="23" t="e">
        <f>EXP(-LN(2)/2)*BR105+(1-EXP(-LN(2)/2))/(LN(2)/2)*BL106*BO106*VLOOKUP('Données projet'!$B$11,Paramètres!$A$1:$I$88,3,0)*0.475*44/12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projet'!$B$9,Paramètres!$A$1:$I$88,3,0)*VLOOKUP('Données projet'!$B$9,Paramètres!$A$1:$I$88,5,0)</f>
        <v>-1.0286385077051818E-13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362.63718589694594</v>
      </c>
      <c r="T107" s="62">
        <f t="shared" si="88"/>
        <v>250.47702091764884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118.32505451625306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118.32505451625306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projet'!$B$10,Paramètres!$A$1:$I$88,3,0)*VLOOKUP('Données projet'!$B$10,Paramètres!$A$1:$I$88,5,0)</f>
        <v>-1.0818439477588981E-13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466.4192367936883</v>
      </c>
      <c r="AO107" s="62">
        <f t="shared" si="90"/>
        <v>299.27200854723446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172.48958176349512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172.48958176349512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projet'!$B$11,Paramètres!$A$1:$I$88,3,0)*0.475*44/12</f>
        <v>#N/A</v>
      </c>
      <c r="BQ107" s="23" t="e">
        <f>EXP(-LN(2)/25)*BQ106+(1-EXP(-LN(2)/25))/(LN(2)/25)*Calculateur!BL107*Calculateur!BN107*VLOOKUP('Données projet'!$B$11,Paramètres!$A$1:$I$88,3,0)*0.475*44/12</f>
        <v>#N/A</v>
      </c>
      <c r="BR107" s="23" t="e">
        <f>EXP(-LN(2)/2)*BR106+(1-EXP(-LN(2)/2))/(LN(2)/2)*BL107*BO107*VLOOKUP('Données projet'!$B$11,Paramètres!$A$1:$I$88,3,0)*0.475*44/12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projet'!$B$9,Paramètres!$A$1:$I$88,3,0)*VLOOKUP('Données projet'!$B$9,Paramètres!$A$1:$I$88,5,0)</f>
        <v>-1.0286385077051818E-13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362.63718589694594</v>
      </c>
      <c r="T108" s="62">
        <f t="shared" si="88"/>
        <v>250.47702091764884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116.00477236834628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116.00477236834628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projet'!$B$10,Paramètres!$A$1:$I$88,3,0)*VLOOKUP('Données projet'!$B$10,Paramètres!$A$1:$I$88,5,0)</f>
        <v>-1.0818439477588981E-13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466.4192367936883</v>
      </c>
      <c r="AO108" s="62">
        <f t="shared" si="90"/>
        <v>299.27200854723446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169.10716627336942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169.10716627336942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projet'!$B$11,Paramètres!$A$1:$I$88,3,0)*0.475*44/12</f>
        <v>#N/A</v>
      </c>
      <c r="BQ108" s="23" t="e">
        <f>EXP(-LN(2)/25)*BQ107+(1-EXP(-LN(2)/25))/(LN(2)/25)*Calculateur!BL108*Calculateur!BN108*VLOOKUP('Données projet'!$B$11,Paramètres!$A$1:$I$88,3,0)*0.475*44/12</f>
        <v>#N/A</v>
      </c>
      <c r="BR108" s="23" t="e">
        <f>EXP(-LN(2)/2)*BR107+(1-EXP(-LN(2)/2))/(LN(2)/2)*BL108*BO108*VLOOKUP('Données projet'!$B$11,Paramètres!$A$1:$I$88,3,0)*0.475*44/12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projet'!$B$9,Paramètres!$A$1:$I$88,3,0)*VLOOKUP('Données projet'!$B$9,Paramètres!$A$1:$I$88,5,0)</f>
        <v>-1.0286385077051818E-13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362.63718589694594</v>
      </c>
      <c r="T109" s="62">
        <f t="shared" si="88"/>
        <v>250.47702091764884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113.72998953812758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113.72998953812758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projet'!$B$10,Paramètres!$A$1:$I$88,3,0)*VLOOKUP('Données projet'!$B$10,Paramètres!$A$1:$I$88,5,0)</f>
        <v>-1.0818439477588981E-13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466.4192367936883</v>
      </c>
      <c r="AO109" s="62">
        <f t="shared" si="90"/>
        <v>299.27200854723446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165.79107788793533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165.79107788793533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projet'!$B$11,Paramètres!$A$1:$I$88,3,0)*0.475*44/12</f>
        <v>#N/A</v>
      </c>
      <c r="BQ109" s="23" t="e">
        <f>EXP(-LN(2)/25)*BQ108+(1-EXP(-LN(2)/25))/(LN(2)/25)*Calculateur!BL109*Calculateur!BN109*VLOOKUP('Données projet'!$B$11,Paramètres!$A$1:$I$88,3,0)*0.475*44/12</f>
        <v>#N/A</v>
      </c>
      <c r="BR109" s="23" t="e">
        <f>EXP(-LN(2)/2)*BR108+(1-EXP(-LN(2)/2))/(LN(2)/2)*BL109*BO109*VLOOKUP('Données projet'!$B$11,Paramètres!$A$1:$I$88,3,0)*0.475*44/12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projet'!$B$9,Paramètres!$A$1:$I$88,3,0)*VLOOKUP('Données projet'!$B$9,Paramètres!$A$1:$I$88,5,0)</f>
        <v>-1.0286385077051818E-13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362.63718589694594</v>
      </c>
      <c r="T110" s="62">
        <f t="shared" si="88"/>
        <v>250.47702091764884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111.49981381172896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111.49981381172896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projet'!$B$10,Paramètres!$A$1:$I$88,3,0)*VLOOKUP('Données projet'!$B$10,Paramètres!$A$1:$I$88,5,0)</f>
        <v>-1.0818439477588981E-13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466.4192367936883</v>
      </c>
      <c r="AO110" s="62">
        <f t="shared" si="90"/>
        <v>299.27200854723446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162.54001597312541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162.54001597312541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projet'!$B$11,Paramètres!$A$1:$I$88,3,0)*0.475*44/12</f>
        <v>#N/A</v>
      </c>
      <c r="BQ110" s="23" t="e">
        <f>EXP(-LN(2)/25)*BQ109+(1-EXP(-LN(2)/25))/(LN(2)/25)*Calculateur!BL110*Calculateur!BN110*VLOOKUP('Données projet'!$B$11,Paramètres!$A$1:$I$88,3,0)*0.475*44/12</f>
        <v>#N/A</v>
      </c>
      <c r="BR110" s="23" t="e">
        <f>EXP(-LN(2)/2)*BR109+(1-EXP(-LN(2)/2))/(LN(2)/2)*BL110*BO110*VLOOKUP('Données projet'!$B$11,Paramètres!$A$1:$I$88,3,0)*0.475*44/12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projet'!$B$9,Paramètres!$A$1:$I$88,3,0)*VLOOKUP('Données projet'!$B$9,Paramètres!$A$1:$I$88,5,0)</f>
        <v>-1.0286385077051818E-13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362.63718589694594</v>
      </c>
      <c r="T111" s="62">
        <f t="shared" si="88"/>
        <v>250.47702091764884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109.31337047105212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109.31337047105212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projet'!$B$10,Paramètres!$A$1:$I$88,3,0)*VLOOKUP('Données projet'!$B$10,Paramètres!$A$1:$I$88,5,0)</f>
        <v>-1.0818439477588981E-13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466.4192367936883</v>
      </c>
      <c r="AO111" s="62">
        <f t="shared" si="90"/>
        <v>299.27200854723446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159.35270539951293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159.35270539951293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projet'!$B$11,Paramètres!$A$1:$I$88,3,0)*0.475*44/12</f>
        <v>#N/A</v>
      </c>
      <c r="BQ111" s="23" t="e">
        <f>EXP(-LN(2)/25)*BQ110+(1-EXP(-LN(2)/25))/(LN(2)/25)*Calculateur!BL111*Calculateur!BN111*VLOOKUP('Données projet'!$B$11,Paramètres!$A$1:$I$88,3,0)*0.475*44/12</f>
        <v>#N/A</v>
      </c>
      <c r="BR111" s="23" t="e">
        <f>EXP(-LN(2)/2)*BR110+(1-EXP(-LN(2)/2))/(LN(2)/2)*BL111*BO111*VLOOKUP('Données projet'!$B$11,Paramètres!$A$1:$I$88,3,0)*0.475*44/12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projet'!$B$9,Paramètres!$A$1:$I$88,3,0)*VLOOKUP('Données projet'!$B$9,Paramètres!$A$1:$I$88,5,0)</f>
        <v>-1.0286385077051818E-13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362.63718589694594</v>
      </c>
      <c r="T112" s="62">
        <f t="shared" si="88"/>
        <v>250.47702091764884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107.16980195068722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107.16980195068722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projet'!$B$10,Paramètres!$A$1:$I$88,3,0)*VLOOKUP('Données projet'!$B$10,Paramètres!$A$1:$I$88,5,0)</f>
        <v>-1.0818439477588981E-13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466.4192367936883</v>
      </c>
      <c r="AO112" s="62">
        <f t="shared" si="90"/>
        <v>299.27200854723446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156.2278960421815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156.2278960421815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projet'!$B$11,Paramètres!$A$1:$I$88,3,0)*0.475*44/12</f>
        <v>#N/A</v>
      </c>
      <c r="BQ112" s="23" t="e">
        <f>EXP(-LN(2)/25)*BQ111+(1-EXP(-LN(2)/25))/(LN(2)/25)*Calculateur!BL112*Calculateur!BN112*VLOOKUP('Données projet'!$B$11,Paramètres!$A$1:$I$88,3,0)*0.475*44/12</f>
        <v>#N/A</v>
      </c>
      <c r="BR112" s="23" t="e">
        <f>EXP(-LN(2)/2)*BR111+(1-EXP(-LN(2)/2))/(LN(2)/2)*BL112*BO112*VLOOKUP('Données projet'!$B$11,Paramètres!$A$1:$I$88,3,0)*0.475*44/12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projet'!$B$9,Paramètres!$A$1:$I$88,3,0)*VLOOKUP('Données projet'!$B$9,Paramètres!$A$1:$I$88,5,0)</f>
        <v>-1.0286385077051818E-13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362.63718589694594</v>
      </c>
      <c r="T113" s="62">
        <f t="shared" si="88"/>
        <v>250.47702091764884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105.06826750155896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105.06826750155896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projet'!$B$10,Paramètres!$A$1:$I$88,3,0)*VLOOKUP('Données projet'!$B$10,Paramètres!$A$1:$I$88,5,0)</f>
        <v>-1.0818439477588981E-13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466.4192367936883</v>
      </c>
      <c r="AO113" s="62">
        <f t="shared" si="90"/>
        <v>299.27200854723446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153.16436229040184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153.16436229040184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projet'!$B$11,Paramètres!$A$1:$I$88,3,0)*0.475*44/12</f>
        <v>#N/A</v>
      </c>
      <c r="BQ113" s="23" t="e">
        <f>EXP(-LN(2)/25)*BQ112+(1-EXP(-LN(2)/25))/(LN(2)/25)*Calculateur!BL113*Calculateur!BN113*VLOOKUP('Données projet'!$B$11,Paramètres!$A$1:$I$88,3,0)*0.475*44/12</f>
        <v>#N/A</v>
      </c>
      <c r="BR113" s="23" t="e">
        <f>EXP(-LN(2)/2)*BR112+(1-EXP(-LN(2)/2))/(LN(2)/2)*BL113*BO113*VLOOKUP('Données projet'!$B$11,Paramètres!$A$1:$I$88,3,0)*0.475*44/12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projet'!$B$9,Paramètres!$A$1:$I$88,3,0)*VLOOKUP('Données projet'!$B$9,Paramètres!$A$1:$I$88,5,0)</f>
        <v>-1.0286385077051818E-13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362.63718589694594</v>
      </c>
      <c r="T114" s="62">
        <f t="shared" si="88"/>
        <v>250.47702091764884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103.00794286116867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103.00794286116867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projet'!$B$10,Paramètres!$A$1:$I$88,3,0)*VLOOKUP('Données projet'!$B$10,Paramètres!$A$1:$I$88,5,0)</f>
        <v>-1.0818439477588981E-13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466.4192367936883</v>
      </c>
      <c r="AO114" s="62">
        <f t="shared" si="90"/>
        <v>299.27200854723446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150.16090256692348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150.16090256692348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projet'!$B$11,Paramètres!$A$1:$I$88,3,0)*0.475*44/12</f>
        <v>#N/A</v>
      </c>
      <c r="BQ114" s="23" t="e">
        <f>EXP(-LN(2)/25)*BQ113+(1-EXP(-LN(2)/25))/(LN(2)/25)*Calculateur!BL114*Calculateur!BN114*VLOOKUP('Données projet'!$B$11,Paramètres!$A$1:$I$88,3,0)*0.475*44/12</f>
        <v>#N/A</v>
      </c>
      <c r="BR114" s="23" t="e">
        <f>EXP(-LN(2)/2)*BR113+(1-EXP(-LN(2)/2))/(LN(2)/2)*BL114*BO114*VLOOKUP('Données projet'!$B$11,Paramètres!$A$1:$I$88,3,0)*0.475*44/12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projet'!$B$9,Paramètres!$A$1:$I$88,3,0)*VLOOKUP('Données projet'!$B$9,Paramètres!$A$1:$I$88,5,0)</f>
        <v>-1.0286385077051818E-13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362.63718589694594</v>
      </c>
      <c r="T115" s="62">
        <f t="shared" si="88"/>
        <v>250.47702091764884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100.98801993030249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100.98801993030249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projet'!$B$10,Paramètres!$A$1:$I$88,3,0)*VLOOKUP('Données projet'!$B$10,Paramètres!$A$1:$I$88,5,0)</f>
        <v>-1.0818439477588981E-13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466.4192367936883</v>
      </c>
      <c r="AO115" s="62">
        <f t="shared" si="90"/>
        <v>299.27200854723446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147.216338856693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147.216338856693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projet'!$B$11,Paramètres!$A$1:$I$88,3,0)*0.475*44/12</f>
        <v>#N/A</v>
      </c>
      <c r="BQ115" s="23" t="e">
        <f>EXP(-LN(2)/25)*BQ114+(1-EXP(-LN(2)/25))/(LN(2)/25)*Calculateur!BL115*Calculateur!BN115*VLOOKUP('Données projet'!$B$11,Paramètres!$A$1:$I$88,3,0)*0.475*44/12</f>
        <v>#N/A</v>
      </c>
      <c r="BR115" s="23" t="e">
        <f>EXP(-LN(2)/2)*BR114+(1-EXP(-LN(2)/2))/(LN(2)/2)*BL115*BO115*VLOOKUP('Données projet'!$B$11,Paramètres!$A$1:$I$88,3,0)*0.475*44/12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projet'!$B$9,Paramètres!$A$1:$I$88,3,0)*VLOOKUP('Données projet'!$B$9,Paramètres!$A$1:$I$88,5,0)</f>
        <v>-1.0286385077051818E-13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362.63718589694594</v>
      </c>
      <c r="T116" s="62">
        <f t="shared" si="88"/>
        <v>250.47702091764884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99.007706456079248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99.007706456079248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projet'!$B$10,Paramètres!$A$1:$I$88,3,0)*VLOOKUP('Données projet'!$B$10,Paramètres!$A$1:$I$88,5,0)</f>
        <v>-1.0818439477588981E-13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466.4192367936883</v>
      </c>
      <c r="AO116" s="62">
        <f t="shared" si="90"/>
        <v>299.27200854723446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144.32951624481362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144.32951624481362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projet'!$B$11,Paramètres!$A$1:$I$88,3,0)*0.475*44/12</f>
        <v>#N/A</v>
      </c>
      <c r="BQ116" s="23" t="e">
        <f>EXP(-LN(2)/25)*BQ115+(1-EXP(-LN(2)/25))/(LN(2)/25)*Calculateur!BL116*Calculateur!BN116*VLOOKUP('Données projet'!$B$11,Paramètres!$A$1:$I$88,3,0)*0.475*44/12</f>
        <v>#N/A</v>
      </c>
      <c r="BR116" s="23" t="e">
        <f>EXP(-LN(2)/2)*BR115+(1-EXP(-LN(2)/2))/(LN(2)/2)*BL116*BO116*VLOOKUP('Données projet'!$B$11,Paramètres!$A$1:$I$88,3,0)*0.475*44/12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projet'!$B$9,Paramètres!$A$1:$I$88,3,0)*VLOOKUP('Données projet'!$B$9,Paramètres!$A$1:$I$88,5,0)</f>
        <v>-1.0286385077051818E-13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362.63718589694594</v>
      </c>
      <c r="T117" s="62">
        <f t="shared" si="88"/>
        <v>250.47702091764884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97.066225721213584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97.066225721213584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projet'!$B$10,Paramètres!$A$1:$I$88,3,0)*VLOOKUP('Données projet'!$B$10,Paramètres!$A$1:$I$88,5,0)</f>
        <v>-1.0818439477588981E-13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466.4192367936883</v>
      </c>
      <c r="AO117" s="62">
        <f t="shared" si="90"/>
        <v>299.27200854723446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141.49930246356527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141.49930246356527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projet'!$B$11,Paramètres!$A$1:$I$88,3,0)*0.475*44/12</f>
        <v>#N/A</v>
      </c>
      <c r="BQ117" s="23" t="e">
        <f>EXP(-LN(2)/25)*BQ116+(1-EXP(-LN(2)/25))/(LN(2)/25)*Calculateur!BL117*Calculateur!BN117*VLOOKUP('Données projet'!$B$11,Paramètres!$A$1:$I$88,3,0)*0.475*44/12</f>
        <v>#N/A</v>
      </c>
      <c r="BR117" s="23" t="e">
        <f>EXP(-LN(2)/2)*BR116+(1-EXP(-LN(2)/2))/(LN(2)/2)*BL117*BO117*VLOOKUP('Données projet'!$B$11,Paramètres!$A$1:$I$88,3,0)*0.475*44/12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projet'!$B$9,Paramètres!$A$1:$I$88,3,0)*VLOOKUP('Données projet'!$B$9,Paramètres!$A$1:$I$88,5,0)</f>
        <v>-1.0286385077051818E-13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362.63718589694594</v>
      </c>
      <c r="T118" s="62">
        <f t="shared" si="88"/>
        <v>250.47702091764884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95.162816239372319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95.162816239372319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projet'!$B$10,Paramètres!$A$1:$I$88,3,0)*VLOOKUP('Données projet'!$B$10,Paramètres!$A$1:$I$88,5,0)</f>
        <v>-1.0818439477588981E-13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466.4192367936883</v>
      </c>
      <c r="AO118" s="62">
        <f t="shared" si="90"/>
        <v>299.27200854723446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138.72458744830723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138.72458744830723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projet'!$B$11,Paramètres!$A$1:$I$88,3,0)*0.475*44/12</f>
        <v>#N/A</v>
      </c>
      <c r="BQ118" s="23" t="e">
        <f>EXP(-LN(2)/25)*BQ117+(1-EXP(-LN(2)/25))/(LN(2)/25)*Calculateur!BL118*Calculateur!BN118*VLOOKUP('Données projet'!$B$11,Paramètres!$A$1:$I$88,3,0)*0.475*44/12</f>
        <v>#N/A</v>
      </c>
      <c r="BR118" s="23" t="e">
        <f>EXP(-LN(2)/2)*BR117+(1-EXP(-LN(2)/2))/(LN(2)/2)*BL118*BO118*VLOOKUP('Données projet'!$B$11,Paramètres!$A$1:$I$88,3,0)*0.475*44/12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projet'!$B$9,Paramètres!$A$1:$I$88,3,0)*VLOOKUP('Données projet'!$B$9,Paramètres!$A$1:$I$88,5,0)</f>
        <v>-1.0286385077051818E-13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362.63718589694594</v>
      </c>
      <c r="T119" s="62">
        <f t="shared" si="88"/>
        <v>250.47702091764884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93.296731456504801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93.296731456504801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projet'!$B$10,Paramètres!$A$1:$I$88,3,0)*VLOOKUP('Données projet'!$B$10,Paramètres!$A$1:$I$88,5,0)</f>
        <v>-1.0818439477588981E-13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466.4192367936883</v>
      </c>
      <c r="AO119" s="62">
        <f t="shared" si="90"/>
        <v>299.27200854723446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136.00428290208936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136.00428290208936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projet'!$B$11,Paramètres!$A$1:$I$88,3,0)*0.475*44/12</f>
        <v>#N/A</v>
      </c>
      <c r="BQ119" s="23" t="e">
        <f>EXP(-LN(2)/25)*BQ118+(1-EXP(-LN(2)/25))/(LN(2)/25)*Calculateur!BL119*Calculateur!BN119*VLOOKUP('Données projet'!$B$11,Paramètres!$A$1:$I$88,3,0)*0.475*44/12</f>
        <v>#N/A</v>
      </c>
      <c r="BR119" s="23" t="e">
        <f>EXP(-LN(2)/2)*BR118+(1-EXP(-LN(2)/2))/(LN(2)/2)*BL119*BO119*VLOOKUP('Données projet'!$B$11,Paramètres!$A$1:$I$88,3,0)*0.475*44/12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projet'!$B$9,Paramètres!$A$1:$I$88,3,0)*VLOOKUP('Données projet'!$B$9,Paramètres!$A$1:$I$88,5,0)</f>
        <v>-1.0286385077051818E-13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362.63718589694594</v>
      </c>
      <c r="T120" s="62">
        <f t="shared" si="88"/>
        <v>250.47702091764884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91.467239458029994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91.467239458029994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projet'!$B$10,Paramètres!$A$1:$I$88,3,0)*VLOOKUP('Données projet'!$B$10,Paramètres!$A$1:$I$88,5,0)</f>
        <v>-1.0818439477588981E-13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466.4192367936883</v>
      </c>
      <c r="AO120" s="62">
        <f t="shared" si="90"/>
        <v>299.27200854723446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133.3373218688009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133.3373218688009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projet'!$B$11,Paramètres!$A$1:$I$88,3,0)*0.475*44/12</f>
        <v>#N/A</v>
      </c>
      <c r="BQ120" s="23" t="e">
        <f>EXP(-LN(2)/25)*BQ119+(1-EXP(-LN(2)/25))/(LN(2)/25)*Calculateur!BL120*Calculateur!BN120*VLOOKUP('Données projet'!$B$11,Paramètres!$A$1:$I$88,3,0)*0.475*44/12</f>
        <v>#N/A</v>
      </c>
      <c r="BR120" s="23" t="e">
        <f>EXP(-LN(2)/2)*BR119+(1-EXP(-LN(2)/2))/(LN(2)/2)*BL120*BO120*VLOOKUP('Données projet'!$B$11,Paramètres!$A$1:$I$88,3,0)*0.475*44/12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projet'!$B$9,Paramètres!$A$1:$I$88,3,0)*VLOOKUP('Données projet'!$B$9,Paramètres!$A$1:$I$88,5,0)</f>
        <v>-1.0286385077051818E-13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362.63718589694594</v>
      </c>
      <c r="T121" s="62">
        <f t="shared" si="88"/>
        <v>250.47702091764884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89.673622681765337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89.673622681765337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projet'!$B$10,Paramètres!$A$1:$I$88,3,0)*VLOOKUP('Données projet'!$B$10,Paramètres!$A$1:$I$88,5,0)</f>
        <v>-1.0818439477588981E-13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466.4192367936883</v>
      </c>
      <c r="AO121" s="62">
        <f t="shared" si="90"/>
        <v>299.27200854723446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130.7226583146896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130.7226583146896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projet'!$B$11,Paramètres!$A$1:$I$88,3,0)*0.475*44/12</f>
        <v>#N/A</v>
      </c>
      <c r="BQ121" s="23" t="e">
        <f>EXP(-LN(2)/25)*BQ120+(1-EXP(-LN(2)/25))/(LN(2)/25)*Calculateur!BL121*Calculateur!BN121*VLOOKUP('Données projet'!$B$11,Paramètres!$A$1:$I$88,3,0)*0.475*44/12</f>
        <v>#N/A</v>
      </c>
      <c r="BR121" s="23" t="e">
        <f>EXP(-LN(2)/2)*BR120+(1-EXP(-LN(2)/2))/(LN(2)/2)*BL121*BO121*VLOOKUP('Données projet'!$B$11,Paramètres!$A$1:$I$88,3,0)*0.475*44/12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projet'!$B$9,Paramètres!$A$1:$I$88,3,0)*VLOOKUP('Données projet'!$B$9,Paramètres!$A$1:$I$88,5,0)</f>
        <v>-1.0286385077051818E-13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362.63718589694594</v>
      </c>
      <c r="T122" s="62">
        <f t="shared" si="88"/>
        <v>250.47702091764884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87.915177636485026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87.915177636485026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projet'!$B$10,Paramètres!$A$1:$I$88,3,0)*VLOOKUP('Données projet'!$B$10,Paramètres!$A$1:$I$88,5,0)</f>
        <v>-1.0818439477588981E-13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466.4192367936883</v>
      </c>
      <c r="AO122" s="62">
        <f t="shared" si="90"/>
        <v>299.27200854723446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128.15926671808714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128.15926671808714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projet'!$B$11,Paramètres!$A$1:$I$88,3,0)*0.475*44/12</f>
        <v>#N/A</v>
      </c>
      <c r="BQ122" s="23" t="e">
        <f>EXP(-LN(2)/25)*BQ121+(1-EXP(-LN(2)/25))/(LN(2)/25)*Calculateur!BL122*Calculateur!BN122*VLOOKUP('Données projet'!$B$11,Paramètres!$A$1:$I$88,3,0)*0.475*44/12</f>
        <v>#N/A</v>
      </c>
      <c r="BR122" s="23" t="e">
        <f>EXP(-LN(2)/2)*BR121+(1-EXP(-LN(2)/2))/(LN(2)/2)*BL122*BO122*VLOOKUP('Données projet'!$B$11,Paramètres!$A$1:$I$88,3,0)*0.475*44/12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projet'!$B$9,Paramètres!$A$1:$I$88,3,0)*VLOOKUP('Données projet'!$B$9,Paramètres!$A$1:$I$88,5,0)</f>
        <v>-1.0286385077051818E-13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362.63718589694594</v>
      </c>
      <c r="T123" s="62">
        <f t="shared" si="88"/>
        <v>250.47702091764884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86.191214625997091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86.191214625997091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projet'!$B$10,Paramètres!$A$1:$I$88,3,0)*VLOOKUP('Données projet'!$B$10,Paramètres!$A$1:$I$88,5,0)</f>
        <v>-1.0818439477588981E-13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466.4192367936883</v>
      </c>
      <c r="AO123" s="62">
        <f t="shared" si="90"/>
        <v>299.27200854723446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125.64614166717956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125.64614166717956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projet'!$B$11,Paramètres!$A$1:$I$88,3,0)*0.475*44/12</f>
        <v>#N/A</v>
      </c>
      <c r="BQ123" s="23" t="e">
        <f>EXP(-LN(2)/25)*BQ122+(1-EXP(-LN(2)/25))/(LN(2)/25)*Calculateur!BL123*Calculateur!BN123*VLOOKUP('Données projet'!$B$11,Paramètres!$A$1:$I$88,3,0)*0.475*44/12</f>
        <v>#N/A</v>
      </c>
      <c r="BR123" s="23" t="e">
        <f>EXP(-LN(2)/2)*BR122+(1-EXP(-LN(2)/2))/(LN(2)/2)*BL123*BO123*VLOOKUP('Données projet'!$B$11,Paramètres!$A$1:$I$88,3,0)*0.475*44/12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projet'!$B$9,Paramètres!$A$1:$I$88,3,0)*VLOOKUP('Données projet'!$B$9,Paramètres!$A$1:$I$88,5,0)</f>
        <v>-1.0286385077051818E-13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362.63718589694594</v>
      </c>
      <c r="T124" s="62">
        <f t="shared" si="88"/>
        <v>250.47702091764884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84.501057478631211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84.501057478631211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projet'!$B$10,Paramètres!$A$1:$I$88,3,0)*VLOOKUP('Données projet'!$B$10,Paramètres!$A$1:$I$88,5,0)</f>
        <v>-1.0818439477588981E-13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466.4192367936883</v>
      </c>
      <c r="AO124" s="62">
        <f t="shared" si="90"/>
        <v>299.27200854723446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123.18229746566536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123.18229746566536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projet'!$B$11,Paramètres!$A$1:$I$88,3,0)*0.475*44/12</f>
        <v>#N/A</v>
      </c>
      <c r="BQ124" s="23" t="e">
        <f>EXP(-LN(2)/25)*BQ123+(1-EXP(-LN(2)/25))/(LN(2)/25)*Calculateur!BL124*Calculateur!BN124*VLOOKUP('Données projet'!$B$11,Paramètres!$A$1:$I$88,3,0)*0.475*44/12</f>
        <v>#N/A</v>
      </c>
      <c r="BR124" s="23" t="e">
        <f>EXP(-LN(2)/2)*BR123+(1-EXP(-LN(2)/2))/(LN(2)/2)*BL124*BO124*VLOOKUP('Données projet'!$B$11,Paramètres!$A$1:$I$88,3,0)*0.475*44/12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projet'!$B$9,Paramètres!$A$1:$I$88,3,0)*VLOOKUP('Données projet'!$B$9,Paramètres!$A$1:$I$88,5,0)</f>
        <v>-1.0286385077051818E-13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362.63718589694594</v>
      </c>
      <c r="T125" s="62">
        <f t="shared" si="88"/>
        <v>250.47702091764884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82.844043282031109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82.844043282031109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projet'!$B$10,Paramètres!$A$1:$I$88,3,0)*VLOOKUP('Données projet'!$B$10,Paramètres!$A$1:$I$88,5,0)</f>
        <v>-1.0818439477588981E-13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466.4192367936883</v>
      </c>
      <c r="AO125" s="62">
        <f t="shared" si="90"/>
        <v>299.27200854723446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120.76676774614627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120.76676774614627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projet'!$B$11,Paramètres!$A$1:$I$88,3,0)*0.475*44/12</f>
        <v>#N/A</v>
      </c>
      <c r="BQ125" s="23" t="e">
        <f>EXP(-LN(2)/25)*BQ124+(1-EXP(-LN(2)/25))/(LN(2)/25)*Calculateur!BL125*Calculateur!BN125*VLOOKUP('Données projet'!$B$11,Paramètres!$A$1:$I$88,3,0)*0.475*44/12</f>
        <v>#N/A</v>
      </c>
      <c r="BR125" s="23" t="e">
        <f>EXP(-LN(2)/2)*BR124+(1-EXP(-LN(2)/2))/(LN(2)/2)*BL125*BO125*VLOOKUP('Données projet'!$B$11,Paramètres!$A$1:$I$88,3,0)*0.475*44/12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projet'!$B$9,Paramètres!$A$1:$I$88,3,0)*VLOOKUP('Données projet'!$B$9,Paramètres!$A$1:$I$88,5,0)</f>
        <v>-1.0286385077051818E-13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362.63718589694594</v>
      </c>
      <c r="T126" s="62">
        <f t="shared" si="88"/>
        <v>250.47702091764884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81.21952212314747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81.21952212314747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projet'!$B$10,Paramètres!$A$1:$I$88,3,0)*VLOOKUP('Données projet'!$B$10,Paramètres!$A$1:$I$88,5,0)</f>
        <v>-1.0818439477588981E-13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466.4192367936883</v>
      </c>
      <c r="AO126" s="62">
        <f t="shared" si="90"/>
        <v>299.27200854723446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118.3986050910993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118.3986050910993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projet'!$B$11,Paramètres!$A$1:$I$88,3,0)*0.475*44/12</f>
        <v>#N/A</v>
      </c>
      <c r="BQ126" s="23" t="e">
        <f>EXP(-LN(2)/25)*BQ125+(1-EXP(-LN(2)/25))/(LN(2)/25)*Calculateur!BL126*Calculateur!BN126*VLOOKUP('Données projet'!$B$11,Paramètres!$A$1:$I$88,3,0)*0.475*44/12</f>
        <v>#N/A</v>
      </c>
      <c r="BR126" s="23" t="e">
        <f>EXP(-LN(2)/2)*BR125+(1-EXP(-LN(2)/2))/(LN(2)/2)*BL126*BO126*VLOOKUP('Données projet'!$B$11,Paramètres!$A$1:$I$88,3,0)*0.475*44/12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projet'!$B$9,Paramètres!$A$1:$I$88,3,0)*VLOOKUP('Données projet'!$B$9,Paramètres!$A$1:$I$88,5,0)</f>
        <v>-1.0286385077051818E-13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362.63718589694594</v>
      </c>
      <c r="T127" s="62">
        <f t="shared" si="88"/>
        <v>250.47702091764884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79.62685683332947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79.62685683332947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projet'!$B$10,Paramètres!$A$1:$I$88,3,0)*VLOOKUP('Données projet'!$B$10,Paramètres!$A$1:$I$88,5,0)</f>
        <v>-1.0818439477588981E-13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466.4192367936883</v>
      </c>
      <c r="AO127" s="62">
        <f t="shared" si="90"/>
        <v>299.27200854723446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116.07688066128121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116.07688066128121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projet'!$B$11,Paramètres!$A$1:$I$88,3,0)*0.475*44/12</f>
        <v>#N/A</v>
      </c>
      <c r="BQ127" s="23" t="e">
        <f>EXP(-LN(2)/25)*BQ126+(1-EXP(-LN(2)/25))/(LN(2)/25)*Calculateur!BL127*Calculateur!BN127*VLOOKUP('Données projet'!$B$11,Paramètres!$A$1:$I$88,3,0)*0.475*44/12</f>
        <v>#N/A</v>
      </c>
      <c r="BR127" s="23" t="e">
        <f>EXP(-LN(2)/2)*BR126+(1-EXP(-LN(2)/2))/(LN(2)/2)*BL127*BO127*VLOOKUP('Données projet'!$B$11,Paramètres!$A$1:$I$88,3,0)*0.475*44/12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projet'!$B$9,Paramètres!$A$1:$I$88,3,0)*VLOOKUP('Données projet'!$B$9,Paramètres!$A$1:$I$88,5,0)</f>
        <v>-1.0286385077051818E-13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362.63718589694594</v>
      </c>
      <c r="T128" s="62">
        <f t="shared" si="88"/>
        <v>250.47702091764884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78.065422738414895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78.065422738414895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projet'!$B$10,Paramètres!$A$1:$I$88,3,0)*VLOOKUP('Données projet'!$B$10,Paramètres!$A$1:$I$88,5,0)</f>
        <v>-1.0818439477588981E-13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466.4192367936883</v>
      </c>
      <c r="AO128" s="62">
        <f t="shared" si="90"/>
        <v>299.27200854723446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113.80068383141978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113.80068383141978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projet'!$B$11,Paramètres!$A$1:$I$88,3,0)*0.475*44/12</f>
        <v>#N/A</v>
      </c>
      <c r="BQ128" s="23" t="e">
        <f>EXP(-LN(2)/25)*BQ127+(1-EXP(-LN(2)/25))/(LN(2)/25)*Calculateur!BL128*Calculateur!BN128*VLOOKUP('Données projet'!$B$11,Paramètres!$A$1:$I$88,3,0)*0.475*44/12</f>
        <v>#N/A</v>
      </c>
      <c r="BR128" s="23" t="e">
        <f>EXP(-LN(2)/2)*BR127+(1-EXP(-LN(2)/2))/(LN(2)/2)*BL128*BO128*VLOOKUP('Données projet'!$B$11,Paramètres!$A$1:$I$88,3,0)*0.475*44/12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projet'!$B$9,Paramètres!$A$1:$I$88,3,0)*VLOOKUP('Données projet'!$B$9,Paramètres!$A$1:$I$88,5,0)</f>
        <v>-1.0286385077051818E-13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362.63718589694594</v>
      </c>
      <c r="T129" s="62">
        <f t="shared" si="88"/>
        <v>250.47702091764884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76.534607413720835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76.534607413720835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projet'!$B$10,Paramètres!$A$1:$I$88,3,0)*VLOOKUP('Données projet'!$B$10,Paramètres!$A$1:$I$88,5,0)</f>
        <v>-1.0818439477588981E-13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466.4192367936883</v>
      </c>
      <c r="AO129" s="62">
        <f t="shared" si="90"/>
        <v>299.27200854723446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111.56912183304895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111.56912183304895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projet'!$B$11,Paramètres!$A$1:$I$88,3,0)*0.475*44/12</f>
        <v>#N/A</v>
      </c>
      <c r="BQ129" s="23" t="e">
        <f>EXP(-LN(2)/25)*BQ128+(1-EXP(-LN(2)/25))/(LN(2)/25)*Calculateur!BL129*Calculateur!BN129*VLOOKUP('Données projet'!$B$11,Paramètres!$A$1:$I$88,3,0)*0.475*44/12</f>
        <v>#N/A</v>
      </c>
      <c r="BR129" s="23" t="e">
        <f>EXP(-LN(2)/2)*BR128+(1-EXP(-LN(2)/2))/(LN(2)/2)*BL129*BO129*VLOOKUP('Données projet'!$B$11,Paramètres!$A$1:$I$88,3,0)*0.475*44/12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projet'!$B$9,Paramètres!$A$1:$I$88,3,0)*VLOOKUP('Données projet'!$B$9,Paramètres!$A$1:$I$88,5,0)</f>
        <v>-1.0286385077051818E-13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362.63718589694594</v>
      </c>
      <c r="T130" s="62">
        <f t="shared" si="88"/>
        <v>250.47702091764884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75.033810443838874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75.033810443838874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projet'!$B$10,Paramètres!$A$1:$I$88,3,0)*VLOOKUP('Données projet'!$B$10,Paramètres!$A$1:$I$88,5,0)</f>
        <v>-1.0818439477588981E-13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466.4192367936883</v>
      </c>
      <c r="AO130" s="62">
        <f t="shared" si="90"/>
        <v>299.27200854723446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109.38131940434776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109.38131940434776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projet'!$B$11,Paramètres!$A$1:$I$88,3,0)*0.475*44/12</f>
        <v>#N/A</v>
      </c>
      <c r="BQ130" s="23" t="e">
        <f>EXP(-LN(2)/25)*BQ129+(1-EXP(-LN(2)/25))/(LN(2)/25)*Calculateur!BL130*Calculateur!BN130*VLOOKUP('Données projet'!$B$11,Paramètres!$A$1:$I$88,3,0)*0.475*44/12</f>
        <v>#N/A</v>
      </c>
      <c r="BR130" s="23" t="e">
        <f>EXP(-LN(2)/2)*BR129+(1-EXP(-LN(2)/2))/(LN(2)/2)*BL130*BO130*VLOOKUP('Données projet'!$B$11,Paramètres!$A$1:$I$88,3,0)*0.475*44/12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projet'!$B$9,Paramètres!$A$1:$I$88,3,0)*VLOOKUP('Données projet'!$B$9,Paramètres!$A$1:$I$88,5,0)</f>
        <v>-1.0286385077051818E-13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362.63718589694594</v>
      </c>
      <c r="T131" s="62">
        <f t="shared" si="88"/>
        <v>250.47702091764884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73.562443187140531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73.562443187140531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projet'!$B$10,Paramètres!$A$1:$I$88,3,0)*VLOOKUP('Données projet'!$B$10,Paramètres!$A$1:$I$88,5,0)</f>
        <v>-1.0818439477588981E-13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466.4192367936883</v>
      </c>
      <c r="AO131" s="62">
        <f t="shared" si="90"/>
        <v>299.27200854723446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107.23641844684568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107.23641844684568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projet'!$B$11,Paramètres!$A$1:$I$88,3,0)*0.475*44/12</f>
        <v>#N/A</v>
      </c>
      <c r="BQ131" s="23" t="e">
        <f>EXP(-LN(2)/25)*BQ130+(1-EXP(-LN(2)/25))/(LN(2)/25)*Calculateur!BL131*Calculateur!BN131*VLOOKUP('Données projet'!$B$11,Paramètres!$A$1:$I$88,3,0)*0.475*44/12</f>
        <v>#N/A</v>
      </c>
      <c r="BR131" s="23" t="e">
        <f>EXP(-LN(2)/2)*BR130+(1-EXP(-LN(2)/2))/(LN(2)/2)*BL131*BO131*VLOOKUP('Données projet'!$B$11,Paramètres!$A$1:$I$88,3,0)*0.475*44/12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projet'!$B$9,Paramètres!$A$1:$I$88,3,0)*VLOOKUP('Données projet'!$B$9,Paramètres!$A$1:$I$88,5,0)</f>
        <v>-1.0286385077051818E-13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362.63718589694594</v>
      </c>
      <c r="T132" s="62">
        <f t="shared" si="88"/>
        <v>250.47702091764884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72.119928544900631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72.119928544900631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projet'!$B$10,Paramètres!$A$1:$I$88,3,0)*VLOOKUP('Données projet'!$B$10,Paramètres!$A$1:$I$88,5,0)</f>
        <v>-1.0818439477588981E-13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466.4192367936883</v>
      </c>
      <c r="AO132" s="62">
        <f t="shared" si="90"/>
        <v>299.27200854723446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105.1335776888598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105.1335776888598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projet'!$B$11,Paramètres!$A$1:$I$88,3,0)*0.475*44/12</f>
        <v>#N/A</v>
      </c>
      <c r="BQ132" s="23" t="e">
        <f>EXP(-LN(2)/25)*BQ131+(1-EXP(-LN(2)/25))/(LN(2)/25)*Calculateur!BL132*Calculateur!BN132*VLOOKUP('Données projet'!$B$11,Paramètres!$A$1:$I$88,3,0)*0.475*44/12</f>
        <v>#N/A</v>
      </c>
      <c r="BR132" s="23" t="e">
        <f>EXP(-LN(2)/2)*BR131+(1-EXP(-LN(2)/2))/(LN(2)/2)*BL132*BO132*VLOOKUP('Données projet'!$B$11,Paramètres!$A$1:$I$88,3,0)*0.475*44/12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projet'!$B$9,Paramètres!$A$1:$I$88,3,0)*VLOOKUP('Données projet'!$B$9,Paramètres!$A$1:$I$88,5,0)</f>
        <v>-1.0286385077051818E-13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362.63718589694594</v>
      </c>
      <c r="T133" s="62">
        <f t="shared" ref="T133:T196" si="142">$T$3</f>
        <v>250.47702091764884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70.70570073494801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70.70570073494801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projet'!$B$10,Paramètres!$A$1:$I$88,3,0)*VLOOKUP('Données projet'!$B$10,Paramètres!$A$1:$I$88,5,0)</f>
        <v>-1.0818439477588981E-13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466.4192367936883</v>
      </c>
      <c r="AO133" s="62">
        <f t="shared" ref="AO133:AO196" si="144">$AO$3</f>
        <v>299.27200854723446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103.07197235553181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103.07197235553181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projet'!$B$11,Paramètres!$A$1:$I$88,3,0)*0.475*44/12</f>
        <v>#N/A</v>
      </c>
      <c r="BQ133" s="23" t="e">
        <f>EXP(-LN(2)/25)*BQ132+(1-EXP(-LN(2)/25))/(LN(2)/25)*Calculateur!BL133*Calculateur!BN133*VLOOKUP('Données projet'!$B$11,Paramètres!$A$1:$I$88,3,0)*0.475*44/12</f>
        <v>#N/A</v>
      </c>
      <c r="BR133" s="23" t="e">
        <f>EXP(-LN(2)/2)*BR132+(1-EXP(-LN(2)/2))/(LN(2)/2)*BL133*BO133*VLOOKUP('Données projet'!$B$11,Paramètres!$A$1:$I$88,3,0)*0.475*44/12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projet'!$B$9,Paramètres!$A$1:$I$88,3,0)*VLOOKUP('Données projet'!$B$9,Paramètres!$A$1:$I$88,5,0)</f>
        <v>-1.0286385077051818E-13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362.63718589694594</v>
      </c>
      <c r="T134" s="62">
        <f t="shared" si="142"/>
        <v>250.47702091764884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69.319205069754773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69.319205069754773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projet'!$B$10,Paramètres!$A$1:$I$88,3,0)*VLOOKUP('Données projet'!$B$10,Paramètres!$A$1:$I$88,5,0)</f>
        <v>-1.0818439477588981E-13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466.4192367936883</v>
      </c>
      <c r="AO134" s="62">
        <f t="shared" si="144"/>
        <v>299.27200854723446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101.05079384533531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101.05079384533531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projet'!$B$11,Paramètres!$A$1:$I$88,3,0)*0.475*44/12</f>
        <v>#N/A</v>
      </c>
      <c r="BQ134" s="23" t="e">
        <f>EXP(-LN(2)/25)*BQ133+(1-EXP(-LN(2)/25))/(LN(2)/25)*Calculateur!BL134*Calculateur!BN134*VLOOKUP('Données projet'!$B$11,Paramètres!$A$1:$I$88,3,0)*0.475*44/12</f>
        <v>#N/A</v>
      </c>
      <c r="BR134" s="23" t="e">
        <f>EXP(-LN(2)/2)*BR133+(1-EXP(-LN(2)/2))/(LN(2)/2)*BL134*BO134*VLOOKUP('Données projet'!$B$11,Paramètres!$A$1:$I$88,3,0)*0.475*44/12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projet'!$B$9,Paramètres!$A$1:$I$88,3,0)*VLOOKUP('Données projet'!$B$9,Paramètres!$A$1:$I$88,5,0)</f>
        <v>-1.0286385077051818E-13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362.63718589694594</v>
      </c>
      <c r="T135" s="62">
        <f t="shared" si="142"/>
        <v>250.47702091764884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67.959897738877117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67.959897738877117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projet'!$B$10,Paramètres!$A$1:$I$88,3,0)*VLOOKUP('Données projet'!$B$10,Paramètres!$A$1:$I$88,5,0)</f>
        <v>-1.0818439477588981E-13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466.4192367936883</v>
      </c>
      <c r="AO135" s="62">
        <f t="shared" si="144"/>
        <v>299.27200854723446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99.069249412926581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99.069249412926581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projet'!$B$11,Paramètres!$A$1:$I$88,3,0)*0.475*44/12</f>
        <v>#N/A</v>
      </c>
      <c r="BQ135" s="23" t="e">
        <f>EXP(-LN(2)/25)*BQ134+(1-EXP(-LN(2)/25))/(LN(2)/25)*Calculateur!BL135*Calculateur!BN135*VLOOKUP('Données projet'!$B$11,Paramètres!$A$1:$I$88,3,0)*0.475*44/12</f>
        <v>#N/A</v>
      </c>
      <c r="BR135" s="23" t="e">
        <f>EXP(-LN(2)/2)*BR134+(1-EXP(-LN(2)/2))/(LN(2)/2)*BL135*BO135*VLOOKUP('Données projet'!$B$11,Paramètres!$A$1:$I$88,3,0)*0.475*44/12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projet'!$B$9,Paramètres!$A$1:$I$88,3,0)*VLOOKUP('Données projet'!$B$9,Paramètres!$A$1:$I$88,5,0)</f>
        <v>-1.0286385077051818E-13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362.63718589694594</v>
      </c>
      <c r="T136" s="62">
        <f t="shared" si="142"/>
        <v>250.47702091764884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66.627245595662373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66.627245595662373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projet'!$B$10,Paramètres!$A$1:$I$88,3,0)*VLOOKUP('Données projet'!$B$10,Paramètres!$A$1:$I$88,5,0)</f>
        <v>-1.0818439477588981E-13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466.4192367936883</v>
      </c>
      <c r="AO136" s="62">
        <f t="shared" si="144"/>
        <v>299.27200854723446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97.126561858214629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97.126561858214629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projet'!$B$11,Paramètres!$A$1:$I$88,3,0)*0.475*44/12</f>
        <v>#N/A</v>
      </c>
      <c r="BQ136" s="23" t="e">
        <f>EXP(-LN(2)/25)*BQ135+(1-EXP(-LN(2)/25))/(LN(2)/25)*Calculateur!BL136*Calculateur!BN136*VLOOKUP('Données projet'!$B$11,Paramètres!$A$1:$I$88,3,0)*0.475*44/12</f>
        <v>#N/A</v>
      </c>
      <c r="BR136" s="23" t="e">
        <f>EXP(-LN(2)/2)*BR135+(1-EXP(-LN(2)/2))/(LN(2)/2)*BL136*BO136*VLOOKUP('Données projet'!$B$11,Paramètres!$A$1:$I$88,3,0)*0.475*44/12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projet'!$B$9,Paramètres!$A$1:$I$88,3,0)*VLOOKUP('Données projet'!$B$9,Paramètres!$A$1:$I$88,5,0)</f>
        <v>-1.0286385077051818E-13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362.63718589694594</v>
      </c>
      <c r="T137" s="62">
        <f t="shared" si="142"/>
        <v>250.47702091764884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65.320725948138517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65.320725948138517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projet'!$B$10,Paramètres!$A$1:$I$88,3,0)*VLOOKUP('Données projet'!$B$10,Paramètres!$A$1:$I$88,5,0)</f>
        <v>-1.0818439477588981E-13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466.4192367936883</v>
      </c>
      <c r="AO137" s="62">
        <f t="shared" si="144"/>
        <v>299.27200854723446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95.22196922152817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95.22196922152817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projet'!$B$11,Paramètres!$A$1:$I$88,3,0)*0.475*44/12</f>
        <v>#N/A</v>
      </c>
      <c r="BQ137" s="23" t="e">
        <f>EXP(-LN(2)/25)*BQ136+(1-EXP(-LN(2)/25))/(LN(2)/25)*Calculateur!BL137*Calculateur!BN137*VLOOKUP('Données projet'!$B$11,Paramètres!$A$1:$I$88,3,0)*0.475*44/12</f>
        <v>#N/A</v>
      </c>
      <c r="BR137" s="23" t="e">
        <f>EXP(-LN(2)/2)*BR136+(1-EXP(-LN(2)/2))/(LN(2)/2)*BL137*BO137*VLOOKUP('Données projet'!$B$11,Paramètres!$A$1:$I$88,3,0)*0.475*44/12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projet'!$B$9,Paramètres!$A$1:$I$88,3,0)*VLOOKUP('Données projet'!$B$9,Paramètres!$A$1:$I$88,5,0)</f>
        <v>-1.0286385077051818E-13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362.63718589694594</v>
      </c>
      <c r="T138" s="62">
        <f t="shared" si="142"/>
        <v>250.47702091764884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64.039826354004305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64.039826354004305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projet'!$B$10,Paramètres!$A$1:$I$88,3,0)*VLOOKUP('Données projet'!$B$10,Paramètres!$A$1:$I$88,5,0)</f>
        <v>-1.0818439477588981E-13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466.4192367936883</v>
      </c>
      <c r="AO138" s="62">
        <f t="shared" si="144"/>
        <v>299.27200854723446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93.354724484760339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93.354724484760339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projet'!$B$11,Paramètres!$A$1:$I$88,3,0)*0.475*44/12</f>
        <v>#N/A</v>
      </c>
      <c r="BQ138" s="23" t="e">
        <f>EXP(-LN(2)/25)*BQ137+(1-EXP(-LN(2)/25))/(LN(2)/25)*Calculateur!BL138*Calculateur!BN138*VLOOKUP('Données projet'!$B$11,Paramètres!$A$1:$I$88,3,0)*0.475*44/12</f>
        <v>#N/A</v>
      </c>
      <c r="BR138" s="23" t="e">
        <f>EXP(-LN(2)/2)*BR137+(1-EXP(-LN(2)/2))/(LN(2)/2)*BL138*BO138*VLOOKUP('Données projet'!$B$11,Paramètres!$A$1:$I$88,3,0)*0.475*44/12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projet'!$B$9,Paramètres!$A$1:$I$88,3,0)*VLOOKUP('Données projet'!$B$9,Paramètres!$A$1:$I$88,5,0)</f>
        <v>-1.0286385077051818E-13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362.63718589694594</v>
      </c>
      <c r="T139" s="62">
        <f t="shared" si="142"/>
        <v>250.47702091764884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62.784044419639457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62.784044419639457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projet'!$B$10,Paramètres!$A$1:$I$88,3,0)*VLOOKUP('Données projet'!$B$10,Paramètres!$A$1:$I$88,5,0)</f>
        <v>-1.0818439477588981E-13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466.4192367936883</v>
      </c>
      <c r="AO139" s="62">
        <f t="shared" si="144"/>
        <v>299.27200854723446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91.524095278373693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91.524095278373693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projet'!$B$11,Paramètres!$A$1:$I$88,3,0)*0.475*44/12</f>
        <v>#N/A</v>
      </c>
      <c r="BQ139" s="23" t="e">
        <f>EXP(-LN(2)/25)*BQ138+(1-EXP(-LN(2)/25))/(LN(2)/25)*Calculateur!BL139*Calculateur!BN139*VLOOKUP('Données projet'!$B$11,Paramètres!$A$1:$I$88,3,0)*0.475*44/12</f>
        <v>#N/A</v>
      </c>
      <c r="BR139" s="23" t="e">
        <f>EXP(-LN(2)/2)*BR138+(1-EXP(-LN(2)/2))/(LN(2)/2)*BL139*BO139*VLOOKUP('Données projet'!$B$11,Paramètres!$A$1:$I$88,3,0)*0.475*44/12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projet'!$B$9,Paramètres!$A$1:$I$88,3,0)*VLOOKUP('Données projet'!$B$9,Paramètres!$A$1:$I$88,5,0)</f>
        <v>-1.0286385077051818E-13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362.63718589694594</v>
      </c>
      <c r="T140" s="62">
        <f t="shared" si="142"/>
        <v>250.47702091764884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61.552887603056156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61.552887603056156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projet'!$B$10,Paramètres!$A$1:$I$88,3,0)*VLOOKUP('Données projet'!$B$10,Paramètres!$A$1:$I$88,5,0)</f>
        <v>-1.0818439477588981E-13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466.4192367936883</v>
      </c>
      <c r="AO140" s="62">
        <f t="shared" si="144"/>
        <v>299.27200854723446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89.729363594150726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89.729363594150726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projet'!$B$11,Paramètres!$A$1:$I$88,3,0)*0.475*44/12</f>
        <v>#N/A</v>
      </c>
      <c r="BQ140" s="23" t="e">
        <f>EXP(-LN(2)/25)*BQ139+(1-EXP(-LN(2)/25))/(LN(2)/25)*Calculateur!BL140*Calculateur!BN140*VLOOKUP('Données projet'!$B$11,Paramètres!$A$1:$I$88,3,0)*0.475*44/12</f>
        <v>#N/A</v>
      </c>
      <c r="BR140" s="23" t="e">
        <f>EXP(-LN(2)/2)*BR139+(1-EXP(-LN(2)/2))/(LN(2)/2)*BL140*BO140*VLOOKUP('Données projet'!$B$11,Paramètres!$A$1:$I$88,3,0)*0.475*44/12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projet'!$B$9,Paramètres!$A$1:$I$88,3,0)*VLOOKUP('Données projet'!$B$9,Paramètres!$A$1:$I$88,5,0)</f>
        <v>-1.0286385077051818E-13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362.63718589694594</v>
      </c>
      <c r="T141" s="62">
        <f t="shared" si="142"/>
        <v>250.47702091764884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60.345873020714542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60.345873020714542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projet'!$B$10,Paramètres!$A$1:$I$88,3,0)*VLOOKUP('Données projet'!$B$10,Paramètres!$A$1:$I$88,5,0)</f>
        <v>-1.0818439477588981E-13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466.4192367936883</v>
      </c>
      <c r="AO141" s="62">
        <f t="shared" si="144"/>
        <v>299.27200854723446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87.969825503577127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87.969825503577127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projet'!$B$11,Paramètres!$A$1:$I$88,3,0)*0.475*44/12</f>
        <v>#N/A</v>
      </c>
      <c r="BQ141" s="23" t="e">
        <f>EXP(-LN(2)/25)*BQ140+(1-EXP(-LN(2)/25))/(LN(2)/25)*Calculateur!BL141*Calculateur!BN141*VLOOKUP('Données projet'!$B$11,Paramètres!$A$1:$I$88,3,0)*0.475*44/12</f>
        <v>#N/A</v>
      </c>
      <c r="BR141" s="23" t="e">
        <f>EXP(-LN(2)/2)*BR140+(1-EXP(-LN(2)/2))/(LN(2)/2)*BL141*BO141*VLOOKUP('Données projet'!$B$11,Paramètres!$A$1:$I$88,3,0)*0.475*44/12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projet'!$B$9,Paramètres!$A$1:$I$88,3,0)*VLOOKUP('Données projet'!$B$9,Paramètres!$A$1:$I$88,5,0)</f>
        <v>-1.0286385077051818E-13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362.63718589694594</v>
      </c>
      <c r="T142" s="62">
        <f t="shared" si="142"/>
        <v>250.47702091764884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59.162527258126445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59.162527258126445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projet'!$B$10,Paramètres!$A$1:$I$88,3,0)*VLOOKUP('Données projet'!$B$10,Paramètres!$A$1:$I$88,5,0)</f>
        <v>-1.0818439477588981E-13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466.4192367936883</v>
      </c>
      <c r="AO142" s="62">
        <f t="shared" si="144"/>
        <v>299.27200854723446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86.24479088174742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86.24479088174742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projet'!$B$11,Paramètres!$A$1:$I$88,3,0)*0.475*44/12</f>
        <v>#N/A</v>
      </c>
      <c r="BQ142" s="23" t="e">
        <f>EXP(-LN(2)/25)*BQ141+(1-EXP(-LN(2)/25))/(LN(2)/25)*Calculateur!BL142*Calculateur!BN142*VLOOKUP('Données projet'!$B$11,Paramètres!$A$1:$I$88,3,0)*0.475*44/12</f>
        <v>#N/A</v>
      </c>
      <c r="BR142" s="23" t="e">
        <f>EXP(-LN(2)/2)*BR141+(1-EXP(-LN(2)/2))/(LN(2)/2)*BL142*BO142*VLOOKUP('Données projet'!$B$11,Paramètres!$A$1:$I$88,3,0)*0.475*44/12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projet'!$B$9,Paramètres!$A$1:$I$88,3,0)*VLOOKUP('Données projet'!$B$9,Paramètres!$A$1:$I$88,5,0)</f>
        <v>-1.0286385077051818E-13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362.63718589694594</v>
      </c>
      <c r="T143" s="62">
        <f t="shared" si="142"/>
        <v>250.47702091764884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58.002386184173055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58.002386184173055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projet'!$B$10,Paramètres!$A$1:$I$88,3,0)*VLOOKUP('Données projet'!$B$10,Paramètres!$A$1:$I$88,5,0)</f>
        <v>-1.0818439477588981E-13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466.4192367936883</v>
      </c>
      <c r="AO143" s="62">
        <f t="shared" si="144"/>
        <v>299.27200854723446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84.553583136684566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84.553583136684566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projet'!$B$11,Paramètres!$A$1:$I$88,3,0)*0.475*44/12</f>
        <v>#N/A</v>
      </c>
      <c r="BQ143" s="23" t="e">
        <f>EXP(-LN(2)/25)*BQ142+(1-EXP(-LN(2)/25))/(LN(2)/25)*Calculateur!BL143*Calculateur!BN143*VLOOKUP('Données projet'!$B$11,Paramètres!$A$1:$I$88,3,0)*0.475*44/12</f>
        <v>#N/A</v>
      </c>
      <c r="BR143" s="23" t="e">
        <f>EXP(-LN(2)/2)*BR142+(1-EXP(-LN(2)/2))/(LN(2)/2)*BL143*BO143*VLOOKUP('Données projet'!$B$11,Paramètres!$A$1:$I$88,3,0)*0.475*44/12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projet'!$B$9,Paramètres!$A$1:$I$88,3,0)*VLOOKUP('Données projet'!$B$9,Paramètres!$A$1:$I$88,5,0)</f>
        <v>-1.0286385077051818E-13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362.63718589694594</v>
      </c>
      <c r="T144" s="62">
        <f t="shared" si="142"/>
        <v>250.47702091764884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56.864994769063713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56.864994769063713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projet'!$B$10,Paramètres!$A$1:$I$88,3,0)*VLOOKUP('Données projet'!$B$10,Paramètres!$A$1:$I$88,5,0)</f>
        <v>-1.0818439477588981E-13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466.4192367936883</v>
      </c>
      <c r="AO144" s="62">
        <f t="shared" si="144"/>
        <v>299.27200854723446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82.895538943967523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82.895538943967523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projet'!$B$11,Paramètres!$A$1:$I$88,3,0)*0.475*44/12</f>
        <v>#N/A</v>
      </c>
      <c r="BQ144" s="23" t="e">
        <f>EXP(-LN(2)/25)*BQ143+(1-EXP(-LN(2)/25))/(LN(2)/25)*Calculateur!BL144*Calculateur!BN144*VLOOKUP('Données projet'!$B$11,Paramètres!$A$1:$I$88,3,0)*0.475*44/12</f>
        <v>#N/A</v>
      </c>
      <c r="BR144" s="23" t="e">
        <f>EXP(-LN(2)/2)*BR143+(1-EXP(-LN(2)/2))/(LN(2)/2)*BL144*BO144*VLOOKUP('Données projet'!$B$11,Paramètres!$A$1:$I$88,3,0)*0.475*44/12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projet'!$B$9,Paramètres!$A$1:$I$88,3,0)*VLOOKUP('Données projet'!$B$9,Paramètres!$A$1:$I$88,5,0)</f>
        <v>-1.0286385077051818E-13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362.63718589694594</v>
      </c>
      <c r="T145" s="62">
        <f t="shared" si="142"/>
        <v>250.47702091764884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55.7499069058644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55.7499069058644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projet'!$B$10,Paramètres!$A$1:$I$88,3,0)*VLOOKUP('Données projet'!$B$10,Paramètres!$A$1:$I$88,5,0)</f>
        <v>-1.0818439477588981E-13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466.4192367936883</v>
      </c>
      <c r="AO145" s="62">
        <f t="shared" si="144"/>
        <v>299.27200854723446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81.270007986562561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81.270007986562561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projet'!$B$11,Paramètres!$A$1:$I$88,3,0)*0.475*44/12</f>
        <v>#N/A</v>
      </c>
      <c r="BQ145" s="23" t="e">
        <f>EXP(-LN(2)/25)*BQ144+(1-EXP(-LN(2)/25))/(LN(2)/25)*Calculateur!BL145*Calculateur!BN145*VLOOKUP('Données projet'!$B$11,Paramètres!$A$1:$I$88,3,0)*0.475*44/12</f>
        <v>#N/A</v>
      </c>
      <c r="BR145" s="23" t="e">
        <f>EXP(-LN(2)/2)*BR144+(1-EXP(-LN(2)/2))/(LN(2)/2)*BL145*BO145*VLOOKUP('Données projet'!$B$11,Paramètres!$A$1:$I$88,3,0)*0.475*44/12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projet'!$B$9,Paramètres!$A$1:$I$88,3,0)*VLOOKUP('Données projet'!$B$9,Paramètres!$A$1:$I$88,5,0)</f>
        <v>-1.0286385077051818E-13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362.63718589694594</v>
      </c>
      <c r="T146" s="62">
        <f t="shared" si="142"/>
        <v>250.47702091764884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54.656685235525984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54.656685235525984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projet'!$B$10,Paramètres!$A$1:$I$88,3,0)*VLOOKUP('Données projet'!$B$10,Paramètres!$A$1:$I$88,5,0)</f>
        <v>-1.0818439477588981E-13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466.4192367936883</v>
      </c>
      <c r="AO146" s="62">
        <f t="shared" si="144"/>
        <v>299.27200854723446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79.676352699756322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79.676352699756322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projet'!$B$11,Paramètres!$A$1:$I$88,3,0)*0.475*44/12</f>
        <v>#N/A</v>
      </c>
      <c r="BQ146" s="23" t="e">
        <f>EXP(-LN(2)/25)*BQ145+(1-EXP(-LN(2)/25))/(LN(2)/25)*Calculateur!BL146*Calculateur!BN146*VLOOKUP('Données projet'!$B$11,Paramètres!$A$1:$I$88,3,0)*0.475*44/12</f>
        <v>#N/A</v>
      </c>
      <c r="BR146" s="23" t="e">
        <f>EXP(-LN(2)/2)*BR145+(1-EXP(-LN(2)/2))/(LN(2)/2)*BL146*BO146*VLOOKUP('Données projet'!$B$11,Paramètres!$A$1:$I$88,3,0)*0.475*44/12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projet'!$B$9,Paramètres!$A$1:$I$88,3,0)*VLOOKUP('Données projet'!$B$9,Paramètres!$A$1:$I$88,5,0)</f>
        <v>-1.0286385077051818E-13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362.63718589694594</v>
      </c>
      <c r="T147" s="62">
        <f t="shared" si="142"/>
        <v>250.47702091764884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53.58490097534353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53.58490097534353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projet'!$B$10,Paramètres!$A$1:$I$88,3,0)*VLOOKUP('Données projet'!$B$10,Paramètres!$A$1:$I$88,5,0)</f>
        <v>-1.0818439477588981E-13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466.4192367936883</v>
      </c>
      <c r="AO147" s="62">
        <f t="shared" si="144"/>
        <v>299.27200854723446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78.113948021090621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78.113948021090621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projet'!$B$11,Paramètres!$A$1:$I$88,3,0)*0.475*44/12</f>
        <v>#N/A</v>
      </c>
      <c r="BQ147" s="23" t="e">
        <f>EXP(-LN(2)/25)*BQ146+(1-EXP(-LN(2)/25))/(LN(2)/25)*Calculateur!BL147*Calculateur!BN147*VLOOKUP('Données projet'!$B$11,Paramètres!$A$1:$I$88,3,0)*0.475*44/12</f>
        <v>#N/A</v>
      </c>
      <c r="BR147" s="23" t="e">
        <f>EXP(-LN(2)/2)*BR146+(1-EXP(-LN(2)/2))/(LN(2)/2)*BL147*BO147*VLOOKUP('Données projet'!$B$11,Paramètres!$A$1:$I$88,3,0)*0.475*44/12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projet'!$B$9,Paramètres!$A$1:$I$88,3,0)*VLOOKUP('Données projet'!$B$9,Paramètres!$A$1:$I$88,5,0)</f>
        <v>-1.0286385077051818E-13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362.63718589694594</v>
      </c>
      <c r="T148" s="62">
        <f t="shared" si="142"/>
        <v>250.47702091764884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52.534133750779404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52.534133750779404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projet'!$B$10,Paramètres!$A$1:$I$88,3,0)*VLOOKUP('Données projet'!$B$10,Paramètres!$A$1:$I$88,5,0)</f>
        <v>-1.0818439477588981E-13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466.4192367936883</v>
      </c>
      <c r="AO148" s="62">
        <f t="shared" si="144"/>
        <v>299.27200854723446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76.582181145200792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76.582181145200792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projet'!$B$11,Paramètres!$A$1:$I$88,3,0)*0.475*44/12</f>
        <v>#N/A</v>
      </c>
      <c r="BQ148" s="23" t="e">
        <f>EXP(-LN(2)/25)*BQ147+(1-EXP(-LN(2)/25))/(LN(2)/25)*Calculateur!BL148*Calculateur!BN148*VLOOKUP('Données projet'!$B$11,Paramètres!$A$1:$I$88,3,0)*0.475*44/12</f>
        <v>#N/A</v>
      </c>
      <c r="BR148" s="23" t="e">
        <f>EXP(-LN(2)/2)*BR147+(1-EXP(-LN(2)/2))/(LN(2)/2)*BL148*BO148*VLOOKUP('Données projet'!$B$11,Paramètres!$A$1:$I$88,3,0)*0.475*44/12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projet'!$B$9,Paramètres!$A$1:$I$88,3,0)*VLOOKUP('Données projet'!$B$9,Paramètres!$A$1:$I$88,5,0)</f>
        <v>-1.0286385077051818E-13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362.63718589694594</v>
      </c>
      <c r="T149" s="62">
        <f t="shared" si="142"/>
        <v>250.47702091764884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51.503971430584258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51.503971430584258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projet'!$B$10,Paramètres!$A$1:$I$88,3,0)*VLOOKUP('Données projet'!$B$10,Paramètres!$A$1:$I$88,5,0)</f>
        <v>-1.0818439477588981E-13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466.4192367936883</v>
      </c>
      <c r="AO149" s="62">
        <f t="shared" si="144"/>
        <v>299.27200854723446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75.080451283461628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75.080451283461628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projet'!$B$11,Paramètres!$A$1:$I$88,3,0)*0.475*44/12</f>
        <v>#N/A</v>
      </c>
      <c r="BQ149" s="23" t="e">
        <f>EXP(-LN(2)/25)*BQ148+(1-EXP(-LN(2)/25))/(LN(2)/25)*Calculateur!BL149*Calculateur!BN149*VLOOKUP('Données projet'!$B$11,Paramètres!$A$1:$I$88,3,0)*0.475*44/12</f>
        <v>#N/A</v>
      </c>
      <c r="BR149" s="23" t="e">
        <f>EXP(-LN(2)/2)*BR148+(1-EXP(-LN(2)/2))/(LN(2)/2)*BL149*BO149*VLOOKUP('Données projet'!$B$11,Paramètres!$A$1:$I$88,3,0)*0.475*44/12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projet'!$B$9,Paramètres!$A$1:$I$88,3,0)*VLOOKUP('Données projet'!$B$9,Paramètres!$A$1:$I$88,5,0)</f>
        <v>-1.0286385077051818E-13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362.63718589694594</v>
      </c>
      <c r="T150" s="62">
        <f t="shared" si="142"/>
        <v>250.47702091764884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50.494009965151164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50.494009965151164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projet'!$B$10,Paramètres!$A$1:$I$88,3,0)*VLOOKUP('Données projet'!$B$10,Paramètres!$A$1:$I$88,5,0)</f>
        <v>-1.0818439477588981E-13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466.4192367936883</v>
      </c>
      <c r="AO150" s="62">
        <f t="shared" si="144"/>
        <v>299.27200854723446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73.608169428346386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73.608169428346386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projet'!$B$11,Paramètres!$A$1:$I$88,3,0)*0.475*44/12</f>
        <v>#N/A</v>
      </c>
      <c r="BQ150" s="23" t="e">
        <f>EXP(-LN(2)/25)*BQ149+(1-EXP(-LN(2)/25))/(LN(2)/25)*Calculateur!BL150*Calculateur!BN150*VLOOKUP('Données projet'!$B$11,Paramètres!$A$1:$I$88,3,0)*0.475*44/12</f>
        <v>#N/A</v>
      </c>
      <c r="BR150" s="23" t="e">
        <f>EXP(-LN(2)/2)*BR149+(1-EXP(-LN(2)/2))/(LN(2)/2)*BL150*BO150*VLOOKUP('Données projet'!$B$11,Paramètres!$A$1:$I$88,3,0)*0.475*44/12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projet'!$B$9,Paramètres!$A$1:$I$88,3,0)*VLOOKUP('Données projet'!$B$9,Paramètres!$A$1:$I$88,5,0)</f>
        <v>-1.0286385077051818E-13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362.63718589694594</v>
      </c>
      <c r="T151" s="62">
        <f t="shared" si="142"/>
        <v>250.47702091764884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49.503853228039546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49.503853228039546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projet'!$B$10,Paramètres!$A$1:$I$88,3,0)*VLOOKUP('Données projet'!$B$10,Paramètres!$A$1:$I$88,5,0)</f>
        <v>-1.0818439477588981E-13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466.4192367936883</v>
      </c>
      <c r="AO151" s="62">
        <f t="shared" si="144"/>
        <v>299.27200854723446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72.164758122406695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72.164758122406695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projet'!$B$11,Paramètres!$A$1:$I$88,3,0)*0.475*44/12</f>
        <v>#N/A</v>
      </c>
      <c r="BQ151" s="23" t="e">
        <f>EXP(-LN(2)/25)*BQ150+(1-EXP(-LN(2)/25))/(LN(2)/25)*Calculateur!BL151*Calculateur!BN151*VLOOKUP('Données projet'!$B$11,Paramètres!$A$1:$I$88,3,0)*0.475*44/12</f>
        <v>#N/A</v>
      </c>
      <c r="BR151" s="23" t="e">
        <f>EXP(-LN(2)/2)*BR150+(1-EXP(-LN(2)/2))/(LN(2)/2)*BL151*BO151*VLOOKUP('Données projet'!$B$11,Paramètres!$A$1:$I$88,3,0)*0.475*44/12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projet'!$B$9,Paramètres!$A$1:$I$88,3,0)*VLOOKUP('Données projet'!$B$9,Paramètres!$A$1:$I$88,5,0)</f>
        <v>-1.0286385077051818E-13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362.63718589694594</v>
      </c>
      <c r="T152" s="62">
        <f t="shared" si="142"/>
        <v>250.47702091764884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48.533112860606714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48.533112860606714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projet'!$B$10,Paramètres!$A$1:$I$88,3,0)*VLOOKUP('Données projet'!$B$10,Paramètres!$A$1:$I$88,5,0)</f>
        <v>-1.0818439477588981E-13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466.4192367936883</v>
      </c>
      <c r="AO152" s="62">
        <f t="shared" si="144"/>
        <v>299.27200854723446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70.749651231782522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70.749651231782522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projet'!$B$11,Paramètres!$A$1:$I$88,3,0)*0.475*44/12</f>
        <v>#N/A</v>
      </c>
      <c r="BQ152" s="23" t="e">
        <f>EXP(-LN(2)/25)*BQ151+(1-EXP(-LN(2)/25))/(LN(2)/25)*Calculateur!BL152*Calculateur!BN152*VLOOKUP('Données projet'!$B$11,Paramètres!$A$1:$I$88,3,0)*0.475*44/12</f>
        <v>#N/A</v>
      </c>
      <c r="BR152" s="23" t="e">
        <f>EXP(-LN(2)/2)*BR151+(1-EXP(-LN(2)/2))/(LN(2)/2)*BL152*BO152*VLOOKUP('Données projet'!$B$11,Paramètres!$A$1:$I$88,3,0)*0.475*44/12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projet'!$B$9,Paramètres!$A$1:$I$88,3,0)*VLOOKUP('Données projet'!$B$9,Paramètres!$A$1:$I$88,5,0)</f>
        <v>-1.0286385077051818E-13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362.63718589694594</v>
      </c>
      <c r="T153" s="62">
        <f t="shared" si="142"/>
        <v>250.47702091764884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47.581408119686081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47.581408119686081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projet'!$B$10,Paramètres!$A$1:$I$88,3,0)*VLOOKUP('Données projet'!$B$10,Paramètres!$A$1:$I$88,5,0)</f>
        <v>-1.0818439477588981E-13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466.4192367936883</v>
      </c>
      <c r="AO153" s="62">
        <f t="shared" si="144"/>
        <v>299.27200854723446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69.362293724153517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69.362293724153517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projet'!$B$11,Paramètres!$A$1:$I$88,3,0)*0.475*44/12</f>
        <v>#N/A</v>
      </c>
      <c r="BQ153" s="23" t="e">
        <f>EXP(-LN(2)/25)*BQ152+(1-EXP(-LN(2)/25))/(LN(2)/25)*Calculateur!BL153*Calculateur!BN153*VLOOKUP('Données projet'!$B$11,Paramètres!$A$1:$I$88,3,0)*0.475*44/12</f>
        <v>#N/A</v>
      </c>
      <c r="BR153" s="23" t="e">
        <f>EXP(-LN(2)/2)*BR152+(1-EXP(-LN(2)/2))/(LN(2)/2)*BL153*BO153*VLOOKUP('Données projet'!$B$11,Paramètres!$A$1:$I$88,3,0)*0.475*44/12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projet'!$B$9,Paramètres!$A$1:$I$88,3,0)*VLOOKUP('Données projet'!$B$9,Paramètres!$A$1:$I$88,5,0)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362.63718589694594</v>
      </c>
      <c r="T154" s="62">
        <f t="shared" si="142"/>
        <v>250.47702091764884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46.64836572825233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46.64836572825233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projet'!$B$10,Paramètres!$A$1:$I$88,3,0)*VLOOKUP('Données projet'!$B$10,Paramètres!$A$1:$I$88,5,0)</f>
        <v>-1.0818439477588981E-13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466.4192367936883</v>
      </c>
      <c r="AO154" s="62">
        <f t="shared" si="144"/>
        <v>299.27200854723446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68.002141451044579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68.002141451044579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projet'!$B$11,Paramètres!$A$1:$I$88,3,0)*0.475*44/12</f>
        <v>#N/A</v>
      </c>
      <c r="BQ154" s="23" t="e">
        <f>EXP(-LN(2)/25)*BQ153+(1-EXP(-LN(2)/25))/(LN(2)/25)*Calculateur!BL154*Calculateur!BN154*VLOOKUP('Données projet'!$B$11,Paramètres!$A$1:$I$88,3,0)*0.475*44/12</f>
        <v>#N/A</v>
      </c>
      <c r="BR154" s="23" t="e">
        <f>EXP(-LN(2)/2)*BR153+(1-EXP(-LN(2)/2))/(LN(2)/2)*BL154*BO154*VLOOKUP('Données projet'!$B$11,Paramètres!$A$1:$I$88,3,0)*0.475*44/12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projet'!$B$9,Paramètres!$A$1:$I$88,3,0)*VLOOKUP('Données projet'!$B$9,Paramètres!$A$1:$I$88,5,0)</f>
        <v>-1.0286385077051818E-13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362.63718589694594</v>
      </c>
      <c r="T155" s="62">
        <f t="shared" si="142"/>
        <v>250.47702091764884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45.733619729014926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45.733619729014926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projet'!$B$10,Paramètres!$A$1:$I$88,3,0)*VLOOKUP('Données projet'!$B$10,Paramètres!$A$1:$I$88,5,0)</f>
        <v>-1.0818439477588981E-13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466.4192367936883</v>
      </c>
      <c r="AO155" s="62">
        <f t="shared" si="144"/>
        <v>299.27200854723446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66.66866093440035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66.66866093440035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projet'!$B$11,Paramètres!$A$1:$I$88,3,0)*0.475*44/12</f>
        <v>#N/A</v>
      </c>
      <c r="BQ155" s="23" t="e">
        <f>EXP(-LN(2)/25)*BQ154+(1-EXP(-LN(2)/25))/(LN(2)/25)*Calculateur!BL155*Calculateur!BN155*VLOOKUP('Données projet'!$B$11,Paramètres!$A$1:$I$88,3,0)*0.475*44/12</f>
        <v>#N/A</v>
      </c>
      <c r="BR155" s="23" t="e">
        <f>EXP(-LN(2)/2)*BR154+(1-EXP(-LN(2)/2))/(LN(2)/2)*BL155*BO155*VLOOKUP('Données projet'!$B$11,Paramètres!$A$1:$I$88,3,0)*0.475*44/12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projet'!$B$9,Paramètres!$A$1:$I$88,3,0)*VLOOKUP('Données projet'!$B$9,Paramètres!$A$1:$I$88,5,0)</f>
        <v>-1.0286385077051818E-13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362.63718589694594</v>
      </c>
      <c r="T156" s="62">
        <f t="shared" si="142"/>
        <v>250.47702091764884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44.836811340882598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44.836811340882598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projet'!$B$10,Paramètres!$A$1:$I$88,3,0)*VLOOKUP('Données projet'!$B$10,Paramètres!$A$1:$I$88,5,0)</f>
        <v>-1.0818439477588981E-13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466.4192367936883</v>
      </c>
      <c r="AO156" s="62">
        <f t="shared" si="144"/>
        <v>299.27200854723446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65.361329157344699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65.361329157344699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projet'!$B$11,Paramètres!$A$1:$I$88,3,0)*0.475*44/12</f>
        <v>#N/A</v>
      </c>
      <c r="BQ156" s="23" t="e">
        <f>EXP(-LN(2)/25)*BQ155+(1-EXP(-LN(2)/25))/(LN(2)/25)*Calculateur!BL156*Calculateur!BN156*VLOOKUP('Données projet'!$B$11,Paramètres!$A$1:$I$88,3,0)*0.475*44/12</f>
        <v>#N/A</v>
      </c>
      <c r="BR156" s="23" t="e">
        <f>EXP(-LN(2)/2)*BR155+(1-EXP(-LN(2)/2))/(LN(2)/2)*BL156*BO156*VLOOKUP('Données projet'!$B$11,Paramètres!$A$1:$I$88,3,0)*0.475*44/12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projet'!$B$9,Paramètres!$A$1:$I$88,3,0)*VLOOKUP('Données projet'!$B$9,Paramètres!$A$1:$I$88,5,0)</f>
        <v>-1.0286385077051818E-13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362.63718589694594</v>
      </c>
      <c r="T157" s="62">
        <f t="shared" si="142"/>
        <v>250.47702091764884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43.957588818242442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43.957588818242442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projet'!$B$10,Paramètres!$A$1:$I$88,3,0)*VLOOKUP('Données projet'!$B$10,Paramètres!$A$1:$I$88,5,0)</f>
        <v>-1.0818439477588981E-13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466.4192367936883</v>
      </c>
      <c r="AO157" s="62">
        <f t="shared" si="144"/>
        <v>299.27200854723446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64.07963335904347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64.07963335904347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projet'!$B$11,Paramètres!$A$1:$I$88,3,0)*0.475*44/12</f>
        <v>#N/A</v>
      </c>
      <c r="BQ157" s="23" t="e">
        <f>EXP(-LN(2)/25)*BQ156+(1-EXP(-LN(2)/25))/(LN(2)/25)*Calculateur!BL157*Calculateur!BN157*VLOOKUP('Données projet'!$B$11,Paramètres!$A$1:$I$88,3,0)*0.475*44/12</f>
        <v>#N/A</v>
      </c>
      <c r="BR157" s="23" t="e">
        <f>EXP(-LN(2)/2)*BR156+(1-EXP(-LN(2)/2))/(LN(2)/2)*BL157*BO157*VLOOKUP('Données projet'!$B$11,Paramètres!$A$1:$I$88,3,0)*0.475*44/12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projet'!$B$9,Paramètres!$A$1:$I$88,3,0)*VLOOKUP('Données projet'!$B$9,Paramètres!$A$1:$I$88,5,0)</f>
        <v>-1.0286385077051818E-13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362.63718589694594</v>
      </c>
      <c r="T158" s="62">
        <f t="shared" si="142"/>
        <v>250.47702091764884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43.095607312998474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43.095607312998474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projet'!$B$10,Paramètres!$A$1:$I$88,3,0)*VLOOKUP('Données projet'!$B$10,Paramètres!$A$1:$I$88,5,0)</f>
        <v>-1.0818439477588981E-13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466.4192367936883</v>
      </c>
      <c r="AO158" s="62">
        <f t="shared" si="144"/>
        <v>299.27200854723446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62.823070833589682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62.823070833589682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projet'!$B$11,Paramètres!$A$1:$I$88,3,0)*0.475*44/12</f>
        <v>#N/A</v>
      </c>
      <c r="BQ158" s="23" t="e">
        <f>EXP(-LN(2)/25)*BQ157+(1-EXP(-LN(2)/25))/(LN(2)/25)*Calculateur!BL158*Calculateur!BN158*VLOOKUP('Données projet'!$B$11,Paramètres!$A$1:$I$88,3,0)*0.475*44/12</f>
        <v>#N/A</v>
      </c>
      <c r="BR158" s="23" t="e">
        <f>EXP(-LN(2)/2)*BR157+(1-EXP(-LN(2)/2))/(LN(2)/2)*BL158*BO158*VLOOKUP('Données projet'!$B$11,Paramètres!$A$1:$I$88,3,0)*0.475*44/12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projet'!$B$9,Paramètres!$A$1:$I$88,3,0)*VLOOKUP('Données projet'!$B$9,Paramètres!$A$1:$I$88,5,0)</f>
        <v>-1.0286385077051818E-13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362.63718589694594</v>
      </c>
      <c r="T159" s="62">
        <f t="shared" si="142"/>
        <v>250.47702091764884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42.250528739315534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42.250528739315534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projet'!$B$10,Paramètres!$A$1:$I$88,3,0)*VLOOKUP('Données projet'!$B$10,Paramètres!$A$1:$I$88,5,0)</f>
        <v>-1.0818439477588981E-13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466.4192367936883</v>
      </c>
      <c r="AO159" s="62">
        <f t="shared" si="144"/>
        <v>299.27200854723446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61.591148732832579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61.591148732832579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projet'!$B$11,Paramètres!$A$1:$I$88,3,0)*0.475*44/12</f>
        <v>#N/A</v>
      </c>
      <c r="BQ159" s="23" t="e">
        <f>EXP(-LN(2)/25)*BQ158+(1-EXP(-LN(2)/25))/(LN(2)/25)*Calculateur!BL159*Calculateur!BN159*VLOOKUP('Données projet'!$B$11,Paramètres!$A$1:$I$88,3,0)*0.475*44/12</f>
        <v>#N/A</v>
      </c>
      <c r="BR159" s="23" t="e">
        <f>EXP(-LN(2)/2)*BR158+(1-EXP(-LN(2)/2))/(LN(2)/2)*BL159*BO159*VLOOKUP('Données projet'!$B$11,Paramètres!$A$1:$I$88,3,0)*0.475*44/12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projet'!$B$9,Paramètres!$A$1:$I$88,3,0)*VLOOKUP('Données projet'!$B$9,Paramètres!$A$1:$I$88,5,0)</f>
        <v>-1.0286385077051818E-13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362.63718589694594</v>
      </c>
      <c r="T160" s="62">
        <f t="shared" si="142"/>
        <v>250.47702091764884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41.422021641015483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41.422021641015483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projet'!$B$10,Paramètres!$A$1:$I$88,3,0)*VLOOKUP('Données projet'!$B$10,Paramètres!$A$1:$I$88,5,0)</f>
        <v>-1.0818439477588981E-13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466.4192367936883</v>
      </c>
      <c r="AO160" s="62">
        <f t="shared" si="144"/>
        <v>299.27200854723446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60.383383873073036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60.383383873073036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projet'!$B$11,Paramètres!$A$1:$I$88,3,0)*0.475*44/12</f>
        <v>#N/A</v>
      </c>
      <c r="BQ160" s="23" t="e">
        <f>EXP(-LN(2)/25)*BQ159+(1-EXP(-LN(2)/25))/(LN(2)/25)*Calculateur!BL160*Calculateur!BN160*VLOOKUP('Données projet'!$B$11,Paramètres!$A$1:$I$88,3,0)*0.475*44/12</f>
        <v>#N/A</v>
      </c>
      <c r="BR160" s="23" t="e">
        <f>EXP(-LN(2)/2)*BR159+(1-EXP(-LN(2)/2))/(LN(2)/2)*BL160*BO160*VLOOKUP('Données projet'!$B$11,Paramètres!$A$1:$I$88,3,0)*0.475*44/12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projet'!$B$9,Paramètres!$A$1:$I$88,3,0)*VLOOKUP('Données projet'!$B$9,Paramètres!$A$1:$I$88,5,0)</f>
        <v>-1.0286385077051818E-13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362.63718589694594</v>
      </c>
      <c r="T161" s="62">
        <f t="shared" si="142"/>
        <v>250.47702091764884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40.609761061573664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40.609761061573664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projet'!$B$10,Paramètres!$A$1:$I$88,3,0)*VLOOKUP('Données projet'!$B$10,Paramètres!$A$1:$I$88,5,0)</f>
        <v>-1.0818439477588981E-13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466.4192367936883</v>
      </c>
      <c r="AO161" s="62">
        <f t="shared" si="144"/>
        <v>299.27200854723446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59.199302545549557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59.199302545549557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projet'!$B$11,Paramètres!$A$1:$I$88,3,0)*0.475*44/12</f>
        <v>#N/A</v>
      </c>
      <c r="BQ161" s="23" t="e">
        <f>EXP(-LN(2)/25)*BQ160+(1-EXP(-LN(2)/25))/(LN(2)/25)*Calculateur!BL161*Calculateur!BN161*VLOOKUP('Données projet'!$B$11,Paramètres!$A$1:$I$88,3,0)*0.475*44/12</f>
        <v>#N/A</v>
      </c>
      <c r="BR161" s="23" t="e">
        <f>EXP(-LN(2)/2)*BR160+(1-EXP(-LN(2)/2))/(LN(2)/2)*BL161*BO161*VLOOKUP('Données projet'!$B$11,Paramètres!$A$1:$I$88,3,0)*0.475*44/12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projet'!$B$9,Paramètres!$A$1:$I$88,3,0)*VLOOKUP('Données projet'!$B$9,Paramètres!$A$1:$I$88,5,0)</f>
        <v>-1.0286385077051818E-13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362.63718589694594</v>
      </c>
      <c r="T162" s="62">
        <f t="shared" si="142"/>
        <v>250.47702091764884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39.813428416664664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39.813428416664664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projet'!$B$10,Paramètres!$A$1:$I$88,3,0)*VLOOKUP('Données projet'!$B$10,Paramètres!$A$1:$I$88,5,0)</f>
        <v>-1.0818439477588981E-13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466.4192367936883</v>
      </c>
      <c r="AO162" s="62">
        <f t="shared" si="144"/>
        <v>299.27200854723446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58.038440330640512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58.038440330640512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projet'!$B$11,Paramètres!$A$1:$I$88,3,0)*0.475*44/12</f>
        <v>#N/A</v>
      </c>
      <c r="BQ162" s="23" t="e">
        <f>EXP(-LN(2)/25)*BQ161+(1-EXP(-LN(2)/25))/(LN(2)/25)*Calculateur!BL162*Calculateur!BN162*VLOOKUP('Données projet'!$B$11,Paramètres!$A$1:$I$88,3,0)*0.475*44/12</f>
        <v>#N/A</v>
      </c>
      <c r="BR162" s="23" t="e">
        <f>EXP(-LN(2)/2)*BR161+(1-EXP(-LN(2)/2))/(LN(2)/2)*BL162*BO162*VLOOKUP('Données projet'!$B$11,Paramètres!$A$1:$I$88,3,0)*0.475*44/12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projet'!$B$9,Paramètres!$A$1:$I$88,3,0)*VLOOKUP('Données projet'!$B$9,Paramètres!$A$1:$I$88,5,0)</f>
        <v>-1.0286385077051818E-13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362.63718589694594</v>
      </c>
      <c r="T163" s="62">
        <f t="shared" si="142"/>
        <v>250.47702091764884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39.032711369207377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39.032711369207377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projet'!$B$10,Paramètres!$A$1:$I$88,3,0)*VLOOKUP('Données projet'!$B$10,Paramètres!$A$1:$I$88,5,0)</f>
        <v>-1.0818439477588981E-13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466.4192367936883</v>
      </c>
      <c r="AO163" s="62">
        <f t="shared" si="144"/>
        <v>299.27200854723446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56.900341915709795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56.900341915709795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projet'!$B$11,Paramètres!$A$1:$I$88,3,0)*0.475*44/12</f>
        <v>#N/A</v>
      </c>
      <c r="BQ163" s="23" t="e">
        <f>EXP(-LN(2)/25)*BQ162+(1-EXP(-LN(2)/25))/(LN(2)/25)*Calculateur!BL163*Calculateur!BN163*VLOOKUP('Données projet'!$B$11,Paramètres!$A$1:$I$88,3,0)*0.475*44/12</f>
        <v>#N/A</v>
      </c>
      <c r="BR163" s="23" t="e">
        <f>EXP(-LN(2)/2)*BR162+(1-EXP(-LN(2)/2))/(LN(2)/2)*BL163*BO163*VLOOKUP('Données projet'!$B$11,Paramètres!$A$1:$I$88,3,0)*0.475*44/12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projet'!$B$9,Paramètres!$A$1:$I$88,3,0)*VLOOKUP('Données projet'!$B$9,Paramètres!$A$1:$I$88,5,0)</f>
        <v>-1.0286385077051818E-13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362.63718589694594</v>
      </c>
      <c r="T164" s="62">
        <f t="shared" si="142"/>
        <v>250.47702091764884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38.267303706860346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38.267303706860346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projet'!$B$10,Paramètres!$A$1:$I$88,3,0)*VLOOKUP('Données projet'!$B$10,Paramètres!$A$1:$I$88,5,0)</f>
        <v>-1.0818439477588981E-13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466.4192367936883</v>
      </c>
      <c r="AO164" s="62">
        <f t="shared" si="144"/>
        <v>299.27200854723446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55.784560916524384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55.784560916524384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projet'!$B$11,Paramètres!$A$1:$I$88,3,0)*0.475*44/12</f>
        <v>#N/A</v>
      </c>
      <c r="BQ164" s="23" t="e">
        <f>EXP(-LN(2)/25)*BQ163+(1-EXP(-LN(2)/25))/(LN(2)/25)*Calculateur!BL164*Calculateur!BN164*VLOOKUP('Données projet'!$B$11,Paramètres!$A$1:$I$88,3,0)*0.475*44/12</f>
        <v>#N/A</v>
      </c>
      <c r="BR164" s="23" t="e">
        <f>EXP(-LN(2)/2)*BR163+(1-EXP(-LN(2)/2))/(LN(2)/2)*BL164*BO164*VLOOKUP('Données projet'!$B$11,Paramètres!$A$1:$I$88,3,0)*0.475*44/12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projet'!$B$9,Paramètres!$A$1:$I$88,3,0)*VLOOKUP('Données projet'!$B$9,Paramètres!$A$1:$I$88,5,0)</f>
        <v>-1.0286385077051818E-13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362.63718589694594</v>
      </c>
      <c r="T165" s="62">
        <f t="shared" si="142"/>
        <v>250.47702091764884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37.516905221919366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37.516905221919366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projet'!$B$10,Paramètres!$A$1:$I$88,3,0)*VLOOKUP('Données projet'!$B$10,Paramètres!$A$1:$I$88,5,0)</f>
        <v>-1.0818439477588981E-13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466.4192367936883</v>
      </c>
      <c r="AO165" s="62">
        <f t="shared" si="144"/>
        <v>299.27200854723446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54.690659702173789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54.690659702173789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projet'!$B$11,Paramètres!$A$1:$I$88,3,0)*0.475*44/12</f>
        <v>#N/A</v>
      </c>
      <c r="BQ165" s="23" t="e">
        <f>EXP(-LN(2)/25)*BQ164+(1-EXP(-LN(2)/25))/(LN(2)/25)*Calculateur!BL165*Calculateur!BN165*VLOOKUP('Données projet'!$B$11,Paramètres!$A$1:$I$88,3,0)*0.475*44/12</f>
        <v>#N/A</v>
      </c>
      <c r="BR165" s="23" t="e">
        <f>EXP(-LN(2)/2)*BR164+(1-EXP(-LN(2)/2))/(LN(2)/2)*BL165*BO165*VLOOKUP('Données projet'!$B$11,Paramètres!$A$1:$I$88,3,0)*0.475*44/12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projet'!$B$9,Paramètres!$A$1:$I$88,3,0)*VLOOKUP('Données projet'!$B$9,Paramètres!$A$1:$I$88,5,0)</f>
        <v>-1.0286385077051818E-13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362.63718589694594</v>
      </c>
      <c r="T166" s="62">
        <f t="shared" si="142"/>
        <v>250.47702091764884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36.781221593570201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36.781221593570201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projet'!$B$10,Paramètres!$A$1:$I$88,3,0)*VLOOKUP('Données projet'!$B$10,Paramètres!$A$1:$I$88,5,0)</f>
        <v>-1.0818439477588981E-13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466.4192367936883</v>
      </c>
      <c r="AO166" s="62">
        <f t="shared" si="144"/>
        <v>299.27200854723446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53.618209223422753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53.618209223422753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projet'!$B$11,Paramètres!$A$1:$I$88,3,0)*0.475*44/12</f>
        <v>#N/A</v>
      </c>
      <c r="BQ166" s="23" t="e">
        <f>EXP(-LN(2)/25)*BQ165+(1-EXP(-LN(2)/25))/(LN(2)/25)*Calculateur!BL166*Calculateur!BN166*VLOOKUP('Données projet'!$B$11,Paramètres!$A$1:$I$88,3,0)*0.475*44/12</f>
        <v>#N/A</v>
      </c>
      <c r="BR166" s="23" t="e">
        <f>EXP(-LN(2)/2)*BR165+(1-EXP(-LN(2)/2))/(LN(2)/2)*BL166*BO166*VLOOKUP('Données projet'!$B$11,Paramètres!$A$1:$I$88,3,0)*0.475*44/12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projet'!$B$9,Paramètres!$A$1:$I$88,3,0)*VLOOKUP('Données projet'!$B$9,Paramètres!$A$1:$I$88,5,0)</f>
        <v>-1.0286385077051818E-13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362.63718589694594</v>
      </c>
      <c r="T167" s="62">
        <f t="shared" si="142"/>
        <v>250.47702091764884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36.059964272450259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36.059964272450259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projet'!$B$10,Paramètres!$A$1:$I$88,3,0)*VLOOKUP('Données projet'!$B$10,Paramètres!$A$1:$I$88,5,0)</f>
        <v>-1.0818439477588981E-13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466.4192367936883</v>
      </c>
      <c r="AO167" s="62">
        <f t="shared" si="144"/>
        <v>299.27200854723446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52.566788844429816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52.566788844429816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projet'!$B$11,Paramètres!$A$1:$I$88,3,0)*0.475*44/12</f>
        <v>#N/A</v>
      </c>
      <c r="BQ167" s="23" t="e">
        <f>EXP(-LN(2)/25)*BQ166+(1-EXP(-LN(2)/25))/(LN(2)/25)*Calculateur!BL167*Calculateur!BN167*VLOOKUP('Données projet'!$B$11,Paramètres!$A$1:$I$88,3,0)*0.475*44/12</f>
        <v>#N/A</v>
      </c>
      <c r="BR167" s="23" t="e">
        <f>EXP(-LN(2)/2)*BR166+(1-EXP(-LN(2)/2))/(LN(2)/2)*BL167*BO167*VLOOKUP('Données projet'!$B$11,Paramètres!$A$1:$I$88,3,0)*0.475*44/12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projet'!$B$9,Paramètres!$A$1:$I$88,3,0)*VLOOKUP('Données projet'!$B$9,Paramètres!$A$1:$I$88,5,0)</f>
        <v>-1.0286385077051818E-13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362.63718589694594</v>
      </c>
      <c r="T168" s="62">
        <f t="shared" si="142"/>
        <v>250.47702091764884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35.352850367473948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35.352850367473948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projet'!$B$10,Paramètres!$A$1:$I$88,3,0)*VLOOKUP('Données projet'!$B$10,Paramètres!$A$1:$I$88,5,0)</f>
        <v>-1.0818439477588981E-13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466.4192367936883</v>
      </c>
      <c r="AO168" s="62">
        <f t="shared" si="144"/>
        <v>299.27200854723446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51.535986177765828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51.535986177765828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projet'!$B$11,Paramètres!$A$1:$I$88,3,0)*0.475*44/12</f>
        <v>#N/A</v>
      </c>
      <c r="BQ168" s="23" t="e">
        <f>EXP(-LN(2)/25)*BQ167+(1-EXP(-LN(2)/25))/(LN(2)/25)*Calculateur!BL168*Calculateur!BN168*VLOOKUP('Données projet'!$B$11,Paramètres!$A$1:$I$88,3,0)*0.475*44/12</f>
        <v>#N/A</v>
      </c>
      <c r="BR168" s="23" t="e">
        <f>EXP(-LN(2)/2)*BR167+(1-EXP(-LN(2)/2))/(LN(2)/2)*BL168*BO168*VLOOKUP('Données projet'!$B$11,Paramètres!$A$1:$I$88,3,0)*0.475*44/12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projet'!$B$9,Paramètres!$A$1:$I$88,3,0)*VLOOKUP('Données projet'!$B$9,Paramètres!$A$1:$I$88,5,0)</f>
        <v>-1.0286385077051818E-13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362.63718589694594</v>
      </c>
      <c r="T169" s="62">
        <f t="shared" si="142"/>
        <v>250.47702091764884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34.65960253487733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34.65960253487733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projet'!$B$10,Paramètres!$A$1:$I$88,3,0)*VLOOKUP('Données projet'!$B$10,Paramètres!$A$1:$I$88,5,0)</f>
        <v>-1.0818439477588981E-13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466.4192367936883</v>
      </c>
      <c r="AO169" s="62">
        <f t="shared" si="144"/>
        <v>299.27200854723446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50.525396922667575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50.525396922667575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projet'!$B$11,Paramètres!$A$1:$I$88,3,0)*0.475*44/12</f>
        <v>#N/A</v>
      </c>
      <c r="BQ169" s="23" t="e">
        <f>EXP(-LN(2)/25)*BQ168+(1-EXP(-LN(2)/25))/(LN(2)/25)*Calculateur!BL169*Calculateur!BN169*VLOOKUP('Données projet'!$B$11,Paramètres!$A$1:$I$88,3,0)*0.475*44/12</f>
        <v>#N/A</v>
      </c>
      <c r="BR169" s="23" t="e">
        <f>EXP(-LN(2)/2)*BR168+(1-EXP(-LN(2)/2))/(LN(2)/2)*BL169*BO169*VLOOKUP('Données projet'!$B$11,Paramètres!$A$1:$I$88,3,0)*0.475*44/12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projet'!$B$9,Paramètres!$A$1:$I$88,3,0)*VLOOKUP('Données projet'!$B$9,Paramètres!$A$1:$I$88,5,0)</f>
        <v>-1.0286385077051818E-13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362.63718589694594</v>
      </c>
      <c r="T170" s="62">
        <f t="shared" si="142"/>
        <v>250.47702091764884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33.979948869438502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33.979948869438502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projet'!$B$10,Paramètres!$A$1:$I$88,3,0)*VLOOKUP('Données projet'!$B$10,Paramètres!$A$1:$I$88,5,0)</f>
        <v>-1.0818439477588981E-13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466.4192367936883</v>
      </c>
      <c r="AO170" s="62">
        <f t="shared" si="144"/>
        <v>299.27200854723446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49.534624706463219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49.534624706463219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projet'!$B$11,Paramètres!$A$1:$I$88,3,0)*0.475*44/12</f>
        <v>#N/A</v>
      </c>
      <c r="BQ170" s="23" t="e">
        <f>EXP(-LN(2)/25)*BQ169+(1-EXP(-LN(2)/25))/(LN(2)/25)*Calculateur!BL170*Calculateur!BN170*VLOOKUP('Données projet'!$B$11,Paramètres!$A$1:$I$88,3,0)*0.475*44/12</f>
        <v>#N/A</v>
      </c>
      <c r="BR170" s="23" t="e">
        <f>EXP(-LN(2)/2)*BR169+(1-EXP(-LN(2)/2))/(LN(2)/2)*BL170*BO170*VLOOKUP('Données projet'!$B$11,Paramètres!$A$1:$I$88,3,0)*0.475*44/12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projet'!$B$9,Paramètres!$A$1:$I$88,3,0)*VLOOKUP('Données projet'!$B$9,Paramètres!$A$1:$I$88,5,0)</f>
        <v>-1.0286385077051818E-13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362.63718589694594</v>
      </c>
      <c r="T171" s="62">
        <f t="shared" si="142"/>
        <v>250.47702091764884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33.31362279783113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33.31362279783113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projet'!$B$10,Paramètres!$A$1:$I$88,3,0)*VLOOKUP('Données projet'!$B$10,Paramètres!$A$1:$I$88,5,0)</f>
        <v>-1.0818439477588981E-13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466.4192367936883</v>
      </c>
      <c r="AO171" s="62">
        <f t="shared" si="144"/>
        <v>299.27200854723446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48.56328092910725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48.56328092910725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projet'!$B$11,Paramètres!$A$1:$I$88,3,0)*0.475*44/12</f>
        <v>#N/A</v>
      </c>
      <c r="BQ171" s="23" t="e">
        <f>EXP(-LN(2)/25)*BQ170+(1-EXP(-LN(2)/25))/(LN(2)/25)*Calculateur!BL171*Calculateur!BN171*VLOOKUP('Données projet'!$B$11,Paramètres!$A$1:$I$88,3,0)*0.475*44/12</f>
        <v>#N/A</v>
      </c>
      <c r="BR171" s="23" t="e">
        <f>EXP(-LN(2)/2)*BR170+(1-EXP(-LN(2)/2))/(LN(2)/2)*BL171*BO171*VLOOKUP('Données projet'!$B$11,Paramètres!$A$1:$I$88,3,0)*0.475*44/12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projet'!$B$9,Paramètres!$A$1:$I$88,3,0)*VLOOKUP('Données projet'!$B$9,Paramètres!$A$1:$I$88,5,0)</f>
        <v>-1.0286385077051818E-13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362.63718589694594</v>
      </c>
      <c r="T172" s="62">
        <f t="shared" si="142"/>
        <v>250.47702091764884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32.660362974069201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32.660362974069201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projet'!$B$10,Paramètres!$A$1:$I$88,3,0)*VLOOKUP('Données projet'!$B$10,Paramètres!$A$1:$I$88,5,0)</f>
        <v>-1.0818439477588981E-13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466.4192367936883</v>
      </c>
      <c r="AO172" s="62">
        <f t="shared" si="144"/>
        <v>299.27200854723446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47.610984610764028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47.610984610764028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projet'!$B$11,Paramètres!$A$1:$I$88,3,0)*0.475*44/12</f>
        <v>#N/A</v>
      </c>
      <c r="BQ172" s="23" t="e">
        <f>EXP(-LN(2)/25)*BQ171+(1-EXP(-LN(2)/25))/(LN(2)/25)*Calculateur!BL172*Calculateur!BN172*VLOOKUP('Données projet'!$B$11,Paramètres!$A$1:$I$88,3,0)*0.475*44/12</f>
        <v>#N/A</v>
      </c>
      <c r="BR172" s="23" t="e">
        <f>EXP(-LN(2)/2)*BR171+(1-EXP(-LN(2)/2))/(LN(2)/2)*BL172*BO172*VLOOKUP('Données projet'!$B$11,Paramètres!$A$1:$I$88,3,0)*0.475*44/12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projet'!$B$9,Paramètres!$A$1:$I$88,3,0)*VLOOKUP('Données projet'!$B$9,Paramètres!$A$1:$I$88,5,0)</f>
        <v>-1.0286385077051818E-13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362.63718589694594</v>
      </c>
      <c r="T173" s="62">
        <f t="shared" si="142"/>
        <v>250.47702091764884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32.019913177002095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32.019913177002095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projet'!$B$10,Paramètres!$A$1:$I$88,3,0)*VLOOKUP('Données projet'!$B$10,Paramètres!$A$1:$I$88,5,0)</f>
        <v>-1.0818439477588981E-13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466.4192367936883</v>
      </c>
      <c r="AO173" s="62">
        <f t="shared" si="144"/>
        <v>299.27200854723446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46.677362242380113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46.677362242380113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projet'!$B$11,Paramètres!$A$1:$I$88,3,0)*0.475*44/12</f>
        <v>#N/A</v>
      </c>
      <c r="BQ173" s="23" t="e">
        <f>EXP(-LN(2)/25)*BQ172+(1-EXP(-LN(2)/25))/(LN(2)/25)*Calculateur!BL173*Calculateur!BN173*VLOOKUP('Données projet'!$B$11,Paramètres!$A$1:$I$88,3,0)*0.475*44/12</f>
        <v>#N/A</v>
      </c>
      <c r="BR173" s="23" t="e">
        <f>EXP(-LN(2)/2)*BR172+(1-EXP(-LN(2)/2))/(LN(2)/2)*BL173*BO173*VLOOKUP('Données projet'!$B$11,Paramètres!$A$1:$I$88,3,0)*0.475*44/12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projet'!$B$9,Paramètres!$A$1:$I$88,3,0)*VLOOKUP('Données projet'!$B$9,Paramètres!$A$1:$I$88,5,0)</f>
        <v>-1.0286385077051818E-13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362.63718589694594</v>
      </c>
      <c r="T174" s="62">
        <f t="shared" si="142"/>
        <v>250.47702091764884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31.392022209819672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31.392022209819672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projet'!$B$10,Paramètres!$A$1:$I$88,3,0)*VLOOKUP('Données projet'!$B$10,Paramètres!$A$1:$I$88,5,0)</f>
        <v>-1.0818439477588981E-13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466.4192367936883</v>
      </c>
      <c r="AO174" s="62">
        <f t="shared" si="144"/>
        <v>299.27200854723446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45.76204763918679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45.76204763918679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projet'!$B$11,Paramètres!$A$1:$I$88,3,0)*0.475*44/12</f>
        <v>#N/A</v>
      </c>
      <c r="BQ174" s="23" t="e">
        <f>EXP(-LN(2)/25)*BQ173+(1-EXP(-LN(2)/25))/(LN(2)/25)*Calculateur!BL174*Calculateur!BN174*VLOOKUP('Données projet'!$B$11,Paramètres!$A$1:$I$88,3,0)*0.475*44/12</f>
        <v>#N/A</v>
      </c>
      <c r="BR174" s="23" t="e">
        <f>EXP(-LN(2)/2)*BR173+(1-EXP(-LN(2)/2))/(LN(2)/2)*BL174*BO174*VLOOKUP('Données projet'!$B$11,Paramètres!$A$1:$I$88,3,0)*0.475*44/12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projet'!$B$9,Paramètres!$A$1:$I$88,3,0)*VLOOKUP('Données projet'!$B$9,Paramètres!$A$1:$I$88,5,0)</f>
        <v>-1.0286385077051818E-13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362.63718589694594</v>
      </c>
      <c r="T175" s="62">
        <f t="shared" si="142"/>
        <v>250.47702091764884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30.776443801528021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30.776443801528021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projet'!$B$10,Paramètres!$A$1:$I$88,3,0)*VLOOKUP('Données projet'!$B$10,Paramètres!$A$1:$I$88,5,0)</f>
        <v>-1.0818439477588981E-13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466.4192367936883</v>
      </c>
      <c r="AO175" s="62">
        <f t="shared" si="144"/>
        <v>299.27200854723446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44.864681797075306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44.864681797075306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projet'!$B$11,Paramètres!$A$1:$I$88,3,0)*0.475*44/12</f>
        <v>#N/A</v>
      </c>
      <c r="BQ175" s="23" t="e">
        <f>EXP(-LN(2)/25)*BQ174+(1-EXP(-LN(2)/25))/(LN(2)/25)*Calculateur!BL175*Calculateur!BN175*VLOOKUP('Données projet'!$B$11,Paramètres!$A$1:$I$88,3,0)*0.475*44/12</f>
        <v>#N/A</v>
      </c>
      <c r="BR175" s="23" t="e">
        <f>EXP(-LN(2)/2)*BR174+(1-EXP(-LN(2)/2))/(LN(2)/2)*BL175*BO175*VLOOKUP('Données projet'!$B$11,Paramètres!$A$1:$I$88,3,0)*0.475*44/12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projet'!$B$9,Paramètres!$A$1:$I$88,3,0)*VLOOKUP('Données projet'!$B$9,Paramètres!$A$1:$I$88,5,0)</f>
        <v>-1.0286385077051818E-13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362.63718589694594</v>
      </c>
      <c r="T176" s="62">
        <f t="shared" si="142"/>
        <v>250.47702091764884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30.172936510357218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30.172936510357218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projet'!$B$10,Paramètres!$A$1:$I$88,3,0)*VLOOKUP('Données projet'!$B$10,Paramètres!$A$1:$I$88,5,0)</f>
        <v>-1.0818439477588981E-13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466.4192367936883</v>
      </c>
      <c r="AO176" s="62">
        <f t="shared" si="144"/>
        <v>299.27200854723446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43.984912751788514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43.984912751788514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projet'!$B$11,Paramètres!$A$1:$I$88,3,0)*0.475*44/12</f>
        <v>#N/A</v>
      </c>
      <c r="BQ176" s="23" t="e">
        <f>EXP(-LN(2)/25)*BQ175+(1-EXP(-LN(2)/25))/(LN(2)/25)*Calculateur!BL176*Calculateur!BN176*VLOOKUP('Données projet'!$B$11,Paramètres!$A$1:$I$88,3,0)*0.475*44/12</f>
        <v>#N/A</v>
      </c>
      <c r="BR176" s="23" t="e">
        <f>EXP(-LN(2)/2)*BR175+(1-EXP(-LN(2)/2))/(LN(2)/2)*BL176*BO176*VLOOKUP('Données projet'!$B$11,Paramètres!$A$1:$I$88,3,0)*0.475*44/12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projet'!$B$9,Paramètres!$A$1:$I$88,3,0)*VLOOKUP('Données projet'!$B$9,Paramètres!$A$1:$I$88,5,0)</f>
        <v>-1.0286385077051818E-13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362.63718589694594</v>
      </c>
      <c r="T177" s="62">
        <f t="shared" si="142"/>
        <v>250.47702091764884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29.581263629063173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29.581263629063173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projet'!$B$10,Paramètres!$A$1:$I$88,3,0)*VLOOKUP('Données projet'!$B$10,Paramètres!$A$1:$I$88,5,0)</f>
        <v>-1.0818439477588981E-13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466.4192367936883</v>
      </c>
      <c r="AO177" s="62">
        <f t="shared" si="144"/>
        <v>299.27200854723446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43.12239544087366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43.12239544087366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projet'!$B$11,Paramètres!$A$1:$I$88,3,0)*0.475*44/12</f>
        <v>#N/A</v>
      </c>
      <c r="BQ177" s="23" t="e">
        <f>EXP(-LN(2)/25)*BQ176+(1-EXP(-LN(2)/25))/(LN(2)/25)*Calculateur!BL177*Calculateur!BN177*VLOOKUP('Données projet'!$B$11,Paramètres!$A$1:$I$88,3,0)*0.475*44/12</f>
        <v>#N/A</v>
      </c>
      <c r="BR177" s="23" t="e">
        <f>EXP(-LN(2)/2)*BR176+(1-EXP(-LN(2)/2))/(LN(2)/2)*BL177*BO177*VLOOKUP('Données projet'!$B$11,Paramètres!$A$1:$I$88,3,0)*0.475*44/12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projet'!$B$9,Paramètres!$A$1:$I$88,3,0)*VLOOKUP('Données projet'!$B$9,Paramètres!$A$1:$I$88,5,0)</f>
        <v>-1.0286385077051818E-13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362.63718589694594</v>
      </c>
      <c r="T178" s="62">
        <f t="shared" si="142"/>
        <v>250.47702091764884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29.001193092086481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29.001193092086481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projet'!$B$10,Paramètres!$A$1:$I$88,3,0)*VLOOKUP('Données projet'!$B$10,Paramètres!$A$1:$I$88,5,0)</f>
        <v>-1.0818439477588981E-13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466.4192367936883</v>
      </c>
      <c r="AO178" s="62">
        <f t="shared" si="144"/>
        <v>299.27200854723446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42.276791568342233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42.276791568342233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projet'!$B$11,Paramètres!$A$1:$I$88,3,0)*0.475*44/12</f>
        <v>#N/A</v>
      </c>
      <c r="BQ178" s="23" t="e">
        <f>EXP(-LN(2)/25)*BQ177+(1-EXP(-LN(2)/25))/(LN(2)/25)*Calculateur!BL178*Calculateur!BN178*VLOOKUP('Données projet'!$B$11,Paramètres!$A$1:$I$88,3,0)*0.475*44/12</f>
        <v>#N/A</v>
      </c>
      <c r="BR178" s="23" t="e">
        <f>EXP(-LN(2)/2)*BR177+(1-EXP(-LN(2)/2))/(LN(2)/2)*BL178*BO178*VLOOKUP('Données projet'!$B$11,Paramètres!$A$1:$I$88,3,0)*0.475*44/12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projet'!$B$9,Paramètres!$A$1:$I$88,3,0)*VLOOKUP('Données projet'!$B$9,Paramètres!$A$1:$I$88,5,0)</f>
        <v>-1.0286385077051818E-13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362.63718589694594</v>
      </c>
      <c r="T179" s="62">
        <f t="shared" si="142"/>
        <v>250.47702091764884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28.432497384531811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28.432497384531811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projet'!$B$10,Paramètres!$A$1:$I$88,3,0)*VLOOKUP('Données projet'!$B$10,Paramètres!$A$1:$I$88,5,0)</f>
        <v>-1.0818439477588981E-13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466.4192367936883</v>
      </c>
      <c r="AO179" s="62">
        <f t="shared" si="144"/>
        <v>299.27200854723446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41.447769471983712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41.447769471983712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projet'!$B$11,Paramètres!$A$1:$I$88,3,0)*0.475*44/12</f>
        <v>#N/A</v>
      </c>
      <c r="BQ179" s="23" t="e">
        <f>EXP(-LN(2)/25)*BQ178+(1-EXP(-LN(2)/25))/(LN(2)/25)*Calculateur!BL179*Calculateur!BN179*VLOOKUP('Données projet'!$B$11,Paramètres!$A$1:$I$88,3,0)*0.475*44/12</f>
        <v>#N/A</v>
      </c>
      <c r="BR179" s="23" t="e">
        <f>EXP(-LN(2)/2)*BR178+(1-EXP(-LN(2)/2))/(LN(2)/2)*BL179*BO179*VLOOKUP('Données projet'!$B$11,Paramètres!$A$1:$I$88,3,0)*0.475*44/12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projet'!$B$9,Paramètres!$A$1:$I$88,3,0)*VLOOKUP('Données projet'!$B$9,Paramètres!$A$1:$I$88,5,0)</f>
        <v>-1.0286385077051818E-13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362.63718589694594</v>
      </c>
      <c r="T180" s="62">
        <f t="shared" si="142"/>
        <v>250.47702091764884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27.874953452932154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27.874953452932154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projet'!$B$10,Paramètres!$A$1:$I$88,3,0)*VLOOKUP('Données projet'!$B$10,Paramètres!$A$1:$I$88,5,0)</f>
        <v>-1.0818439477588981E-13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466.4192367936883</v>
      </c>
      <c r="AO180" s="62">
        <f t="shared" si="144"/>
        <v>299.27200854723446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40.635003993281231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40.635003993281231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projet'!$B$11,Paramètres!$A$1:$I$88,3,0)*0.475*44/12</f>
        <v>#N/A</v>
      </c>
      <c r="BQ180" s="23" t="e">
        <f>EXP(-LN(2)/25)*BQ179+(1-EXP(-LN(2)/25))/(LN(2)/25)*Calculateur!BL180*Calculateur!BN180*VLOOKUP('Données projet'!$B$11,Paramètres!$A$1:$I$88,3,0)*0.475*44/12</f>
        <v>#N/A</v>
      </c>
      <c r="BR180" s="23" t="e">
        <f>EXP(-LN(2)/2)*BR179+(1-EXP(-LN(2)/2))/(LN(2)/2)*BL180*BO180*VLOOKUP('Données projet'!$B$11,Paramètres!$A$1:$I$88,3,0)*0.475*44/12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projet'!$B$9,Paramètres!$A$1:$I$88,3,0)*VLOOKUP('Données projet'!$B$9,Paramètres!$A$1:$I$88,5,0)</f>
        <v>-1.0286385077051818E-13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362.63718589694594</v>
      </c>
      <c r="T181" s="62">
        <f t="shared" si="142"/>
        <v>250.47702091764884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27.328342617762949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27.328342617762949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projet'!$B$10,Paramètres!$A$1:$I$88,3,0)*VLOOKUP('Données projet'!$B$10,Paramètres!$A$1:$I$88,5,0)</f>
        <v>-1.0818439477588981E-13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466.4192367936883</v>
      </c>
      <c r="AO181" s="62">
        <f t="shared" si="144"/>
        <v>299.27200854723446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39.838176349878118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39.838176349878118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projet'!$B$11,Paramètres!$A$1:$I$88,3,0)*0.475*44/12</f>
        <v>#N/A</v>
      </c>
      <c r="BQ181" s="23" t="e">
        <f>EXP(-LN(2)/25)*BQ180+(1-EXP(-LN(2)/25))/(LN(2)/25)*Calculateur!BL181*Calculateur!BN181*VLOOKUP('Données projet'!$B$11,Paramètres!$A$1:$I$88,3,0)*0.475*44/12</f>
        <v>#N/A</v>
      </c>
      <c r="BR181" s="23" t="e">
        <f>EXP(-LN(2)/2)*BR180+(1-EXP(-LN(2)/2))/(LN(2)/2)*BL181*BO181*VLOOKUP('Données projet'!$B$11,Paramètres!$A$1:$I$88,3,0)*0.475*44/12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projet'!$B$9,Paramètres!$A$1:$I$88,3,0)*VLOOKUP('Données projet'!$B$9,Paramètres!$A$1:$I$88,5,0)</f>
        <v>-1.0286385077051818E-13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362.63718589694594</v>
      </c>
      <c r="T182" s="62">
        <f t="shared" si="142"/>
        <v>250.47702091764884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26.792450487671722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26.792450487671722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projet'!$B$10,Paramètres!$A$1:$I$88,3,0)*VLOOKUP('Données projet'!$B$10,Paramètres!$A$1:$I$88,5,0)</f>
        <v>-1.0818439477588981E-13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466.4192367936883</v>
      </c>
      <c r="AO182" s="62">
        <f t="shared" si="144"/>
        <v>299.27200854723446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39.056974010545268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39.056974010545268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projet'!$B$11,Paramètres!$A$1:$I$88,3,0)*0.475*44/12</f>
        <v>#N/A</v>
      </c>
      <c r="BQ182" s="23" t="e">
        <f>EXP(-LN(2)/25)*BQ181+(1-EXP(-LN(2)/25))/(LN(2)/25)*Calculateur!BL182*Calculateur!BN182*VLOOKUP('Données projet'!$B$11,Paramètres!$A$1:$I$88,3,0)*0.475*44/12</f>
        <v>#N/A</v>
      </c>
      <c r="BR182" s="23" t="e">
        <f>EXP(-LN(2)/2)*BR181+(1-EXP(-LN(2)/2))/(LN(2)/2)*BL182*BO182*VLOOKUP('Données projet'!$B$11,Paramètres!$A$1:$I$88,3,0)*0.475*44/12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projet'!$B$9,Paramètres!$A$1:$I$88,3,0)*VLOOKUP('Données projet'!$B$9,Paramètres!$A$1:$I$88,5,0)</f>
        <v>-1.0286385077051818E-13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362.63718589694594</v>
      </c>
      <c r="T183" s="62">
        <f t="shared" si="142"/>
        <v>250.47702091764884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26.267066875389659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26.267066875389659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projet'!$B$10,Paramètres!$A$1:$I$88,3,0)*VLOOKUP('Données projet'!$B$10,Paramètres!$A$1:$I$88,5,0)</f>
        <v>-1.0818439477588981E-13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466.4192367936883</v>
      </c>
      <c r="AO183" s="62">
        <f t="shared" si="144"/>
        <v>299.27200854723446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38.291090572600353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38.291090572600353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projet'!$B$11,Paramètres!$A$1:$I$88,3,0)*0.475*44/12</f>
        <v>#N/A</v>
      </c>
      <c r="BQ183" s="23" t="e">
        <f>EXP(-LN(2)/25)*BQ182+(1-EXP(-LN(2)/25))/(LN(2)/25)*Calculateur!BL183*Calculateur!BN183*VLOOKUP('Données projet'!$B$11,Paramètres!$A$1:$I$88,3,0)*0.475*44/12</f>
        <v>#N/A</v>
      </c>
      <c r="BR183" s="23" t="e">
        <f>EXP(-LN(2)/2)*BR182+(1-EXP(-LN(2)/2))/(LN(2)/2)*BL183*BO183*VLOOKUP('Données projet'!$B$11,Paramètres!$A$1:$I$88,3,0)*0.475*44/12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projet'!$B$9,Paramètres!$A$1:$I$88,3,0)*VLOOKUP('Données projet'!$B$9,Paramètres!$A$1:$I$88,5,0)</f>
        <v>-1.0286385077051818E-13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362.63718589694594</v>
      </c>
      <c r="T184" s="62">
        <f t="shared" si="142"/>
        <v>250.47702091764884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25.751985715292086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25.751985715292086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projet'!$B$10,Paramètres!$A$1:$I$88,3,0)*VLOOKUP('Données projet'!$B$10,Paramètres!$A$1:$I$88,5,0)</f>
        <v>-1.0818439477588981E-13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466.4192367936883</v>
      </c>
      <c r="AO184" s="62">
        <f t="shared" si="144"/>
        <v>299.27200854723446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37.540225641730771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37.540225641730771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projet'!$B$11,Paramètres!$A$1:$I$88,3,0)*0.475*44/12</f>
        <v>#N/A</v>
      </c>
      <c r="BQ184" s="23" t="e">
        <f>EXP(-LN(2)/25)*BQ183+(1-EXP(-LN(2)/25))/(LN(2)/25)*Calculateur!BL184*Calculateur!BN184*VLOOKUP('Données projet'!$B$11,Paramètres!$A$1:$I$88,3,0)*0.475*44/12</f>
        <v>#N/A</v>
      </c>
      <c r="BR184" s="23" t="e">
        <f>EXP(-LN(2)/2)*BR183+(1-EXP(-LN(2)/2))/(LN(2)/2)*BL184*BO184*VLOOKUP('Données projet'!$B$11,Paramètres!$A$1:$I$88,3,0)*0.475*44/12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projet'!$B$9,Paramètres!$A$1:$I$88,3,0)*VLOOKUP('Données projet'!$B$9,Paramètres!$A$1:$I$88,5,0)</f>
        <v>-1.0286385077051818E-13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362.63718589694594</v>
      </c>
      <c r="T185" s="62">
        <f t="shared" si="142"/>
        <v>250.47702091764884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25.247004982575543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25.247004982575543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projet'!$B$10,Paramètres!$A$1:$I$88,3,0)*VLOOKUP('Données projet'!$B$10,Paramètres!$A$1:$I$88,5,0)</f>
        <v>-1.0818439477588981E-13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466.4192367936883</v>
      </c>
      <c r="AO185" s="62">
        <f t="shared" si="144"/>
        <v>299.27200854723446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36.80408471417315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36.80408471417315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projet'!$B$11,Paramètres!$A$1:$I$88,3,0)*0.475*44/12</f>
        <v>#N/A</v>
      </c>
      <c r="BQ185" s="23" t="e">
        <f>EXP(-LN(2)/25)*BQ184+(1-EXP(-LN(2)/25))/(LN(2)/25)*Calculateur!BL185*Calculateur!BN185*VLOOKUP('Données projet'!$B$11,Paramètres!$A$1:$I$88,3,0)*0.475*44/12</f>
        <v>#N/A</v>
      </c>
      <c r="BR185" s="23" t="e">
        <f>EXP(-LN(2)/2)*BR184+(1-EXP(-LN(2)/2))/(LN(2)/2)*BL185*BO185*VLOOKUP('Données projet'!$B$11,Paramètres!$A$1:$I$88,3,0)*0.475*44/12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projet'!$B$9,Paramètres!$A$1:$I$88,3,0)*VLOOKUP('Données projet'!$B$9,Paramètres!$A$1:$I$88,5,0)</f>
        <v>-1.0286385077051818E-13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362.63718589694594</v>
      </c>
      <c r="T186" s="62">
        <f t="shared" si="142"/>
        <v>250.47702091764884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24.751926614019737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24.751926614019737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projet'!$B$10,Paramètres!$A$1:$I$88,3,0)*VLOOKUP('Données projet'!$B$10,Paramètres!$A$1:$I$88,5,0)</f>
        <v>-1.0818439477588981E-13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466.4192367936883</v>
      </c>
      <c r="AO186" s="62">
        <f t="shared" si="144"/>
        <v>299.27200854723446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36.082379061203305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36.082379061203305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projet'!$B$11,Paramètres!$A$1:$I$88,3,0)*0.475*44/12</f>
        <v>#N/A</v>
      </c>
      <c r="BQ186" s="23" t="e">
        <f>EXP(-LN(2)/25)*BQ185+(1-EXP(-LN(2)/25))/(LN(2)/25)*Calculateur!BL186*Calculateur!BN186*VLOOKUP('Données projet'!$B$11,Paramètres!$A$1:$I$88,3,0)*0.475*44/12</f>
        <v>#N/A</v>
      </c>
      <c r="BR186" s="23" t="e">
        <f>EXP(-LN(2)/2)*BR185+(1-EXP(-LN(2)/2))/(LN(2)/2)*BL186*BO186*VLOOKUP('Données projet'!$B$11,Paramètres!$A$1:$I$88,3,0)*0.475*44/12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projet'!$B$9,Paramètres!$A$1:$I$88,3,0)*VLOOKUP('Données projet'!$B$9,Paramètres!$A$1:$I$88,5,0)</f>
        <v>-1.0286385077051818E-13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362.63718589694594</v>
      </c>
      <c r="T187" s="62">
        <f t="shared" si="142"/>
        <v>250.47702091764884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24.266556430303321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24.266556430303321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projet'!$B$10,Paramètres!$A$1:$I$88,3,0)*VLOOKUP('Données projet'!$B$10,Paramètres!$A$1:$I$88,5,0)</f>
        <v>-1.0818439477588981E-13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466.4192367936883</v>
      </c>
      <c r="AO187" s="62">
        <f t="shared" si="144"/>
        <v>299.27200854723446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35.374825615891218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35.374825615891218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projet'!$B$11,Paramètres!$A$1:$I$88,3,0)*0.475*44/12</f>
        <v>#N/A</v>
      </c>
      <c r="BQ187" s="23" t="e">
        <f>EXP(-LN(2)/25)*BQ186+(1-EXP(-LN(2)/25))/(LN(2)/25)*Calculateur!BL187*Calculateur!BN187*VLOOKUP('Données projet'!$B$11,Paramètres!$A$1:$I$88,3,0)*0.475*44/12</f>
        <v>#N/A</v>
      </c>
      <c r="BR187" s="23" t="e">
        <f>EXP(-LN(2)/2)*BR186+(1-EXP(-LN(2)/2))/(LN(2)/2)*BL187*BO187*VLOOKUP('Données projet'!$B$11,Paramètres!$A$1:$I$88,3,0)*0.475*44/12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projet'!$B$9,Paramètres!$A$1:$I$88,3,0)*VLOOKUP('Données projet'!$B$9,Paramètres!$A$1:$I$88,5,0)</f>
        <v>-1.0286385077051818E-13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362.63718589694594</v>
      </c>
      <c r="T188" s="62">
        <f t="shared" si="142"/>
        <v>250.47702091764884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23.790704059843005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23.790704059843005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projet'!$B$10,Paramètres!$A$1:$I$88,3,0)*VLOOKUP('Données projet'!$B$10,Paramètres!$A$1:$I$88,5,0)</f>
        <v>-1.0818439477588981E-13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466.4192367936883</v>
      </c>
      <c r="AO188" s="62">
        <f t="shared" si="144"/>
        <v>299.27200854723446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34.681146862076716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34.681146862076716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projet'!$B$11,Paramètres!$A$1:$I$88,3,0)*0.475*44/12</f>
        <v>#N/A</v>
      </c>
      <c r="BQ188" s="23" t="e">
        <f>EXP(-LN(2)/25)*BQ187+(1-EXP(-LN(2)/25))/(LN(2)/25)*Calculateur!BL188*Calculateur!BN188*VLOOKUP('Données projet'!$B$11,Paramètres!$A$1:$I$88,3,0)*0.475*44/12</f>
        <v>#N/A</v>
      </c>
      <c r="BR188" s="23" t="e">
        <f>EXP(-LN(2)/2)*BR187+(1-EXP(-LN(2)/2))/(LN(2)/2)*BL188*BO188*VLOOKUP('Données projet'!$B$11,Paramètres!$A$1:$I$88,3,0)*0.475*44/12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projet'!$B$9,Paramètres!$A$1:$I$88,3,0)*VLOOKUP('Données projet'!$B$9,Paramètres!$A$1:$I$88,5,0)</f>
        <v>-1.0286385077051818E-13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362.63718589694594</v>
      </c>
      <c r="T189" s="62">
        <f t="shared" si="142"/>
        <v>250.47702091764884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23.324182864126129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23.324182864126129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projet'!$B$10,Paramètres!$A$1:$I$88,3,0)*VLOOKUP('Données projet'!$B$10,Paramètres!$A$1:$I$88,5,0)</f>
        <v>-1.0818439477588981E-13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466.4192367936883</v>
      </c>
      <c r="AO189" s="62">
        <f t="shared" si="144"/>
        <v>299.27200854723446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34.001070725522254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34.001070725522254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projet'!$B$11,Paramètres!$A$1:$I$88,3,0)*0.475*44/12</f>
        <v>#N/A</v>
      </c>
      <c r="BQ189" s="23" t="e">
        <f>EXP(-LN(2)/25)*BQ188+(1-EXP(-LN(2)/25))/(LN(2)/25)*Calculateur!BL189*Calculateur!BN189*VLOOKUP('Données projet'!$B$11,Paramètres!$A$1:$I$88,3,0)*0.475*44/12</f>
        <v>#N/A</v>
      </c>
      <c r="BR189" s="23" t="e">
        <f>EXP(-LN(2)/2)*BR188+(1-EXP(-LN(2)/2))/(LN(2)/2)*BL189*BO189*VLOOKUP('Données projet'!$B$11,Paramètres!$A$1:$I$88,3,0)*0.475*44/12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projet'!$B$9,Paramètres!$A$1:$I$88,3,0)*VLOOKUP('Données projet'!$B$9,Paramètres!$A$1:$I$88,5,0)</f>
        <v>-1.0286385077051818E-13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362.63718589694594</v>
      </c>
      <c r="T190" s="62">
        <f t="shared" si="142"/>
        <v>250.47702091764884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22.866809864507427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22.866809864507427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projet'!$B$10,Paramètres!$A$1:$I$88,3,0)*VLOOKUP('Données projet'!$B$10,Paramètres!$A$1:$I$88,5,0)</f>
        <v>-1.0818439477588981E-13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466.4192367936883</v>
      </c>
      <c r="AO190" s="62">
        <f t="shared" si="144"/>
        <v>299.27200854723446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33.334330467200139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33.334330467200139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projet'!$B$11,Paramètres!$A$1:$I$88,3,0)*0.475*44/12</f>
        <v>#N/A</v>
      </c>
      <c r="BQ190" s="23" t="e">
        <f>EXP(-LN(2)/25)*BQ189+(1-EXP(-LN(2)/25))/(LN(2)/25)*Calculateur!BL190*Calculateur!BN190*VLOOKUP('Données projet'!$B$11,Paramètres!$A$1:$I$88,3,0)*0.475*44/12</f>
        <v>#N/A</v>
      </c>
      <c r="BR190" s="23" t="e">
        <f>EXP(-LN(2)/2)*BR189+(1-EXP(-LN(2)/2))/(LN(2)/2)*BL190*BO190*VLOOKUP('Données projet'!$B$11,Paramètres!$A$1:$I$88,3,0)*0.475*44/12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projet'!$B$9,Paramètres!$A$1:$I$88,3,0)*VLOOKUP('Données projet'!$B$9,Paramètres!$A$1:$I$88,5,0)</f>
        <v>-1.0286385077051818E-13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362.63718589694594</v>
      </c>
      <c r="T191" s="62">
        <f t="shared" si="142"/>
        <v>250.47702091764884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22.418405670441263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22.418405670441263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projet'!$B$10,Paramètres!$A$1:$I$88,3,0)*VLOOKUP('Données projet'!$B$10,Paramètres!$A$1:$I$88,5,0)</f>
        <v>-1.0818439477588981E-13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466.4192367936883</v>
      </c>
      <c r="AO191" s="62">
        <f t="shared" si="144"/>
        <v>299.27200854723446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32.680664578672321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32.680664578672321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projet'!$B$11,Paramètres!$A$1:$I$88,3,0)*0.475*44/12</f>
        <v>#N/A</v>
      </c>
      <c r="BQ191" s="23" t="e">
        <f>EXP(-LN(2)/25)*BQ190+(1-EXP(-LN(2)/25))/(LN(2)/25)*Calculateur!BL191*Calculateur!BN191*VLOOKUP('Données projet'!$B$11,Paramètres!$A$1:$I$88,3,0)*0.475*44/12</f>
        <v>#N/A</v>
      </c>
      <c r="BR191" s="23" t="e">
        <f>EXP(-LN(2)/2)*BR190+(1-EXP(-LN(2)/2))/(LN(2)/2)*BL191*BO191*VLOOKUP('Données projet'!$B$11,Paramètres!$A$1:$I$88,3,0)*0.475*44/12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projet'!$B$9,Paramètres!$A$1:$I$88,3,0)*VLOOKUP('Données projet'!$B$9,Paramètres!$A$1:$I$88,5,0)</f>
        <v>-1.0286385077051818E-13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362.63718589694594</v>
      </c>
      <c r="T192" s="62">
        <f t="shared" si="142"/>
        <v>250.47702091764884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21.978794409121186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21.978794409121186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projet'!$B$10,Paramètres!$A$1:$I$88,3,0)*VLOOKUP('Données projet'!$B$10,Paramètres!$A$1:$I$88,5,0)</f>
        <v>-1.0818439477588981E-13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466.4192367936883</v>
      </c>
      <c r="AO192" s="62">
        <f t="shared" si="144"/>
        <v>299.27200854723446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32.039816679521707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32.039816679521707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projet'!$B$11,Paramètres!$A$1:$I$88,3,0)*0.475*44/12</f>
        <v>#N/A</v>
      </c>
      <c r="BQ192" s="23" t="e">
        <f>EXP(-LN(2)/25)*BQ191+(1-EXP(-LN(2)/25))/(LN(2)/25)*Calculateur!BL192*Calculateur!BN192*VLOOKUP('Données projet'!$B$11,Paramètres!$A$1:$I$88,3,0)*0.475*44/12</f>
        <v>#N/A</v>
      </c>
      <c r="BR192" s="23" t="e">
        <f>EXP(-LN(2)/2)*BR191+(1-EXP(-LN(2)/2))/(LN(2)/2)*BL192*BO192*VLOOKUP('Données projet'!$B$11,Paramètres!$A$1:$I$88,3,0)*0.475*44/12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projet'!$B$9,Paramètres!$A$1:$I$88,3,0)*VLOOKUP('Données projet'!$B$9,Paramètres!$A$1:$I$88,5,0)</f>
        <v>-1.0286385077051818E-13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362.63718589694594</v>
      </c>
      <c r="T193" s="62">
        <f t="shared" si="142"/>
        <v>250.47702091764884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21.547803656499202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21.547803656499202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projet'!$B$10,Paramètres!$A$1:$I$88,3,0)*VLOOKUP('Données projet'!$B$10,Paramètres!$A$1:$I$88,5,0)</f>
        <v>-1.0818439477588981E-13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466.4192367936883</v>
      </c>
      <c r="AO193" s="62">
        <f t="shared" si="144"/>
        <v>299.27200854723446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31.411535416794813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31.411535416794813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projet'!$B$11,Paramètres!$A$1:$I$88,3,0)*0.475*44/12</f>
        <v>#N/A</v>
      </c>
      <c r="BQ193" s="23" t="e">
        <f>EXP(-LN(2)/25)*BQ192+(1-EXP(-LN(2)/25))/(LN(2)/25)*Calculateur!BL193*Calculateur!BN193*VLOOKUP('Données projet'!$B$11,Paramètres!$A$1:$I$88,3,0)*0.475*44/12</f>
        <v>#N/A</v>
      </c>
      <c r="BR193" s="23" t="e">
        <f>EXP(-LN(2)/2)*BR192+(1-EXP(-LN(2)/2))/(LN(2)/2)*BL193*BO193*VLOOKUP('Données projet'!$B$11,Paramètres!$A$1:$I$88,3,0)*0.475*44/12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projet'!$B$9,Paramètres!$A$1:$I$88,3,0)*VLOOKUP('Données projet'!$B$9,Paramètres!$A$1:$I$88,5,0)</f>
        <v>-1.0286385077051818E-13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362.63718589694594</v>
      </c>
      <c r="T194" s="62">
        <f t="shared" si="142"/>
        <v>250.47702091764884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21.125264369657732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21.125264369657732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projet'!$B$10,Paramètres!$A$1:$I$88,3,0)*VLOOKUP('Données projet'!$B$10,Paramètres!$A$1:$I$88,5,0)</f>
        <v>-1.0818439477588981E-13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466.4192367936883</v>
      </c>
      <c r="AO194" s="62">
        <f t="shared" si="144"/>
        <v>299.27200854723446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30.795574366416261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30.795574366416261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projet'!$B$11,Paramètres!$A$1:$I$88,3,0)*0.475*44/12</f>
        <v>#N/A</v>
      </c>
      <c r="BQ194" s="23" t="e">
        <f>EXP(-LN(2)/25)*BQ193+(1-EXP(-LN(2)/25))/(LN(2)/25)*Calculateur!BL194*Calculateur!BN194*VLOOKUP('Données projet'!$B$11,Paramètres!$A$1:$I$88,3,0)*0.475*44/12</f>
        <v>#N/A</v>
      </c>
      <c r="BR194" s="23" t="e">
        <f>EXP(-LN(2)/2)*BR193+(1-EXP(-LN(2)/2))/(LN(2)/2)*BL194*BO194*VLOOKUP('Données projet'!$B$11,Paramètres!$A$1:$I$88,3,0)*0.475*44/12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projet'!$B$9,Paramètres!$A$1:$I$88,3,0)*VLOOKUP('Données projet'!$B$9,Paramètres!$A$1:$I$88,5,0)</f>
        <v>-1.0286385077051818E-13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362.63718589694594</v>
      </c>
      <c r="T195" s="62">
        <f t="shared" si="142"/>
        <v>250.47702091764884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20.711010820507706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20.711010820507706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projet'!$B$10,Paramètres!$A$1:$I$88,3,0)*VLOOKUP('Données projet'!$B$10,Paramètres!$A$1:$I$88,5,0)</f>
        <v>-1.0818439477588981E-13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466.4192367936883</v>
      </c>
      <c r="AO195" s="62">
        <f t="shared" si="144"/>
        <v>299.27200854723446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30.19169193653649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30.19169193653649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projet'!$B$11,Paramètres!$A$1:$I$88,3,0)*0.475*44/12</f>
        <v>#N/A</v>
      </c>
      <c r="BQ195" s="23" t="e">
        <f>EXP(-LN(2)/25)*BQ194+(1-EXP(-LN(2)/25))/(LN(2)/25)*Calculateur!BL195*Calculateur!BN195*VLOOKUP('Données projet'!$B$11,Paramètres!$A$1:$I$88,3,0)*0.475*44/12</f>
        <v>#N/A</v>
      </c>
      <c r="BR195" s="23" t="e">
        <f>EXP(-LN(2)/2)*BR194+(1-EXP(-LN(2)/2))/(LN(2)/2)*BL195*BO195*VLOOKUP('Données projet'!$B$11,Paramètres!$A$1:$I$88,3,0)*0.475*44/12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projet'!$B$9,Paramètres!$A$1:$I$88,3,0)*VLOOKUP('Données projet'!$B$9,Paramètres!$A$1:$I$88,5,0)</f>
        <v>-1.0286385077051818E-13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362.63718589694594</v>
      </c>
      <c r="T196" s="62">
        <f t="shared" si="142"/>
        <v>250.47702091764884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20.304880530786797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20.304880530786797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projet'!$B$10,Paramètres!$A$1:$I$88,3,0)*VLOOKUP('Données projet'!$B$10,Paramètres!$A$1:$I$88,5,0)</f>
        <v>-1.0818439477588981E-13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466.4192367936883</v>
      </c>
      <c r="AO196" s="62">
        <f t="shared" si="144"/>
        <v>299.27200854723446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29.59965127277475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29.59965127277475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projet'!$B$11,Paramètres!$A$1:$I$88,3,0)*0.475*44/12</f>
        <v>#N/A</v>
      </c>
      <c r="BQ196" s="23" t="e">
        <f>EXP(-LN(2)/25)*BQ195+(1-EXP(-LN(2)/25))/(LN(2)/25)*Calculateur!BL196*Calculateur!BN196*VLOOKUP('Données projet'!$B$11,Paramètres!$A$1:$I$88,3,0)*0.475*44/12</f>
        <v>#N/A</v>
      </c>
      <c r="BR196" s="23" t="e">
        <f>EXP(-LN(2)/2)*BR195+(1-EXP(-LN(2)/2))/(LN(2)/2)*BL196*BO196*VLOOKUP('Données projet'!$B$11,Paramètres!$A$1:$I$88,3,0)*0.475*44/12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projet'!$B$9,Paramètres!$A$1:$I$88,3,0)*VLOOKUP('Données projet'!$B$9,Paramètres!$A$1:$I$88,5,0)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362.63718589694594</v>
      </c>
      <c r="T197" s="62">
        <f t="shared" ref="T197:T203" si="204">$T$3</f>
        <v>250.47702091764884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19.9067142083323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19.9067142083323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projet'!$B$10,Paramètres!$A$1:$I$88,3,0)*VLOOKUP('Données projet'!$B$10,Paramètres!$A$1:$I$88,5,0)</f>
        <v>-1.0818439477588981E-13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466.4192367936883</v>
      </c>
      <c r="AO197" s="62">
        <f t="shared" ref="AO197:AO203" si="205">$AO$3</f>
        <v>299.27200854723446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29.019220165320228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29.019220165320228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projet'!$B$11,Paramètres!$A$1:$I$88,3,0)*0.475*44/12</f>
        <v>#N/A</v>
      </c>
      <c r="BQ197" s="23" t="e">
        <f>EXP(-LN(2)/25)*BQ196+(1-EXP(-LN(2)/25))/(LN(2)/25)*Calculateur!BL197*Calculateur!BN197*VLOOKUP('Données projet'!$B$11,Paramètres!$A$1:$I$88,3,0)*0.475*44/12</f>
        <v>#N/A</v>
      </c>
      <c r="BR197" s="23" t="e">
        <f>EXP(-LN(2)/2)*BR196+(1-EXP(-LN(2)/2))/(LN(2)/2)*BL197*BO197*VLOOKUP('Données projet'!$B$11,Paramètres!$A$1:$I$88,3,0)*0.475*44/12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projet'!$B$9,Paramètres!$A$1:$I$88,3,0)*VLOOKUP('Données projet'!$B$9,Paramètres!$A$1:$I$88,5,0)</f>
        <v>-1.0286385077051818E-13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362.63718589694594</v>
      </c>
      <c r="T198" s="62">
        <f t="shared" si="204"/>
        <v>250.47702091764884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19.516355684603656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19.516355684603656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projet'!$B$10,Paramètres!$A$1:$I$88,3,0)*VLOOKUP('Données projet'!$B$10,Paramètres!$A$1:$I$88,5,0)</f>
        <v>-1.0818439477588981E-13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466.4192367936883</v>
      </c>
      <c r="AO198" s="62">
        <f t="shared" si="205"/>
        <v>299.27200854723446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28.450170957854873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28.450170957854873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projet'!$B$11,Paramètres!$A$1:$I$88,3,0)*0.475*44/12</f>
        <v>#N/A</v>
      </c>
      <c r="BQ198" s="23" t="e">
        <f>EXP(-LN(2)/25)*BQ197+(1-EXP(-LN(2)/25))/(LN(2)/25)*Calculateur!BL198*Calculateur!BN198*VLOOKUP('Données projet'!$B$11,Paramètres!$A$1:$I$88,3,0)*0.475*44/12</f>
        <v>#N/A</v>
      </c>
      <c r="BR198" s="23" t="e">
        <f>EXP(-LN(2)/2)*BR197+(1-EXP(-LN(2)/2))/(LN(2)/2)*BL198*BO198*VLOOKUP('Données projet'!$B$11,Paramètres!$A$1:$I$88,3,0)*0.475*44/12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projet'!$B$9,Paramètres!$A$1:$I$88,3,0)*VLOOKUP('Données projet'!$B$9,Paramètres!$A$1:$I$88,5,0)</f>
        <v>-1.0286385077051818E-13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362.63718589694594</v>
      </c>
      <c r="T199" s="62">
        <f t="shared" si="204"/>
        <v>250.47702091764884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19.133651853430145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19.133651853430145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projet'!$B$10,Paramètres!$A$1:$I$88,3,0)*VLOOKUP('Données projet'!$B$10,Paramètres!$A$1:$I$88,5,0)</f>
        <v>-1.0818439477588981E-13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466.4192367936883</v>
      </c>
      <c r="AO199" s="62">
        <f t="shared" si="205"/>
        <v>299.27200854723446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27.892280458262167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27.892280458262167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projet'!$B$11,Paramètres!$A$1:$I$88,3,0)*0.475*44/12</f>
        <v>#N/A</v>
      </c>
      <c r="BQ199" s="23" t="e">
        <f>EXP(-LN(2)/25)*BQ198+(1-EXP(-LN(2)/25))/(LN(2)/25)*Calculateur!BL199*Calculateur!BN199*VLOOKUP('Données projet'!$B$11,Paramètres!$A$1:$I$88,3,0)*0.475*44/12</f>
        <v>#N/A</v>
      </c>
      <c r="BR199" s="23" t="e">
        <f>EXP(-LN(2)/2)*BR198+(1-EXP(-LN(2)/2))/(LN(2)/2)*BL199*BO199*VLOOKUP('Données projet'!$B$11,Paramètres!$A$1:$I$88,3,0)*0.475*44/12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projet'!$B$9,Paramètres!$A$1:$I$88,3,0)*VLOOKUP('Données projet'!$B$9,Paramètres!$A$1:$I$88,5,0)</f>
        <v>-1.0286385077051818E-13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362.63718589694594</v>
      </c>
      <c r="T200" s="62">
        <f t="shared" si="204"/>
        <v>250.47702091764884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18.758452610959658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18.758452610959658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projet'!$B$10,Paramètres!$A$1:$I$88,3,0)*VLOOKUP('Données projet'!$B$10,Paramètres!$A$1:$I$88,5,0)</f>
        <v>-1.0818439477588981E-13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466.4192367936883</v>
      </c>
      <c r="AO200" s="62">
        <f t="shared" si="205"/>
        <v>299.27200854723446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27.34532985108687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27.34532985108687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projet'!$B$11,Paramètres!$A$1:$I$88,3,0)*0.475*44/12</f>
        <v>#N/A</v>
      </c>
      <c r="BQ200" s="23" t="e">
        <f>EXP(-LN(2)/25)*BQ199+(1-EXP(-LN(2)/25))/(LN(2)/25)*Calculateur!BL200*Calculateur!BN200*VLOOKUP('Données projet'!$B$11,Paramètres!$A$1:$I$88,3,0)*0.475*44/12</f>
        <v>#N/A</v>
      </c>
      <c r="BR200" s="23" t="e">
        <f>EXP(-LN(2)/2)*BR199+(1-EXP(-LN(2)/2))/(LN(2)/2)*BL200*BO200*VLOOKUP('Données projet'!$B$11,Paramètres!$A$1:$I$88,3,0)*0.475*44/12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projet'!$B$9,Paramètres!$A$1:$I$88,3,0)*VLOOKUP('Données projet'!$B$9,Paramètres!$A$1:$I$88,5,0)</f>
        <v>-1.0286385077051818E-13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362.63718589694594</v>
      </c>
      <c r="T201" s="62">
        <f t="shared" si="204"/>
        <v>250.47702091764884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18.390610796785076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18.390610796785076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projet'!$B$10,Paramètres!$A$1:$I$88,3,0)*VLOOKUP('Données projet'!$B$10,Paramètres!$A$1:$I$88,5,0)</f>
        <v>-1.0818439477588981E-13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466.4192367936883</v>
      </c>
      <c r="AO201" s="62">
        <f t="shared" si="205"/>
        <v>299.27200854723446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26.809104611711351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26.809104611711351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projet'!$B$11,Paramètres!$A$1:$I$88,3,0)*0.475*44/12</f>
        <v>#N/A</v>
      </c>
      <c r="BQ201" s="23" t="e">
        <f>EXP(-LN(2)/25)*BQ200+(1-EXP(-LN(2)/25))/(LN(2)/25)*Calculateur!BL201*Calculateur!BN201*VLOOKUP('Données projet'!$B$11,Paramètres!$A$1:$I$88,3,0)*0.475*44/12</f>
        <v>#N/A</v>
      </c>
      <c r="BR201" s="23" t="e">
        <f>EXP(-LN(2)/2)*BR200+(1-EXP(-LN(2)/2))/(LN(2)/2)*BL201*BO201*VLOOKUP('Données projet'!$B$11,Paramètres!$A$1:$I$88,3,0)*0.475*44/12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projet'!$B$9,Paramètres!$A$1:$I$88,3,0)*VLOOKUP('Données projet'!$B$9,Paramètres!$A$1:$I$88,5,0)</f>
        <v>-1.0286385077051818E-13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362.63718589694594</v>
      </c>
      <c r="T202" s="62">
        <f t="shared" si="204"/>
        <v>250.47702091764884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18.029982136225104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18.029982136225104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projet'!$B$10,Paramètres!$A$1:$I$88,3,0)*VLOOKUP('Données projet'!$B$10,Paramètres!$A$1:$I$88,5,0)</f>
        <v>-1.0818439477588981E-13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466.4192367936883</v>
      </c>
      <c r="AO202" s="62">
        <f t="shared" si="205"/>
        <v>299.27200854723446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26.283394422214887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26.283394422214887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projet'!$B$11,Paramètres!$A$1:$I$88,3,0)*0.475*44/12</f>
        <v>#N/A</v>
      </c>
      <c r="BQ202" s="23" t="e">
        <f>EXP(-LN(2)/25)*BQ201+(1-EXP(-LN(2)/25))/(LN(2)/25)*Calculateur!BL202*Calculateur!BN202*VLOOKUP('Données projet'!$B$11,Paramètres!$A$1:$I$88,3,0)*0.475*44/12</f>
        <v>#N/A</v>
      </c>
      <c r="BR202" s="23" t="e">
        <f>EXP(-LN(2)/2)*BR201+(1-EXP(-LN(2)/2))/(LN(2)/2)*BL202*BO202*VLOOKUP('Données projet'!$B$11,Paramètres!$A$1:$I$88,3,0)*0.475*44/12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projet'!$B$9,Paramètres!$A$1:$I$88,3,0)*VLOOKUP('Données projet'!$B$9,Paramètres!$A$1:$I$88,5,0)</f>
        <v>-1.0286385077051818E-13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362.63718589694594</v>
      </c>
      <c r="T203" s="62">
        <f t="shared" si="204"/>
        <v>250.47702091764884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17.676425183736949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17.676425183736949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projet'!$B$10,Paramètres!$A$1:$I$88,3,0)*VLOOKUP('Données projet'!$B$10,Paramètres!$A$1:$I$88,5,0)</f>
        <v>-1.0818439477588981E-13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466.4192367936883</v>
      </c>
      <c r="AO203" s="62">
        <f t="shared" si="205"/>
        <v>299.27200854723446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25.767993088882893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25.767993088882893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projet'!$B$11,Paramètres!$A$1:$I$88,3,0)*0.475*44/12</f>
        <v>#N/A</v>
      </c>
      <c r="BQ203" s="23" t="e">
        <f>EXP(-LN(2)/25)*BQ202+(1-EXP(-LN(2)/25))/(LN(2)/25)*Calculateur!BL203*Calculateur!BN203*VLOOKUP('Données projet'!$B$11,Paramètres!$A$1:$I$88,3,0)*0.475*44/12</f>
        <v>#N/A</v>
      </c>
      <c r="BR203" s="23" t="e">
        <f>EXP(-LN(2)/2)*BR202+(1-EXP(-LN(2)/2))/(LN(2)/2)*BL203*BO203*VLOOKUP('Données projet'!$B$11,Paramètres!$A$1:$I$88,3,0)*0.475*44/12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1.189207115002721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3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3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3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3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3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3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">
      <c r="A92" s="132" t="s">
        <v>208</v>
      </c>
    </row>
    <row r="93" spans="1:14" x14ac:dyDescent="0.3">
      <c r="A93" s="132" t="s">
        <v>209</v>
      </c>
    </row>
    <row r="94" spans="1:14" x14ac:dyDescent="0.3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70" zoomScaleNormal="70" workbookViewId="0">
      <selection activeCell="A8" sqref="A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5" t="str">
        <f>IF('Données projet'!$B$9="","",'Données projet'!$B$9)</f>
        <v>Chêne sessile</v>
      </c>
      <c r="B6" s="156">
        <f>'Données projet'!D9</f>
        <v>9.1433333333333344</v>
      </c>
      <c r="C6" s="157">
        <f ca="1">IF(OR('Données projet'!B9="",'Données projet'!C9="",'Données projet'!C9=0%),0,Calculateur!S3)</f>
        <v>362.63718589694594</v>
      </c>
      <c r="D6" s="157">
        <f>IF(OR('Données projet'!B9="",'Données projet'!C9="",'Données projet'!C9=0%),0,Calculateur!T3)</f>
        <v>250.47702091764884</v>
      </c>
      <c r="E6" s="157">
        <f ca="1">MIN(C6,D6)</f>
        <v>250.47702091764884</v>
      </c>
      <c r="F6" s="157">
        <f ca="1">E6*B6</f>
        <v>2290.1948945903696</v>
      </c>
      <c r="G6" s="157">
        <f ca="1">F6*(100%-'Données projet'!$C$24)*(100%-'Données projet'!$C$25)*(100%-'Données projet'!$C$26)*(100%-'Données projet'!$C$27)</f>
        <v>2061.1754051313328</v>
      </c>
      <c r="H6" s="158">
        <f>IF(OR('Données projet'!B9="",'Données projet'!C9="",'Données projet'!C9=0%),0,AVERAGE(Calculateur!$AC$3:$AC$33)*B6)</f>
        <v>0</v>
      </c>
      <c r="I6" s="159">
        <f>H6*(100%-'Données projet'!$C$24)*(100%-'Données projet'!$C$25)*(100%-'Données projet'!$C$26)*(100%-'Données projet'!$C$27)</f>
        <v>0</v>
      </c>
      <c r="J6" s="160">
        <f>IF(OR('Données projet'!B9="",'Données projet'!C9="",'Données projet'!C9=0%),0,SUM(Calculateur!$V$3:$V$33)*VLOOKUP('Données projet'!$B$9,Paramètres!$A$1:$I$88,9,0)*B6)</f>
        <v>66.289166666666674</v>
      </c>
      <c r="K6" s="161">
        <f>J6*(100%-'Données projet'!$C$24)*(100%-'Données projet'!$C$25)*(100%-'Données projet'!$C$26)*(100%-'Données projet'!$C$27)</f>
        <v>59.660250000000005</v>
      </c>
      <c r="L6" s="162">
        <f ca="1">G6+I6+K6</f>
        <v>2120.8356551313327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3" t="str">
        <f>IF('Données projet'!$B$10="","",'Données projet'!$B$10)</f>
        <v>Charme</v>
      </c>
      <c r="B7" s="164">
        <f>'Données projet'!D10</f>
        <v>1.4066666666666665</v>
      </c>
      <c r="C7" s="157">
        <f ca="1">IF(OR('Données projet'!B10="",'Données projet'!C10="",'Données projet'!C10=0%),0,Calculateur!AN3)</f>
        <v>466.4192367936883</v>
      </c>
      <c r="D7" s="157">
        <f>IF(OR('Données projet'!B10="",'Données projet'!C10="",'Données projet'!C10=0%),0,Calculateur!AO3)</f>
        <v>299.27200854723446</v>
      </c>
      <c r="E7" s="157">
        <f t="shared" ref="E7:E15" ca="1" si="0">MIN(C7,D7)</f>
        <v>299.27200854723446</v>
      </c>
      <c r="F7" s="157">
        <f t="shared" ref="F7:F15" ca="1" si="1">E7*B7</f>
        <v>420.97595868977641</v>
      </c>
      <c r="G7" s="157">
        <f ca="1">F7*(100%-'Données projet'!$C$24)*(100%-'Données projet'!$C$25)*(100%-'Données projet'!$C$26)*(100%-'Données projet'!$C$27)</f>
        <v>378.87836282079877</v>
      </c>
      <c r="H7" s="165">
        <f>IF(OR('Données projet'!B10="",'Données projet'!C10="",'Données projet'!C10=0%),0,AVERAGE(Calculateur!$AX$3:$AX$33)*B7)</f>
        <v>0</v>
      </c>
      <c r="I7" s="159">
        <f>H7*(100%-'Données projet'!$C$24)*(100%-'Données projet'!$C$25)*(100%-'Données projet'!$C$26)*(100%-'Données projet'!$C$27)</f>
        <v>0</v>
      </c>
      <c r="J7" s="160">
        <f>IF(OR('Données projet'!B10="",'Données projet'!C10="",'Données projet'!C10=0%),0,SUM(Calculateur!$AQ$3:$AQ$33)*VLOOKUP('Données projet'!$B$10,Paramètres!$A$1:$I$88,9,0)*B7)</f>
        <v>12.308333333333332</v>
      </c>
      <c r="K7" s="161">
        <f>J7*(100%-'Données projet'!$C$24)*(100%-'Données projet'!$C$25)*(100%-'Données projet'!$C$26)*(100%-'Données projet'!$C$27)</f>
        <v>11.077499999999999</v>
      </c>
      <c r="L7" s="162">
        <f t="shared" ref="L7:L15" ca="1" si="2">G7+I7+K7</f>
        <v>389.95586282079876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3" t="str">
        <f>IF('Données projet'!$B$11="","",'Données projet'!$B$11)</f>
        <v/>
      </c>
      <c r="B8" s="164">
        <f>'Données projet'!D11</f>
        <v>0</v>
      </c>
      <c r="C8" s="157">
        <f>IF(OR('Données projet'!B11="",'Données projet'!C11="",'Données projet'!C11=0%),0,Calculateur!BI3)</f>
        <v>0</v>
      </c>
      <c r="D8" s="157">
        <f>IF(OR('Données projet'!B11="",'Données projet'!C11="",'Données projet'!C11=0%),0,Calculateur!BJ3)</f>
        <v>0</v>
      </c>
      <c r="E8" s="157">
        <f t="shared" si="0"/>
        <v>0</v>
      </c>
      <c r="F8" s="157">
        <f t="shared" si="1"/>
        <v>0</v>
      </c>
      <c r="G8" s="157">
        <f>F8*(100%-'Données projet'!$C$24)*(100%-'Données projet'!$C$25)*(100%-'Données projet'!$C$26)*(100%-'Données projet'!$C$27)</f>
        <v>0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0</v>
      </c>
      <c r="K8" s="161">
        <f>J8*(100%-'Données projet'!$C$24)*(100%-'Données projet'!$C$25)*(100%-'Données projet'!$C$26)*(100%-'Données projet'!$C$27)</f>
        <v>0</v>
      </c>
      <c r="L8" s="162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3" t="str">
        <f>IF('Données projet'!$B$12="","",'Données projet'!$B$12)</f>
        <v/>
      </c>
      <c r="B9" s="164">
        <f>'Données projet'!D12</f>
        <v>0</v>
      </c>
      <c r="C9" s="157">
        <f>IF(OR('Données projet'!B12="",'Données projet'!C12="",'Données projet'!C12=0%),0,Calculateur!CD3)</f>
        <v>0</v>
      </c>
      <c r="D9" s="157">
        <f>IF(OR('Données projet'!B12="",'Données projet'!C12="",'Données projet'!C12=0%),0,Calculateur!CE3)</f>
        <v>0</v>
      </c>
      <c r="E9" s="157">
        <f t="shared" si="0"/>
        <v>0</v>
      </c>
      <c r="F9" s="157">
        <f t="shared" si="1"/>
        <v>0</v>
      </c>
      <c r="G9" s="157">
        <f>F9*(100%-'Données projet'!$C$24)*(100%-'Données projet'!$C$25)*(100%-'Données projet'!$C$26)*(100%-'Données projet'!$C$27)</f>
        <v>0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37"/>
      <c r="B16" s="247"/>
      <c r="C16" s="248"/>
      <c r="D16" s="25"/>
      <c r="E16" s="25"/>
      <c r="F16" s="175">
        <f t="shared" ref="F16:L16" ca="1" si="3">SUM(F6:F15)</f>
        <v>2711.1708532801458</v>
      </c>
      <c r="G16" s="176">
        <f t="shared" ca="1" si="3"/>
        <v>2440.0537679521317</v>
      </c>
      <c r="H16" s="177">
        <f t="shared" si="3"/>
        <v>0</v>
      </c>
      <c r="I16" s="177">
        <f t="shared" si="3"/>
        <v>0</v>
      </c>
      <c r="J16" s="178">
        <f t="shared" si="3"/>
        <v>78.597500000000011</v>
      </c>
      <c r="K16" s="178">
        <f t="shared" si="3"/>
        <v>70.737750000000005</v>
      </c>
      <c r="L16" s="179">
        <f t="shared" ca="1" si="3"/>
        <v>2510.7915179521315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80" t="str">
        <f>A6</f>
        <v>Chêne sessile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80" t="str">
        <f>A7</f>
        <v>Charme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80" t="str">
        <f>A8</f>
        <v/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80" t="str">
        <f>A9</f>
        <v/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zoomScale="55" zoomScaleNormal="55" workbookViewId="0">
      <selection activeCell="J44" sqref="J4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">
      <c r="A4" s="100"/>
      <c r="B4" s="100"/>
      <c r="C4" s="100"/>
      <c r="D4" s="100"/>
      <c r="E4" s="100"/>
      <c r="F4" s="181"/>
      <c r="G4" s="181"/>
      <c r="H4" s="100"/>
      <c r="I4" s="275" t="s">
        <v>190</v>
      </c>
      <c r="J4" s="275"/>
      <c r="K4" s="275"/>
      <c r="L4" s="275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5.8" x14ac:dyDescent="0.5">
      <c r="A6" s="100"/>
      <c r="B6" s="303" t="s">
        <v>192</v>
      </c>
      <c r="C6" s="303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03" t="s">
        <v>191</v>
      </c>
      <c r="P6" s="303"/>
      <c r="Q6" s="303"/>
      <c r="R6" s="303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25"/>
      <c r="B12" s="25"/>
      <c r="C12" s="25"/>
      <c r="D12" s="25"/>
      <c r="E12" s="25"/>
      <c r="F12" s="234"/>
      <c r="G12" s="243"/>
      <c r="H12" s="25"/>
      <c r="I12" s="207">
        <v>1</v>
      </c>
      <c r="J12" s="208">
        <f>(480+240+190+260)*1.12</f>
        <v>1310.4000000000001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25"/>
      <c r="B13" s="25"/>
      <c r="C13" s="25"/>
      <c r="D13" s="25"/>
      <c r="E13" s="25"/>
      <c r="F13" s="234"/>
      <c r="G13" s="243"/>
      <c r="H13" s="25"/>
      <c r="I13" s="207">
        <v>2</v>
      </c>
      <c r="J13" s="208">
        <f>(390+190+260)*1.12</f>
        <v>940.80000000000007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25"/>
      <c r="B14" s="25"/>
      <c r="C14" s="25"/>
      <c r="D14" s="25"/>
      <c r="E14" s="25"/>
      <c r="F14" s="234"/>
      <c r="G14" s="243"/>
      <c r="H14" s="25"/>
      <c r="I14" s="207">
        <v>3</v>
      </c>
      <c r="J14" s="208">
        <f>(190+260)*1.12</f>
        <v>504.00000000000006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25"/>
      <c r="B15" s="25"/>
      <c r="C15" s="25"/>
      <c r="D15" s="25"/>
      <c r="E15" s="25"/>
      <c r="F15" s="234"/>
      <c r="G15" s="243"/>
      <c r="H15" s="25"/>
      <c r="I15" s="207">
        <v>4</v>
      </c>
      <c r="J15" s="208">
        <f>(190)*1.12</f>
        <v>212.8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25"/>
      <c r="B16" s="25"/>
      <c r="C16" s="25"/>
      <c r="D16" s="25"/>
      <c r="E16" s="25"/>
      <c r="F16" s="234"/>
      <c r="G16" s="243"/>
      <c r="H16" s="25"/>
      <c r="I16" s="207">
        <v>5</v>
      </c>
      <c r="J16" s="208">
        <f>(190)*1.12</f>
        <v>212.8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235"/>
      <c r="B17" s="235"/>
      <c r="C17" s="25"/>
      <c r="D17" s="25"/>
      <c r="E17" s="25"/>
      <c r="F17" s="218"/>
      <c r="G17" s="230"/>
      <c r="H17" s="25"/>
      <c r="I17" s="305" t="s">
        <v>292</v>
      </c>
      <c r="J17" s="305"/>
      <c r="K17" s="305"/>
      <c r="L17" s="305"/>
      <c r="M17" s="5"/>
      <c r="N17" s="186"/>
      <c r="O17" s="304" t="s">
        <v>254</v>
      </c>
      <c r="P17" s="304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189" t="str">
        <f>IF('Données projet'!$B$9="","",'Données projet'!$B$9)</f>
        <v>Chêne sessile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1" t="s">
        <v>291</v>
      </c>
      <c r="P18" s="271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1" t="s">
        <v>255</v>
      </c>
      <c r="P19" s="271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Chêne sessile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-1075.3733599521547</v>
      </c>
      <c r="K20" s="193">
        <f>'Données projet'!D9</f>
        <v>9.1433333333333344</v>
      </c>
      <c r="L20" s="192">
        <f>K20*J20</f>
        <v>-9832.4970878292024</v>
      </c>
      <c r="M20" s="25"/>
      <c r="N20" s="186"/>
      <c r="O20" s="271" t="s">
        <v>290</v>
      </c>
      <c r="P20" s="271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">
      <c r="A21" s="214">
        <v>0</v>
      </c>
      <c r="B21" s="217" t="s">
        <v>132</v>
      </c>
      <c r="C21" s="216" t="s">
        <v>132</v>
      </c>
      <c r="D21" s="215" t="s">
        <v>132</v>
      </c>
      <c r="E21" s="210">
        <f>2425*1.12</f>
        <v>2716.0000000000005</v>
      </c>
      <c r="F21" s="218"/>
      <c r="G21" s="231"/>
      <c r="H21" s="25"/>
      <c r="I21" s="188" t="str">
        <f>B44</f>
        <v>Charme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-1801.9575086282118</v>
      </c>
      <c r="K21" s="193">
        <f>'Données projet'!D10</f>
        <v>1.4066666666666665</v>
      </c>
      <c r="L21" s="192">
        <f t="shared" ref="L21:L29" si="0">K21*J21</f>
        <v>-2534.7535621370175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195">
        <f>'Données projet'!A36</f>
        <v>20</v>
      </c>
      <c r="B22" s="196">
        <f>'Données projet'!D36</f>
        <v>0</v>
      </c>
      <c r="C22" s="210">
        <f>'Données projet'!E36*150+('Données projet'!F36+'Données projet'!G36)*19.4+'Données projet'!H36*10</f>
        <v>10</v>
      </c>
      <c r="D22" s="197">
        <f>B22*C22</f>
        <v>0</v>
      </c>
      <c r="E22" s="210"/>
      <c r="F22" s="218"/>
      <c r="G22" s="227"/>
      <c r="H22" s="25"/>
      <c r="I22" s="188" t="str">
        <f>B70</f>
        <v/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0</v>
      </c>
      <c r="K22" s="193">
        <f>'Données projet'!D11</f>
        <v>0</v>
      </c>
      <c r="L22" s="192">
        <f t="shared" si="0"/>
        <v>0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195">
        <f>'Données projet'!A37</f>
        <v>25</v>
      </c>
      <c r="B23" s="196">
        <f>'Données projet'!D37</f>
        <v>8</v>
      </c>
      <c r="C23" s="210">
        <f>'Données projet'!E37*150+('Données projet'!F37+'Données projet'!G37)*19.4+'Données projet'!H37*10</f>
        <v>10</v>
      </c>
      <c r="D23" s="197">
        <f t="shared" ref="D23:D41" si="1">B23*C23</f>
        <v>80</v>
      </c>
      <c r="E23" s="210"/>
      <c r="F23" s="219"/>
      <c r="G23" s="227"/>
      <c r="H23" s="25"/>
      <c r="I23" s="188" t="str">
        <f>B96</f>
        <v/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0</v>
      </c>
      <c r="K23" s="193">
        <f>'Données projet'!D12</f>
        <v>0</v>
      </c>
      <c r="L23" s="192">
        <f t="shared" si="0"/>
        <v>0</v>
      </c>
      <c r="M23" s="226"/>
      <c r="N23" s="198"/>
      <c r="O23" s="308" t="s">
        <v>261</v>
      </c>
      <c r="P23" s="308"/>
      <c r="Q23" s="308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">
      <c r="A24" s="195">
        <f>'Données projet'!A38</f>
        <v>30</v>
      </c>
      <c r="B24" s="196">
        <f>'Données projet'!D38</f>
        <v>21</v>
      </c>
      <c r="C24" s="210">
        <f>'Données projet'!E38*150+('Données projet'!F38+'Données projet'!G38)*19.4+'Données projet'!H38*10</f>
        <v>10</v>
      </c>
      <c r="D24" s="197">
        <f t="shared" si="1"/>
        <v>210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0"/>
        <v>0</v>
      </c>
      <c r="M24" s="25"/>
      <c r="N24" s="186"/>
      <c r="O24" s="306" t="s">
        <v>286</v>
      </c>
      <c r="P24" s="306"/>
      <c r="Q24" s="306"/>
      <c r="R24" s="306"/>
      <c r="S24" s="306"/>
      <c r="T24" s="209">
        <v>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">
      <c r="A25" s="195">
        <f>'Données projet'!A39</f>
        <v>35</v>
      </c>
      <c r="B25" s="196">
        <f>'Données projet'!D39</f>
        <v>21</v>
      </c>
      <c r="C25" s="210">
        <f>'Données projet'!E39*150+('Données projet'!F39+'Données projet'!G39)*19.4+'Données projet'!H39*10</f>
        <v>38</v>
      </c>
      <c r="D25" s="197">
        <f t="shared" si="1"/>
        <v>798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07" t="s">
        <v>258</v>
      </c>
      <c r="P25" s="307"/>
      <c r="Q25" s="307"/>
      <c r="R25" s="307"/>
      <c r="S25" s="307"/>
      <c r="T25" s="307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195">
        <f>'Données projet'!A40</f>
        <v>40</v>
      </c>
      <c r="B26" s="196">
        <f>'Données projet'!D40</f>
        <v>21</v>
      </c>
      <c r="C26" s="210">
        <f>'Données projet'!E40*150+('Données projet'!F40+'Données projet'!G40)*19.4+'Données projet'!H40*10</f>
        <v>38</v>
      </c>
      <c r="D26" s="197">
        <f t="shared" si="1"/>
        <v>798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07"/>
      <c r="P26" s="307"/>
      <c r="Q26" s="307"/>
      <c r="R26" s="307"/>
      <c r="S26" s="307"/>
      <c r="T26" s="307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">
      <c r="A27" s="195">
        <f>'Données projet'!A41</f>
        <v>45</v>
      </c>
      <c r="B27" s="196">
        <f>'Données projet'!D41</f>
        <v>21</v>
      </c>
      <c r="C27" s="210">
        <f>'Données projet'!E41*150+('Données projet'!F41+'Données projet'!G41)*19.4+'Données projet'!H41*10</f>
        <v>38</v>
      </c>
      <c r="D27" s="197">
        <f t="shared" si="1"/>
        <v>798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">
      <c r="A28" s="195">
        <f>'Données projet'!A42</f>
        <v>50</v>
      </c>
      <c r="B28" s="196">
        <f>'Données projet'!D42</f>
        <v>21</v>
      </c>
      <c r="C28" s="210">
        <f>'Données projet'!E42*150+('Données projet'!F42+'Données projet'!G42)*19.4+'Données projet'!H42*10</f>
        <v>52</v>
      </c>
      <c r="D28" s="197">
        <f t="shared" si="1"/>
        <v>1092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195">
        <f>'Données projet'!A43</f>
        <v>55</v>
      </c>
      <c r="B29" s="196">
        <f>'Données projet'!D43</f>
        <v>21</v>
      </c>
      <c r="C29" s="210">
        <f>'Données projet'!E43*150+('Données projet'!F43+'Données projet'!G43)*19.4+'Données projet'!H43*10</f>
        <v>52</v>
      </c>
      <c r="D29" s="197">
        <f t="shared" si="1"/>
        <v>1092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195">
        <f>'Données projet'!A44</f>
        <v>60</v>
      </c>
      <c r="B30" s="196">
        <f>'Données projet'!D44</f>
        <v>21</v>
      </c>
      <c r="C30" s="210">
        <f>'Données projet'!E44*150+('Données projet'!F44+'Données projet'!G44)*19.4+'Données projet'!H44*10</f>
        <v>66</v>
      </c>
      <c r="D30" s="197">
        <f t="shared" si="1"/>
        <v>1386</v>
      </c>
      <c r="E30" s="210"/>
      <c r="F30" s="219"/>
      <c r="G30" s="227"/>
      <c r="H30" s="25"/>
      <c r="M30" s="5"/>
      <c r="N30" s="186"/>
      <c r="O30" s="301" t="s">
        <v>260</v>
      </c>
      <c r="P30" s="301"/>
      <c r="Q30" s="302"/>
      <c r="R30" s="211">
        <f>IF(R29+1&lt;=MIN('Données projet'!$E$9:$E$18),R29+1,"STOP")</f>
        <v>1</v>
      </c>
      <c r="S30" s="201">
        <f t="shared" ref="S30:S46" si="2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195">
        <f>'Données projet'!A45</f>
        <v>65</v>
      </c>
      <c r="B31" s="196">
        <f>'Données projet'!D45</f>
        <v>21</v>
      </c>
      <c r="C31" s="210">
        <f>'Données projet'!E45*150+('Données projet'!F45+'Données projet'!G45)*19.4+'Données projet'!H45*10</f>
        <v>66</v>
      </c>
      <c r="D31" s="197">
        <f t="shared" si="1"/>
        <v>1386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1" t="s">
        <v>297</v>
      </c>
      <c r="P31" s="301"/>
      <c r="Q31" s="302"/>
      <c r="R31" s="211">
        <f>IF(R30+1&lt;=MIN('Données projet'!$E$9:$E$18),R30+1,"STOP")</f>
        <v>2</v>
      </c>
      <c r="S31" s="201">
        <f t="shared" si="2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195">
        <f>'Données projet'!A46</f>
        <v>70</v>
      </c>
      <c r="B32" s="196">
        <f>'Données projet'!D46</f>
        <v>21</v>
      </c>
      <c r="C32" s="210">
        <f>'Données projet'!E46*150+('Données projet'!F46+'Données projet'!G46)*19.4+'Données projet'!H46*10</f>
        <v>80</v>
      </c>
      <c r="D32" s="197">
        <f t="shared" si="1"/>
        <v>1680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195">
        <f>'Données projet'!A47</f>
        <v>75</v>
      </c>
      <c r="B33" s="196">
        <f>'Données projet'!D47</f>
        <v>21</v>
      </c>
      <c r="C33" s="210">
        <f>'Données projet'!E47*150+('Données projet'!F47+'Données projet'!G47)*19.4+'Données projet'!H47*10</f>
        <v>80</v>
      </c>
      <c r="D33" s="197">
        <f t="shared" si="1"/>
        <v>1680</v>
      </c>
      <c r="E33" s="210"/>
      <c r="F33" s="219"/>
      <c r="G33" s="227"/>
      <c r="H33" s="25"/>
      <c r="I33" s="188" t="s">
        <v>265</v>
      </c>
      <c r="J33" s="311">
        <f>SUM(L20:L29) - (J12/(1+J6)^I12 + J13/(1+J6)^I13 + J14/(1+J6)^I14 + J15/(1+J6)^I15 + J16/(1+J6)^I16 + J9/(1+J6)^I9)*'Données projet'!C5</f>
        <v>-43029.253225699547</v>
      </c>
      <c r="K33" s="311"/>
      <c r="L33" s="311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195">
        <f>'Données projet'!A48</f>
        <v>80</v>
      </c>
      <c r="B34" s="196">
        <f>'Données projet'!D48</f>
        <v>21</v>
      </c>
      <c r="C34" s="210">
        <f>'Données projet'!E48*150+('Données projet'!F48+'Données projet'!G48)*19.4+'Données projet'!H48*10</f>
        <v>94</v>
      </c>
      <c r="D34" s="197">
        <f t="shared" si="1"/>
        <v>1974</v>
      </c>
      <c r="E34" s="210"/>
      <c r="F34" s="219"/>
      <c r="G34" s="227"/>
      <c r="H34" s="25"/>
      <c r="I34" s="188" t="s">
        <v>262</v>
      </c>
      <c r="J34" s="312">
        <f ca="1">'Scénario référence'!$B$8*$P$28*'Données projet'!$C$5+('Scénario référence'!B9+'Scénario référence'!B10+'Scénario référence'!F8+'Scénario référence'!F9)*$Q$20/(1+J6)^Q17*'Données projet'!$C$5</f>
        <v>0</v>
      </c>
      <c r="K34" s="312"/>
      <c r="L34" s="312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195">
        <f>'Données projet'!A49</f>
        <v>85</v>
      </c>
      <c r="B35" s="196">
        <f>'Données projet'!D49</f>
        <v>21</v>
      </c>
      <c r="C35" s="210">
        <f>'Données projet'!E49*150+('Données projet'!F49+'Données projet'!G49)*19.4+'Données projet'!H49*10</f>
        <v>94</v>
      </c>
      <c r="D35" s="197">
        <f t="shared" si="1"/>
        <v>1974</v>
      </c>
      <c r="E35" s="210"/>
      <c r="F35" s="219"/>
      <c r="G35" s="227"/>
      <c r="H35" s="25"/>
      <c r="I35" s="202" t="s">
        <v>267</v>
      </c>
      <c r="J35" s="313">
        <f ca="1">J33-J34</f>
        <v>-43029.253225699547</v>
      </c>
      <c r="K35" s="313"/>
      <c r="L35" s="313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195">
        <f>'Données projet'!A50</f>
        <v>90</v>
      </c>
      <c r="B36" s="196">
        <f>'Données projet'!D50</f>
        <v>21</v>
      </c>
      <c r="C36" s="210">
        <f>'Données projet'!E50*150+('Données projet'!F50+'Données projet'!G50)*19.4+'Données projet'!H50*10</f>
        <v>108</v>
      </c>
      <c r="D36" s="197">
        <f t="shared" si="1"/>
        <v>2268</v>
      </c>
      <c r="E36" s="210"/>
      <c r="F36" s="219"/>
      <c r="G36" s="227"/>
      <c r="H36" s="25"/>
      <c r="I36" s="202" t="s">
        <v>266</v>
      </c>
      <c r="J36" s="310" t="str">
        <f ca="1">IF(J35&lt;0,"Votre projet est additionnel","Votre projet n'est pas additionnel")</f>
        <v>Votre projet est additionnel</v>
      </c>
      <c r="K36" s="310"/>
      <c r="L36" s="310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195">
        <f>'Données projet'!A51</f>
        <v>95</v>
      </c>
      <c r="B37" s="196">
        <f>'Données projet'!D51</f>
        <v>21</v>
      </c>
      <c r="C37" s="210">
        <f>'Données projet'!E51*150+('Données projet'!F51+'Données projet'!G51)*19.4+'Données projet'!H51*10</f>
        <v>108</v>
      </c>
      <c r="D37" s="197">
        <f t="shared" si="1"/>
        <v>2268</v>
      </c>
      <c r="E37" s="210"/>
      <c r="F37" s="219"/>
      <c r="G37" s="227"/>
      <c r="H37" s="25"/>
      <c r="I37" s="314" t="s">
        <v>268</v>
      </c>
      <c r="J37" s="314"/>
      <c r="K37" s="314"/>
      <c r="L37" s="314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195">
        <f>'Données projet'!A52</f>
        <v>100</v>
      </c>
      <c r="B38" s="196">
        <f>'Données projet'!D52</f>
        <v>282</v>
      </c>
      <c r="C38" s="210">
        <f>'Données projet'!E52*150+('Données projet'!F52+'Données projet'!G52)*19.4+'Données projet'!H52*10</f>
        <v>122</v>
      </c>
      <c r="D38" s="197">
        <f t="shared" si="1"/>
        <v>34404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">
      <c r="A42" s="203"/>
      <c r="B42" s="203"/>
      <c r="C42" s="203"/>
      <c r="D42" s="203"/>
      <c r="E42" s="305" t="s">
        <v>293</v>
      </c>
      <c r="F42" s="309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49" t="s">
        <v>166</v>
      </c>
      <c r="B44" s="189" t="str">
        <f>IF('Données projet'!$B$10="","",'Données projet'!$B$10)</f>
        <v>Charme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">
      <c r="A47" s="214">
        <v>0</v>
      </c>
      <c r="B47" s="217" t="s">
        <v>132</v>
      </c>
      <c r="C47" s="216" t="s">
        <v>132</v>
      </c>
      <c r="D47" s="215" t="s">
        <v>132</v>
      </c>
      <c r="E47" s="210">
        <f>2425*1.12</f>
        <v>2716.0000000000005</v>
      </c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195">
        <f>'Données projet'!A62</f>
        <v>20</v>
      </c>
      <c r="B48" s="196">
        <f>'Données projet'!D62</f>
        <v>0</v>
      </c>
      <c r="C48" s="210">
        <f>'Données projet'!E62*50+('Données projet'!F62+'Données projet'!G62)*19.4+'Données projet'!H62*10</f>
        <v>10</v>
      </c>
      <c r="D48" s="194">
        <f>B48*C48</f>
        <v>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195">
        <f>'Données projet'!A63</f>
        <v>25</v>
      </c>
      <c r="B49" s="196">
        <f>'Données projet'!D63</f>
        <v>7</v>
      </c>
      <c r="C49" s="210">
        <f>'Données projet'!E63*50+('Données projet'!F63+'Données projet'!G63)*19.4+'Données projet'!H63*10</f>
        <v>10</v>
      </c>
      <c r="D49" s="194">
        <f t="shared" ref="D49:D67" si="4">B49*C49</f>
        <v>70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195">
        <f>'Données projet'!A64</f>
        <v>30</v>
      </c>
      <c r="B50" s="196">
        <f>'Données projet'!D64</f>
        <v>28</v>
      </c>
      <c r="C50" s="210">
        <f>'Données projet'!E64*50+('Données projet'!F64+'Données projet'!G64)*19.4+'Données projet'!H64*10</f>
        <v>10</v>
      </c>
      <c r="D50" s="194">
        <f t="shared" si="4"/>
        <v>280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195">
        <f>'Données projet'!A65</f>
        <v>35</v>
      </c>
      <c r="B51" s="196">
        <f>'Données projet'!D65</f>
        <v>28</v>
      </c>
      <c r="C51" s="210">
        <f>'Données projet'!E65*50+('Données projet'!F65+'Données projet'!G65)*19.4+'Données projet'!H65*10</f>
        <v>18</v>
      </c>
      <c r="D51" s="194">
        <f t="shared" si="4"/>
        <v>504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195">
        <f>'Données projet'!A66</f>
        <v>40</v>
      </c>
      <c r="B52" s="196">
        <f>'Données projet'!D66</f>
        <v>28</v>
      </c>
      <c r="C52" s="210">
        <f>'Données projet'!E66*50+('Données projet'!F66+'Données projet'!G66)*19.4+'Données projet'!H66*10</f>
        <v>18</v>
      </c>
      <c r="D52" s="194">
        <f t="shared" si="4"/>
        <v>504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195">
        <f>'Données projet'!A67</f>
        <v>45</v>
      </c>
      <c r="B53" s="196">
        <f>'Données projet'!D67</f>
        <v>28</v>
      </c>
      <c r="C53" s="210">
        <f>'Données projet'!E67*50+('Données projet'!F67+'Données projet'!G67)*19.4+'Données projet'!H67*10</f>
        <v>18</v>
      </c>
      <c r="D53" s="194">
        <f t="shared" si="4"/>
        <v>504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195">
        <f>'Données projet'!A68</f>
        <v>50</v>
      </c>
      <c r="B54" s="196">
        <f>'Données projet'!D68</f>
        <v>28</v>
      </c>
      <c r="C54" s="210">
        <f>'Données projet'!E68*50+('Données projet'!F68+'Données projet'!G68)*19.4+'Données projet'!H68*10</f>
        <v>22</v>
      </c>
      <c r="D54" s="194">
        <f t="shared" si="4"/>
        <v>616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195">
        <f>'Données projet'!A69</f>
        <v>55</v>
      </c>
      <c r="B55" s="196">
        <f>'Données projet'!D69</f>
        <v>28</v>
      </c>
      <c r="C55" s="210">
        <f>'Données projet'!E69*50+('Données projet'!F69+'Données projet'!G69)*19.4+'Données projet'!H69*10</f>
        <v>22</v>
      </c>
      <c r="D55" s="194">
        <f t="shared" si="4"/>
        <v>616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195">
        <f>'Données projet'!A70</f>
        <v>60</v>
      </c>
      <c r="B56" s="196">
        <f>'Données projet'!D70</f>
        <v>28</v>
      </c>
      <c r="C56" s="210">
        <f>'Données projet'!E70*50+('Données projet'!F70+'Données projet'!G70)*19.4+'Données projet'!H70*10</f>
        <v>26</v>
      </c>
      <c r="D56" s="194">
        <f t="shared" si="4"/>
        <v>728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195">
        <f>'Données projet'!A71</f>
        <v>65</v>
      </c>
      <c r="B57" s="196">
        <f>'Données projet'!D71</f>
        <v>28</v>
      </c>
      <c r="C57" s="210">
        <f>'Données projet'!E71*50+('Données projet'!F71+'Données projet'!G71)*19.4+'Données projet'!H71*10</f>
        <v>26</v>
      </c>
      <c r="D57" s="194">
        <f t="shared" si="4"/>
        <v>728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195">
        <f>'Données projet'!A72</f>
        <v>70</v>
      </c>
      <c r="B58" s="196">
        <f>'Données projet'!D72</f>
        <v>28</v>
      </c>
      <c r="C58" s="210">
        <f>'Données projet'!E72*50+('Données projet'!F72+'Données projet'!G72)*19.4+'Données projet'!H72*10</f>
        <v>30</v>
      </c>
      <c r="D58" s="194">
        <f t="shared" si="4"/>
        <v>840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195">
        <f>'Données projet'!A73</f>
        <v>75</v>
      </c>
      <c r="B59" s="196">
        <f>'Données projet'!D73</f>
        <v>28</v>
      </c>
      <c r="C59" s="210">
        <f>'Données projet'!E73*50+('Données projet'!F73+'Données projet'!G73)*19.4+'Données projet'!H73*10</f>
        <v>30</v>
      </c>
      <c r="D59" s="194">
        <f t="shared" si="4"/>
        <v>840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195">
        <f>'Données projet'!A74</f>
        <v>80</v>
      </c>
      <c r="B60" s="196">
        <f>'Données projet'!D74</f>
        <v>28</v>
      </c>
      <c r="C60" s="210">
        <f>'Données projet'!E74*50+('Données projet'!F74+'Données projet'!G74)*19.4+'Données projet'!H74*10</f>
        <v>34</v>
      </c>
      <c r="D60" s="194">
        <f t="shared" si="4"/>
        <v>952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195">
        <f>'Données projet'!A75</f>
        <v>85</v>
      </c>
      <c r="B61" s="196">
        <f>'Données projet'!D75</f>
        <v>27</v>
      </c>
      <c r="C61" s="210">
        <f>'Données projet'!E75*50+('Données projet'!F75+'Données projet'!G75)*19.4+'Données projet'!H75*10</f>
        <v>34</v>
      </c>
      <c r="D61" s="194">
        <f t="shared" si="4"/>
        <v>918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195">
        <f>'Données projet'!A76</f>
        <v>90</v>
      </c>
      <c r="B62" s="196">
        <f>'Données projet'!D76</f>
        <v>26</v>
      </c>
      <c r="C62" s="210">
        <f>'Données projet'!E76*50+('Données projet'!F76+'Données projet'!G76)*19.4+'Données projet'!H76*10</f>
        <v>38</v>
      </c>
      <c r="D62" s="194">
        <f t="shared" si="4"/>
        <v>988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195">
        <f>'Données projet'!A77</f>
        <v>95</v>
      </c>
      <c r="B63" s="196">
        <f>'Données projet'!D77</f>
        <v>25</v>
      </c>
      <c r="C63" s="210">
        <f>'Données projet'!E77*50+('Données projet'!F77+'Données projet'!G77)*19.4+'Données projet'!H77*10</f>
        <v>38</v>
      </c>
      <c r="D63" s="194">
        <f t="shared" si="4"/>
        <v>950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195">
        <f>'Données projet'!A78</f>
        <v>100</v>
      </c>
      <c r="B64" s="196">
        <f>'Données projet'!D78</f>
        <v>400</v>
      </c>
      <c r="C64" s="210">
        <f>'Données projet'!E78*50+('Données projet'!F78+'Données projet'!G78)*19.4+'Données projet'!H78*10</f>
        <v>42</v>
      </c>
      <c r="D64" s="194">
        <f t="shared" si="4"/>
        <v>16800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">
      <c r="A70" s="49" t="s">
        <v>167</v>
      </c>
      <c r="B70" s="189" t="str">
        <f>IF('Données projet'!B11="","",'Données projet'!B11)</f>
        <v/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">
      <c r="A73" s="214">
        <v>0</v>
      </c>
      <c r="B73" s="217" t="s">
        <v>132</v>
      </c>
      <c r="C73" s="216" t="s">
        <v>132</v>
      </c>
      <c r="D73" s="215" t="s">
        <v>132</v>
      </c>
      <c r="E73" s="210"/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195">
        <f>'Données projet'!A88</f>
        <v>0</v>
      </c>
      <c r="B74" s="196">
        <f>'Données projet'!D88</f>
        <v>0</v>
      </c>
      <c r="C74" s="210">
        <f>'Données projet'!E88*150+('Données projet'!F88+'Données projet'!G88)*19.4+'Données projet'!H88*10</f>
        <v>0</v>
      </c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195">
        <f>'Données projet'!A89</f>
        <v>0</v>
      </c>
      <c r="B75" s="196">
        <f>'Données projet'!D89</f>
        <v>0</v>
      </c>
      <c r="C75" s="210">
        <f>'Données projet'!E89*150+('Données projet'!F89+'Données projet'!G89)*19.4+'Données projet'!H89*10</f>
        <v>0</v>
      </c>
      <c r="D75" s="194">
        <f t="shared" ref="D75:D93" si="7">B75*C75</f>
        <v>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195">
        <f>'Données projet'!A90</f>
        <v>0</v>
      </c>
      <c r="B76" s="196">
        <f>'Données projet'!D90</f>
        <v>0</v>
      </c>
      <c r="C76" s="210">
        <f>'Données projet'!E90*150+('Données projet'!F90+'Données projet'!G90)*19.4+'Données projet'!H90*10</f>
        <v>0</v>
      </c>
      <c r="D76" s="194">
        <f t="shared" si="7"/>
        <v>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195">
        <f>'Données projet'!A91</f>
        <v>0</v>
      </c>
      <c r="B77" s="196">
        <f>'Données projet'!D91</f>
        <v>0</v>
      </c>
      <c r="C77" s="210">
        <f>'Données projet'!E91*150+('Données projet'!F91+'Données projet'!G91)*19.4+'Données projet'!H91*10</f>
        <v>0</v>
      </c>
      <c r="D77" s="194">
        <f t="shared" si="7"/>
        <v>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195">
        <f>'Données projet'!A92</f>
        <v>0</v>
      </c>
      <c r="B78" s="196">
        <f>'Données projet'!D92</f>
        <v>0</v>
      </c>
      <c r="C78" s="210">
        <f>'Données projet'!E92*150+('Données projet'!F92+'Données projet'!G92)*19.4+'Données projet'!H92*10</f>
        <v>0</v>
      </c>
      <c r="D78" s="194">
        <f t="shared" si="7"/>
        <v>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195">
        <f>'Données projet'!A93</f>
        <v>0</v>
      </c>
      <c r="B79" s="196">
        <f>'Données projet'!D93</f>
        <v>0</v>
      </c>
      <c r="C79" s="210">
        <f>'Données projet'!E93*150+('Données projet'!F93+'Données projet'!G93)*19.4+'Données projet'!H93*10</f>
        <v>0</v>
      </c>
      <c r="D79" s="194">
        <f t="shared" si="7"/>
        <v>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195">
        <f>'Données projet'!A94</f>
        <v>0</v>
      </c>
      <c r="B80" s="196">
        <f>'Données projet'!D94</f>
        <v>0</v>
      </c>
      <c r="C80" s="210">
        <f>'Données projet'!E94*150+('Données projet'!F94+'Données projet'!G94)*19.4+'Données projet'!H94*10</f>
        <v>0</v>
      </c>
      <c r="D80" s="194">
        <f t="shared" si="7"/>
        <v>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6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195">
        <f>'Données projet'!A95</f>
        <v>0</v>
      </c>
      <c r="B81" s="196">
        <f>'Données projet'!D95</f>
        <v>0</v>
      </c>
      <c r="C81" s="210">
        <f>'Données projet'!E95*150+('Données projet'!F95+'Données projet'!G95)*19.4+'Données projet'!H95*10</f>
        <v>0</v>
      </c>
      <c r="D81" s="194">
        <f t="shared" si="7"/>
        <v>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6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195">
        <f>'Données projet'!A96</f>
        <v>0</v>
      </c>
      <c r="B82" s="196">
        <f>'Données projet'!D96</f>
        <v>0</v>
      </c>
      <c r="C82" s="210">
        <f>'Données projet'!E96*150+('Données projet'!F96+'Données projet'!G96)*19.4+'Données projet'!H96*10</f>
        <v>0</v>
      </c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6"/>
        <v>0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195">
        <f>'Données projet'!A97</f>
        <v>0</v>
      </c>
      <c r="B83" s="196">
        <f>'Données projet'!D97</f>
        <v>0</v>
      </c>
      <c r="C83" s="210">
        <f>'Données projet'!E97*150+('Données projet'!F97+'Données projet'!G97)*19.4+'Données projet'!H97*10</f>
        <v>0</v>
      </c>
      <c r="D83" s="194">
        <f t="shared" si="7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6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195">
        <f>'Données projet'!A98</f>
        <v>0</v>
      </c>
      <c r="B84" s="196">
        <f>'Données projet'!D98</f>
        <v>0</v>
      </c>
      <c r="C84" s="210">
        <f>'Données projet'!E98*150+('Données projet'!F98+'Données projet'!G98)*19.4+'Données projet'!H98*10</f>
        <v>0</v>
      </c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6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195">
        <f>'Données projet'!A99</f>
        <v>0</v>
      </c>
      <c r="B85" s="196">
        <f>'Données projet'!D99</f>
        <v>0</v>
      </c>
      <c r="C85" s="210">
        <f>'Données projet'!E99*150+('Données projet'!F99+'Données projet'!G99)*19.4+'Données projet'!H99*10</f>
        <v>0</v>
      </c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6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195">
        <f>'Données projet'!A100</f>
        <v>0</v>
      </c>
      <c r="B86" s="196">
        <f>'Données projet'!D100</f>
        <v>0</v>
      </c>
      <c r="C86" s="210">
        <f>'Données projet'!E100*150+('Données projet'!F100+'Données projet'!G100)*19.4+'Données projet'!H100*10</f>
        <v>0</v>
      </c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6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195">
        <f>'Données projet'!A101</f>
        <v>0</v>
      </c>
      <c r="B87" s="196">
        <f>'Données projet'!D101</f>
        <v>0</v>
      </c>
      <c r="C87" s="210">
        <f>'Données projet'!E101*150+('Données projet'!F101+'Données projet'!G101)*19.4+'Données projet'!H101*10</f>
        <v>0</v>
      </c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6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195">
        <f>'Données projet'!A102</f>
        <v>0</v>
      </c>
      <c r="B88" s="196">
        <f>'Données projet'!D102</f>
        <v>0</v>
      </c>
      <c r="C88" s="210">
        <f>'Données projet'!E102*150+('Données projet'!F102+'Données projet'!G102)*19.4+'Données projet'!H102*10</f>
        <v>0</v>
      </c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6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195">
        <f>'Données projet'!A103</f>
        <v>0</v>
      </c>
      <c r="B89" s="196">
        <f>'Données projet'!D103</f>
        <v>0</v>
      </c>
      <c r="C89" s="210">
        <f>'Données projet'!E103*150+('Données projet'!F103+'Données projet'!G103)*19.4+'Données projet'!H103*10</f>
        <v>0</v>
      </c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6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195">
        <f>'Données projet'!A104</f>
        <v>0</v>
      </c>
      <c r="B90" s="196">
        <f>'Données projet'!D104</f>
        <v>0</v>
      </c>
      <c r="C90" s="210">
        <f>'Données projet'!E104*150+('Données projet'!F104+'Données projet'!G104)*19.4+'Données projet'!H104*10</f>
        <v>0</v>
      </c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>
        <f>IF(R89+1&lt;=MIN('Données projet'!$E$9:$E$18),R89+1,"STOP")</f>
        <v>61</v>
      </c>
      <c r="S90" s="201">
        <f t="shared" si="6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195">
        <f>'Données projet'!A105</f>
        <v>0</v>
      </c>
      <c r="B91" s="196">
        <f>'Données projet'!D105</f>
        <v>0</v>
      </c>
      <c r="C91" s="210">
        <f>'Données projet'!E105*150+('Données projet'!F105+'Données projet'!G105)*19.4+'Données projet'!H105*10</f>
        <v>0</v>
      </c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>
        <f>IF(R90+1&lt;=MIN('Données projet'!$E$9:$E$18),R90+1,"STOP")</f>
        <v>62</v>
      </c>
      <c r="S91" s="201">
        <f t="shared" si="6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195">
        <f>'Données projet'!A106</f>
        <v>0</v>
      </c>
      <c r="B92" s="196">
        <f>'Données projet'!D106</f>
        <v>0</v>
      </c>
      <c r="C92" s="210">
        <f>'Données projet'!E106*150+('Données projet'!F106+'Données projet'!G106)*19.4+'Données projet'!H106*10</f>
        <v>0</v>
      </c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>
        <f>IF(R91+1&lt;=MIN('Données projet'!$E$9:$E$18),R91+1,"STOP")</f>
        <v>63</v>
      </c>
      <c r="S92" s="201">
        <f t="shared" si="6"/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195">
        <f>'Données projet'!A107</f>
        <v>0</v>
      </c>
      <c r="B93" s="196">
        <f>'Données projet'!D107</f>
        <v>0</v>
      </c>
      <c r="C93" s="210">
        <f>'Données projet'!E107*150+('Données projet'!F107+'Données projet'!G107)*19.4+'Données projet'!H107*10</f>
        <v>0</v>
      </c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>
        <f>IF(R92+1&lt;=MIN('Données projet'!$E$9:$E$18),R92+1,"STOP")</f>
        <v>64</v>
      </c>
      <c r="S93" s="201">
        <f t="shared" ref="S93:S98" si="8">$T$24/(1+$J$6)^R93</f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>
        <f>IF(R93+1&lt;=MIN('Données projet'!$E$9:$E$18),R93+1,"STOP")</f>
        <v>65</v>
      </c>
      <c r="S94" s="201">
        <f t="shared" si="8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>
        <f>IF(R94+1&lt;=MIN('Données projet'!$E$9:$E$18),R94+1,"STOP")</f>
        <v>66</v>
      </c>
      <c r="S95" s="201">
        <f t="shared" si="8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49" t="s">
        <v>168</v>
      </c>
      <c r="B96" s="189" t="str">
        <f>IF('Données projet'!B12="","",'Données projet'!B12)</f>
        <v/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>
        <f>IF(R95+1&lt;=MIN('Données projet'!$E$9:$E$18),R95+1,"STOP")</f>
        <v>67</v>
      </c>
      <c r="S96" s="201">
        <f t="shared" si="8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>
        <f>IF(R96+1&lt;=MIN('Données projet'!$E$9:$E$18),R96+1,"STOP")</f>
        <v>68</v>
      </c>
      <c r="S97" s="201">
        <f t="shared" si="8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>
        <f>IF(R97+1&lt;=MIN('Données projet'!$E$9:$E$18),R97+1,"STOP")</f>
        <v>69</v>
      </c>
      <c r="S98" s="201">
        <f t="shared" si="8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">
      <c r="A99" s="214">
        <v>0</v>
      </c>
      <c r="B99" s="217" t="s">
        <v>132</v>
      </c>
      <c r="C99" s="216" t="s">
        <v>132</v>
      </c>
      <c r="D99" s="215" t="s">
        <v>132</v>
      </c>
      <c r="E99" s="210">
        <f>2262*1.12</f>
        <v>2533.44</v>
      </c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>
        <f>IF(R98+1&lt;=MIN('Données projet'!$E$9:$E$18),R98+1,"STOP")</f>
        <v>70</v>
      </c>
      <c r="S99" s="201">
        <f t="shared" ref="S99:S128" si="9">$T$24/(1+$J$6)^R99</f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195">
        <f>'Données projet'!A114</f>
        <v>0</v>
      </c>
      <c r="B100" s="196">
        <f>'Données projet'!D114</f>
        <v>0</v>
      </c>
      <c r="C100" s="210">
        <f>'Données projet'!E114*40+('Données projet'!F114+'Données projet'!G114)*19.4+'Données projet'!H114*10</f>
        <v>0</v>
      </c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>
        <f>IF(R99+1&lt;=MIN('Données projet'!$E$9:$E$18),R99+1,"STOP")</f>
        <v>71</v>
      </c>
      <c r="S100" s="201">
        <f t="shared" si="9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195">
        <f>'Données projet'!A115</f>
        <v>0</v>
      </c>
      <c r="B101" s="196">
        <f>'Données projet'!D115</f>
        <v>0</v>
      </c>
      <c r="C101" s="210">
        <f>'Données projet'!E115*40+('Données projet'!F115+'Données projet'!G115)*19.4+'Données projet'!H115*10</f>
        <v>0</v>
      </c>
      <c r="D101" s="194">
        <f t="shared" ref="D101:D119" si="10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>
        <f>IF(R100+1&lt;=MIN('Données projet'!$E$9:$E$18),R100+1,"STOP")</f>
        <v>72</v>
      </c>
      <c r="S101" s="201">
        <f t="shared" si="9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195">
        <f>'Données projet'!A116</f>
        <v>0</v>
      </c>
      <c r="B102" s="196">
        <f>'Données projet'!D116</f>
        <v>0</v>
      </c>
      <c r="C102" s="210">
        <f>'Données projet'!E116*40+('Données projet'!F116+'Données projet'!G116)*19.4+'Données projet'!H116*10</f>
        <v>0</v>
      </c>
      <c r="D102" s="194">
        <f t="shared" si="10"/>
        <v>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>
        <f>IF(R101+1&lt;=MIN('Données projet'!$E$9:$E$18),R101+1,"STOP")</f>
        <v>73</v>
      </c>
      <c r="S102" s="201">
        <f t="shared" si="9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195">
        <f>'Données projet'!A117</f>
        <v>0</v>
      </c>
      <c r="B103" s="196">
        <f>'Données projet'!D117</f>
        <v>0</v>
      </c>
      <c r="C103" s="210">
        <f>'Données projet'!E117*40+('Données projet'!F117+'Données projet'!G117)*19.4+'Données projet'!H117*10</f>
        <v>0</v>
      </c>
      <c r="D103" s="194">
        <f t="shared" si="10"/>
        <v>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>
        <f>IF(R102+1&lt;=MIN('Données projet'!$E$9:$E$18),R102+1,"STOP")</f>
        <v>74</v>
      </c>
      <c r="S103" s="201">
        <f t="shared" si="9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195">
        <f>'Données projet'!A118</f>
        <v>0</v>
      </c>
      <c r="B104" s="196">
        <f>'Données projet'!D118</f>
        <v>0</v>
      </c>
      <c r="C104" s="210">
        <f>'Données projet'!E118*40+('Données projet'!F118+'Données projet'!G118)*19.4+'Données projet'!H118*10</f>
        <v>0</v>
      </c>
      <c r="D104" s="194">
        <f t="shared" si="10"/>
        <v>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>
        <f>IF(R103+1&lt;=MIN('Données projet'!$E$9:$E$18),R103+1,"STOP")</f>
        <v>75</v>
      </c>
      <c r="S104" s="201">
        <f t="shared" si="9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195">
        <f>'Données projet'!A119</f>
        <v>0</v>
      </c>
      <c r="B105" s="196">
        <f>'Données projet'!D119</f>
        <v>0</v>
      </c>
      <c r="C105" s="210">
        <f>'Données projet'!E119*40+('Données projet'!F119+'Données projet'!G119)*19.4+'Données projet'!H119*10</f>
        <v>0</v>
      </c>
      <c r="D105" s="194">
        <f t="shared" si="10"/>
        <v>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>
        <f>IF(R104+1&lt;=MIN('Données projet'!$E$9:$E$18),R104+1,"STOP")</f>
        <v>76</v>
      </c>
      <c r="S105" s="201">
        <f t="shared" si="9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195">
        <f>'Données projet'!A120</f>
        <v>0</v>
      </c>
      <c r="B106" s="196">
        <f>'Données projet'!D120</f>
        <v>0</v>
      </c>
      <c r="C106" s="210">
        <f>'Données projet'!E120*40+('Données projet'!F120+'Données projet'!G120)*19.4+'Données projet'!H120*10</f>
        <v>0</v>
      </c>
      <c r="D106" s="194">
        <f t="shared" si="10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>
        <f>IF(R105+1&lt;=MIN('Données projet'!$E$9:$E$18),R105+1,"STOP")</f>
        <v>77</v>
      </c>
      <c r="S106" s="201">
        <f t="shared" si="9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195">
        <f>'Données projet'!A121</f>
        <v>0</v>
      </c>
      <c r="B107" s="196">
        <f>'Données projet'!D121</f>
        <v>0</v>
      </c>
      <c r="C107" s="210">
        <f>'Données projet'!E121*40+('Données projet'!F121+'Données projet'!G121)*19.4+'Données projet'!H121*10</f>
        <v>0</v>
      </c>
      <c r="D107" s="194">
        <f t="shared" si="10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>
        <f>IF(R106+1&lt;=MIN('Données projet'!$E$9:$E$18),R106+1,"STOP")</f>
        <v>78</v>
      </c>
      <c r="S107" s="201">
        <f t="shared" si="9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195">
        <f>'Données projet'!A122</f>
        <v>0</v>
      </c>
      <c r="B108" s="196">
        <f>'Données projet'!D122</f>
        <v>0</v>
      </c>
      <c r="C108" s="210">
        <f>'Données projet'!E122*40+('Données projet'!F122+'Données projet'!G122)*19.4+'Données projet'!H122*10</f>
        <v>0</v>
      </c>
      <c r="D108" s="194">
        <f t="shared" si="10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>
        <f>IF(R107+1&lt;=MIN('Données projet'!$E$9:$E$18),R107+1,"STOP")</f>
        <v>79</v>
      </c>
      <c r="S108" s="201">
        <f t="shared" si="9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195">
        <f>'Données projet'!A123</f>
        <v>0</v>
      </c>
      <c r="B109" s="196">
        <f>'Données projet'!D123</f>
        <v>0</v>
      </c>
      <c r="C109" s="210">
        <f>'Données projet'!E123*40+('Données projet'!F123+'Données projet'!G123)*19.4+'Données projet'!H123*10</f>
        <v>0</v>
      </c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>
        <f>IF(R108+1&lt;=MIN('Données projet'!$E$9:$E$18),R108+1,"STOP")</f>
        <v>80</v>
      </c>
      <c r="S109" s="201">
        <f t="shared" si="9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195">
        <f>'Données projet'!A124</f>
        <v>0</v>
      </c>
      <c r="B110" s="196">
        <f>'Données projet'!D124</f>
        <v>0</v>
      </c>
      <c r="C110" s="210">
        <f>'Données projet'!E124*40+('Données projet'!F124+'Données projet'!G124)*19.4+'Données projet'!H124*10</f>
        <v>0</v>
      </c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>
        <f>IF(R109+1&lt;=MIN('Données projet'!$E$9:$E$18),R109+1,"STOP")</f>
        <v>81</v>
      </c>
      <c r="S110" s="201">
        <f t="shared" si="9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195">
        <f>'Données projet'!A125</f>
        <v>0</v>
      </c>
      <c r="B111" s="196">
        <f>'Données projet'!D125</f>
        <v>0</v>
      </c>
      <c r="C111" s="210">
        <f>'Données projet'!E125*40+('Données projet'!F125+'Données projet'!G125)*19.4+'Données projet'!H125*10</f>
        <v>0</v>
      </c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>
        <f>IF(R110+1&lt;=MIN('Données projet'!$E$9:$E$18),R110+1,"STOP")</f>
        <v>82</v>
      </c>
      <c r="S111" s="201">
        <f t="shared" si="9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195">
        <f>'Données projet'!A126</f>
        <v>0</v>
      </c>
      <c r="B112" s="196">
        <f>'Données projet'!D126</f>
        <v>0</v>
      </c>
      <c r="C112" s="210">
        <f>'Données projet'!E126*40+('Données projet'!F126+'Données projet'!G126)*19.4+'Données projet'!H126*10</f>
        <v>0</v>
      </c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>
        <f>IF(R111+1&lt;=MIN('Données projet'!$E$9:$E$18),R111+1,"STOP")</f>
        <v>83</v>
      </c>
      <c r="S112" s="201">
        <f t="shared" si="9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">
      <c r="A113" s="195">
        <f>'Données projet'!A127</f>
        <v>0</v>
      </c>
      <c r="B113" s="196">
        <f>'Données projet'!D127</f>
        <v>0</v>
      </c>
      <c r="C113" s="210">
        <f>'Données projet'!E127*40+('Données projet'!F127+'Données projet'!G127)*19.4+'Données projet'!H127*10</f>
        <v>0</v>
      </c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">
      <c r="A114" s="195">
        <f>'Données projet'!A128</f>
        <v>0</v>
      </c>
      <c r="B114" s="196">
        <f>'Données projet'!D128</f>
        <v>0</v>
      </c>
      <c r="C114" s="210">
        <f>'Données projet'!E128*40+('Données projet'!F128+'Données projet'!G128)*19.4+'Données projet'!H128*10</f>
        <v>0</v>
      </c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">
      <c r="A115" s="195">
        <f>'Données projet'!A129</f>
        <v>0</v>
      </c>
      <c r="B115" s="196">
        <f>'Données projet'!D129</f>
        <v>0</v>
      </c>
      <c r="C115" s="210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">
      <c r="A116" s="195">
        <f>'Données projet'!A130</f>
        <v>0</v>
      </c>
      <c r="B116" s="196">
        <f>'Données projet'!D130</f>
        <v>0</v>
      </c>
      <c r="C116" s="210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">
      <c r="A126" s="45">
        <f>'Données projet'!A140</f>
        <v>0</v>
      </c>
      <c r="B126" s="190">
        <f>'Données projet'!D140</f>
        <v>0</v>
      </c>
      <c r="C126" s="210">
        <f>'Données projet'!E140*60+('Données projet'!F140+'Données projet'!G140)*19.4+'Données projet'!H140*10</f>
        <v>0</v>
      </c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">
      <c r="A127" s="45">
        <f>'Données projet'!A141</f>
        <v>0</v>
      </c>
      <c r="B127" s="190">
        <f>'Données projet'!D141</f>
        <v>0</v>
      </c>
      <c r="C127" s="210">
        <f>'Données projet'!E141*60+('Données projet'!F141+'Données projet'!G141)*19.4+'Données projet'!H141*10</f>
        <v>0</v>
      </c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">
      <c r="A128" s="45">
        <f>'Données projet'!A142</f>
        <v>0</v>
      </c>
      <c r="B128" s="190">
        <f>'Données projet'!D142</f>
        <v>0</v>
      </c>
      <c r="C128" s="210">
        <f>'Données projet'!E142*60+('Données projet'!F142+'Données projet'!G142)*19.4+'Données projet'!H142*10</f>
        <v>0</v>
      </c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">
      <c r="A129" s="45">
        <f>'Données projet'!A143</f>
        <v>0</v>
      </c>
      <c r="B129" s="190">
        <f>'Données projet'!D143</f>
        <v>0</v>
      </c>
      <c r="C129" s="210">
        <f>'Données projet'!E143*60+('Données projet'!F143+'Données projet'!G143)*19.4+'Données projet'!H143*10</f>
        <v>0</v>
      </c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">
      <c r="A130" s="45">
        <f>'Données projet'!A144</f>
        <v>0</v>
      </c>
      <c r="B130" s="190">
        <f>'Données projet'!D144</f>
        <v>0</v>
      </c>
      <c r="C130" s="210">
        <f>'Données projet'!E144*60+('Données projet'!F144+'Données projet'!G144)*19.4+'Données projet'!H144*10</f>
        <v>0</v>
      </c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">
      <c r="A131" s="45">
        <f>'Données projet'!A145</f>
        <v>0</v>
      </c>
      <c r="B131" s="190">
        <f>'Données projet'!D145</f>
        <v>0</v>
      </c>
      <c r="C131" s="210">
        <f>'Données projet'!E145*60+('Données projet'!F145+'Données projet'!G145)*19.4+'Données projet'!H145*10</f>
        <v>0</v>
      </c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">
      <c r="A132" s="45">
        <f>'Données projet'!A146</f>
        <v>0</v>
      </c>
      <c r="B132" s="190">
        <f>'Données projet'!D146</f>
        <v>0</v>
      </c>
      <c r="C132" s="210">
        <f>'Données projet'!E146*60+('Données projet'!F146+'Données projet'!G146)*19.4+'Données projet'!H146*10</f>
        <v>0</v>
      </c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">
      <c r="A133" s="45">
        <f>'Données projet'!A147</f>
        <v>0</v>
      </c>
      <c r="B133" s="190">
        <f>'Données projet'!D147</f>
        <v>0</v>
      </c>
      <c r="C133" s="210">
        <f>'Données projet'!E147*60+('Données projet'!F147+'Données projet'!G147)*19.4+'Données projet'!H147*10</f>
        <v>0</v>
      </c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projet'!A148</f>
        <v>0</v>
      </c>
      <c r="B134" s="190">
        <f>'Données projet'!D148</f>
        <v>0</v>
      </c>
      <c r="C134" s="210">
        <f>'Données projet'!E148*60+('Données projet'!F148+'Données projet'!G148)*19.4+'Données projet'!H148*10</f>
        <v>0</v>
      </c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projet'!A149</f>
        <v>0</v>
      </c>
      <c r="B135" s="190">
        <f>'Données projet'!D149</f>
        <v>0</v>
      </c>
      <c r="C135" s="210">
        <f>'Données projet'!E149*60+('Données projet'!F149+'Données projet'!G149)*19.4+'Données projet'!H149*10</f>
        <v>0</v>
      </c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projet'!A150</f>
        <v>0</v>
      </c>
      <c r="B136" s="190">
        <f>'Données projet'!D150</f>
        <v>0</v>
      </c>
      <c r="C136" s="210">
        <f>'Données projet'!E150*60+('Données projet'!F150+'Données projet'!G150)*19.4+'Données projet'!H150*10</f>
        <v>0</v>
      </c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projet'!A151</f>
        <v>0</v>
      </c>
      <c r="B137" s="190">
        <f>'Données projet'!D151</f>
        <v>0</v>
      </c>
      <c r="C137" s="210">
        <f>'Données projet'!E151*60+('Données projet'!F151+'Données projet'!G151)*19.4+'Données projet'!H151*10</f>
        <v>0</v>
      </c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projet'!A152</f>
        <v>0</v>
      </c>
      <c r="B138" s="190">
        <f>'Données projet'!D152</f>
        <v>0</v>
      </c>
      <c r="C138" s="210">
        <f>'Données projet'!E152*60+('Données projet'!F152+'Données projet'!G152)*19.4+'Données projet'!H152*10</f>
        <v>0</v>
      </c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projet'!A153</f>
        <v>0</v>
      </c>
      <c r="B139" s="190">
        <f>'Données projet'!D153</f>
        <v>0</v>
      </c>
      <c r="C139" s="210">
        <f>'Données projet'!E153*60+('Données projet'!F153+'Données projet'!G153)*19.4+'Données projet'!H153*10</f>
        <v>0</v>
      </c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projet'!A154</f>
        <v>0</v>
      </c>
      <c r="B140" s="190">
        <f>'Données projet'!D154</f>
        <v>0</v>
      </c>
      <c r="C140" s="210">
        <f>'Données projet'!E154*60+('Données projet'!F154+'Données projet'!G154)*19.4+'Données projet'!H154*10</f>
        <v>0</v>
      </c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45">
        <f>'Données projet'!A155</f>
        <v>0</v>
      </c>
      <c r="B141" s="190">
        <f>'Données projet'!D155</f>
        <v>0</v>
      </c>
      <c r="C141" s="210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45">
        <f>'Données projet'!A156</f>
        <v>0</v>
      </c>
      <c r="B142" s="190">
        <f>'Données projet'!D156</f>
        <v>0</v>
      </c>
      <c r="C142" s="210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195">
        <f>'Données projet'!A166</f>
        <v>0</v>
      </c>
      <c r="B152" s="196">
        <f>'Données projet'!D166</f>
        <v>0</v>
      </c>
      <c r="C152" s="210">
        <f>'Données projet'!E166*42+('Données projet'!F166+'Données projet'!G166)*19.4+'Données projet'!H166*10</f>
        <v>0</v>
      </c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195">
        <f>'Données projet'!A167</f>
        <v>0</v>
      </c>
      <c r="B153" s="196">
        <f>'Données projet'!D167</f>
        <v>0</v>
      </c>
      <c r="C153" s="210">
        <f>'Données projet'!E167*42+('Données projet'!F167+'Données projet'!G167)*19.4+'Données projet'!H167*10</f>
        <v>0</v>
      </c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195">
        <f>'Données projet'!A168</f>
        <v>0</v>
      </c>
      <c r="B154" s="196">
        <f>'Données projet'!D168</f>
        <v>0</v>
      </c>
      <c r="C154" s="210">
        <f>'Données projet'!E168*42+('Données projet'!F168+'Données projet'!G168)*19.4+'Données projet'!H168*10</f>
        <v>0</v>
      </c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195">
        <f>'Données projet'!A169</f>
        <v>0</v>
      </c>
      <c r="B155" s="196">
        <f>'Données projet'!D169</f>
        <v>0</v>
      </c>
      <c r="C155" s="210">
        <f>'Données projet'!E169*42+('Données projet'!F169+'Données projet'!G169)*19.4+'Données projet'!H169*10</f>
        <v>0</v>
      </c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E42:F42"/>
    <mergeCell ref="J36:L36"/>
    <mergeCell ref="J33:L33"/>
    <mergeCell ref="J34:L34"/>
    <mergeCell ref="J35:L35"/>
    <mergeCell ref="I37:L37"/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M.</cp:lastModifiedBy>
  <dcterms:created xsi:type="dcterms:W3CDTF">2021-02-01T08:22:39Z</dcterms:created>
  <dcterms:modified xsi:type="dcterms:W3CDTF">2021-10-04T15:04:29Z</dcterms:modified>
</cp:coreProperties>
</file>