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FHEU\Documents\Travail Train\Projet Le Masnau-Massuguiès_092021\"/>
    </mc:Choice>
  </mc:AlternateContent>
  <bookViews>
    <workbookView xWindow="0" yWindow="0" windowWidth="28800" windowHeight="1271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6" l="1"/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C203" i="2" l="1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<sst xmlns="http://schemas.openxmlformats.org/spreadsheetml/2006/main" count="1170" uniqueCount="324">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</sst>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138.47942045752964</c:v>
                </c:pt>
                <c:pt idx="22">
                  <c:v>147.86008251943289</c:v>
                </c:pt>
                <c:pt idx="23">
                  <c:v>157.226536630081</c:v>
                </c:pt>
                <c:pt idx="24">
                  <c:v>166.57974956981323</c:v>
                </c:pt>
                <c:pt idx="25">
                  <c:v>175.92057051227536</c:v>
                </c:pt>
                <c:pt idx="26">
                  <c:v>185.24975095506514</c:v>
                </c:pt>
                <c:pt idx="27">
                  <c:v>194.5679604172725</c:v>
                </c:pt>
                <c:pt idx="28">
                  <c:v>203.87579896697574</c:v>
                </c:pt>
                <c:pt idx="29">
                  <c:v>213.17380733743661</c:v>
                </c:pt>
                <c:pt idx="30">
                  <c:v>222.46247518327687</c:v>
                </c:pt>
                <c:pt idx="31">
                  <c:v>171.86081644124252</c:v>
                </c:pt>
                <c:pt idx="32">
                  <c:v>182.00609551607806</c:v>
                </c:pt>
                <c:pt idx="33">
                  <c:v>192.13814620457819</c:v>
                </c:pt>
                <c:pt idx="34">
                  <c:v>202.25776507632224</c:v>
                </c:pt>
                <c:pt idx="35">
                  <c:v>212.36566238676039</c:v>
                </c:pt>
                <c:pt idx="36">
                  <c:v>222.46247518327687</c:v>
                </c:pt>
                <c:pt idx="37">
                  <c:v>232.54877790391356</c:v>
                </c:pt>
                <c:pt idx="38">
                  <c:v>242.625091038666</c:v>
                </c:pt>
                <c:pt idx="39">
                  <c:v>252.69188827494608</c:v>
                </c:pt>
                <c:pt idx="40">
                  <c:v>262.74960244358516</c:v>
                </c:pt>
                <c:pt idx="41">
                  <c:v>203.77468058377053</c:v>
                </c:pt>
                <c:pt idx="42">
                  <c:v>215.39584283593396</c:v>
                </c:pt>
                <c:pt idx="43">
                  <c:v>227.0025797348942</c:v>
                </c:pt>
                <c:pt idx="44">
                  <c:v>238.59573324490518</c:v>
                </c:pt>
                <c:pt idx="45">
                  <c:v>250.17605676255928</c:v>
                </c:pt>
                <c:pt idx="46">
                  <c:v>261.74422819048414</c:v>
                </c:pt>
                <c:pt idx="47">
                  <c:v>273.30086057644468</c:v>
                </c:pt>
                <c:pt idx="48">
                  <c:v>284.84651085713051</c:v>
                </c:pt>
                <c:pt idx="49">
                  <c:v>296.38168710899464</c:v>
                </c:pt>
                <c:pt idx="50">
                  <c:v>307.90685461043853</c:v>
                </c:pt>
                <c:pt idx="51">
                  <c:v>220.94863667100961</c:v>
                </c:pt>
                <c:pt idx="52">
                  <c:v>234.56482390663419</c:v>
                </c:pt>
                <c:pt idx="53">
                  <c:v>248.16297855306274</c:v>
                </c:pt>
                <c:pt idx="54">
                  <c:v>261.74422819048414</c:v>
                </c:pt>
                <c:pt idx="55">
                  <c:v>275.30957376859936</c:v>
                </c:pt>
                <c:pt idx="56">
                  <c:v>288.85990949975189</c:v>
                </c:pt>
                <c:pt idx="57">
                  <c:v>302.39603882080934</c:v>
                </c:pt>
                <c:pt idx="58">
                  <c:v>315.91868734548348</c:v>
                </c:pt>
                <c:pt idx="59">
                  <c:v>329.42851348169211</c:v>
                </c:pt>
                <c:pt idx="60">
                  <c:v>342.92611721533916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4368080"/>
        <c:axId val="-1124354480"/>
      </c:scatterChart>
      <c:valAx>
        <c:axId val="-1124368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4354480"/>
        <c:crosses val="autoZero"/>
        <c:crossBetween val="midCat"/>
      </c:valAx>
      <c:valAx>
        <c:axId val="-112435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4368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34014064"/>
        <c:axId val="-834012432"/>
      </c:scatterChart>
      <c:valAx>
        <c:axId val="-834014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34012432"/>
        <c:crosses val="autoZero"/>
        <c:crossBetween val="midCat"/>
      </c:valAx>
      <c:valAx>
        <c:axId val="-83401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34014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4358832"/>
        <c:axId val="-1124363728"/>
      </c:scatterChart>
      <c:valAx>
        <c:axId val="-11243588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4363728"/>
        <c:crosses val="autoZero"/>
        <c:crossBetween val="midCat"/>
      </c:valAx>
      <c:valAx>
        <c:axId val="-112436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4358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4367536"/>
        <c:axId val="-1124365904"/>
      </c:scatterChart>
      <c:valAx>
        <c:axId val="-1124367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4365904"/>
        <c:crosses val="autoZero"/>
        <c:crossBetween val="midCat"/>
      </c:valAx>
      <c:valAx>
        <c:axId val="-112436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436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4362640"/>
        <c:axId val="-1124356656"/>
      </c:scatterChart>
      <c:valAx>
        <c:axId val="-11243626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4356656"/>
        <c:crosses val="autoZero"/>
        <c:crossBetween val="midCat"/>
      </c:valAx>
      <c:valAx>
        <c:axId val="-112435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4362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4360464"/>
        <c:axId val="-1124359376"/>
      </c:scatterChart>
      <c:valAx>
        <c:axId val="-1124360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4359376"/>
        <c:crosses val="autoZero"/>
        <c:crossBetween val="midCat"/>
      </c:valAx>
      <c:valAx>
        <c:axId val="-112435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4360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30192944"/>
        <c:axId val="-1130197296"/>
      </c:scatterChart>
      <c:valAx>
        <c:axId val="-1130192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30197296"/>
        <c:crosses val="autoZero"/>
        <c:crossBetween val="midCat"/>
      </c:valAx>
      <c:valAx>
        <c:axId val="-1130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30192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30190768"/>
        <c:axId val="-1130198928"/>
      </c:scatterChart>
      <c:valAx>
        <c:axId val="-1130190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30198928"/>
        <c:crosses val="autoZero"/>
        <c:crossBetween val="midCat"/>
      </c:valAx>
      <c:valAx>
        <c:axId val="-113019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30190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30198384"/>
        <c:axId val="-1130197840"/>
      </c:scatterChart>
      <c:valAx>
        <c:axId val="-1130198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30197840"/>
        <c:crosses val="autoZero"/>
        <c:crossBetween val="midCat"/>
      </c:valAx>
      <c:valAx>
        <c:axId val="-113019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30198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30188048"/>
        <c:axId val="-1268195056"/>
      </c:scatterChart>
      <c:valAx>
        <c:axId val="-1130188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68195056"/>
        <c:crosses val="autoZero"/>
        <c:crossBetween val="midCat"/>
      </c:valAx>
      <c:valAx>
        <c:axId val="-126819505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30188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21" zoomScale="90" zoomScaleNormal="90" workbookViewId="0">
      <selection activeCell="D23" sqref="D23"/>
    </sheetView>
  </sheetViews>
  <sheetFormatPr baseColWidth="10" defaultColWidth="11.453125" defaultRowHeight="14.5" x14ac:dyDescent="0.35"/>
  <cols>
    <col min="1" max="1" width="13.7265625" style="25" customWidth="1"/>
    <col min="2" max="2" width="36.1796875" style="25" customWidth="1"/>
    <col min="3" max="3" width="14.81640625" style="25" bestFit="1" customWidth="1"/>
    <col min="4" max="4" width="16.453125" style="25" customWidth="1"/>
    <col min="5" max="5" width="23.26953125" style="25" customWidth="1"/>
    <col min="6" max="6" width="28.81640625" style="25" bestFit="1" customWidth="1"/>
    <col min="7" max="8" width="14.7265625" style="25" customWidth="1"/>
    <col min="9" max="9" width="17" style="25" customWidth="1"/>
    <col min="10" max="10" width="13.81640625" style="25" customWidth="1"/>
    <col min="11" max="16384" width="11.453125" style="25"/>
  </cols>
  <sheetData>
    <row r="1" spans="1:38" x14ac:dyDescent="0.3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304" t="s">
        <v>231</v>
      </c>
      <c r="B5" s="304"/>
      <c r="C5" s="26">
        <v>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3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164</v>
      </c>
      <c r="C9" s="35">
        <v>0.96</v>
      </c>
      <c r="D9" s="36">
        <f t="shared" ref="D9:D18" si="0">C9*$C$5</f>
        <v>4.8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100"/>
      <c r="B19" s="39" t="s">
        <v>175</v>
      </c>
      <c r="C19" s="40">
        <f>SUM(C9:C18)</f>
        <v>0.96</v>
      </c>
      <c r="D19" s="41">
        <f>SUM(D9:D18)</f>
        <v>4.8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5" x14ac:dyDescent="0.3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5">
      <c r="A36" s="53">
        <v>20</v>
      </c>
      <c r="B36" s="63">
        <v>158</v>
      </c>
      <c r="C36" s="63">
        <v>1</v>
      </c>
      <c r="D36" s="63">
        <v>35</v>
      </c>
      <c r="E36" s="54">
        <v>0.6</v>
      </c>
      <c r="F36" s="54"/>
      <c r="G36" s="54">
        <v>0.2</v>
      </c>
      <c r="H36" s="54">
        <v>0.2</v>
      </c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5">
      <c r="A37" s="53">
        <v>30</v>
      </c>
      <c r="B37" s="63">
        <v>215</v>
      </c>
      <c r="C37" s="63">
        <v>2</v>
      </c>
      <c r="D37" s="63">
        <v>60</v>
      </c>
      <c r="E37" s="54">
        <v>0.8</v>
      </c>
      <c r="F37" s="54"/>
      <c r="G37" s="54">
        <v>0.2</v>
      </c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5">
      <c r="A38" s="53">
        <v>40</v>
      </c>
      <c r="B38" s="63">
        <v>255</v>
      </c>
      <c r="C38" s="63">
        <v>3</v>
      </c>
      <c r="D38" s="63">
        <v>70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5">
      <c r="A39" s="53">
        <v>50</v>
      </c>
      <c r="B39" s="63">
        <v>300</v>
      </c>
      <c r="C39" s="63">
        <v>4</v>
      </c>
      <c r="D39" s="63">
        <v>100</v>
      </c>
      <c r="E39" s="54"/>
      <c r="F39" s="54"/>
      <c r="G39" s="54"/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5">
      <c r="A40" s="53">
        <v>60</v>
      </c>
      <c r="B40" s="63">
        <v>335</v>
      </c>
      <c r="C40" s="63"/>
      <c r="D40" s="63">
        <v>335</v>
      </c>
      <c r="E40" s="54"/>
      <c r="F40" s="54"/>
      <c r="G40" s="54"/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5" x14ac:dyDescent="0.3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5" x14ac:dyDescent="0.3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5" x14ac:dyDescent="0.3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5" x14ac:dyDescent="0.3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5" x14ac:dyDescent="0.3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5" x14ac:dyDescent="0.3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5" x14ac:dyDescent="0.3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5" x14ac:dyDescent="0.3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D1" zoomScale="115" zoomScaleNormal="115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71" bestFit="1" customWidth="1"/>
    <col min="2" max="4" width="11.453125" style="71"/>
    <col min="5" max="5" width="9.54296875" style="71" customWidth="1"/>
    <col min="6" max="7" width="11.453125" style="71"/>
    <col min="8" max="8" width="10.7265625" style="71" customWidth="1"/>
    <col min="9" max="9" width="9.453125" style="71" customWidth="1"/>
    <col min="10" max="11" width="10.54296875" style="71" bestFit="1" customWidth="1"/>
    <col min="12" max="12" width="14" style="71" bestFit="1" customWidth="1"/>
    <col min="13" max="13" width="14" style="71" customWidth="1"/>
    <col min="14" max="23" width="11.453125" style="71"/>
    <col min="24" max="24" width="11.7265625" style="71" bestFit="1" customWidth="1"/>
    <col min="25" max="25" width="14.54296875" style="71" bestFit="1" customWidth="1"/>
    <col min="26" max="26" width="12.453125" style="71" bestFit="1" customWidth="1"/>
    <col min="27" max="27" width="9.7265625" style="71" bestFit="1" customWidth="1"/>
    <col min="28" max="28" width="11" style="71" bestFit="1" customWidth="1"/>
    <col min="29" max="29" width="9.453125" style="71" bestFit="1" customWidth="1"/>
    <col min="30" max="31" width="9.453125" style="71" customWidth="1"/>
    <col min="32" max="32" width="11.453125" style="71"/>
    <col min="33" max="34" width="14" style="71" bestFit="1" customWidth="1"/>
    <col min="35" max="35" width="10.54296875" style="71" bestFit="1" customWidth="1"/>
    <col min="36" max="36" width="9.453125" style="71" bestFit="1" customWidth="1"/>
    <col min="37" max="38" width="10.54296875" style="71" bestFit="1" customWidth="1"/>
    <col min="39" max="41" width="10.54296875" style="71" customWidth="1"/>
    <col min="42" max="42" width="9" style="71" bestFit="1" customWidth="1"/>
    <col min="43" max="43" width="10.54296875" style="71" bestFit="1" customWidth="1"/>
    <col min="44" max="44" width="9.26953125" style="71" bestFit="1" customWidth="1"/>
    <col min="45" max="45" width="11.7265625" style="71" bestFit="1" customWidth="1"/>
    <col min="46" max="46" width="8.453125" style="71" bestFit="1" customWidth="1"/>
    <col min="47" max="47" width="9.453125" style="71" bestFit="1" customWidth="1"/>
    <col min="48" max="48" width="9.7265625" style="71" bestFit="1" customWidth="1"/>
    <col min="49" max="49" width="11" style="71" bestFit="1" customWidth="1"/>
    <col min="50" max="50" width="9.453125" style="71" bestFit="1" customWidth="1"/>
    <col min="51" max="52" width="9.453125" style="71" customWidth="1"/>
    <col min="53" max="53" width="10.54296875" style="71" bestFit="1" customWidth="1"/>
    <col min="54" max="54" width="14.26953125" style="71" customWidth="1"/>
    <col min="55" max="55" width="14" style="71" customWidth="1"/>
    <col min="56" max="56" width="10.54296875" style="71" bestFit="1" customWidth="1"/>
    <col min="57" max="57" width="9.453125" style="71" bestFit="1" customWidth="1"/>
    <col min="58" max="59" width="10.54296875" style="71" bestFit="1" customWidth="1"/>
    <col min="60" max="62" width="10.54296875" style="71" customWidth="1"/>
    <col min="63" max="63" width="9" style="71" bestFit="1" customWidth="1"/>
    <col min="64" max="64" width="10.54296875" style="71" bestFit="1" customWidth="1"/>
    <col min="65" max="65" width="9.26953125" style="71" bestFit="1" customWidth="1"/>
    <col min="66" max="66" width="11.7265625" style="71" bestFit="1" customWidth="1"/>
    <col min="67" max="67" width="8.453125" style="71" bestFit="1" customWidth="1"/>
    <col min="68" max="68" width="9.453125" style="71" bestFit="1" customWidth="1"/>
    <col min="69" max="69" width="9.7265625" style="71" bestFit="1" customWidth="1"/>
    <col min="70" max="70" width="11" style="71" bestFit="1" customWidth="1"/>
    <col min="71" max="71" width="9.453125" style="71" bestFit="1" customWidth="1"/>
    <col min="72" max="73" width="9.453125" style="71" customWidth="1"/>
    <col min="74" max="74" width="10.54296875" style="71" bestFit="1" customWidth="1"/>
    <col min="75" max="75" width="14" style="71" bestFit="1" customWidth="1"/>
    <col min="76" max="76" width="13.81640625" style="71" customWidth="1"/>
    <col min="77" max="77" width="10.54296875" style="71" bestFit="1" customWidth="1"/>
    <col min="78" max="78" width="9.453125" style="71" bestFit="1" customWidth="1"/>
    <col min="79" max="80" width="10.54296875" style="71" bestFit="1" customWidth="1"/>
    <col min="81" max="83" width="10.54296875" style="71" customWidth="1"/>
    <col min="84" max="84" width="11.453125" style="71"/>
    <col min="85" max="85" width="10.54296875" style="71" bestFit="1" customWidth="1"/>
    <col min="86" max="86" width="9.26953125" style="71" bestFit="1" customWidth="1"/>
    <col min="87" max="87" width="11.7265625" style="71" bestFit="1" customWidth="1"/>
    <col min="88" max="88" width="8.453125" style="71" bestFit="1" customWidth="1"/>
    <col min="89" max="89" width="9.453125" style="71" bestFit="1" customWidth="1"/>
    <col min="90" max="90" width="9.7265625" style="71" bestFit="1" customWidth="1"/>
    <col min="91" max="91" width="11" style="71" bestFit="1" customWidth="1"/>
    <col min="92" max="92" width="9.453125" style="71" bestFit="1" customWidth="1"/>
    <col min="93" max="94" width="9.453125" style="71" customWidth="1"/>
    <col min="95" max="95" width="11.453125" style="71"/>
    <col min="96" max="97" width="14" style="71" customWidth="1"/>
    <col min="98" max="98" width="10.54296875" style="71" bestFit="1" customWidth="1"/>
    <col min="99" max="99" width="9.453125" style="71" bestFit="1" customWidth="1"/>
    <col min="100" max="101" width="10.54296875" style="71" bestFit="1" customWidth="1"/>
    <col min="102" max="104" width="10.54296875" style="71" customWidth="1"/>
    <col min="105" max="105" width="9" style="71" bestFit="1" customWidth="1"/>
    <col min="106" max="106" width="10.54296875" style="71" bestFit="1" customWidth="1"/>
    <col min="107" max="107" width="9.26953125" style="71" bestFit="1" customWidth="1"/>
    <col min="108" max="108" width="11.7265625" style="71" bestFit="1" customWidth="1"/>
    <col min="109" max="109" width="8.453125" style="71" bestFit="1" customWidth="1"/>
    <col min="110" max="110" width="9.453125" style="71" bestFit="1" customWidth="1"/>
    <col min="111" max="111" width="9.7265625" style="71" bestFit="1" customWidth="1"/>
    <col min="112" max="112" width="11" style="71" bestFit="1" customWidth="1"/>
    <col min="113" max="113" width="9.453125" style="71" bestFit="1" customWidth="1"/>
    <col min="114" max="115" width="9.453125" style="71" customWidth="1"/>
    <col min="116" max="116" width="10.54296875" style="71" bestFit="1" customWidth="1"/>
    <col min="117" max="117" width="14.26953125" style="71" customWidth="1"/>
    <col min="118" max="118" width="14" style="71" bestFit="1" customWidth="1"/>
    <col min="119" max="119" width="10.54296875" style="71" bestFit="1" customWidth="1"/>
    <col min="120" max="120" width="9.453125" style="71" bestFit="1" customWidth="1"/>
    <col min="121" max="122" width="10.54296875" style="71" bestFit="1" customWidth="1"/>
    <col min="123" max="125" width="10.54296875" style="71" customWidth="1"/>
    <col min="126" max="126" width="9" style="71" bestFit="1" customWidth="1"/>
    <col min="127" max="127" width="10.54296875" style="71" bestFit="1" customWidth="1"/>
    <col min="128" max="128" width="9.26953125" style="71" bestFit="1" customWidth="1"/>
    <col min="129" max="129" width="11.7265625" style="71" bestFit="1" customWidth="1"/>
    <col min="130" max="130" width="8.453125" style="71" bestFit="1" customWidth="1"/>
    <col min="131" max="131" width="9.453125" style="71" bestFit="1" customWidth="1"/>
    <col min="132" max="132" width="9.7265625" style="71" bestFit="1" customWidth="1"/>
    <col min="133" max="133" width="11" style="71" bestFit="1" customWidth="1"/>
    <col min="134" max="134" width="9.453125" style="71" bestFit="1" customWidth="1"/>
    <col min="135" max="136" width="9.453125" style="71" customWidth="1"/>
    <col min="137" max="137" width="10.54296875" style="71" bestFit="1" customWidth="1"/>
    <col min="138" max="139" width="14" style="71" customWidth="1"/>
    <col min="140" max="140" width="10.54296875" style="71" bestFit="1" customWidth="1"/>
    <col min="141" max="141" width="9.453125" style="71" bestFit="1" customWidth="1"/>
    <col min="142" max="143" width="10.54296875" style="71" bestFit="1" customWidth="1"/>
    <col min="144" max="146" width="10.54296875" style="71" customWidth="1"/>
    <col min="147" max="147" width="9" style="71" bestFit="1" customWidth="1"/>
    <col min="148" max="148" width="10.54296875" style="71" bestFit="1" customWidth="1"/>
    <col min="149" max="149" width="9.26953125" style="71" bestFit="1" customWidth="1"/>
    <col min="150" max="150" width="11.7265625" style="71" bestFit="1" customWidth="1"/>
    <col min="151" max="151" width="8.453125" style="71" bestFit="1" customWidth="1"/>
    <col min="152" max="152" width="9.453125" style="71" bestFit="1" customWidth="1"/>
    <col min="153" max="153" width="9.7265625" style="71" bestFit="1" customWidth="1"/>
    <col min="154" max="154" width="11" style="71" bestFit="1" customWidth="1"/>
    <col min="155" max="155" width="9.453125" style="71" bestFit="1" customWidth="1"/>
    <col min="156" max="157" width="9.453125" style="71" customWidth="1"/>
    <col min="158" max="158" width="11.453125" style="71"/>
    <col min="159" max="160" width="14" style="71" bestFit="1" customWidth="1"/>
    <col min="161" max="161" width="10.54296875" style="71" bestFit="1" customWidth="1"/>
    <col min="162" max="162" width="9.453125" style="71" bestFit="1" customWidth="1"/>
    <col min="163" max="164" width="10.54296875" style="71" bestFit="1" customWidth="1"/>
    <col min="165" max="167" width="10.54296875" style="71" customWidth="1"/>
    <col min="168" max="168" width="9" style="71" bestFit="1" customWidth="1"/>
    <col min="169" max="169" width="10.54296875" style="71" bestFit="1" customWidth="1"/>
    <col min="170" max="170" width="9.26953125" style="71" bestFit="1" customWidth="1"/>
    <col min="171" max="171" width="11.7265625" style="71" bestFit="1" customWidth="1"/>
    <col min="172" max="172" width="8.1796875" style="71" bestFit="1" customWidth="1"/>
    <col min="173" max="173" width="9.453125" style="71" bestFit="1" customWidth="1"/>
    <col min="174" max="174" width="9.7265625" style="71" bestFit="1" customWidth="1"/>
    <col min="175" max="175" width="11" style="71" bestFit="1" customWidth="1"/>
    <col min="176" max="176" width="9.453125" style="71" bestFit="1" customWidth="1"/>
    <col min="177" max="178" width="9.453125" style="71" customWidth="1"/>
    <col min="179" max="179" width="10.54296875" style="71" bestFit="1" customWidth="1"/>
    <col min="180" max="181" width="14" style="71" bestFit="1" customWidth="1"/>
    <col min="182" max="182" width="10.54296875" style="71" bestFit="1" customWidth="1"/>
    <col min="183" max="183" width="9.453125" style="71" bestFit="1" customWidth="1"/>
    <col min="184" max="185" width="10.54296875" style="71" bestFit="1" customWidth="1"/>
    <col min="186" max="188" width="10.54296875" style="71" customWidth="1"/>
    <col min="189" max="189" width="9" style="71" bestFit="1" customWidth="1"/>
    <col min="190" max="190" width="10.54296875" style="71" bestFit="1" customWidth="1"/>
    <col min="191" max="191" width="9.26953125" style="71" bestFit="1" customWidth="1"/>
    <col min="192" max="192" width="11.453125" style="71"/>
    <col min="193" max="193" width="8.453125" style="71" bestFit="1" customWidth="1"/>
    <col min="194" max="194" width="9.453125" style="71" bestFit="1" customWidth="1"/>
    <col min="195" max="195" width="9.7265625" style="71" bestFit="1" customWidth="1"/>
    <col min="196" max="196" width="11" style="71" bestFit="1" customWidth="1"/>
    <col min="197" max="197" width="9.453125" style="71" bestFit="1" customWidth="1"/>
    <col min="198" max="199" width="9.453125" style="71" customWidth="1"/>
    <col min="200" max="200" width="10.54296875" style="71" bestFit="1" customWidth="1"/>
    <col min="201" max="201" width="14" style="71" customWidth="1"/>
    <col min="202" max="202" width="14.26953125" style="71" customWidth="1"/>
    <col min="203" max="203" width="10.54296875" style="71" bestFit="1" customWidth="1"/>
    <col min="204" max="204" width="9.453125" style="71" bestFit="1" customWidth="1"/>
    <col min="205" max="206" width="10.54296875" style="71" bestFit="1" customWidth="1"/>
    <col min="207" max="209" width="10.54296875" style="71" customWidth="1"/>
    <col min="210" max="210" width="9" style="71" bestFit="1" customWidth="1"/>
    <col min="211" max="211" width="10.54296875" style="71" bestFit="1" customWidth="1"/>
    <col min="212" max="212" width="9.26953125" style="71" bestFit="1" customWidth="1"/>
    <col min="213" max="213" width="11.7265625" style="71" bestFit="1" customWidth="1"/>
    <col min="214" max="214" width="8.453125" style="71" bestFit="1" customWidth="1"/>
    <col min="215" max="215" width="9.453125" style="71" bestFit="1" customWidth="1"/>
    <col min="216" max="216" width="9.7265625" style="71" bestFit="1" customWidth="1"/>
    <col min="217" max="217" width="11" style="71" bestFit="1" customWidth="1"/>
    <col min="218" max="218" width="9.453125" style="71" bestFit="1" customWidth="1"/>
    <col min="219" max="16384" width="11.453125" style="71"/>
  </cols>
  <sheetData>
    <row r="1" spans="1:218" s="5" customFormat="1" ht="26.5" thickBot="1" x14ac:dyDescent="0.6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5" thickBot="1" x14ac:dyDescent="0.4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127.88773093204725</v>
      </c>
      <c r="T3" s="62">
        <f>IF('Données projet'!E9&gt;30,$R$33-$H$33,LOOKUP('Données projet'!$E$9,$A$3:$A$203,R3:R203)-LOOKUP('Données projet'!$E$9,$A$3:$A$203,$H$3:$H$203))</f>
        <v>184.43919609313565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294.89641891074018</v>
      </c>
      <c r="S4" s="62">
        <f ca="1">AVERAGE(OFFSET($R$3,0,0,'Données projet'!$E$9+1,1))-AVERAGE(OFFSET($H$3,0,0,'Données projet'!$E$9+1,1))</f>
        <v>127.88773093204725</v>
      </c>
      <c r="T4" s="62">
        <f>$T$3</f>
        <v>184.43919609313565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295.32747390874374</v>
      </c>
      <c r="S5" s="62">
        <f ca="1">AVERAGE(OFFSET($R$3,0,0,'Données projet'!$E$9+1,1))-AVERAGE(OFFSET($H$3,0,0,'Données projet'!$E$9+1,1))</f>
        <v>127.88773093204725</v>
      </c>
      <c r="T5" s="62">
        <f t="shared" ref="T5:T68" si="34">$T$3</f>
        <v>184.43919609313565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295.8778838402435</v>
      </c>
      <c r="S6" s="62">
        <f ca="1">AVERAGE(OFFSET($R$3,0,0,'Données projet'!$E$9+1,1))-AVERAGE(OFFSET($H$3,0,0,'Données projet'!$E$9+1,1))</f>
        <v>127.88773093204725</v>
      </c>
      <c r="T6" s="62">
        <f t="shared" si="34"/>
        <v>184.43919609313565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296.58082314457886</v>
      </c>
      <c r="S7" s="62">
        <f ca="1">AVERAGE(OFFSET($R$3,0,0,'Données projet'!$E$9+1,1))-AVERAGE(OFFSET($H$3,0,0,'Données projet'!$E$9+1,1))</f>
        <v>127.88773093204725</v>
      </c>
      <c r="T7" s="62">
        <f t="shared" si="34"/>
        <v>184.43919609313565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297.47871993550461</v>
      </c>
      <c r="S8" s="62">
        <f ca="1">AVERAGE(OFFSET($R$3,0,0,'Données projet'!$E$9+1,1))-AVERAGE(OFFSET($H$3,0,0,'Données projet'!$E$9+1,1))</f>
        <v>127.88773093204725</v>
      </c>
      <c r="T8" s="62">
        <f t="shared" si="34"/>
        <v>184.43919609313565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298.62584576955311</v>
      </c>
      <c r="S9" s="62">
        <f ca="1">AVERAGE(OFFSET($R$3,0,0,'Données projet'!$E$9+1,1))-AVERAGE(OFFSET($H$3,0,0,'Données projet'!$E$9+1,1))</f>
        <v>127.88773093204725</v>
      </c>
      <c r="T9" s="62">
        <f t="shared" si="34"/>
        <v>184.43919609313565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300.09163240970821</v>
      </c>
      <c r="S10" s="62">
        <f ca="1">AVERAGE(OFFSET($R$3,0,0,'Données projet'!$E$9+1,1))-AVERAGE(OFFSET($H$3,0,0,'Données projet'!$E$9+1,1))</f>
        <v>127.88773093204725</v>
      </c>
      <c r="T10" s="62">
        <f t="shared" si="34"/>
        <v>184.43919609313565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301.96492023616713</v>
      </c>
      <c r="S11" s="62">
        <f ca="1">AVERAGE(OFFSET($R$3,0,0,'Données projet'!$E$9+1,1))-AVERAGE(OFFSET($H$3,0,0,'Données projet'!$E$9+1,1))</f>
        <v>127.88773093204725</v>
      </c>
      <c r="T11" s="62">
        <f t="shared" si="34"/>
        <v>184.43919609313565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304.35940071300303</v>
      </c>
      <c r="S12" s="62">
        <f ca="1">AVERAGE(OFFSET($R$3,0,0,'Données projet'!$E$9+1,1))-AVERAGE(OFFSET($H$3,0,0,'Données projet'!$E$9+1,1))</f>
        <v>127.88773093204725</v>
      </c>
      <c r="T12" s="62">
        <f t="shared" si="34"/>
        <v>184.43919609313565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307.42058941449875</v>
      </c>
      <c r="S13" s="62">
        <f ca="1">AVERAGE(OFFSET($R$3,0,0,'Données projet'!$E$9+1,1))-AVERAGE(OFFSET($H$3,0,0,'Données projet'!$E$9+1,1))</f>
        <v>127.88773093204725</v>
      </c>
      <c r="T13" s="62">
        <f t="shared" si="34"/>
        <v>184.43919609313565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311.33476117897868</v>
      </c>
      <c r="S14" s="62">
        <f ca="1">AVERAGE(OFFSET($R$3,0,0,'Données projet'!$E$9+1,1))-AVERAGE(OFFSET($H$3,0,0,'Données projet'!$E$9+1,1))</f>
        <v>127.88773093204725</v>
      </c>
      <c r="T14" s="62">
        <f t="shared" si="34"/>
        <v>184.43919609313565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316.3404009375538</v>
      </c>
      <c r="S15" s="62">
        <f ca="1">AVERAGE(OFFSET($R$3,0,0,'Données projet'!$E$9+1,1))-AVERAGE(OFFSET($H$3,0,0,'Données projet'!$E$9+1,1))</f>
        <v>127.88773093204725</v>
      </c>
      <c r="T15" s="62">
        <f t="shared" si="34"/>
        <v>184.43919609313565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322.74288029609767</v>
      </c>
      <c r="S16" s="62">
        <f ca="1">AVERAGE(OFFSET($R$3,0,0,'Données projet'!$E$9+1,1))-AVERAGE(OFFSET($H$3,0,0,'Données projet'!$E$9+1,1))</f>
        <v>127.88773093204725</v>
      </c>
      <c r="T16" s="62">
        <f t="shared" si="34"/>
        <v>184.43919609313565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330.93327083690383</v>
      </c>
      <c r="S17" s="62">
        <f ca="1">AVERAGE(OFFSET($R$3,0,0,'Données projet'!$E$9+1,1))-AVERAGE(OFFSET($H$3,0,0,'Données projet'!$E$9+1,1))</f>
        <v>127.88773093204725</v>
      </c>
      <c r="T17" s="62">
        <f t="shared" si="34"/>
        <v>184.43919609313565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341.41246294557129</v>
      </c>
      <c r="S18" s="62">
        <f ca="1">AVERAGE(OFFSET($R$3,0,0,'Données projet'!$E$9+1,1))-AVERAGE(OFFSET($H$3,0,0,'Données projet'!$E$9+1,1))</f>
        <v>127.88773093204725</v>
      </c>
      <c r="T18" s="62">
        <f t="shared" si="34"/>
        <v>184.43919609313565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354.82208993415543</v>
      </c>
      <c r="S19" s="62">
        <f ca="1">AVERAGE(OFFSET($R$3,0,0,'Données projet'!$E$9+1,1))-AVERAGE(OFFSET($H$3,0,0,'Données projet'!$E$9+1,1))</f>
        <v>127.88773093204725</v>
      </c>
      <c r="T19" s="62">
        <f t="shared" si="34"/>
        <v>184.43919609313565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371.98418210076898</v>
      </c>
      <c r="S20" s="62">
        <f ca="1">AVERAGE(OFFSET($R$3,0,0,'Données projet'!$E$9+1,1))-AVERAGE(OFFSET($H$3,0,0,'Données projet'!$E$9+1,1))</f>
        <v>127.88773093204725</v>
      </c>
      <c r="T20" s="62">
        <f t="shared" si="34"/>
        <v>184.43919609313565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393.95202082891387</v>
      </c>
      <c r="S21" s="62">
        <f ca="1">AVERAGE(OFFSET($R$3,0,0,'Données projet'!$E$9+1,1))-AVERAGE(OFFSET($H$3,0,0,'Données projet'!$E$9+1,1))</f>
        <v>127.88773093204725</v>
      </c>
      <c r="T21" s="62">
        <f t="shared" si="34"/>
        <v>184.43919609313565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422.07536317537841</v>
      </c>
      <c r="S22" s="62">
        <f ca="1">AVERAGE(OFFSET($R$3,0,0,'Données projet'!$E$9+1,1))-AVERAGE(OFFSET($H$3,0,0,'Données projet'!$E$9+1,1))</f>
        <v>127.88773093204725</v>
      </c>
      <c r="T22" s="62">
        <f t="shared" si="34"/>
        <v>184.43919609313565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458.08410667645524</v>
      </c>
      <c r="S23" s="62">
        <f ca="1">AVERAGE(OFFSET($R$3,0,0,'Données projet'!$E$9+1,1))-AVERAGE(OFFSET($H$3,0,0,'Données projet'!$E$9+1,1))</f>
        <v>127.88773093204725</v>
      </c>
      <c r="T23" s="62">
        <f t="shared" si="34"/>
        <v>184.43919609313565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35</v>
      </c>
      <c r="W23" s="17">
        <f>IF(ISNA(VLOOKUP(A23,'Données projet'!$A$35:$I$55,5,0)),0%,VLOOKUP(A23,'Données projet'!$A$35:$I$55,5,0)*VLOOKUP('Données projet'!$B$9,Paramètres!$A$1:$I$89,7,0))</f>
        <v>0.33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0.2</v>
      </c>
      <c r="Z23" s="23">
        <f>EXP(-LN(2)/35)*Z22+(1-EXP(-LN(2)/35))/(LN(2)/35)*V23*W23*VLOOKUP('Données projet'!$B$9,Paramètres!$A$1:$I$89,3,0)*0.475*44/12</f>
        <v>7.1706115074328887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3.7091930066967023</v>
      </c>
      <c r="AC23" s="24">
        <f t="shared" si="3"/>
        <v>10.87980451412959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132.19999999999999</v>
      </c>
      <c r="O24" s="14">
        <f>N24*VLOOKUP('Données projet'!$B$9,Paramètres!$A$1:$I$89,3,0)*VLOOKUP('Données projet'!$B$9,Paramètres!$A$1:$I$89,5,0)</f>
        <v>61.869599999999991</v>
      </c>
      <c r="P24" s="14">
        <f t="shared" si="33"/>
        <v>17.640115095232353</v>
      </c>
      <c r="Q24" s="22">
        <f t="shared" si="2"/>
        <v>138.47942045752964</v>
      </c>
      <c r="R24" s="62">
        <f t="shared" si="0"/>
        <v>431.81275379086298</v>
      </c>
      <c r="S24" s="62">
        <f ca="1">AVERAGE(OFFSET($R$3,0,0,'Données projet'!$E$9+1,1))-AVERAGE(OFFSET($H$3,0,0,'Données projet'!$E$9+1,1))</f>
        <v>127.88773093204725</v>
      </c>
      <c r="T24" s="62">
        <f t="shared" si="34"/>
        <v>184.43919609313565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7.030000189413288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2.6227955277649575</v>
      </c>
      <c r="AC24" s="24">
        <f t="shared" si="3"/>
        <v>9.652795717178245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141.39999999999998</v>
      </c>
      <c r="O25" s="14">
        <f>N25*VLOOKUP('Données projet'!$B$9,Paramètres!$A$1:$I$89,3,0)*VLOOKUP('Données projet'!$B$9,Paramètres!$A$1:$I$89,5,0)</f>
        <v>66.17519999999999</v>
      </c>
      <c r="P25" s="14">
        <f t="shared" si="33"/>
        <v>18.720541159483023</v>
      </c>
      <c r="Q25" s="22">
        <f t="shared" si="2"/>
        <v>147.86008251943289</v>
      </c>
      <c r="R25" s="62">
        <f t="shared" si="0"/>
        <v>441.19341585276618</v>
      </c>
      <c r="S25" s="62">
        <f ca="1">AVERAGE(OFFSET($R$3,0,0,'Données projet'!$E$9+1,1))-AVERAGE(OFFSET($H$3,0,0,'Données projet'!$E$9+1,1))</f>
        <v>127.88773093204725</v>
      </c>
      <c r="T25" s="62">
        <f t="shared" si="34"/>
        <v>184.43919609313565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6.8921461735756164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1.8545965033483514</v>
      </c>
      <c r="AC25" s="24">
        <f t="shared" si="3"/>
        <v>8.7467426769239687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150.59999999999997</v>
      </c>
      <c r="O26" s="14">
        <f>N26*VLOOKUP('Données projet'!$B$9,Paramètres!$A$1:$I$89,3,0)*VLOOKUP('Données projet'!$B$9,Paramètres!$A$1:$I$89,5,0)</f>
        <v>70.480799999999988</v>
      </c>
      <c r="P26" s="14">
        <f t="shared" si="33"/>
        <v>19.792809548371892</v>
      </c>
      <c r="Q26" s="22">
        <f t="shared" si="2"/>
        <v>157.226536630081</v>
      </c>
      <c r="R26" s="62">
        <f t="shared" si="0"/>
        <v>450.55986996341431</v>
      </c>
      <c r="S26" s="62">
        <f ca="1">AVERAGE(OFFSET($R$3,0,0,'Données projet'!$E$9+1,1))-AVERAGE(OFFSET($H$3,0,0,'Données projet'!$E$9+1,1))</f>
        <v>127.88773093204725</v>
      </c>
      <c r="T26" s="62">
        <f t="shared" si="34"/>
        <v>184.43919609313565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6.7569953909058746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1.311397763882479</v>
      </c>
      <c r="AC26" s="24">
        <f t="shared" si="3"/>
        <v>8.0683931547883532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159.79999999999995</v>
      </c>
      <c r="O27" s="14">
        <f>N27*VLOOKUP('Données projet'!$B$9,Paramètres!$A$1:$I$89,3,0)*VLOOKUP('Données projet'!$B$9,Paramètres!$A$1:$I$89,5,0)</f>
        <v>74.786399999999986</v>
      </c>
      <c r="P27" s="14">
        <f t="shared" si="33"/>
        <v>20.857475351088951</v>
      </c>
      <c r="Q27" s="22">
        <f t="shared" si="2"/>
        <v>166.57974956981323</v>
      </c>
      <c r="R27" s="62">
        <f t="shared" si="0"/>
        <v>459.91308290314657</v>
      </c>
      <c r="S27" s="62">
        <f ca="1">AVERAGE(OFFSET($R$3,0,0,'Données projet'!$E$9+1,1))-AVERAGE(OFFSET($H$3,0,0,'Données projet'!$E$9+1,1))</f>
        <v>127.88773093204725</v>
      </c>
      <c r="T27" s="62">
        <f t="shared" si="34"/>
        <v>184.43919609313565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6.6244948326504485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0.92729825167417579</v>
      </c>
      <c r="AC27" s="24">
        <f t="shared" si="3"/>
        <v>7.5517930843246246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168.99999999999994</v>
      </c>
      <c r="O28" s="14">
        <f>N28*VLOOKUP('Données projet'!$B$9,Paramètres!$A$1:$I$89,3,0)*VLOOKUP('Données projet'!$B$9,Paramètres!$A$1:$I$89,5,0)</f>
        <v>79.09199999999997</v>
      </c>
      <c r="P28" s="14">
        <f t="shared" si="33"/>
        <v>21.915026131449999</v>
      </c>
      <c r="Q28" s="22">
        <f t="shared" si="2"/>
        <v>175.92057051227536</v>
      </c>
      <c r="R28" s="62">
        <f t="shared" si="0"/>
        <v>469.25390384560865</v>
      </c>
      <c r="S28" s="62">
        <f ca="1">AVERAGE(OFFSET($R$3,0,0,'Données projet'!$E$9+1,1))-AVERAGE(OFFSET($H$3,0,0,'Données projet'!$E$9+1,1))</f>
        <v>127.88773093204725</v>
      </c>
      <c r="T28" s="62">
        <f t="shared" si="34"/>
        <v>184.43919609313565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6.4945925295250504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0.65569888194123949</v>
      </c>
      <c r="AC28" s="24">
        <f t="shared" si="3"/>
        <v>7.1502914114662897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178.19999999999993</v>
      </c>
      <c r="O29" s="14">
        <f>N29*VLOOKUP('Données projet'!$B$9,Paramètres!$A$1:$I$89,3,0)*VLOOKUP('Données projet'!$B$9,Paramètres!$A$1:$I$89,5,0)</f>
        <v>83.397599999999969</v>
      </c>
      <c r="P29" s="14">
        <f t="shared" si="33"/>
        <v>22.965893371329315</v>
      </c>
      <c r="Q29" s="22">
        <f t="shared" si="2"/>
        <v>185.24975095506514</v>
      </c>
      <c r="R29" s="62">
        <f t="shared" si="0"/>
        <v>478.58308428839848</v>
      </c>
      <c r="S29" s="62">
        <f ca="1">AVERAGE(OFFSET($R$3,0,0,'Données projet'!$E$9+1,1))-AVERAGE(OFFSET($H$3,0,0,'Données projet'!$E$9+1,1))</f>
        <v>127.88773093204725</v>
      </c>
      <c r="T29" s="62">
        <f t="shared" si="34"/>
        <v>184.43919609313565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6.3672375313313605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0.46364912583708789</v>
      </c>
      <c r="AC29" s="24">
        <f t="shared" si="3"/>
        <v>6.8308866571684481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187.39999999999992</v>
      </c>
      <c r="O30" s="14">
        <f>N30*VLOOKUP('Données projet'!$B$9,Paramètres!$A$1:$I$89,3,0)*VLOOKUP('Données projet'!$B$9,Paramètres!$A$1:$I$89,5,0)</f>
        <v>87.703199999999967</v>
      </c>
      <c r="P30" s="14">
        <f t="shared" si="33"/>
        <v>24.010461483601482</v>
      </c>
      <c r="Q30" s="22">
        <f t="shared" si="2"/>
        <v>194.5679604172725</v>
      </c>
      <c r="R30" s="62">
        <f t="shared" si="0"/>
        <v>487.90129375060582</v>
      </c>
      <c r="S30" s="62">
        <f ca="1">AVERAGE(OFFSET($R$3,0,0,'Données projet'!$E$9+1,1))-AVERAGE(OFFSET($H$3,0,0,'Données projet'!$E$9+1,1))</f>
        <v>127.88773093204725</v>
      </c>
      <c r="T30" s="62">
        <f t="shared" si="34"/>
        <v>184.43919609313565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6.24237988697337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0.32784944097061974</v>
      </c>
      <c r="AC30" s="24">
        <f t="shared" si="3"/>
        <v>6.5702293279439896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196.59999999999991</v>
      </c>
      <c r="O31" s="14">
        <f>N31*VLOOKUP('Données projet'!$B$9,Paramètres!$A$1:$I$89,3,0)*VLOOKUP('Données projet'!$B$9,Paramètres!$A$1:$I$89,5,0)</f>
        <v>92.008799999999965</v>
      </c>
      <c r="P31" s="14">
        <f t="shared" si="33"/>
        <v>25.049075004962191</v>
      </c>
      <c r="Q31" s="22">
        <f t="shared" si="2"/>
        <v>203.87579896697574</v>
      </c>
      <c r="R31" s="62">
        <f t="shared" si="0"/>
        <v>497.20913230030908</v>
      </c>
      <c r="S31" s="62">
        <f ca="1">AVERAGE(OFFSET($R$3,0,0,'Données projet'!$E$9+1,1))-AVERAGE(OFFSET($H$3,0,0,'Données projet'!$E$9+1,1))</f>
        <v>127.88773093204725</v>
      </c>
      <c r="T31" s="62">
        <f t="shared" si="34"/>
        <v>184.43919609313565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6.1199706248655961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0.23182456291854395</v>
      </c>
      <c r="AC31" s="24">
        <f t="shared" si="3"/>
        <v>6.3517951877841403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205.7999999999999</v>
      </c>
      <c r="O32" s="14">
        <f>N32*VLOOKUP('Données projet'!$B$9,Paramètres!$A$1:$I$89,3,0)*VLOOKUP('Données projet'!$B$9,Paramètres!$A$1:$I$89,5,0)</f>
        <v>96.314399999999964</v>
      </c>
      <c r="P32" s="14">
        <f t="shared" si="33"/>
        <v>26.082044404269848</v>
      </c>
      <c r="Q32" s="22">
        <f t="shared" si="2"/>
        <v>213.17380733743661</v>
      </c>
      <c r="R32" s="62">
        <f t="shared" si="0"/>
        <v>506.5071406707699</v>
      </c>
      <c r="S32" s="62">
        <f ca="1">AVERAGE(OFFSET($R$3,0,0,'Données projet'!$E$9+1,1))-AVERAGE(OFFSET($H$3,0,0,'Données projet'!$E$9+1,1))</f>
        <v>127.88773093204725</v>
      </c>
      <c r="T32" s="62">
        <f t="shared" si="34"/>
        <v>184.43919609313565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5.9999617337254785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0.16392472048530987</v>
      </c>
      <c r="AC32" s="24">
        <f t="shared" si="3"/>
        <v>6.1638864542107887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215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214.99999999999989</v>
      </c>
      <c r="O33" s="14">
        <f>N33*VLOOKUP('Données projet'!$B$9,Paramètres!$A$1:$I$89,3,0)*VLOOKUP('Données projet'!$B$9,Paramètres!$A$1:$I$89,5,0)</f>
        <v>100.61999999999996</v>
      </c>
      <c r="P33" s="14">
        <f t="shared" si="33"/>
        <v>27.109650822934128</v>
      </c>
      <c r="Q33" s="22">
        <f t="shared" si="2"/>
        <v>222.46247518327687</v>
      </c>
      <c r="R33" s="62">
        <f t="shared" si="0"/>
        <v>515.79580851661012</v>
      </c>
      <c r="S33" s="62">
        <f ca="1">AVERAGE(OFFSET($R$3,0,0,'Données projet'!$E$9+1,1))-AVERAGE(OFFSET($H$3,0,0,'Données projet'!$E$9+1,1))</f>
        <v>127.88773093204725</v>
      </c>
      <c r="T33" s="62">
        <f t="shared" si="34"/>
        <v>184.43919609313565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60</v>
      </c>
      <c r="W33" s="17">
        <f>IF(ISNA(VLOOKUP(A33,'Données projet'!$A$35:$I$55,5,0)),0%,VLOOKUP(A33,'Données projet'!$A$35:$I$55,5,0)*VLOOKUP('Données projet'!$B$9,Paramètres!$A$1:$I$89,7,0))</f>
        <v>0.44000000000000006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22.27227530358903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6.4745288643679038</v>
      </c>
      <c r="AC33" s="24">
        <f t="shared" si="3"/>
        <v>28.746804167956935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164.99999999999989</v>
      </c>
      <c r="O34" s="14">
        <f>N34*VLOOKUP('Données projet'!$B$9,Paramètres!$A$1:$I$89,3,0)*VLOOKUP('Données projet'!$B$9,Paramètres!$A$1:$I$89,5,0)</f>
        <v>77.219999999999942</v>
      </c>
      <c r="P34" s="14">
        <f t="shared" si="33"/>
        <v>21.456066856215866</v>
      </c>
      <c r="Q34" s="22">
        <f t="shared" si="2"/>
        <v>171.86081644124252</v>
      </c>
      <c r="R34" s="62">
        <f t="shared" si="0"/>
        <v>465.19414977457586</v>
      </c>
      <c r="S34" s="62">
        <f ca="1">AVERAGE(OFFSET($R$3,0,0,'Données projet'!$E$9+1,1))-AVERAGE(OFFSET($H$3,0,0,'Données projet'!$E$9+1,1))</f>
        <v>127.88773093204725</v>
      </c>
      <c r="T34" s="62">
        <f t="shared" si="34"/>
        <v>184.43919609313565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21.8355295696322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4.5781832649825818</v>
      </c>
      <c r="AC34" s="24">
        <f t="shared" si="3"/>
        <v>26.413712834614781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174.99999999999989</v>
      </c>
      <c r="O35" s="14">
        <f>N35*VLOOKUP('Données projet'!$B$9,Paramètres!$A$1:$I$89,3,0)*VLOOKUP('Données projet'!$B$9,Paramètres!$A$1:$I$89,5,0)</f>
        <v>81.899999999999949</v>
      </c>
      <c r="P35" s="14">
        <f t="shared" si="33"/>
        <v>22.601107473346321</v>
      </c>
      <c r="Q35" s="22">
        <f t="shared" ref="Q35:Q66" si="53">(O35+P35)*0.475*44/12</f>
        <v>182.00609551607806</v>
      </c>
      <c r="R35" s="62">
        <f t="shared" si="0"/>
        <v>475.33942884941138</v>
      </c>
      <c r="S35" s="62">
        <f ca="1">AVERAGE(OFFSET($R$3,0,0,'Données projet'!$E$9+1,1))-AVERAGE(OFFSET($H$3,0,0,'Données projet'!$E$9+1,1))</f>
        <v>127.88773093204725</v>
      </c>
      <c r="T35" s="62">
        <f t="shared" si="34"/>
        <v>184.43919609313565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21.407348153129671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3.2372644321839523</v>
      </c>
      <c r="AC35" s="24">
        <f t="shared" si="3"/>
        <v>24.644612585313624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184.99999999999989</v>
      </c>
      <c r="O36" s="14">
        <f>N36*VLOOKUP('Données projet'!$B$9,Paramètres!$A$1:$I$89,3,0)*VLOOKUP('Données projet'!$B$9,Paramètres!$A$1:$I$89,5,0)</f>
        <v>86.579999999999941</v>
      </c>
      <c r="P36" s="14">
        <f t="shared" si="33"/>
        <v>23.738552844733956</v>
      </c>
      <c r="Q36" s="22">
        <f t="shared" si="53"/>
        <v>192.13814620457819</v>
      </c>
      <c r="R36" s="62">
        <f t="shared" si="0"/>
        <v>485.47147953791148</v>
      </c>
      <c r="S36" s="62">
        <f ca="1">AVERAGE(OFFSET($R$3,0,0,'Données projet'!$E$9+1,1))-AVERAGE(OFFSET($H$3,0,0,'Données projet'!$E$9+1,1))</f>
        <v>127.88773093204725</v>
      </c>
      <c r="T36" s="62">
        <f t="shared" si="34"/>
        <v>184.43919609313565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20.987563113039883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2.2890916324912913</v>
      </c>
      <c r="AC36" s="24">
        <f t="shared" si="3"/>
        <v>23.276654745531175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194.99999999999989</v>
      </c>
      <c r="O37" s="14">
        <f>N37*VLOOKUP('Données projet'!$B$9,Paramètres!$A$1:$I$89,3,0)*VLOOKUP('Données projet'!$B$9,Paramètres!$A$1:$I$89,5,0)</f>
        <v>91.259999999999948</v>
      </c>
      <c r="P37" s="14">
        <f t="shared" si="33"/>
        <v>24.868860330902777</v>
      </c>
      <c r="Q37" s="22">
        <f t="shared" si="53"/>
        <v>202.25776507632224</v>
      </c>
      <c r="R37" s="62">
        <f t="shared" si="0"/>
        <v>495.59109840965556</v>
      </c>
      <c r="S37" s="62">
        <f ca="1">AVERAGE(OFFSET($R$3,0,0,'Données projet'!$E$9+1,1))-AVERAGE(OFFSET($H$3,0,0,'Données projet'!$E$9+1,1))</f>
        <v>127.88773093204725</v>
      </c>
      <c r="T37" s="62">
        <f t="shared" si="34"/>
        <v>184.43919609313565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20.576009801542661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1.6186322160919766</v>
      </c>
      <c r="AC37" s="24">
        <f t="shared" si="3"/>
        <v>22.194642017634639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204.99999999999989</v>
      </c>
      <c r="O38" s="14">
        <f>N38*VLOOKUP('Données projet'!$B$9,Paramètres!$A$1:$I$89,3,0)*VLOOKUP('Données projet'!$B$9,Paramètres!$A$1:$I$89,5,0)</f>
        <v>95.939999999999941</v>
      </c>
      <c r="P38" s="14">
        <f t="shared" si="33"/>
        <v>25.992437734025167</v>
      </c>
      <c r="Q38" s="22">
        <f t="shared" si="53"/>
        <v>212.36566238676039</v>
      </c>
      <c r="R38" s="62">
        <f t="shared" si="0"/>
        <v>505.69899572009371</v>
      </c>
      <c r="S38" s="62">
        <f ca="1">AVERAGE(OFFSET($R$3,0,0,'Données projet'!$E$9+1,1))-AVERAGE(OFFSET($H$3,0,0,'Données projet'!$E$9+1,1))</f>
        <v>127.88773093204725</v>
      </c>
      <c r="T38" s="62">
        <f t="shared" si="34"/>
        <v>184.43919609313565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20.172526799461167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1.1445458162456459</v>
      </c>
      <c r="AC38" s="24">
        <f t="shared" si="3"/>
        <v>21.317072615706813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214.99999999999989</v>
      </c>
      <c r="O39" s="14">
        <f>N39*VLOOKUP('Données projet'!$B$9,Paramètres!$A$1:$I$89,3,0)*VLOOKUP('Données projet'!$B$9,Paramètres!$A$1:$I$89,5,0)</f>
        <v>100.61999999999996</v>
      </c>
      <c r="P39" s="14">
        <f t="shared" si="33"/>
        <v>27.109650822934128</v>
      </c>
      <c r="Q39" s="22">
        <f t="shared" si="53"/>
        <v>222.46247518327687</v>
      </c>
      <c r="R39" s="62">
        <f t="shared" si="0"/>
        <v>515.79580851661012</v>
      </c>
      <c r="S39" s="62">
        <f ca="1">AVERAGE(OFFSET($R$3,0,0,'Données projet'!$E$9+1,1))-AVERAGE(OFFSET($H$3,0,0,'Données projet'!$E$9+1,1))</f>
        <v>127.88773093204725</v>
      </c>
      <c r="T39" s="62">
        <f t="shared" si="34"/>
        <v>184.43919609313565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19.776955852950159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0.80931610804598841</v>
      </c>
      <c r="AC39" s="24">
        <f t="shared" si="3"/>
        <v>20.586271960996147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224.99999999999989</v>
      </c>
      <c r="O40" s="14">
        <f>N40*VLOOKUP('Données projet'!$B$9,Paramètres!$A$1:$I$89,3,0)*VLOOKUP('Données projet'!$B$9,Paramètres!$A$1:$I$89,5,0)</f>
        <v>105.29999999999995</v>
      </c>
      <c r="P40" s="14">
        <f t="shared" si="33"/>
        <v>28.220829418515034</v>
      </c>
      <c r="Q40" s="22">
        <f t="shared" si="53"/>
        <v>232.54877790391356</v>
      </c>
      <c r="R40" s="62">
        <f t="shared" si="0"/>
        <v>525.88211123724682</v>
      </c>
      <c r="S40" s="62">
        <f ca="1">AVERAGE(OFFSET($R$3,0,0,'Données projet'!$E$9+1,1))-AVERAGE(OFFSET($H$3,0,0,'Données projet'!$E$9+1,1))</f>
        <v>127.88773093204725</v>
      </c>
      <c r="T40" s="62">
        <f t="shared" si="34"/>
        <v>184.43919609313565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19.38914181142578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0.57227290812282305</v>
      </c>
      <c r="AC40" s="24">
        <f t="shared" si="3"/>
        <v>19.961414719548603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234.99999999999989</v>
      </c>
      <c r="O41" s="14">
        <f>N41*VLOOKUP('Données projet'!$B$9,Paramètres!$A$1:$I$89,3,0)*VLOOKUP('Données projet'!$B$9,Paramètres!$A$1:$I$89,5,0)</f>
        <v>109.97999999999995</v>
      </c>
      <c r="P41" s="14">
        <f t="shared" si="33"/>
        <v>29.326272366698234</v>
      </c>
      <c r="Q41" s="22">
        <f t="shared" si="53"/>
        <v>242.625091038666</v>
      </c>
      <c r="R41" s="62">
        <f t="shared" si="0"/>
        <v>535.95842437199929</v>
      </c>
      <c r="S41" s="62">
        <f ca="1">AVERAGE(OFFSET($R$3,0,0,'Données projet'!$E$9+1,1))-AVERAGE(OFFSET($H$3,0,0,'Données projet'!$E$9+1,1))</f>
        <v>127.88773093204725</v>
      </c>
      <c r="T41" s="62">
        <f t="shared" si="34"/>
        <v>184.43919609313565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19.008932566712485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0.40465805402299426</v>
      </c>
      <c r="AC41" s="24">
        <f t="shared" si="3"/>
        <v>19.41359062073548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244.99999999999989</v>
      </c>
      <c r="O42" s="14">
        <f>N42*VLOOKUP('Données projet'!$B$9,Paramètres!$A$1:$I$89,3,0)*VLOOKUP('Données projet'!$B$9,Paramètres!$A$1:$I$89,5,0)</f>
        <v>114.65999999999995</v>
      </c>
      <c r="P42" s="14">
        <f t="shared" si="33"/>
        <v>30.426251641117418</v>
      </c>
      <c r="Q42" s="22">
        <f t="shared" si="53"/>
        <v>252.69188827494608</v>
      </c>
      <c r="R42" s="62">
        <f t="shared" si="0"/>
        <v>546.02522160827937</v>
      </c>
      <c r="S42" s="62">
        <f ca="1">AVERAGE(OFFSET($R$3,0,0,'Données projet'!$E$9+1,1))-AVERAGE(OFFSET($H$3,0,0,'Données projet'!$E$9+1,1))</f>
        <v>127.88773093204725</v>
      </c>
      <c r="T42" s="62">
        <f t="shared" si="34"/>
        <v>184.43919609313565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18.636178993383275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0.28613645406141153</v>
      </c>
      <c r="AC42" s="24">
        <f t="shared" si="3"/>
        <v>18.922315447444689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255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254.99999999999989</v>
      </c>
      <c r="O43" s="14">
        <f>N43*VLOOKUP('Données projet'!$B$9,Paramètres!$A$1:$I$89,3,0)*VLOOKUP('Données projet'!$B$9,Paramètres!$A$1:$I$89,5,0)</f>
        <v>119.33999999999995</v>
      </c>
      <c r="P43" s="14">
        <f t="shared" si="33"/>
        <v>31.521015757082434</v>
      </c>
      <c r="Q43" s="22">
        <f t="shared" si="53"/>
        <v>262.74960244358516</v>
      </c>
      <c r="R43" s="62">
        <f t="shared" si="0"/>
        <v>556.08293577691848</v>
      </c>
      <c r="S43" s="62">
        <f ca="1">AVERAGE(OFFSET($R$3,0,0,'Données projet'!$E$9+1,1))-AVERAGE(OFFSET($H$3,0,0,'Données projet'!$E$9+1,1))</f>
        <v>127.88773093204725</v>
      </c>
      <c r="T43" s="62">
        <f t="shared" si="34"/>
        <v>184.43919609313565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70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18.270734890269821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0.20232902701149713</v>
      </c>
      <c r="AC43" s="24">
        <f t="shared" si="3"/>
        <v>18.473063917281319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196.49999999999989</v>
      </c>
      <c r="O44" s="14">
        <f>N44*VLOOKUP('Données projet'!$B$9,Paramètres!$A$1:$I$89,3,0)*VLOOKUP('Données projet'!$B$9,Paramètres!$A$1:$I$89,5,0)</f>
        <v>91.961999999999946</v>
      </c>
      <c r="P44" s="14">
        <f t="shared" si="33"/>
        <v>25.037816603121904</v>
      </c>
      <c r="Q44" s="22">
        <f t="shared" si="53"/>
        <v>203.77468058377053</v>
      </c>
      <c r="R44" s="62">
        <f t="shared" si="0"/>
        <v>497.10801391710385</v>
      </c>
      <c r="S44" s="62">
        <f ca="1">AVERAGE(OFFSET($R$3,0,0,'Données projet'!$E$9+1,1))-AVERAGE(OFFSET($H$3,0,0,'Données projet'!$E$9+1,1))</f>
        <v>127.88773093204725</v>
      </c>
      <c r="T44" s="62">
        <f t="shared" si="34"/>
        <v>184.43919609313565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17.912456923119532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0.14306822703070576</v>
      </c>
      <c r="AC44" s="24">
        <f t="shared" si="3"/>
        <v>18.055525150150238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207.99999999999989</v>
      </c>
      <c r="O45" s="14">
        <f>N45*VLOOKUP('Données projet'!$B$9,Paramètres!$A$1:$I$89,3,0)*VLOOKUP('Données projet'!$B$9,Paramètres!$A$1:$I$89,5,0)</f>
        <v>97.343999999999937</v>
      </c>
      <c r="P45" s="14">
        <f t="shared" si="33"/>
        <v>26.328254259866451</v>
      </c>
      <c r="Q45" s="22">
        <f t="shared" si="53"/>
        <v>215.39584283593396</v>
      </c>
      <c r="R45" s="62">
        <f t="shared" si="0"/>
        <v>508.72917616926725</v>
      </c>
      <c r="S45" s="62">
        <f ca="1">AVERAGE(OFFSET($R$3,0,0,'Données projet'!$E$9+1,1))-AVERAGE(OFFSET($H$3,0,0,'Données projet'!$E$9+1,1))</f>
        <v>127.88773093204725</v>
      </c>
      <c r="T45" s="62">
        <f t="shared" si="34"/>
        <v>184.43919609313565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17.561204568377075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0.10116451350574857</v>
      </c>
      <c r="AC45" s="24">
        <f t="shared" si="3"/>
        <v>17.662369081882822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219.49999999999989</v>
      </c>
      <c r="O46" s="14">
        <f>N46*VLOOKUP('Données projet'!$B$9,Paramètres!$A$1:$I$89,3,0)*VLOOKUP('Données projet'!$B$9,Paramètres!$A$1:$I$89,5,0)</f>
        <v>102.72599999999994</v>
      </c>
      <c r="P46" s="14">
        <f t="shared" si="33"/>
        <v>27.610409417164195</v>
      </c>
      <c r="Q46" s="22">
        <f t="shared" si="53"/>
        <v>227.0025797348942</v>
      </c>
      <c r="R46" s="62">
        <f t="shared" si="0"/>
        <v>520.33591306822746</v>
      </c>
      <c r="S46" s="62">
        <f ca="1">AVERAGE(OFFSET($R$3,0,0,'Données projet'!$E$9+1,1))-AVERAGE(OFFSET($H$3,0,0,'Données projet'!$E$9+1,1))</f>
        <v>127.88773093204725</v>
      </c>
      <c r="T46" s="62">
        <f t="shared" si="34"/>
        <v>184.43919609313565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17.216840058068335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7.1534113515352882E-2</v>
      </c>
      <c r="AC46" s="24">
        <f t="shared" si="3"/>
        <v>17.288374171583687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230.99999999999989</v>
      </c>
      <c r="O47" s="14">
        <f>N47*VLOOKUP('Données projet'!$B$9,Paramètres!$A$1:$I$89,3,0)*VLOOKUP('Données projet'!$B$9,Paramètres!$A$1:$I$89,5,0)</f>
        <v>108.10799999999995</v>
      </c>
      <c r="P47" s="14">
        <f t="shared" si="33"/>
        <v>28.884765499467136</v>
      </c>
      <c r="Q47" s="22">
        <f t="shared" si="53"/>
        <v>238.59573324490518</v>
      </c>
      <c r="R47" s="62">
        <f t="shared" si="0"/>
        <v>531.92906657823846</v>
      </c>
      <c r="S47" s="62">
        <f ca="1">AVERAGE(OFFSET($R$3,0,0,'Données projet'!$E$9+1,1))-AVERAGE(OFFSET($H$3,0,0,'Données projet'!$E$9+1,1))</f>
        <v>127.88773093204725</v>
      </c>
      <c r="T47" s="62">
        <f t="shared" si="34"/>
        <v>184.43919609313565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16.879228325765141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5.0582256752874283E-2</v>
      </c>
      <c r="AC47" s="24">
        <f t="shared" si="3"/>
        <v>16.929810582518016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242.49999999999989</v>
      </c>
      <c r="O48" s="14">
        <f>N48*VLOOKUP('Données projet'!$B$9,Paramètres!$A$1:$I$89,3,0)*VLOOKUP('Données projet'!$B$9,Paramètres!$A$1:$I$89,5,0)</f>
        <v>113.48999999999994</v>
      </c>
      <c r="P48" s="14">
        <f t="shared" si="33"/>
        <v>30.151755078981495</v>
      </c>
      <c r="Q48" s="22">
        <f t="shared" si="53"/>
        <v>250.17605676255928</v>
      </c>
      <c r="R48" s="62">
        <f t="shared" si="0"/>
        <v>543.50939009589263</v>
      </c>
      <c r="S48" s="62">
        <f ca="1">AVERAGE(OFFSET($R$3,0,0,'Données projet'!$E$9+1,1))-AVERAGE(OFFSET($H$3,0,0,'Données projet'!$E$9+1,1))</f>
        <v>127.88773093204725</v>
      </c>
      <c r="T48" s="62">
        <f t="shared" si="34"/>
        <v>184.43919609313565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16.548236953609589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3.5767056757676441E-2</v>
      </c>
      <c r="AC48" s="24">
        <f t="shared" si="3"/>
        <v>16.584004010367266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253.99999999999989</v>
      </c>
      <c r="O49" s="14">
        <f>N49*VLOOKUP('Données projet'!$B$9,Paramètres!$A$1:$I$89,3,0)*VLOOKUP('Données projet'!$B$9,Paramètres!$A$1:$I$89,5,0)</f>
        <v>118.87199999999994</v>
      </c>
      <c r="P49" s="14">
        <f t="shared" si="33"/>
        <v>31.411767382096219</v>
      </c>
      <c r="Q49" s="22">
        <f t="shared" si="53"/>
        <v>261.74422819048414</v>
      </c>
      <c r="R49" s="62">
        <f t="shared" si="0"/>
        <v>555.07756152381739</v>
      </c>
      <c r="S49" s="62">
        <f ca="1">AVERAGE(OFFSET($R$3,0,0,'Données projet'!$E$9+1,1))-AVERAGE(OFFSET($H$3,0,0,'Données projet'!$E$9+1,1))</f>
        <v>127.88773093204725</v>
      </c>
      <c r="T49" s="62">
        <f t="shared" si="34"/>
        <v>184.43919609313565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16.223736120377204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2.5291128376437141E-2</v>
      </c>
      <c r="AC49" s="24">
        <f t="shared" si="3"/>
        <v>16.249027248753642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265.49999999999989</v>
      </c>
      <c r="O50" s="14">
        <f>N50*VLOOKUP('Données projet'!$B$9,Paramètres!$A$1:$I$89,3,0)*VLOOKUP('Données projet'!$B$9,Paramètres!$A$1:$I$89,5,0)</f>
        <v>124.25399999999995</v>
      </c>
      <c r="P50" s="14">
        <f t="shared" si="33"/>
        <v>32.665154397958723</v>
      </c>
      <c r="Q50" s="22">
        <f t="shared" si="53"/>
        <v>273.30086057644468</v>
      </c>
      <c r="R50" s="62">
        <f t="shared" si="0"/>
        <v>566.63419390977799</v>
      </c>
      <c r="S50" s="62">
        <f ca="1">AVERAGE(OFFSET($R$3,0,0,'Données projet'!$E$9+1,1))-AVERAGE(OFFSET($H$3,0,0,'Données projet'!$E$9+1,1))</f>
        <v>127.88773093204725</v>
      </c>
      <c r="T50" s="62">
        <f t="shared" si="34"/>
        <v>184.43919609313565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15.90559855055854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1.788352837883822E-2</v>
      </c>
      <c r="AC50" s="24">
        <f t="shared" si="3"/>
        <v>15.923482078937379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276.99999999999989</v>
      </c>
      <c r="O51" s="14">
        <f>N51*VLOOKUP('Données projet'!$B$9,Paramètres!$A$1:$I$89,3,0)*VLOOKUP('Données projet'!$B$9,Paramètres!$A$1:$I$89,5,0)</f>
        <v>129.63599999999994</v>
      </c>
      <c r="P51" s="14">
        <f t="shared" si="33"/>
        <v>33.912235898830978</v>
      </c>
      <c r="Q51" s="22">
        <f t="shared" si="53"/>
        <v>284.84651085713051</v>
      </c>
      <c r="R51" s="62">
        <f t="shared" si="0"/>
        <v>578.17984419046388</v>
      </c>
      <c r="S51" s="62">
        <f ca="1">AVERAGE(OFFSET($R$3,0,0,'Données projet'!$E$9+1,1))-AVERAGE(OFFSET($H$3,0,0,'Données projet'!$E$9+1,1))</f>
        <v>127.88773093204725</v>
      </c>
      <c r="T51" s="62">
        <f t="shared" si="34"/>
        <v>184.43919609313565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15.593699464439265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1.2645564188218571E-2</v>
      </c>
      <c r="AC51" s="24">
        <f t="shared" si="3"/>
        <v>15.606345028627484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288.49999999999989</v>
      </c>
      <c r="O52" s="14">
        <f>N52*VLOOKUP('Données projet'!$B$9,Paramètres!$A$1:$I$89,3,0)*VLOOKUP('Données projet'!$B$9,Paramètres!$A$1:$I$89,5,0)</f>
        <v>135.01799999999994</v>
      </c>
      <c r="P52" s="14">
        <f t="shared" si="33"/>
        <v>35.153303603250578</v>
      </c>
      <c r="Q52" s="22">
        <f t="shared" si="53"/>
        <v>296.38168710899464</v>
      </c>
      <c r="R52" s="62">
        <f t="shared" si="0"/>
        <v>589.71502044232795</v>
      </c>
      <c r="S52" s="62">
        <f ca="1">AVERAGE(OFFSET($R$3,0,0,'Données projet'!$E$9+1,1))-AVERAGE(OFFSET($H$3,0,0,'Données projet'!$E$9+1,1))</f>
        <v>127.88773093204725</v>
      </c>
      <c r="T52" s="62">
        <f t="shared" si="34"/>
        <v>184.43919609313565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15.28791652915913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8.9417641894191102E-3</v>
      </c>
      <c r="AC52" s="24">
        <f t="shared" si="3"/>
        <v>15.296858293348549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300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299.99999999999989</v>
      </c>
      <c r="O53" s="14">
        <f>N53*VLOOKUP('Données projet'!$B$9,Paramètres!$A$1:$I$89,3,0)*VLOOKUP('Données projet'!$B$9,Paramètres!$A$1:$I$89,5,0)</f>
        <v>140.39999999999995</v>
      </c>
      <c r="P53" s="14">
        <f t="shared" si="33"/>
        <v>36.388624656711166</v>
      </c>
      <c r="Q53" s="22">
        <f t="shared" si="53"/>
        <v>307.90685461043853</v>
      </c>
      <c r="R53" s="62">
        <f t="shared" si="0"/>
        <v>601.24018794377184</v>
      </c>
      <c r="S53" s="62">
        <f ca="1">AVERAGE(OFFSET($R$3,0,0,'Données projet'!$E$9+1,1))-AVERAGE(OFFSET($H$3,0,0,'Données projet'!$E$9+1,1))</f>
        <v>127.88773093204725</v>
      </c>
      <c r="T53" s="62">
        <f t="shared" si="34"/>
        <v>184.43919609313565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100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14.988129810730664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6.3227820941092854E-3</v>
      </c>
      <c r="AC53" s="24">
        <f t="shared" si="3"/>
        <v>14.994452592824773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213.49999999999989</v>
      </c>
      <c r="O54" s="14">
        <f>N54*VLOOKUP('Données projet'!$B$9,Paramètres!$A$1:$I$89,3,0)*VLOOKUP('Données projet'!$B$9,Paramètres!$A$1:$I$89,5,0)</f>
        <v>99.91799999999995</v>
      </c>
      <c r="P54" s="14">
        <f t="shared" si="33"/>
        <v>26.942461246512746</v>
      </c>
      <c r="Q54" s="22">
        <f t="shared" si="53"/>
        <v>220.94863667100961</v>
      </c>
      <c r="R54" s="62">
        <f t="shared" si="0"/>
        <v>514.28197000434295</v>
      </c>
      <c r="S54" s="62">
        <f ca="1">AVERAGE(OFFSET($R$3,0,0,'Données projet'!$E$9+1,1))-AVERAGE(OFFSET($H$3,0,0,'Données projet'!$E$9+1,1))</f>
        <v>127.88773093204725</v>
      </c>
      <c r="T54" s="62">
        <f t="shared" si="34"/>
        <v>184.43919609313565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14.694221726998737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4.4708820947095551E-3</v>
      </c>
      <c r="AC54" s="24">
        <f t="shared" si="3"/>
        <v>14.698692609093447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226.99999999999989</v>
      </c>
      <c r="O55" s="14">
        <f>N55*VLOOKUP('Données projet'!$B$9,Paramètres!$A$1:$I$89,3,0)*VLOOKUP('Données projet'!$B$9,Paramètres!$A$1:$I$89,5,0)</f>
        <v>106.23599999999995</v>
      </c>
      <c r="P55" s="14">
        <f t="shared" si="33"/>
        <v>28.442367793282852</v>
      </c>
      <c r="Q55" s="22">
        <f t="shared" si="53"/>
        <v>234.56482390663419</v>
      </c>
      <c r="R55" s="62">
        <f t="shared" si="0"/>
        <v>527.89815723996753</v>
      </c>
      <c r="S55" s="62">
        <f ca="1">AVERAGE(OFFSET($R$3,0,0,'Données projet'!$E$9+1,1))-AVERAGE(OFFSET($H$3,0,0,'Données projet'!$E$9+1,1))</f>
        <v>127.88773093204725</v>
      </c>
      <c r="T55" s="62">
        <f t="shared" si="34"/>
        <v>184.43919609313565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14.406077001522563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3.1613910470546427E-3</v>
      </c>
      <c r="AC55" s="24">
        <f t="shared" si="3"/>
        <v>14.409238392569618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240.49999999999989</v>
      </c>
      <c r="O56" s="14">
        <f>N56*VLOOKUP('Données projet'!$B$9,Paramètres!$A$1:$I$89,3,0)*VLOOKUP('Données projet'!$B$9,Paramètres!$A$1:$I$89,5,0)</f>
        <v>112.55399999999995</v>
      </c>
      <c r="P56" s="14">
        <f t="shared" si="33"/>
        <v>29.931920700323165</v>
      </c>
      <c r="Q56" s="22">
        <f t="shared" si="53"/>
        <v>248.16297855306274</v>
      </c>
      <c r="R56" s="62">
        <f t="shared" si="0"/>
        <v>541.49631188639603</v>
      </c>
      <c r="S56" s="62">
        <f ca="1">AVERAGE(OFFSET($R$3,0,0,'Données projet'!$E$9+1,1))-AVERAGE(OFFSET($H$3,0,0,'Données projet'!$E$9+1,1))</f>
        <v>127.88773093204725</v>
      </c>
      <c r="T56" s="62">
        <f t="shared" si="34"/>
        <v>184.43919609313565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14.123582618362049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2.2354410473547776E-3</v>
      </c>
      <c r="AC56" s="24">
        <f t="shared" si="3"/>
        <v>14.125818059409402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253.99999999999989</v>
      </c>
      <c r="O57" s="14">
        <f>N57*VLOOKUP('Données projet'!$B$9,Paramètres!$A$1:$I$89,3,0)*VLOOKUP('Données projet'!$B$9,Paramètres!$A$1:$I$89,5,0)</f>
        <v>118.87199999999994</v>
      </c>
      <c r="P57" s="14">
        <f t="shared" si="33"/>
        <v>31.411767382096219</v>
      </c>
      <c r="Q57" s="22">
        <f t="shared" si="53"/>
        <v>261.74422819048414</v>
      </c>
      <c r="R57" s="62">
        <f t="shared" si="0"/>
        <v>555.07756152381739</v>
      </c>
      <c r="S57" s="62">
        <f ca="1">AVERAGE(OFFSET($R$3,0,0,'Données projet'!$E$9+1,1))-AVERAGE(OFFSET($H$3,0,0,'Données projet'!$E$9+1,1))</f>
        <v>127.88773093204725</v>
      </c>
      <c r="T57" s="62">
        <f t="shared" si="34"/>
        <v>184.43919609313565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13.846627777750751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1.5806955235273213E-3</v>
      </c>
      <c r="AC57" s="24">
        <f t="shared" si="3"/>
        <v>13.848208473274278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267.49999999999989</v>
      </c>
      <c r="O58" s="14">
        <f>N58*VLOOKUP('Données projet'!$B$9,Paramètres!$A$1:$I$89,3,0)*VLOOKUP('Données projet'!$B$9,Paramètres!$A$1:$I$89,5,0)</f>
        <v>125.18999999999994</v>
      </c>
      <c r="P58" s="14">
        <f t="shared" si="33"/>
        <v>32.882482546564304</v>
      </c>
      <c r="Q58" s="22">
        <f t="shared" si="53"/>
        <v>275.30957376859936</v>
      </c>
      <c r="R58" s="62">
        <f t="shared" si="0"/>
        <v>568.64290710193268</v>
      </c>
      <c r="S58" s="62">
        <f ca="1">AVERAGE(OFFSET($R$3,0,0,'Données projet'!$E$9+1,1))-AVERAGE(OFFSET($H$3,0,0,'Données projet'!$E$9+1,1))</f>
        <v>127.88773093204725</v>
      </c>
      <c r="T58" s="62">
        <f t="shared" si="34"/>
        <v>184.43919609313565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13.575103852638069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1.1177205236773888E-3</v>
      </c>
      <c r="AC58" s="24">
        <f t="shared" si="3"/>
        <v>13.576221573161746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280.99999999999989</v>
      </c>
      <c r="O59" s="14">
        <f>N59*VLOOKUP('Données projet'!$B$9,Paramètres!$A$1:$I$89,3,0)*VLOOKUP('Données projet'!$B$9,Paramètres!$A$1:$I$89,5,0)</f>
        <v>131.50799999999995</v>
      </c>
      <c r="P59" s="14">
        <f t="shared" si="33"/>
        <v>34.344579617082481</v>
      </c>
      <c r="Q59" s="22">
        <f t="shared" si="53"/>
        <v>288.85990949975189</v>
      </c>
      <c r="R59" s="62">
        <f t="shared" si="0"/>
        <v>582.19324283308515</v>
      </c>
      <c r="S59" s="62">
        <f ca="1">AVERAGE(OFFSET($R$3,0,0,'Données projet'!$E$9+1,1))-AVERAGE(OFFSET($H$3,0,0,'Données projet'!$E$9+1,1))</f>
        <v>127.88773093204725</v>
      </c>
      <c r="T59" s="62">
        <f t="shared" si="34"/>
        <v>184.43919609313565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13.308904346083605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7.9034776176366067E-4</v>
      </c>
      <c r="AC59" s="24">
        <f t="shared" si="3"/>
        <v>13.309694693845367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294.49999999999989</v>
      </c>
      <c r="O60" s="14">
        <f>N60*VLOOKUP('Données projet'!$B$9,Paramètres!$A$1:$I$89,3,0)*VLOOKUP('Données projet'!$B$9,Paramètres!$A$1:$I$89,5,0)</f>
        <v>137.82599999999994</v>
      </c>
      <c r="P60" s="14">
        <f t="shared" si="33"/>
        <v>35.798519897115497</v>
      </c>
      <c r="Q60" s="22">
        <f t="shared" si="53"/>
        <v>302.39603882080934</v>
      </c>
      <c r="R60" s="62">
        <f t="shared" si="0"/>
        <v>595.72937215414265</v>
      </c>
      <c r="S60" s="62">
        <f ca="1">AVERAGE(OFFSET($R$3,0,0,'Données projet'!$E$9+1,1))-AVERAGE(OFFSET($H$3,0,0,'Données projet'!$E$9+1,1))</f>
        <v>127.88773093204725</v>
      </c>
      <c r="T60" s="62">
        <f t="shared" si="34"/>
        <v>184.43919609313565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13.047924849487007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5.5886026183869439E-4</v>
      </c>
      <c r="AC60" s="24">
        <f t="shared" si="3"/>
        <v>13.048483709748846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307.99999999999989</v>
      </c>
      <c r="O61" s="14">
        <f>N61*VLOOKUP('Données projet'!$B$9,Paramètres!$A$1:$I$89,3,0)*VLOOKUP('Données projet'!$B$9,Paramètres!$A$1:$I$89,5,0)</f>
        <v>144.14399999999995</v>
      </c>
      <c r="P61" s="14">
        <f t="shared" si="33"/>
        <v>37.244720006976216</v>
      </c>
      <c r="Q61" s="22">
        <f t="shared" si="53"/>
        <v>315.91868734548348</v>
      </c>
      <c r="R61" s="62">
        <f t="shared" si="0"/>
        <v>609.25202067881673</v>
      </c>
      <c r="S61" s="62">
        <f ca="1">AVERAGE(OFFSET($R$3,0,0,'Données projet'!$E$9+1,1))-AVERAGE(OFFSET($H$3,0,0,'Données projet'!$E$9+1,1))</f>
        <v>127.88773093204725</v>
      </c>
      <c r="T61" s="62">
        <f t="shared" si="34"/>
        <v>184.43919609313565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12.792063001636894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3.9517388088183033E-4</v>
      </c>
      <c r="AC61" s="24">
        <f t="shared" si="3"/>
        <v>12.792458175517776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321.49999999999989</v>
      </c>
      <c r="O62" s="14">
        <f>N62*VLOOKUP('Données projet'!$B$9,Paramètres!$A$1:$I$89,3,0)*VLOOKUP('Données projet'!$B$9,Paramètres!$A$1:$I$89,5,0)</f>
        <v>150.46199999999993</v>
      </c>
      <c r="P62" s="14">
        <f t="shared" si="33"/>
        <v>38.683557979918994</v>
      </c>
      <c r="Q62" s="22">
        <f t="shared" si="53"/>
        <v>329.42851348169211</v>
      </c>
      <c r="R62" s="62">
        <f t="shared" si="0"/>
        <v>622.76184681502536</v>
      </c>
      <c r="S62" s="62">
        <f ca="1">AVERAGE(OFFSET($R$3,0,0,'Données projet'!$E$9+1,1))-AVERAGE(OFFSET($H$3,0,0,'Données projet'!$E$9+1,1))</f>
        <v>127.88773093204725</v>
      </c>
      <c r="T62" s="62">
        <f t="shared" si="34"/>
        <v>184.43919609313565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12.541218448562804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2.7943013091934719E-4</v>
      </c>
      <c r="AC62" s="24">
        <f t="shared" si="3"/>
        <v>12.541497878693724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335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334.99999999999989</v>
      </c>
      <c r="O63" s="14">
        <f>N63*VLOOKUP('Données projet'!$B$9,Paramètres!$A$1:$I$89,3,0)*VLOOKUP('Données projet'!$B$9,Paramètres!$A$1:$I$89,5,0)</f>
        <v>156.77999999999994</v>
      </c>
      <c r="P63" s="14">
        <f t="shared" si="33"/>
        <v>40.115378305457938</v>
      </c>
      <c r="Q63" s="22">
        <f t="shared" si="53"/>
        <v>342.92611721533916</v>
      </c>
      <c r="R63" s="62">
        <f t="shared" si="0"/>
        <v>636.25945054867248</v>
      </c>
      <c r="S63" s="62">
        <f ca="1">AVERAGE(OFFSET($R$3,0,0,'Données projet'!$E$9+1,1))-AVERAGE(OFFSET($H$3,0,0,'Données projet'!$E$9+1,1))</f>
        <v>127.88773093204725</v>
      </c>
      <c r="T63" s="62">
        <f t="shared" si="34"/>
        <v>184.43919609313565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335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12.295292804174426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1.9758694044091517E-4</v>
      </c>
      <c r="AC63" s="24">
        <f t="shared" si="3"/>
        <v>12.295490391114868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-1.1368683772161603E-13</v>
      </c>
      <c r="O64" s="14">
        <f>N64*VLOOKUP('Données projet'!$B$9,Paramètres!$A$1:$I$89,3,0)*VLOOKUP('Données projet'!$B$9,Paramètres!$A$1:$I$89,5,0)</f>
        <v>-5.3205440053716299E-14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127.88773093204725</v>
      </c>
      <c r="T64" s="62">
        <f t="shared" si="34"/>
        <v>184.43919609313565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12.054189611672674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1.397150654596736E-4</v>
      </c>
      <c r="AC64" s="24">
        <f t="shared" si="3"/>
        <v>12.054329326738134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-1.1368683772161603E-13</v>
      </c>
      <c r="O65" s="14">
        <f>N65*VLOOKUP('Données projet'!$B$9,Paramètres!$A$1:$I$89,3,0)*VLOOKUP('Données projet'!$B$9,Paramètres!$A$1:$I$89,5,0)</f>
        <v>-5.3205440053716299E-14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127.88773093204725</v>
      </c>
      <c r="T65" s="62">
        <f t="shared" si="34"/>
        <v>184.43919609313565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11.817814305717453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9.8793470220457584E-5</v>
      </c>
      <c r="AC65" s="24">
        <f t="shared" si="3"/>
        <v>11.817913099187674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-1.1368683772161603E-13</v>
      </c>
      <c r="O66" s="14">
        <f>N66*VLOOKUP('Données projet'!$B$9,Paramètres!$A$1:$I$89,3,0)*VLOOKUP('Données projet'!$B$9,Paramètres!$A$1:$I$89,5,0)</f>
        <v>-5.3205440053716299E-14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127.88773093204725</v>
      </c>
      <c r="T66" s="62">
        <f t="shared" si="34"/>
        <v>184.43919609313565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11.586074175337314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6.9857532729836799E-5</v>
      </c>
      <c r="AC66" s="24">
        <f t="shared" si="3"/>
        <v>11.586144032870044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-1.1368683772161603E-13</v>
      </c>
      <c r="O67" s="14">
        <f>N67*VLOOKUP('Données projet'!$B$9,Paramètres!$A$1:$I$89,3,0)*VLOOKUP('Données projet'!$B$9,Paramètres!$A$1:$I$89,5,0)</f>
        <v>-5.3205440053716299E-14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127.88773093204725</v>
      </c>
      <c r="T67" s="62">
        <f t="shared" si="34"/>
        <v>184.43919609313565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11.358878327566407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4.9396735110228792E-5</v>
      </c>
      <c r="AC67" s="24">
        <f t="shared" si="3"/>
        <v>11.358927724301516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-1.1368683772161603E-13</v>
      </c>
      <c r="O68" s="14">
        <f>N68*VLOOKUP('Données projet'!$B$9,Paramètres!$A$1:$I$89,3,0)*VLOOKUP('Données projet'!$B$9,Paramètres!$A$1:$I$89,5,0)</f>
        <v>-5.3205440053716299E-14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127.88773093204725</v>
      </c>
      <c r="T68" s="62">
        <f t="shared" si="34"/>
        <v>184.43919609313565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11.136137651794503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3.4928766364918399E-5</v>
      </c>
      <c r="AC68" s="24">
        <f t="shared" ref="AC68:AC131" si="57">SUM(Z68:AB68)</f>
        <v>11.136172580560867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-1.1368683772161603E-13</v>
      </c>
      <c r="O69" s="14">
        <f>N69*VLOOKUP('Données projet'!$B$9,Paramètres!$A$1:$I$89,3,0)*VLOOKUP('Données projet'!$B$9,Paramètres!$A$1:$I$89,5,0)</f>
        <v>-5.3205440053716299E-14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127.88773093204725</v>
      </c>
      <c r="T69" s="62">
        <f t="shared" ref="T69:T132" si="88">$T$3</f>
        <v>184.43919609313565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10.917764784816089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2.4698367555114396E-5</v>
      </c>
      <c r="AC69" s="24">
        <f t="shared" si="57"/>
        <v>10.917789483183645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-1.1368683772161603E-13</v>
      </c>
      <c r="O70" s="14">
        <f>N70*VLOOKUP('Données projet'!$B$9,Paramètres!$A$1:$I$89,3,0)*VLOOKUP('Données projet'!$B$9,Paramètres!$A$1:$I$89,5,0)</f>
        <v>-5.3205440053716299E-14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127.88773093204725</v>
      </c>
      <c r="T70" s="62">
        <f t="shared" si="88"/>
        <v>184.43919609313565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10.703674076564825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1.74643831824592E-5</v>
      </c>
      <c r="AC70" s="24">
        <f t="shared" si="57"/>
        <v>10.703691540948007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-1.1368683772161603E-13</v>
      </c>
      <c r="O71" s="14">
        <f>N71*VLOOKUP('Données projet'!$B$9,Paramètres!$A$1:$I$89,3,0)*VLOOKUP('Données projet'!$B$9,Paramètres!$A$1:$I$89,5,0)</f>
        <v>-5.3205440053716299E-14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127.88773093204725</v>
      </c>
      <c r="T71" s="62">
        <f t="shared" si="88"/>
        <v>184.43919609313565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10.493781556519931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1.2349183777557198E-5</v>
      </c>
      <c r="AC71" s="24">
        <f t="shared" si="57"/>
        <v>10.493793905703708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-1.1368683772161603E-13</v>
      </c>
      <c r="O72" s="14">
        <f>N72*VLOOKUP('Données projet'!$B$9,Paramètres!$A$1:$I$89,3,0)*VLOOKUP('Données projet'!$B$9,Paramètres!$A$1:$I$89,5,0)</f>
        <v>-5.3205440053716299E-14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127.88773093204725</v>
      </c>
      <c r="T72" s="62">
        <f t="shared" si="88"/>
        <v>184.43919609313565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10.28800490077132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8.7321915912295998E-6</v>
      </c>
      <c r="AC72" s="24">
        <f t="shared" si="57"/>
        <v>10.288013632962912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-1.1368683772161603E-13</v>
      </c>
      <c r="O73" s="14">
        <f>N73*VLOOKUP('Données projet'!$B$9,Paramètres!$A$1:$I$89,3,0)*VLOOKUP('Données projet'!$B$9,Paramètres!$A$1:$I$89,5,0)</f>
        <v>-5.3205440053716299E-14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127.88773093204725</v>
      </c>
      <c r="T73" s="62">
        <f t="shared" si="88"/>
        <v>184.43919609313565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10.086263399730573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6.174591888778599E-6</v>
      </c>
      <c r="AC73" s="24">
        <f t="shared" si="57"/>
        <v>10.086269574322461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-1.1368683772161603E-13</v>
      </c>
      <c r="O74" s="14">
        <f>N74*VLOOKUP('Données projet'!$B$9,Paramètres!$A$1:$I$89,3,0)*VLOOKUP('Données projet'!$B$9,Paramètres!$A$1:$I$89,5,0)</f>
        <v>-5.3205440053716299E-14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127.88773093204725</v>
      </c>
      <c r="T74" s="62">
        <f t="shared" si="88"/>
        <v>184.43919609313565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9.8884779264750691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4.3660957956147999E-6</v>
      </c>
      <c r="AC74" s="24">
        <f t="shared" si="57"/>
        <v>9.8884822925708651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-1.1368683772161603E-13</v>
      </c>
      <c r="O75" s="14">
        <f>N75*VLOOKUP('Données projet'!$B$9,Paramètres!$A$1:$I$89,3,0)*VLOOKUP('Données projet'!$B$9,Paramètres!$A$1:$I$89,5,0)</f>
        <v>-5.3205440053716299E-14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127.88773093204725</v>
      </c>
      <c r="T75" s="62">
        <f t="shared" si="88"/>
        <v>184.43919609313565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9.6945709057128795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3.0872959443892995E-6</v>
      </c>
      <c r="AC75" s="24">
        <f t="shared" si="57"/>
        <v>9.6945739930088237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-1.1368683772161603E-13</v>
      </c>
      <c r="O76" s="14">
        <f>N76*VLOOKUP('Données projet'!$B$9,Paramètres!$A$1:$I$89,3,0)*VLOOKUP('Données projet'!$B$9,Paramètres!$A$1:$I$89,5,0)</f>
        <v>-5.3205440053716299E-14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127.88773093204725</v>
      </c>
      <c r="T76" s="62">
        <f t="shared" si="88"/>
        <v>184.43919609313565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9.5044662833562317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2.1830478978074E-6</v>
      </c>
      <c r="AC76" s="24">
        <f t="shared" si="57"/>
        <v>9.5044684664041288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-1.1368683772161603E-13</v>
      </c>
      <c r="O77" s="14">
        <f>N77*VLOOKUP('Données projet'!$B$9,Paramètres!$A$1:$I$89,3,0)*VLOOKUP('Données projet'!$B$9,Paramètres!$A$1:$I$89,5,0)</f>
        <v>-5.3205440053716299E-14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127.88773093204725</v>
      </c>
      <c r="T77" s="62">
        <f t="shared" si="88"/>
        <v>184.43919609313565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9.318089496691627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1.5436479721946497E-6</v>
      </c>
      <c r="AC77" s="24">
        <f t="shared" si="57"/>
        <v>9.3180910403395991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-1.1368683772161603E-13</v>
      </c>
      <c r="O78" s="14">
        <f>N78*VLOOKUP('Données projet'!$B$9,Paramètres!$A$1:$I$89,3,0)*VLOOKUP('Données projet'!$B$9,Paramètres!$A$1:$I$89,5,0)</f>
        <v>-5.3205440053716299E-14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127.88773093204725</v>
      </c>
      <c r="T78" s="62">
        <f t="shared" si="88"/>
        <v>184.43919609313565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9.1353674451349001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1.0915239489037E-6</v>
      </c>
      <c r="AC78" s="24">
        <f t="shared" si="57"/>
        <v>9.1353685366588486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-1.1368683772161603E-13</v>
      </c>
      <c r="O79" s="14">
        <f>N79*VLOOKUP('Données projet'!$B$9,Paramètres!$A$1:$I$89,3,0)*VLOOKUP('Données projet'!$B$9,Paramètres!$A$1:$I$89,5,0)</f>
        <v>-5.3205440053716299E-14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127.88773093204725</v>
      </c>
      <c r="T79" s="62">
        <f t="shared" si="88"/>
        <v>184.43919609313565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8.9562284615597552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7.7182398609732487E-7</v>
      </c>
      <c r="AC79" s="24">
        <f t="shared" si="57"/>
        <v>8.9562292333837412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-1.1368683772161603E-13</v>
      </c>
      <c r="O80" s="14">
        <f>N80*VLOOKUP('Données projet'!$B$9,Paramètres!$A$1:$I$89,3,0)*VLOOKUP('Données projet'!$B$9,Paramètres!$A$1:$I$89,5,0)</f>
        <v>-5.3205440053716299E-14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127.88773093204725</v>
      </c>
      <c r="T80" s="62">
        <f t="shared" si="88"/>
        <v>184.43919609313565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8.780602284188527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5.4576197445184999E-7</v>
      </c>
      <c r="AC80" s="24">
        <f t="shared" si="57"/>
        <v>8.7806028299505012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-1.1368683772161603E-13</v>
      </c>
      <c r="O81" s="14">
        <f>N81*VLOOKUP('Données projet'!$B$9,Paramètres!$A$1:$I$89,3,0)*VLOOKUP('Données projet'!$B$9,Paramètres!$A$1:$I$89,5,0)</f>
        <v>-5.3205440053716299E-14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127.88773093204725</v>
      </c>
      <c r="T81" s="62">
        <f t="shared" si="88"/>
        <v>184.43919609313565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8.608420029034157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3.8591199304866244E-7</v>
      </c>
      <c r="AC81" s="24">
        <f t="shared" si="57"/>
        <v>8.608420414946151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-1.1368683772161603E-13</v>
      </c>
      <c r="O82" s="14">
        <f>N82*VLOOKUP('Données projet'!$B$9,Paramètres!$A$1:$I$89,3,0)*VLOOKUP('Données projet'!$B$9,Paramètres!$A$1:$I$89,5,0)</f>
        <v>-5.3205440053716299E-14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127.88773093204725</v>
      </c>
      <c r="T82" s="62">
        <f t="shared" si="88"/>
        <v>184.43919609313565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8.4396141628825596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2.7288098722592499E-7</v>
      </c>
      <c r="AC82" s="24">
        <f t="shared" si="57"/>
        <v>8.4396144357635468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-1.1368683772161603E-13</v>
      </c>
      <c r="O83" s="14">
        <f>N83*VLOOKUP('Données projet'!$B$9,Paramètres!$A$1:$I$89,3,0)*VLOOKUP('Données projet'!$B$9,Paramètres!$A$1:$I$89,5,0)</f>
        <v>-5.3205440053716299E-14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127.88773093204725</v>
      </c>
      <c r="T83" s="62">
        <f t="shared" si="88"/>
        <v>184.43919609313565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8.2741184768047837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1.9295599652433122E-7</v>
      </c>
      <c r="AC83" s="24">
        <f t="shared" si="57"/>
        <v>8.2741186697607798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-1.1368683772161603E-13</v>
      </c>
      <c r="O84" s="14">
        <f>N84*VLOOKUP('Données projet'!$B$9,Paramètres!$A$1:$I$89,3,0)*VLOOKUP('Données projet'!$B$9,Paramètres!$A$1:$I$89,5,0)</f>
        <v>-5.3205440053716299E-14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127.88773093204725</v>
      </c>
      <c r="T84" s="62">
        <f t="shared" si="88"/>
        <v>184.43919609313565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8.1118680601885913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1.364404936129625E-7</v>
      </c>
      <c r="AC84" s="24">
        <f t="shared" si="57"/>
        <v>8.1118681966290858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-1.1368683772161603E-13</v>
      </c>
      <c r="O85" s="14">
        <f>N85*VLOOKUP('Données projet'!$B$9,Paramètres!$A$1:$I$89,3,0)*VLOOKUP('Données projet'!$B$9,Paramètres!$A$1:$I$89,5,0)</f>
        <v>-5.3205440053716299E-14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127.88773093204725</v>
      </c>
      <c r="T85" s="62">
        <f t="shared" si="88"/>
        <v>184.43919609313565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7.9527992752792596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9.6477998262165609E-8</v>
      </c>
      <c r="AC85" s="24">
        <f t="shared" si="57"/>
        <v>7.9527993717572576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-1.1368683772161603E-13</v>
      </c>
      <c r="O86" s="14">
        <f>N86*VLOOKUP('Données projet'!$B$9,Paramètres!$A$1:$I$89,3,0)*VLOOKUP('Données projet'!$B$9,Paramètres!$A$1:$I$89,5,0)</f>
        <v>-5.3205440053716299E-14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127.88773093204725</v>
      </c>
      <c r="T86" s="62">
        <f t="shared" si="88"/>
        <v>184.43919609313565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7.7968497322196217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6.8220246806481249E-8</v>
      </c>
      <c r="AC86" s="24">
        <f t="shared" si="57"/>
        <v>7.796849800439869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-1.1368683772161603E-13</v>
      </c>
      <c r="O87" s="14">
        <f>N87*VLOOKUP('Données projet'!$B$9,Paramètres!$A$1:$I$89,3,0)*VLOOKUP('Données projet'!$B$9,Paramètres!$A$1:$I$89,5,0)</f>
        <v>-5.3205440053716299E-14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127.88773093204725</v>
      </c>
      <c r="T87" s="62">
        <f t="shared" si="88"/>
        <v>184.43919609313565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7.6439582645795543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4.8238999131082804E-8</v>
      </c>
      <c r="AC87" s="24">
        <f t="shared" si="57"/>
        <v>7.6439583128185538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-1.1368683772161603E-13</v>
      </c>
      <c r="O88" s="14">
        <f>N88*VLOOKUP('Données projet'!$B$9,Paramètres!$A$1:$I$89,3,0)*VLOOKUP('Données projet'!$B$9,Paramètres!$A$1:$I$89,5,0)</f>
        <v>-5.3205440053716299E-14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127.88773093204725</v>
      </c>
      <c r="T88" s="62">
        <f t="shared" si="88"/>
        <v>184.43919609313565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7.4940649053653212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3.4110123403240624E-8</v>
      </c>
      <c r="AC88" s="24">
        <f t="shared" si="57"/>
        <v>7.4940649394754448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-1.1368683772161603E-13</v>
      </c>
      <c r="O89" s="14">
        <f>N89*VLOOKUP('Données projet'!$B$9,Paramètres!$A$1:$I$89,3,0)*VLOOKUP('Données projet'!$B$9,Paramètres!$A$1:$I$89,5,0)</f>
        <v>-5.3205440053716299E-14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127.88773093204725</v>
      </c>
      <c r="T89" s="62">
        <f t="shared" si="88"/>
        <v>184.43919609313565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7.347110863499358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2.4119499565541402E-8</v>
      </c>
      <c r="AC89" s="24">
        <f t="shared" si="57"/>
        <v>7.3471108876188573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-1.1368683772161603E-13</v>
      </c>
      <c r="O90" s="14">
        <f>N90*VLOOKUP('Données projet'!$B$9,Paramètres!$A$1:$I$89,3,0)*VLOOKUP('Données projet'!$B$9,Paramètres!$A$1:$I$89,5,0)</f>
        <v>-5.3205440053716299E-14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127.88773093204725</v>
      </c>
      <c r="T90" s="62">
        <f t="shared" si="88"/>
        <v>184.43919609313565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7.2030385007612709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1.7055061701620312E-8</v>
      </c>
      <c r="AC90" s="24">
        <f t="shared" si="57"/>
        <v>7.2030385178163323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-1.1368683772161603E-13</v>
      </c>
      <c r="O91" s="14">
        <f>N91*VLOOKUP('Données projet'!$B$9,Paramètres!$A$1:$I$89,3,0)*VLOOKUP('Données projet'!$B$9,Paramètres!$A$1:$I$89,5,0)</f>
        <v>-5.3205440053716299E-14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127.88773093204725</v>
      </c>
      <c r="T91" s="62">
        <f t="shared" si="88"/>
        <v>184.43919609313565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7.0617913091810136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1.2059749782770701E-8</v>
      </c>
      <c r="AC91" s="24">
        <f t="shared" si="57"/>
        <v>7.0617913212407633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-1.1368683772161603E-13</v>
      </c>
      <c r="O92" s="14">
        <f>N92*VLOOKUP('Données projet'!$B$9,Paramètres!$A$1:$I$89,3,0)*VLOOKUP('Données projet'!$B$9,Paramètres!$A$1:$I$89,5,0)</f>
        <v>-5.3205440053716299E-14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127.88773093204725</v>
      </c>
      <c r="T92" s="62">
        <f t="shared" si="88"/>
        <v>184.43919609313565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6.9233138888753656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8.5275308508101561E-9</v>
      </c>
      <c r="AC92" s="24">
        <f t="shared" si="57"/>
        <v>6.9233138974028963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-1.1368683772161603E-13</v>
      </c>
      <c r="O93" s="14">
        <f>N93*VLOOKUP('Données projet'!$B$9,Paramètres!$A$1:$I$89,3,0)*VLOOKUP('Données projet'!$B$9,Paramètres!$A$1:$I$89,5,0)</f>
        <v>-5.3205440053716299E-14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127.88773093204725</v>
      </c>
      <c r="T93" s="62">
        <f t="shared" si="88"/>
        <v>184.43919609313565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6.7875519263190247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6.0298748913853506E-9</v>
      </c>
      <c r="AC93" s="24">
        <f t="shared" si="57"/>
        <v>6.7875519323489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-1.1368683772161603E-13</v>
      </c>
      <c r="O94" s="14">
        <f>N94*VLOOKUP('Données projet'!$B$9,Paramètres!$A$1:$I$89,3,0)*VLOOKUP('Données projet'!$B$9,Paramètres!$A$1:$I$89,5,0)</f>
        <v>-5.3205440053716299E-14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127.88773093204725</v>
      </c>
      <c r="T94" s="62">
        <f t="shared" si="88"/>
        <v>184.43919609313565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6.6544521730417925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4.263765425405078E-9</v>
      </c>
      <c r="AC94" s="24">
        <f t="shared" si="57"/>
        <v>6.6544521773055578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-1.1368683772161603E-13</v>
      </c>
      <c r="O95" s="14">
        <f>N95*VLOOKUP('Données projet'!$B$9,Paramètres!$A$1:$I$89,3,0)*VLOOKUP('Données projet'!$B$9,Paramètres!$A$1:$I$89,5,0)</f>
        <v>-5.3205440053716299E-14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127.88773093204725</v>
      </c>
      <c r="T95" s="62">
        <f t="shared" si="88"/>
        <v>184.43919609313565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6.5239624247434937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3.0149374456926753E-9</v>
      </c>
      <c r="AC95" s="24">
        <f t="shared" si="57"/>
        <v>6.5239624277584314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-1.1368683772161603E-13</v>
      </c>
      <c r="O96" s="14">
        <f>N96*VLOOKUP('Données projet'!$B$9,Paramètres!$A$1:$I$89,3,0)*VLOOKUP('Données projet'!$B$9,Paramètres!$A$1:$I$89,5,0)</f>
        <v>-5.3205440053716299E-14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127.88773093204725</v>
      </c>
      <c r="T96" s="62">
        <f t="shared" si="88"/>
        <v>184.43919609313565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6.3960315008184372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2.131882712702539E-9</v>
      </c>
      <c r="AC96" s="24">
        <f t="shared" si="57"/>
        <v>6.3960315029503203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-1.1368683772161603E-13</v>
      </c>
      <c r="O97" s="14">
        <f>N97*VLOOKUP('Données projet'!$B$9,Paramètres!$A$1:$I$89,3,0)*VLOOKUP('Données projet'!$B$9,Paramètres!$A$1:$I$89,5,0)</f>
        <v>-5.3205440053716299E-14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127.88773093204725</v>
      </c>
      <c r="T97" s="62">
        <f t="shared" si="88"/>
        <v>184.43919609313565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6.270609224281392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1.5074687228463376E-9</v>
      </c>
      <c r="AC97" s="24">
        <f t="shared" si="57"/>
        <v>6.2706092257888608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-1.1368683772161603E-13</v>
      </c>
      <c r="O98" s="14">
        <f>N98*VLOOKUP('Données projet'!$B$9,Paramètres!$A$1:$I$89,3,0)*VLOOKUP('Données projet'!$B$9,Paramètres!$A$1:$I$89,5,0)</f>
        <v>-5.3205440053716299E-14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127.88773093204725</v>
      </c>
      <c r="T98" s="62">
        <f t="shared" si="88"/>
        <v>184.43919609313565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6.1476464020872035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1.0659413563512695E-9</v>
      </c>
      <c r="AC98" s="24">
        <f t="shared" si="57"/>
        <v>6.1476464031531446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-1.1368683772161603E-13</v>
      </c>
      <c r="O99" s="14">
        <f>N99*VLOOKUP('Données projet'!$B$9,Paramètres!$A$1:$I$89,3,0)*VLOOKUP('Données projet'!$B$9,Paramètres!$A$1:$I$89,5,0)</f>
        <v>-5.3205440053716299E-14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127.88773093204725</v>
      </c>
      <c r="T99" s="62">
        <f t="shared" si="88"/>
        <v>184.43919609313565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6.0270948058363274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7.5373436142316882E-10</v>
      </c>
      <c r="AC99" s="24">
        <f t="shared" si="57"/>
        <v>6.0270948065900614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-1.1368683772161603E-13</v>
      </c>
      <c r="O100" s="14">
        <f>N100*VLOOKUP('Données projet'!$B$9,Paramètres!$A$1:$I$89,3,0)*VLOOKUP('Données projet'!$B$9,Paramètres!$A$1:$I$89,5,0)</f>
        <v>-5.3205440053716299E-14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127.88773093204725</v>
      </c>
      <c r="T100" s="62">
        <f t="shared" si="88"/>
        <v>184.43919609313565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5.9089071528587178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5.3297067817563475E-10</v>
      </c>
      <c r="AC100" s="24">
        <f t="shared" si="57"/>
        <v>5.9089071533916888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-1.1368683772161603E-13</v>
      </c>
      <c r="O101" s="14">
        <f>N101*VLOOKUP('Données projet'!$B$9,Paramètres!$A$1:$I$89,3,0)*VLOOKUP('Données projet'!$B$9,Paramètres!$A$1:$I$89,5,0)</f>
        <v>-5.3205440053716299E-14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127.88773093204725</v>
      </c>
      <c r="T101" s="62">
        <f t="shared" si="88"/>
        <v>184.43919609313565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5.7930370876686483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3.7686718071158441E-10</v>
      </c>
      <c r="AC101" s="24">
        <f t="shared" si="57"/>
        <v>5.7930370880455158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-1.1368683772161603E-13</v>
      </c>
      <c r="O102" s="14">
        <f>N102*VLOOKUP('Données projet'!$B$9,Paramètres!$A$1:$I$89,3,0)*VLOOKUP('Données projet'!$B$9,Paramètres!$A$1:$I$89,5,0)</f>
        <v>-5.3205440053716299E-14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127.88773093204725</v>
      </c>
      <c r="T102" s="62">
        <f t="shared" si="88"/>
        <v>184.43919609313565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5.6794391637831954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2.6648533908781738E-10</v>
      </c>
      <c r="AC102" s="24">
        <f t="shared" si="57"/>
        <v>5.6794391640496809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-1.1368683772161603E-13</v>
      </c>
      <c r="O103" s="14">
        <f>N103*VLOOKUP('Données projet'!$B$9,Paramètres!$A$1:$I$89,3,0)*VLOOKUP('Données projet'!$B$9,Paramètres!$A$1:$I$89,5,0)</f>
        <v>-5.3205440053716299E-14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127.88773093204725</v>
      </c>
      <c r="T103" s="62">
        <f t="shared" si="88"/>
        <v>184.43919609313565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5.5680688258972442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1.8843359035579221E-10</v>
      </c>
      <c r="AC103" s="24">
        <f t="shared" si="57"/>
        <v>5.5680688260856774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127.88773093204725</v>
      </c>
      <c r="T104" s="62">
        <f t="shared" si="88"/>
        <v>184.43919609313565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5.4588823924080376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1.3324266954390869E-10</v>
      </c>
      <c r="AC104" s="24">
        <f t="shared" si="57"/>
        <v>5.4588823925412804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127.88773093204725</v>
      </c>
      <c r="T105" s="62">
        <f t="shared" si="88"/>
        <v>184.43919609313565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5.3518370382824054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9.4216795177896103E-11</v>
      </c>
      <c r="AC105" s="24">
        <f t="shared" si="57"/>
        <v>5.3518370383766225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127.88773093204725</v>
      </c>
      <c r="T106" s="62">
        <f t="shared" si="88"/>
        <v>184.43919609313565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5.2468907782599583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6.6621334771954344E-11</v>
      </c>
      <c r="AC106" s="24">
        <f t="shared" si="57"/>
        <v>5.2468907783265797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127.88773093204725</v>
      </c>
      <c r="T107" s="62">
        <f t="shared" si="88"/>
        <v>184.43919609313565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5.1440024503856527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4.7108397588948051E-11</v>
      </c>
      <c r="AC107" s="24">
        <f t="shared" si="57"/>
        <v>5.1440024504327608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127.88773093204725</v>
      </c>
      <c r="T108" s="62">
        <f t="shared" si="88"/>
        <v>184.43919609313565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5.0431316998652793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3.3310667385977172E-11</v>
      </c>
      <c r="AC108" s="24">
        <f t="shared" si="57"/>
        <v>5.0431316998985896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127.88773093204725</v>
      </c>
      <c r="T109" s="62">
        <f t="shared" si="88"/>
        <v>184.43919609313565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4.9442389632375274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2.3554198794474026E-11</v>
      </c>
      <c r="AC109" s="24">
        <f t="shared" si="57"/>
        <v>4.9442389632610819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127.88773093204725</v>
      </c>
      <c r="T110" s="62">
        <f t="shared" si="88"/>
        <v>184.43919609313565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4.8472854528564326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1.6655333692988586E-11</v>
      </c>
      <c r="AC110" s="24">
        <f t="shared" si="57"/>
        <v>4.8472854528730878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127.88773093204725</v>
      </c>
      <c r="T111" s="62">
        <f t="shared" si="88"/>
        <v>184.43919609313565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4.7522331416781087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1.1777099397237013E-11</v>
      </c>
      <c r="AC111" s="24">
        <f t="shared" si="57"/>
        <v>4.752233141689886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127.88773093204725</v>
      </c>
      <c r="T112" s="62">
        <f t="shared" si="88"/>
        <v>184.43919609313565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4.6590447483458064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8.327666846494293E-12</v>
      </c>
      <c r="AC112" s="24">
        <f t="shared" si="57"/>
        <v>4.659044748354134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127.88773093204725</v>
      </c>
      <c r="T113" s="62">
        <f t="shared" si="88"/>
        <v>184.43919609313565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4.5676837225674438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5.8885496986185064E-12</v>
      </c>
      <c r="AC113" s="24">
        <f t="shared" si="57"/>
        <v>4.5676837225733324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127.88773093204725</v>
      </c>
      <c r="T114" s="62">
        <f t="shared" si="88"/>
        <v>184.43919609313565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4.4781142307798714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4.1638334232471465E-12</v>
      </c>
      <c r="AC114" s="24">
        <f t="shared" si="57"/>
        <v>4.4781142307840351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127.88773093204725</v>
      </c>
      <c r="T115" s="62">
        <f t="shared" si="88"/>
        <v>184.43919609313565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4.3903011420942573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2.9442748493092532E-12</v>
      </c>
      <c r="AC115" s="24">
        <f t="shared" si="57"/>
        <v>4.3903011420972016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127.88773093204725</v>
      </c>
      <c r="T116" s="62">
        <f t="shared" si="88"/>
        <v>184.43919609313565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4.3042100145170732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2.0819167116235733E-12</v>
      </c>
      <c r="AC116" s="24">
        <f t="shared" si="57"/>
        <v>4.3042100145191551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127.88773093204725</v>
      </c>
      <c r="T117" s="62">
        <f t="shared" si="88"/>
        <v>184.43919609313565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4.2198070814412745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1.4721374246546266E-12</v>
      </c>
      <c r="AC117" s="24">
        <f t="shared" si="57"/>
        <v>4.2198070814427462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127.88773093204725</v>
      </c>
      <c r="T118" s="62">
        <f t="shared" si="88"/>
        <v>184.43919609313565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4.1370592384023865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1.0409583558117866E-12</v>
      </c>
      <c r="AC118" s="24">
        <f t="shared" si="57"/>
        <v>4.1370592384034275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127.88773093204725</v>
      </c>
      <c r="T119" s="62">
        <f t="shared" si="88"/>
        <v>184.43919609313565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4.0559340300942903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7.360687123273133E-13</v>
      </c>
      <c r="AC119" s="24">
        <f t="shared" si="57"/>
        <v>4.0559340300950266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127.88773093204725</v>
      </c>
      <c r="T120" s="62">
        <f t="shared" si="88"/>
        <v>184.43919609313565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3.9763996376396249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5.2047917790589332E-13</v>
      </c>
      <c r="AC120" s="24">
        <f t="shared" si="57"/>
        <v>3.9763996376401454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127.88773093204725</v>
      </c>
      <c r="T121" s="62">
        <f t="shared" si="88"/>
        <v>184.43919609313565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3.898424866109806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3.6803435616365665E-13</v>
      </c>
      <c r="AC121" s="24">
        <f t="shared" si="57"/>
        <v>3.8984248661101741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127.88773093204725</v>
      </c>
      <c r="T122" s="62">
        <f t="shared" si="88"/>
        <v>184.43919609313565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3.8219791322897723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2.6023958895294666E-13</v>
      </c>
      <c r="AC122" s="24">
        <f t="shared" si="57"/>
        <v>3.8219791322900325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127.88773093204725</v>
      </c>
      <c r="T123" s="62">
        <f t="shared" si="88"/>
        <v>184.43919609313565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3.7470324526826557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1.8401717808182833E-13</v>
      </c>
      <c r="AC123" s="24">
        <f t="shared" si="57"/>
        <v>3.7470324526828396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127.88773093204725</v>
      </c>
      <c r="T124" s="62">
        <f t="shared" si="88"/>
        <v>184.43919609313565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3.6735554317496741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1.3011979447647333E-13</v>
      </c>
      <c r="AC124" s="24">
        <f t="shared" si="57"/>
        <v>3.6735554317498043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127.88773093204725</v>
      </c>
      <c r="T125" s="62">
        <f t="shared" si="88"/>
        <v>184.43919609313565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3.601519250380631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9.2008589040914163E-14</v>
      </c>
      <c r="AC125" s="24">
        <f t="shared" si="57"/>
        <v>3.601519250380723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127.88773093204725</v>
      </c>
      <c r="T126" s="62">
        <f t="shared" si="88"/>
        <v>184.43919609313565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3.5308956545905024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6.5059897238236664E-14</v>
      </c>
      <c r="AC126" s="24">
        <f t="shared" si="57"/>
        <v>3.5308956545905676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127.88773093204725</v>
      </c>
      <c r="T127" s="62">
        <f t="shared" si="88"/>
        <v>184.43919609313565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3.4616569444376784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4.6004294520457081E-14</v>
      </c>
      <c r="AC127" s="24">
        <f t="shared" si="57"/>
        <v>3.4616569444377245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127.88773093204725</v>
      </c>
      <c r="T128" s="62">
        <f t="shared" si="88"/>
        <v>184.43919609313565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3.3937759631595079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3.2529948619118332E-14</v>
      </c>
      <c r="AC128" s="24">
        <f t="shared" si="57"/>
        <v>3.3937759631595403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127.88773093204725</v>
      </c>
      <c r="T129" s="62">
        <f t="shared" si="88"/>
        <v>184.43919609313565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3.3272260865208922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2.3002147260228541E-14</v>
      </c>
      <c r="AC129" s="24">
        <f t="shared" si="57"/>
        <v>3.3272260865209153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127.88773093204725</v>
      </c>
      <c r="T130" s="62">
        <f t="shared" si="88"/>
        <v>184.43919609313565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3.2619812123717429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1.6264974309559166E-14</v>
      </c>
      <c r="AC130" s="24">
        <f t="shared" si="57"/>
        <v>3.2619812123717593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127.88773093204725</v>
      </c>
      <c r="T131" s="62">
        <f t="shared" si="88"/>
        <v>184.43919609313565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3.1980157504092146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1.150107363011427E-14</v>
      </c>
      <c r="AC131" s="24">
        <f t="shared" si="57"/>
        <v>3.1980157504092261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127.88773093204725</v>
      </c>
      <c r="T132" s="62">
        <f t="shared" si="88"/>
        <v>184.43919609313565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3.135304612140692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8.1324871547795831E-15</v>
      </c>
      <c r="AC132" s="24">
        <f t="shared" ref="AC132:AC153" si="111">SUM(Z132:AB132)</f>
        <v>3.1353046121407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127.88773093204725</v>
      </c>
      <c r="T133" s="62">
        <f t="shared" ref="T133:T196" si="142">$T$3</f>
        <v>184.43919609313565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3.0738232010435977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5.7505368150571352E-15</v>
      </c>
      <c r="AC133" s="24">
        <f t="shared" si="111"/>
        <v>3.0738232010436035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127.88773093204725</v>
      </c>
      <c r="T134" s="62">
        <f t="shared" si="142"/>
        <v>184.43919609313565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3.0135474029181597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4.0662435773897915E-15</v>
      </c>
      <c r="AC134" s="24">
        <f t="shared" si="111"/>
        <v>3.0135474029181637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127.88773093204725</v>
      </c>
      <c r="T135" s="62">
        <f t="shared" si="142"/>
        <v>184.43919609313565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2.9544535764293549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2.8752684075285676E-15</v>
      </c>
      <c r="AC135" s="24">
        <f t="shared" si="111"/>
        <v>2.9544535764293576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127.88773093204725</v>
      </c>
      <c r="T136" s="62">
        <f t="shared" si="142"/>
        <v>184.43919609313565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2.8965185438343202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2.0331217886948958E-15</v>
      </c>
      <c r="AC136" s="24">
        <f t="shared" si="111"/>
        <v>2.8965185438343224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127.88773093204725</v>
      </c>
      <c r="T137" s="62">
        <f t="shared" si="142"/>
        <v>184.43919609313565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2.8397195818915937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1.4376342037642838E-15</v>
      </c>
      <c r="AC137" s="24">
        <f t="shared" si="111"/>
        <v>2.839719581891595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127.88773093204725</v>
      </c>
      <c r="T138" s="62">
        <f t="shared" si="142"/>
        <v>184.43919609313565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2.7840344129486181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1.0165608943474479E-15</v>
      </c>
      <c r="AC138" s="24">
        <f t="shared" si="111"/>
        <v>2.784034412948619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127.88773093204725</v>
      </c>
      <c r="T139" s="62">
        <f t="shared" si="142"/>
        <v>184.43919609313565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2.7294411962040148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7.188171018821419E-16</v>
      </c>
      <c r="AC139" s="24">
        <f t="shared" si="111"/>
        <v>2.7294411962040157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127.88773093204725</v>
      </c>
      <c r="T140" s="62">
        <f t="shared" si="142"/>
        <v>184.43919609313565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2.6759185191411992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5.0828044717372394E-16</v>
      </c>
      <c r="AC140" s="24">
        <f t="shared" si="111"/>
        <v>2.6759185191411996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127.88773093204725</v>
      </c>
      <c r="T141" s="62">
        <f t="shared" si="142"/>
        <v>184.43919609313565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2.6234453891299756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3.5940855094107095E-16</v>
      </c>
      <c r="AC141" s="24">
        <f t="shared" si="111"/>
        <v>2.623445389129976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127.88773093204725</v>
      </c>
      <c r="T142" s="62">
        <f t="shared" si="142"/>
        <v>184.43919609313565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2.5720012251928233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2.5414022358686197E-16</v>
      </c>
      <c r="AC142" s="24">
        <f t="shared" si="111"/>
        <v>2.5720012251928237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127.88773093204725</v>
      </c>
      <c r="T143" s="62">
        <f t="shared" si="142"/>
        <v>184.43919609313565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2.5215658499326365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1.7970427547053547E-16</v>
      </c>
      <c r="AC143" s="24">
        <f t="shared" si="111"/>
        <v>2.5215658499326365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127.88773093204725</v>
      </c>
      <c r="T144" s="62">
        <f t="shared" si="142"/>
        <v>184.43919609313565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2.4721194816187606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1.2707011179343099E-16</v>
      </c>
      <c r="AC144" s="24">
        <f t="shared" si="111"/>
        <v>2.4721194816187606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127.88773093204725</v>
      </c>
      <c r="T145" s="62">
        <f t="shared" si="142"/>
        <v>184.43919609313565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2.4236427264282132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8.9852137735267737E-17</v>
      </c>
      <c r="AC145" s="24">
        <f t="shared" si="111"/>
        <v>2.4236427264282132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127.88773093204725</v>
      </c>
      <c r="T146" s="62">
        <f t="shared" si="142"/>
        <v>184.43919609313565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2.3761165708390513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6.3535055896715493E-17</v>
      </c>
      <c r="AC146" s="24">
        <f t="shared" si="111"/>
        <v>2.3761165708390513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127.88773093204725</v>
      </c>
      <c r="T147" s="62">
        <f t="shared" si="142"/>
        <v>184.43919609313565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2.3295223741729005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4.4926068867633868E-17</v>
      </c>
      <c r="AC147" s="24">
        <f t="shared" si="111"/>
        <v>2.3295223741729005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127.88773093204725</v>
      </c>
      <c r="T148" s="62">
        <f t="shared" si="142"/>
        <v>184.43919609313565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2.2838418612837192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3.1767527948357746E-17</v>
      </c>
      <c r="AC148" s="24">
        <f t="shared" si="111"/>
        <v>2.2838418612837192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127.88773093204725</v>
      </c>
      <c r="T149" s="62">
        <f t="shared" si="142"/>
        <v>184.43919609313565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2.239057115389933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2.2463034433816934E-17</v>
      </c>
      <c r="AC149" s="24">
        <f t="shared" si="111"/>
        <v>2.239057115389933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127.88773093204725</v>
      </c>
      <c r="T150" s="62">
        <f t="shared" si="142"/>
        <v>184.43919609313565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2.195150571047126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1.5883763974178873E-17</v>
      </c>
      <c r="AC150" s="24">
        <f t="shared" si="111"/>
        <v>2.195150571047126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127.88773093204725</v>
      </c>
      <c r="T151" s="62">
        <f t="shared" si="142"/>
        <v>184.43919609313565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2.1521050072585339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1.1231517216908467E-17</v>
      </c>
      <c r="AC151" s="24">
        <f t="shared" si="111"/>
        <v>2.1521050072585339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127.88773093204725</v>
      </c>
      <c r="T152" s="62">
        <f t="shared" si="142"/>
        <v>184.43919609313565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2.1099035407206346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7.9418819870894366E-18</v>
      </c>
      <c r="AC152" s="24">
        <f t="shared" si="111"/>
        <v>2.1099035407206346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127.88773093204725</v>
      </c>
      <c r="T153" s="62">
        <f t="shared" si="142"/>
        <v>184.43919609313565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2.0685296192011906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5.6157586084542336E-18</v>
      </c>
      <c r="AC153" s="24">
        <f t="shared" si="111"/>
        <v>2.0685296192011906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127.88773093204725</v>
      </c>
      <c r="T154" s="62">
        <f t="shared" si="142"/>
        <v>184.43919609313565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2.0279670150471425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3.9709409935447183E-18</v>
      </c>
      <c r="AC154" s="24">
        <f t="shared" ref="AC154:AC203" si="163">SUM(Z154:AB154)</f>
        <v>2.0279670150471425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127.88773093204725</v>
      </c>
      <c r="T155" s="62">
        <f t="shared" si="142"/>
        <v>184.43919609313565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1.9881998188198098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2.8078793042271168E-18</v>
      </c>
      <c r="AC155" s="24">
        <f t="shared" si="163"/>
        <v>1.9881998188198098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127.88773093204725</v>
      </c>
      <c r="T156" s="62">
        <f t="shared" si="142"/>
        <v>184.43919609313565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1.9492124330549003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1.9854704967723591E-18</v>
      </c>
      <c r="AC156" s="24">
        <f t="shared" si="163"/>
        <v>1.9492124330549003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127.88773093204725</v>
      </c>
      <c r="T157" s="62">
        <f t="shared" si="142"/>
        <v>184.43919609313565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1.9109895661448835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1.4039396521135584E-18</v>
      </c>
      <c r="AC157" s="24">
        <f t="shared" si="163"/>
        <v>1.9109895661448835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127.88773093204725</v>
      </c>
      <c r="T158" s="62">
        <f t="shared" si="142"/>
        <v>184.43919609313565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1.8735162263413254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9.9273524838617957E-19</v>
      </c>
      <c r="AC158" s="24">
        <f t="shared" si="163"/>
        <v>1.8735162263413254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127.88773093204725</v>
      </c>
      <c r="T159" s="62">
        <f t="shared" si="142"/>
        <v>184.43919609313565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1.8367777158748346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7.0196982605677919E-19</v>
      </c>
      <c r="AC159" s="24">
        <f t="shared" si="163"/>
        <v>1.8367777158748346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127.88773093204725</v>
      </c>
      <c r="T160" s="62">
        <f t="shared" si="142"/>
        <v>184.43919609313565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1.8007596251903131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4.9636762419308979E-19</v>
      </c>
      <c r="AC160" s="24">
        <f t="shared" si="163"/>
        <v>1.8007596251903131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127.88773093204725</v>
      </c>
      <c r="T161" s="62">
        <f t="shared" si="142"/>
        <v>184.43919609313565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1.765447827295249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3.509849130283896E-19</v>
      </c>
      <c r="AC161" s="24">
        <f t="shared" si="163"/>
        <v>1.765447827295249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127.88773093204725</v>
      </c>
      <c r="T162" s="62">
        <f t="shared" si="142"/>
        <v>184.43919609313565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1.730828472218837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2.4818381209654489E-19</v>
      </c>
      <c r="AC162" s="24">
        <f t="shared" si="163"/>
        <v>1.730828472218837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127.88773093204725</v>
      </c>
      <c r="T163" s="62">
        <f t="shared" si="142"/>
        <v>184.43919609313565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1.6968879815797517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1.754924565141948E-19</v>
      </c>
      <c r="AC163" s="24">
        <f t="shared" si="163"/>
        <v>1.6968879815797517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127.88773093204725</v>
      </c>
      <c r="T164" s="62">
        <f t="shared" si="142"/>
        <v>184.43919609313565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1.6636130432604439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1.2409190604827245E-19</v>
      </c>
      <c r="AC164" s="24">
        <f t="shared" si="163"/>
        <v>1.6636130432604439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127.88773093204725</v>
      </c>
      <c r="T165" s="62">
        <f t="shared" si="142"/>
        <v>184.43919609313565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1.6309906061858692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8.7746228257097399E-20</v>
      </c>
      <c r="AC165" s="24">
        <f t="shared" si="163"/>
        <v>1.6309906061858692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127.88773093204725</v>
      </c>
      <c r="T166" s="62">
        <f t="shared" si="142"/>
        <v>184.43919609313565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1.5990078752046051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6.2045953024136223E-20</v>
      </c>
      <c r="AC166" s="24">
        <f t="shared" si="163"/>
        <v>1.5990078752046051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127.88773093204725</v>
      </c>
      <c r="T167" s="62">
        <f t="shared" si="142"/>
        <v>184.43919609313565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1.567652306070344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4.38731141285487E-20</v>
      </c>
      <c r="AC167" s="24">
        <f t="shared" si="163"/>
        <v>1.567652306070344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127.88773093204725</v>
      </c>
      <c r="T168" s="62">
        <f t="shared" si="142"/>
        <v>184.43919609313565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1.5369116005217969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3.1022976512068112E-20</v>
      </c>
      <c r="AC168" s="24">
        <f t="shared" si="163"/>
        <v>1.5369116005217969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127.88773093204725</v>
      </c>
      <c r="T169" s="62">
        <f t="shared" si="142"/>
        <v>184.43919609313565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1.5067737014590779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2.193655706427435E-20</v>
      </c>
      <c r="AC169" s="24">
        <f t="shared" si="163"/>
        <v>1.5067737014590779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127.88773093204725</v>
      </c>
      <c r="T170" s="62">
        <f t="shared" si="142"/>
        <v>184.43919609313565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1.4772267882146755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1.5511488256034056E-20</v>
      </c>
      <c r="AC170" s="24">
        <f t="shared" si="163"/>
        <v>1.4772267882146755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127.88773093204725</v>
      </c>
      <c r="T171" s="62">
        <f t="shared" si="142"/>
        <v>184.43919609313565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1.4482592719171583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1.0968278532137175E-20</v>
      </c>
      <c r="AC171" s="24">
        <f t="shared" si="163"/>
        <v>1.4482592719171583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127.88773093204725</v>
      </c>
      <c r="T172" s="62">
        <f t="shared" si="142"/>
        <v>184.43919609313565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1.4198597909457951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7.7557441280170279E-21</v>
      </c>
      <c r="AC172" s="24">
        <f t="shared" si="163"/>
        <v>1.4198597909457951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127.88773093204725</v>
      </c>
      <c r="T173" s="62">
        <f t="shared" si="142"/>
        <v>184.43919609313565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1.3920172064743073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5.4841392660685875E-21</v>
      </c>
      <c r="AC173" s="24">
        <f t="shared" si="163"/>
        <v>1.3920172064743073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127.88773093204725</v>
      </c>
      <c r="T174" s="62">
        <f t="shared" si="142"/>
        <v>184.43919609313565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1.3647205981020056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3.877872064008514E-21</v>
      </c>
      <c r="AC174" s="24">
        <f t="shared" si="163"/>
        <v>1.3647205981020056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127.88773093204725</v>
      </c>
      <c r="T175" s="62">
        <f t="shared" si="142"/>
        <v>184.43919609313565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1.3379592595705978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2.7420696330342937E-21</v>
      </c>
      <c r="AC175" s="24">
        <f t="shared" si="163"/>
        <v>1.3379592595705978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127.88773093204725</v>
      </c>
      <c r="T176" s="62">
        <f t="shared" si="142"/>
        <v>184.43919609313565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1.311722694564986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1.938936032004257E-21</v>
      </c>
      <c r="AC176" s="24">
        <f t="shared" si="163"/>
        <v>1.311722694564986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127.88773093204725</v>
      </c>
      <c r="T177" s="62">
        <f t="shared" si="142"/>
        <v>184.43919609313565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1.2860006125964099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1.3710348165171469E-21</v>
      </c>
      <c r="AC177" s="24">
        <f t="shared" si="163"/>
        <v>1.2860006125964099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127.88773093204725</v>
      </c>
      <c r="T178" s="62">
        <f t="shared" si="142"/>
        <v>184.43919609313565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1.2607829249663165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9.6946801600212849E-22</v>
      </c>
      <c r="AC178" s="24">
        <f t="shared" si="163"/>
        <v>1.2607829249663165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127.88773093204725</v>
      </c>
      <c r="T179" s="62">
        <f t="shared" si="142"/>
        <v>184.43919609313565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1.2360597408093787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6.8551740825857343E-22</v>
      </c>
      <c r="AC179" s="24">
        <f t="shared" si="163"/>
        <v>1.2360597408093787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127.88773093204725</v>
      </c>
      <c r="T180" s="62">
        <f t="shared" si="142"/>
        <v>184.43919609313565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1.2118213632141051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4.8473400800106424E-22</v>
      </c>
      <c r="AC180" s="24">
        <f t="shared" si="163"/>
        <v>1.2118213632141051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127.88773093204725</v>
      </c>
      <c r="T181" s="62">
        <f t="shared" si="142"/>
        <v>184.43919609313565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1.1880582854195243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3.4275870412928672E-22</v>
      </c>
      <c r="AC181" s="24">
        <f t="shared" si="163"/>
        <v>1.1880582854195243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127.88773093204725</v>
      </c>
      <c r="T182" s="62">
        <f t="shared" si="142"/>
        <v>184.43919609313565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1.1647611870864489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2.4236700400053212E-22</v>
      </c>
      <c r="AC182" s="24">
        <f t="shared" si="163"/>
        <v>1.1647611870864489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127.88773093204725</v>
      </c>
      <c r="T183" s="62">
        <f t="shared" si="142"/>
        <v>184.43919609313565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1.1419209306418583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1.7137935206464336E-22</v>
      </c>
      <c r="AC183" s="24">
        <f t="shared" si="163"/>
        <v>1.1419209306418583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127.88773093204725</v>
      </c>
      <c r="T184" s="62">
        <f t="shared" si="142"/>
        <v>184.43919609313565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1.1195285576949652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1.2118350200026606E-22</v>
      </c>
      <c r="AC184" s="24">
        <f t="shared" si="163"/>
        <v>1.1195285576949652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127.88773093204725</v>
      </c>
      <c r="T185" s="62">
        <f t="shared" si="142"/>
        <v>184.43919609313565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1.0975752855235617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8.5689676032321679E-23</v>
      </c>
      <c r="AC185" s="24">
        <f t="shared" si="163"/>
        <v>1.0975752855235617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127.88773093204725</v>
      </c>
      <c r="T186" s="62">
        <f t="shared" si="142"/>
        <v>184.43919609313565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1.0760525036292656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6.0591751000133031E-23</v>
      </c>
      <c r="AC186" s="24">
        <f t="shared" si="163"/>
        <v>1.0760525036292656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127.88773093204725</v>
      </c>
      <c r="T187" s="62">
        <f t="shared" si="142"/>
        <v>184.43919609313565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1.054951770360316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4.284483801616084E-23</v>
      </c>
      <c r="AC187" s="24">
        <f t="shared" si="163"/>
        <v>1.054951770360316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127.88773093204725</v>
      </c>
      <c r="T188" s="62">
        <f t="shared" si="142"/>
        <v>184.43919609313565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1.034264809600594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3.0295875500066515E-23</v>
      </c>
      <c r="AC188" s="24">
        <f t="shared" si="163"/>
        <v>1.034264809600594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127.88773093204725</v>
      </c>
      <c r="T189" s="62">
        <f t="shared" si="142"/>
        <v>184.43919609313565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1.0139835075235699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2.142241900808042E-23</v>
      </c>
      <c r="AC189" s="24">
        <f t="shared" si="163"/>
        <v>1.0139835075235699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127.88773093204725</v>
      </c>
      <c r="T190" s="62">
        <f t="shared" si="142"/>
        <v>184.43919609313565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0.99409990940990356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1.5147937750033258E-23</v>
      </c>
      <c r="AC190" s="24">
        <f t="shared" si="163"/>
        <v>0.99409990940990356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127.88773093204725</v>
      </c>
      <c r="T191" s="62">
        <f t="shared" si="142"/>
        <v>184.43919609313565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0.97460621652744883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1.071120950404021E-23</v>
      </c>
      <c r="AC191" s="24">
        <f t="shared" si="163"/>
        <v>0.97460621652744883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127.88773093204725</v>
      </c>
      <c r="T192" s="62">
        <f t="shared" si="142"/>
        <v>184.43919609313565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0.95549478307244051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7.5739688750166288E-24</v>
      </c>
      <c r="AC192" s="24">
        <f t="shared" si="163"/>
        <v>0.95549478307244051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127.88773093204725</v>
      </c>
      <c r="T193" s="62">
        <f t="shared" si="142"/>
        <v>184.43919609313565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0.93675811317066149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5.3556047520201049E-24</v>
      </c>
      <c r="AC193" s="24">
        <f t="shared" si="163"/>
        <v>0.93675811317066149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127.88773093204725</v>
      </c>
      <c r="T194" s="62">
        <f t="shared" si="142"/>
        <v>184.43919609313565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0.91838885793741609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3.7869844375083144E-24</v>
      </c>
      <c r="AC194" s="24">
        <f t="shared" si="163"/>
        <v>0.91838885793741609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127.88773093204725</v>
      </c>
      <c r="T195" s="62">
        <f t="shared" si="142"/>
        <v>184.43919609313565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0.90037981259515532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2.6778023760100525E-24</v>
      </c>
      <c r="AC195" s="24">
        <f t="shared" si="163"/>
        <v>0.90037981259515532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127.88773093204725</v>
      </c>
      <c r="T196" s="62">
        <f t="shared" si="142"/>
        <v>184.43919609313565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0.88272391364762326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1.8934922187541572E-24</v>
      </c>
      <c r="AC196" s="24">
        <f t="shared" si="163"/>
        <v>0.88272391364762326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127.88773093204725</v>
      </c>
      <c r="T197" s="62">
        <f t="shared" ref="T197:T203" si="204">$T$3</f>
        <v>184.43919609313565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0.86541423610941726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1.3389011880050262E-24</v>
      </c>
      <c r="AC197" s="24">
        <f t="shared" si="163"/>
        <v>0.86541423610941726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127.88773093204725</v>
      </c>
      <c r="T198" s="62">
        <f t="shared" si="204"/>
        <v>184.43919609313565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0.84844399078987465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9.467461093770786E-25</v>
      </c>
      <c r="AC198" s="24">
        <f t="shared" si="163"/>
        <v>0.84844399078987465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127.88773093204725</v>
      </c>
      <c r="T199" s="62">
        <f t="shared" si="204"/>
        <v>184.43919609313565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0.83180652163022073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6.6945059400251312E-25</v>
      </c>
      <c r="AC199" s="24">
        <f t="shared" si="163"/>
        <v>0.83180652163022073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127.88773093204725</v>
      </c>
      <c r="T200" s="62">
        <f t="shared" si="204"/>
        <v>184.43919609313565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0.8154953030929335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4.733730546885393E-25</v>
      </c>
      <c r="AC200" s="24">
        <f t="shared" si="163"/>
        <v>0.8154953030929335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127.88773093204725</v>
      </c>
      <c r="T201" s="62">
        <f t="shared" si="204"/>
        <v>184.43919609313565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0.79950393760230154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3.3472529700125656E-25</v>
      </c>
      <c r="AC201" s="24">
        <f t="shared" si="163"/>
        <v>0.79950393760230154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127.88773093204725</v>
      </c>
      <c r="T202" s="62">
        <f t="shared" si="204"/>
        <v>184.43919609313565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0.783826153035171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2.3668652734426965E-25</v>
      </c>
      <c r="AC202" s="24">
        <f t="shared" si="163"/>
        <v>0.783826153035171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4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127.88773093204725</v>
      </c>
      <c r="T203" s="62">
        <f t="shared" si="204"/>
        <v>184.43919609313565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0.76845580026089755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1.6736264850062828E-25</v>
      </c>
      <c r="AC203" s="24">
        <f t="shared" si="163"/>
        <v>0.76845580026089755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4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4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5" bestFit="1" customWidth="1"/>
    <col min="2" max="2" width="27.7265625" style="5" bestFit="1" customWidth="1"/>
    <col min="3" max="3" width="11.81640625" style="5" bestFit="1" customWidth="1"/>
    <col min="4" max="4" width="40" style="5" bestFit="1" customWidth="1"/>
    <col min="5" max="5" width="11.81640625" style="5" bestFit="1" customWidth="1"/>
    <col min="6" max="6" width="13.7265625" style="5" bestFit="1" customWidth="1"/>
    <col min="7" max="7" width="11.453125" style="5" bestFit="1" customWidth="1"/>
    <col min="8" max="8" width="39" style="5" bestFit="1" customWidth="1"/>
    <col min="9" max="9" width="16.72656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4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4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4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4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4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4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5">
      <c r="A93" s="131" t="s">
        <v>208</v>
      </c>
    </row>
    <row r="94" spans="1:14" x14ac:dyDescent="0.35">
      <c r="A94" s="131" t="s">
        <v>209</v>
      </c>
    </row>
    <row r="95" spans="1:14" x14ac:dyDescent="0.3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5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8.5" thickBot="1" x14ac:dyDescent="0.4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54" t="str">
        <f>IF('Données projet'!$B$9="","",'Données projet'!$B$9)</f>
        <v>Cèdre de l'Atlas</v>
      </c>
      <c r="B6" s="155">
        <f>'Données projet'!D9</f>
        <v>4.8</v>
      </c>
      <c r="C6" s="156">
        <f ca="1">IF(OR('Données projet'!B9="",'Données projet'!C9="",'Données projet'!C9=0%),0,Calculateur!S3)</f>
        <v>127.88773093204725</v>
      </c>
      <c r="D6" s="156">
        <f>IF(OR('Données projet'!B9="",'Données projet'!C9="",'Données projet'!C9=0%),0,Calculateur!T3)</f>
        <v>184.43919609313565</v>
      </c>
      <c r="E6" s="156">
        <f ca="1">MIN(C6,D6)</f>
        <v>127.88773093204725</v>
      </c>
      <c r="F6" s="156">
        <f ca="1">E6*B6</f>
        <v>613.86110847382679</v>
      </c>
      <c r="G6" s="156">
        <f ca="1">F6*(100%-'Données projet'!$C$24)*(100%-'Données projet'!$C$25)*(100%-'Données projet'!$C$26)*(100%-'Données projet'!$C$27)</f>
        <v>469.60374798247756</v>
      </c>
      <c r="H6" s="157">
        <f>IF(OR('Données projet'!B9="",'Données projet'!C9="",'Données projet'!C9=0%),0,AVERAGE(Calculateur!$AC$3:$AC$33)*B6)</f>
        <v>16.523368622535539</v>
      </c>
      <c r="I6" s="158">
        <f>H6*(100%-'Données projet'!$C$24)*(100%-'Données projet'!$C$25)*(100%-'Données projet'!$C$26)*(100%-'Données projet'!$C$27)</f>
        <v>12.640376996239688</v>
      </c>
      <c r="J6" s="159">
        <f>IF(OR('Données projet'!B9="",'Données projet'!C9="",'Données projet'!C9=0%),0,SUM(Calculateur!$V$3:$V$33)*VLOOKUP('Données projet'!$B$9,Paramètres!$A$1:$I$89,9,0)*B6)</f>
        <v>196.08</v>
      </c>
      <c r="K6" s="160">
        <f>J6*(100%-'Données projet'!$C$24)*(100%-'Données projet'!$C$25)*(100%-'Données projet'!$C$26)*(100%-'Données projet'!$C$27)</f>
        <v>150.00120000000001</v>
      </c>
      <c r="L6" s="161">
        <f ca="1">G6+I6+K6</f>
        <v>632.24532497871724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226"/>
      <c r="B16" s="233"/>
      <c r="C16" s="234"/>
      <c r="D16" s="25"/>
      <c r="E16" s="25"/>
      <c r="F16" s="174">
        <f t="shared" ref="F16:L16" ca="1" si="3">SUM(F6:F15)</f>
        <v>613.86110847382679</v>
      </c>
      <c r="G16" s="175">
        <f t="shared" ca="1" si="3"/>
        <v>469.60374798247756</v>
      </c>
      <c r="H16" s="176">
        <f t="shared" si="3"/>
        <v>16.523368622535539</v>
      </c>
      <c r="I16" s="176">
        <f t="shared" si="3"/>
        <v>12.640376996239688</v>
      </c>
      <c r="J16" s="177">
        <f t="shared" si="3"/>
        <v>196.08</v>
      </c>
      <c r="K16" s="177">
        <f t="shared" si="3"/>
        <v>150.00120000000001</v>
      </c>
      <c r="L16" s="178">
        <f t="shared" ca="1" si="3"/>
        <v>632.24532497871724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M7" zoomScale="90" zoomScaleNormal="90" workbookViewId="0">
      <selection activeCell="N19" sqref="N19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3" customWidth="1"/>
    <col min="7" max="7" width="17.54296875" style="3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5" thickBot="1" x14ac:dyDescent="0.6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4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6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-1115.8001762717722</v>
      </c>
      <c r="U10" s="190">
        <f>'Données projet'!D9</f>
        <v>4.8</v>
      </c>
      <c r="V10" s="189">
        <f>U10*T10</f>
        <v>-5355.8408461045065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5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10730/5</f>
        <v>2146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49.999999999999964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3.7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184.99999999999989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f>390/5</f>
        <v>78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3</v>
      </c>
      <c r="I21" s="204">
        <v>700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4</v>
      </c>
      <c r="I22" s="204">
        <v>770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5">
      <c r="A23" s="192">
        <f>'Données projet'!A36</f>
        <v>20</v>
      </c>
      <c r="B23" s="193">
        <f>'Données projet'!D36</f>
        <v>35</v>
      </c>
      <c r="C23" s="206">
        <v>7</v>
      </c>
      <c r="D23" s="194">
        <f>B23*C23</f>
        <v>245</v>
      </c>
      <c r="E23" s="206"/>
      <c r="F23" s="261"/>
      <c r="H23" s="203">
        <v>5</v>
      </c>
      <c r="I23" s="204">
        <v>840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-15394.840270060235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5">
      <c r="A24" s="192">
        <f>'Données projet'!A37</f>
        <v>30</v>
      </c>
      <c r="B24" s="193">
        <f>'Données projet'!D37</f>
        <v>60</v>
      </c>
      <c r="C24" s="206">
        <v>11</v>
      </c>
      <c r="D24" s="194">
        <f t="shared" ref="D24:D42" si="2">B24*C24</f>
        <v>660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102.40642621822818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5">
      <c r="A25" s="192">
        <f>'Données projet'!A38</f>
        <v>40</v>
      </c>
      <c r="B25" s="193">
        <f>'Données projet'!D38</f>
        <v>70</v>
      </c>
      <c r="C25" s="206">
        <v>13</v>
      </c>
      <c r="D25" s="194">
        <f t="shared" si="2"/>
        <v>910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-15497.246696278462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5">
      <c r="A26" s="192">
        <f>'Données projet'!A39</f>
        <v>50</v>
      </c>
      <c r="B26" s="193">
        <f>'Données projet'!D39</f>
        <v>100</v>
      </c>
      <c r="C26" s="206">
        <v>15</v>
      </c>
      <c r="D26" s="194">
        <f t="shared" si="2"/>
        <v>1500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5">
      <c r="A27" s="192">
        <f>'Données projet'!A40</f>
        <v>60</v>
      </c>
      <c r="B27" s="193">
        <f>'Données projet'!D40</f>
        <v>335</v>
      </c>
      <c r="C27" s="206">
        <v>18</v>
      </c>
      <c r="D27" s="194">
        <f t="shared" si="2"/>
        <v>6030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2021-12-14T19:47:43Z</dcterms:modified>
</cp:coreProperties>
</file>