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B:\2020-CNPF\1.CARBONE\1.Projets\L'Occitane\CNPF C+for n°60 Vaucluse (L'Occitane n°1)\Dossier LBC\"/>
    </mc:Choice>
  </mc:AlternateContent>
  <bookViews>
    <workbookView xWindow="0" yWindow="0" windowWidth="23040" windowHeight="7944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66" i="2" a="1"/>
  <c r="AH166" i="2" s="1"/>
  <c r="AH19" i="2" a="1"/>
  <c r="AH19" i="2" s="1"/>
  <c r="AH90" i="2" a="1"/>
  <c r="AH90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<sst xmlns="http://schemas.openxmlformats.org/spreadsheetml/2006/main" count="1171" uniqueCount="324">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</sst>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1.4144813200856279</c:v>
                </c:pt>
                <c:pt idx="2">
                  <c:v>1.6327908972512721</c:v>
                </c:pt>
                <c:pt idx="3">
                  <c:v>1.8849193606184949</c:v>
                </c:pt>
                <c:pt idx="4">
                  <c:v>2.1761240861866842</c:v>
                </c:pt>
                <c:pt idx="5">
                  <c:v>2.5124824408026609</c:v>
                </c:pt>
                <c:pt idx="6">
                  <c:v>2.9010200692849537</c:v>
                </c:pt>
                <c:pt idx="7">
                  <c:v>3.3498593092384805</c:v>
                </c:pt>
                <c:pt idx="8">
                  <c:v>3.8683908998075629</c:v>
                </c:pt>
                <c:pt idx="9">
                  <c:v>4.4674726498919552</c:v>
                </c:pt>
                <c:pt idx="10">
                  <c:v>5.1596593095299932</c:v>
                </c:pt>
                <c:pt idx="11">
                  <c:v>5.9594685577293491</c:v>
                </c:pt>
                <c:pt idx="12">
                  <c:v>6.8836887954753392</c:v>
                </c:pt>
                <c:pt idx="13">
                  <c:v>7.9517353307426832</c:v>
                </c:pt>
                <c:pt idx="14">
                  <c:v>9.1860625825140634</c:v>
                </c:pt>
                <c:pt idx="15">
                  <c:v>10.612641135588353</c:v>
                </c:pt>
                <c:pt idx="16">
                  <c:v>12.261509873438984</c:v>
                </c:pt>
                <c:pt idx="17">
                  <c:v>14.167415032798971</c:v>
                </c:pt>
                <c:pt idx="18">
                  <c:v>16.370549896047194</c:v>
                </c:pt>
                <c:pt idx="19">
                  <c:v>18.917411006462334</c:v>
                </c:pt>
                <c:pt idx="20">
                  <c:v>21.861789304060675</c:v>
                </c:pt>
                <c:pt idx="21">
                  <c:v>25.265917490587025</c:v>
                </c:pt>
                <c:pt idx="22">
                  <c:v>29.201798304500571</c:v>
                </c:pt>
                <c:pt idx="23">
                  <c:v>33.752742293756292</c:v>
                </c:pt>
                <c:pt idx="24">
                  <c:v>39.015148200747937</c:v>
                </c:pt>
                <c:pt idx="25">
                  <c:v>45.10056431837554</c:v>
                </c:pt>
                <c:pt idx="26">
                  <c:v>52.138075252915627</c:v>
                </c:pt>
                <c:pt idx="27">
                  <c:v>60.277065570443021</c:v>
                </c:pt>
                <c:pt idx="28">
                  <c:v>69.690419962263448</c:v>
                </c:pt>
                <c:pt idx="29">
                  <c:v>80.578229018849768</c:v>
                </c:pt>
                <c:pt idx="30">
                  <c:v>93.172080657101858</c:v>
                </c:pt>
                <c:pt idx="31">
                  <c:v>104.49011310785191</c:v>
                </c:pt>
                <c:pt idx="32">
                  <c:v>115.77785737197435</c:v>
                </c:pt>
                <c:pt idx="33">
                  <c:v>127.03868706017148</c:v>
                </c:pt>
                <c:pt idx="34">
                  <c:v>138.27532721770669</c:v>
                </c:pt>
                <c:pt idx="35">
                  <c:v>149.49002281670283</c:v>
                </c:pt>
                <c:pt idx="36">
                  <c:v>160.68465382913149</c:v>
                </c:pt>
                <c:pt idx="37">
                  <c:v>171.86081644124263</c:v>
                </c:pt>
                <c:pt idx="38">
                  <c:v>183.01988197396963</c:v>
                </c:pt>
                <c:pt idx="39">
                  <c:v>194.16304064471555</c:v>
                </c:pt>
                <c:pt idx="40">
                  <c:v>205.29133473515969</c:v>
                </c:pt>
                <c:pt idx="41">
                  <c:v>222.46247518327695</c:v>
                </c:pt>
                <c:pt idx="42">
                  <c:v>239.60321698163875</c:v>
                </c:pt>
                <c:pt idx="43">
                  <c:v>256.71604092575211</c:v>
                </c:pt>
                <c:pt idx="44">
                  <c:v>273.80306989453715</c:v>
                </c:pt>
                <c:pt idx="45">
                  <c:v>290.86614008068233</c:v>
                </c:pt>
                <c:pt idx="46">
                  <c:v>307.90685461043864</c:v>
                </c:pt>
                <c:pt idx="47">
                  <c:v>223.57247309039982</c:v>
                </c:pt>
                <c:pt idx="48">
                  <c:v>241.81934217417586</c:v>
                </c:pt>
                <c:pt idx="49">
                  <c:v>260.03489159171852</c:v>
                </c:pt>
                <c:pt idx="50">
                  <c:v>278.22162375497288</c:v>
                </c:pt>
                <c:pt idx="51">
                  <c:v>296.38168710899475</c:v>
                </c:pt>
                <c:pt idx="52">
                  <c:v>314.51694528188909</c:v>
                </c:pt>
                <c:pt idx="53">
                  <c:v>332.62902943446431</c:v>
                </c:pt>
                <c:pt idx="54">
                  <c:v>350.71937860245998</c:v>
                </c:pt>
                <c:pt idx="55">
                  <c:v>368.78927127528976</c:v>
                </c:pt>
                <c:pt idx="56">
                  <c:v>386.83985045971804</c:v>
                </c:pt>
                <c:pt idx="57">
                  <c:v>313.61575226592186</c:v>
                </c:pt>
                <c:pt idx="58">
                  <c:v>331.32890213821253</c:v>
                </c:pt>
                <c:pt idx="59">
                  <c:v>349.02117423582143</c:v>
                </c:pt>
                <c:pt idx="60">
                  <c:v>366.69377549524091</c:v>
                </c:pt>
                <c:pt idx="61">
                  <c:v>384.34778704677433</c:v>
                </c:pt>
                <c:pt idx="62">
                  <c:v>401.98418262418687</c:v>
                </c:pt>
                <c:pt idx="63">
                  <c:v>419.60384357448828</c:v>
                </c:pt>
                <c:pt idx="64">
                  <c:v>437.20757121496905</c:v>
                </c:pt>
                <c:pt idx="65">
                  <c:v>454.79609709637583</c:v>
                </c:pt>
                <c:pt idx="66">
                  <c:v>472.37009159588257</c:v>
                </c:pt>
                <c:pt idx="67">
                  <c:v>388.53425424974563</c:v>
                </c:pt>
                <c:pt idx="68">
                  <c:v>405.17087294372715</c:v>
                </c:pt>
                <c:pt idx="69">
                  <c:v>421.79272909797106</c:v>
                </c:pt>
                <c:pt idx="70">
                  <c:v>438.40048617013696</c:v>
                </c:pt>
                <c:pt idx="71">
                  <c:v>454.99475326719272</c:v>
                </c:pt>
                <c:pt idx="72">
                  <c:v>471.57609145867627</c:v>
                </c:pt>
                <c:pt idx="73">
                  <c:v>488.14501915592547</c:v>
                </c:pt>
                <c:pt idx="74">
                  <c:v>504.70201672310532</c:v>
                </c:pt>
                <c:pt idx="75">
                  <c:v>521.247530451844</c:v>
                </c:pt>
                <c:pt idx="76">
                  <c:v>537.7819760051176</c:v>
                </c:pt>
                <c:pt idx="77">
                  <c:v>446.74895314532586</c:v>
                </c:pt>
                <c:pt idx="78">
                  <c:v>460.85428024072991</c:v>
                </c:pt>
                <c:pt idx="79">
                  <c:v>474.95039606310712</c:v>
                </c:pt>
                <c:pt idx="80">
                  <c:v>489.03761244496337</c:v>
                </c:pt>
                <c:pt idx="81">
                  <c:v>503.11622179266845</c:v>
                </c:pt>
                <c:pt idx="82">
                  <c:v>517.18649881772251</c:v>
                </c:pt>
                <c:pt idx="83">
                  <c:v>531.24870206986225</c:v>
                </c:pt>
                <c:pt idx="84">
                  <c:v>545.30307529944037</c:v>
                </c:pt>
                <c:pt idx="85">
                  <c:v>559.34984867208948</c:v>
                </c:pt>
                <c:pt idx="86">
                  <c:v>573.38923985506801</c:v>
                </c:pt>
                <c:pt idx="87">
                  <c:v>479.31638656594322</c:v>
                </c:pt>
                <c:pt idx="88">
                  <c:v>492.21099800137682</c:v>
                </c:pt>
                <c:pt idx="89">
                  <c:v>505.0984489737848</c:v>
                </c:pt>
                <c:pt idx="90">
                  <c:v>517.97894789153145</c:v>
                </c:pt>
                <c:pt idx="91">
                  <c:v>530.85269195483488</c:v>
                </c:pt>
                <c:pt idx="92">
                  <c:v>543.7198680214351</c:v>
                </c:pt>
                <c:pt idx="93">
                  <c:v>556.58065338607753</c:v>
                </c:pt>
                <c:pt idx="94">
                  <c:v>569.43521648421995</c:v>
                </c:pt>
                <c:pt idx="95">
                  <c:v>582.28371752891621</c:v>
                </c:pt>
                <c:pt idx="96">
                  <c:v>491.41769240661665</c:v>
                </c:pt>
                <c:pt idx="97">
                  <c:v>502.52152144554702</c:v>
                </c:pt>
                <c:pt idx="98">
                  <c:v>513.62016026281015</c:v>
                </c:pt>
                <c:pt idx="99">
                  <c:v>524.71373681756154</c:v>
                </c:pt>
                <c:pt idx="100">
                  <c:v>535.80237321728123</c:v>
                </c:pt>
                <c:pt idx="101">
                  <c:v>545.89675313933117</c:v>
                </c:pt>
                <c:pt idx="102">
                  <c:v>555.98721690157777</c:v>
                </c:pt>
                <c:pt idx="103">
                  <c:v>566.07384559506522</c:v>
                </c:pt>
                <c:pt idx="104">
                  <c:v>576.15671718544525</c:v>
                </c:pt>
                <c:pt idx="105">
                  <c:v>586.23590668718873</c:v>
                </c:pt>
                <c:pt idx="106">
                  <c:v>5.4704519444678596E-12</c:v>
                </c:pt>
                <c:pt idx="107">
                  <c:v>5.4704519444678596E-12</c:v>
                </c:pt>
                <c:pt idx="108">
                  <c:v>5.4704519444678596E-12</c:v>
                </c:pt>
                <c:pt idx="109">
                  <c:v>5.4704519444678596E-12</c:v>
                </c:pt>
                <c:pt idx="110">
                  <c:v>5.4704519444678596E-12</c:v>
                </c:pt>
                <c:pt idx="111">
                  <c:v>5.4704519444678596E-12</c:v>
                </c:pt>
                <c:pt idx="112">
                  <c:v>5.4704519444678596E-12</c:v>
                </c:pt>
                <c:pt idx="113">
                  <c:v>5.4704519444678596E-12</c:v>
                </c:pt>
                <c:pt idx="114">
                  <c:v>5.4704519444678596E-12</c:v>
                </c:pt>
                <c:pt idx="115">
                  <c:v>5.4704519444678596E-12</c:v>
                </c:pt>
                <c:pt idx="116">
                  <c:v>5.4704519444678596E-12</c:v>
                </c:pt>
                <c:pt idx="117">
                  <c:v>5.4704519444678596E-12</c:v>
                </c:pt>
                <c:pt idx="118">
                  <c:v>5.4704519444678596E-12</c:v>
                </c:pt>
                <c:pt idx="119">
                  <c:v>5.4704519444678596E-12</c:v>
                </c:pt>
                <c:pt idx="120">
                  <c:v>5.4704519444678596E-12</c:v>
                </c:pt>
                <c:pt idx="121">
                  <c:v>5.4704519444678596E-12</c:v>
                </c:pt>
                <c:pt idx="122">
                  <c:v>5.4704519444678596E-12</c:v>
                </c:pt>
                <c:pt idx="123">
                  <c:v>5.4704519444678596E-12</c:v>
                </c:pt>
                <c:pt idx="124">
                  <c:v>5.4704519444678596E-12</c:v>
                </c:pt>
                <c:pt idx="125">
                  <c:v>5.4704519444678596E-12</c:v>
                </c:pt>
                <c:pt idx="126">
                  <c:v>5.4704519444678596E-12</c:v>
                </c:pt>
                <c:pt idx="127">
                  <c:v>5.4704519444678596E-12</c:v>
                </c:pt>
                <c:pt idx="128">
                  <c:v>5.4704519444678596E-12</c:v>
                </c:pt>
                <c:pt idx="129">
                  <c:v>5.4704519444678596E-12</c:v>
                </c:pt>
                <c:pt idx="130">
                  <c:v>5.4704519444678596E-12</c:v>
                </c:pt>
                <c:pt idx="131">
                  <c:v>5.4704519444678596E-12</c:v>
                </c:pt>
                <c:pt idx="132">
                  <c:v>5.4704519444678596E-12</c:v>
                </c:pt>
                <c:pt idx="133">
                  <c:v>5.4704519444678596E-12</c:v>
                </c:pt>
                <c:pt idx="134">
                  <c:v>5.4704519444678596E-12</c:v>
                </c:pt>
                <c:pt idx="135">
                  <c:v>5.4704519444678596E-12</c:v>
                </c:pt>
                <c:pt idx="136">
                  <c:v>5.4704519444678596E-12</c:v>
                </c:pt>
                <c:pt idx="137">
                  <c:v>5.4704519444678596E-12</c:v>
                </c:pt>
                <c:pt idx="138">
                  <c:v>5.4704519444678596E-12</c:v>
                </c:pt>
                <c:pt idx="139">
                  <c:v>5.4704519444678596E-12</c:v>
                </c:pt>
                <c:pt idx="140">
                  <c:v>5.4704519444678596E-12</c:v>
                </c:pt>
                <c:pt idx="141">
                  <c:v>5.4704519444678596E-12</c:v>
                </c:pt>
                <c:pt idx="142">
                  <c:v>5.4704519444678596E-12</c:v>
                </c:pt>
                <c:pt idx="143">
                  <c:v>5.4704519444678596E-12</c:v>
                </c:pt>
                <c:pt idx="144">
                  <c:v>5.4704519444678596E-12</c:v>
                </c:pt>
                <c:pt idx="145">
                  <c:v>5.4704519444678596E-12</c:v>
                </c:pt>
                <c:pt idx="146">
                  <c:v>5.4704519444678596E-12</c:v>
                </c:pt>
                <c:pt idx="147">
                  <c:v>5.4704519444678596E-12</c:v>
                </c:pt>
                <c:pt idx="148">
                  <c:v>5.4704519444678596E-12</c:v>
                </c:pt>
                <c:pt idx="149">
                  <c:v>5.4704519444678596E-12</c:v>
                </c:pt>
                <c:pt idx="150">
                  <c:v>5.4704519444678596E-12</c:v>
                </c:pt>
                <c:pt idx="151">
                  <c:v>5.4704519444678596E-12</c:v>
                </c:pt>
                <c:pt idx="152">
                  <c:v>5.4704519444678596E-12</c:v>
                </c:pt>
                <c:pt idx="153">
                  <c:v>5.4704519444678596E-12</c:v>
                </c:pt>
                <c:pt idx="154">
                  <c:v>5.4704519444678596E-12</c:v>
                </c:pt>
                <c:pt idx="155">
                  <c:v>5.4704519444678596E-12</c:v>
                </c:pt>
                <c:pt idx="156">
                  <c:v>5.4704519444678596E-12</c:v>
                </c:pt>
                <c:pt idx="157">
                  <c:v>5.4704519444678596E-12</c:v>
                </c:pt>
                <c:pt idx="158">
                  <c:v>5.4704519444678596E-12</c:v>
                </c:pt>
                <c:pt idx="159">
                  <c:v>5.4704519444678596E-12</c:v>
                </c:pt>
                <c:pt idx="160">
                  <c:v>5.4704519444678596E-12</c:v>
                </c:pt>
                <c:pt idx="161">
                  <c:v>5.4704519444678596E-12</c:v>
                </c:pt>
                <c:pt idx="162">
                  <c:v>5.4704519444678596E-12</c:v>
                </c:pt>
                <c:pt idx="163">
                  <c:v>5.4704519444678596E-12</c:v>
                </c:pt>
                <c:pt idx="164">
                  <c:v>5.4704519444678596E-12</c:v>
                </c:pt>
                <c:pt idx="165">
                  <c:v>5.4704519444678596E-12</c:v>
                </c:pt>
                <c:pt idx="166">
                  <c:v>5.4704519444678596E-12</c:v>
                </c:pt>
                <c:pt idx="167">
                  <c:v>5.4704519444678596E-12</c:v>
                </c:pt>
                <c:pt idx="168">
                  <c:v>5.4704519444678596E-12</c:v>
                </c:pt>
                <c:pt idx="169">
                  <c:v>5.4704519444678596E-12</c:v>
                </c:pt>
                <c:pt idx="170">
                  <c:v>5.4704519444678596E-12</c:v>
                </c:pt>
                <c:pt idx="171">
                  <c:v>5.4704519444678596E-12</c:v>
                </c:pt>
                <c:pt idx="172">
                  <c:v>5.4704519444678596E-12</c:v>
                </c:pt>
                <c:pt idx="173">
                  <c:v>5.4704519444678596E-12</c:v>
                </c:pt>
                <c:pt idx="174">
                  <c:v>5.4704519444678596E-12</c:v>
                </c:pt>
                <c:pt idx="175">
                  <c:v>5.4704519444678596E-12</c:v>
                </c:pt>
                <c:pt idx="176">
                  <c:v>5.4704519444678596E-12</c:v>
                </c:pt>
                <c:pt idx="177">
                  <c:v>5.4704519444678596E-12</c:v>
                </c:pt>
                <c:pt idx="178">
                  <c:v>5.4704519444678596E-12</c:v>
                </c:pt>
                <c:pt idx="179">
                  <c:v>5.4704519444678596E-12</c:v>
                </c:pt>
                <c:pt idx="180">
                  <c:v>5.4704519444678596E-12</c:v>
                </c:pt>
                <c:pt idx="181">
                  <c:v>5.4704519444678596E-12</c:v>
                </c:pt>
                <c:pt idx="182">
                  <c:v>5.4704519444678596E-12</c:v>
                </c:pt>
                <c:pt idx="183">
                  <c:v>5.4704519444678596E-12</c:v>
                </c:pt>
                <c:pt idx="184">
                  <c:v>5.4704519444678596E-12</c:v>
                </c:pt>
                <c:pt idx="185">
                  <c:v>5.4704519444678596E-12</c:v>
                </c:pt>
                <c:pt idx="186">
                  <c:v>5.4704519444678596E-12</c:v>
                </c:pt>
                <c:pt idx="187">
                  <c:v>5.4704519444678596E-12</c:v>
                </c:pt>
                <c:pt idx="188">
                  <c:v>5.4704519444678596E-12</c:v>
                </c:pt>
                <c:pt idx="189">
                  <c:v>5.4704519444678596E-12</c:v>
                </c:pt>
                <c:pt idx="190">
                  <c:v>5.4704519444678596E-12</c:v>
                </c:pt>
                <c:pt idx="191">
                  <c:v>5.4704519444678596E-12</c:v>
                </c:pt>
                <c:pt idx="192">
                  <c:v>5.4704519444678596E-12</c:v>
                </c:pt>
                <c:pt idx="193">
                  <c:v>5.4704519444678596E-12</c:v>
                </c:pt>
                <c:pt idx="194">
                  <c:v>5.4704519444678596E-12</c:v>
                </c:pt>
                <c:pt idx="195">
                  <c:v>5.4704519444678596E-12</c:v>
                </c:pt>
                <c:pt idx="196">
                  <c:v>5.4704519444678596E-12</c:v>
                </c:pt>
                <c:pt idx="197">
                  <c:v>5.4704519444678596E-12</c:v>
                </c:pt>
                <c:pt idx="198">
                  <c:v>5.4704519444678596E-12</c:v>
                </c:pt>
                <c:pt idx="199">
                  <c:v>5.4704519444678596E-12</c:v>
                </c:pt>
                <c:pt idx="200">
                  <c:v>5.4704519444678596E-12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0025504"/>
        <c:axId val="-1700020608"/>
      </c:scatterChart>
      <c:valAx>
        <c:axId val="-1700025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0020608"/>
        <c:crosses val="autoZero"/>
        <c:crossBetween val="midCat"/>
      </c:valAx>
      <c:valAx>
        <c:axId val="-170002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0025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28985808"/>
        <c:axId val="-1328984720"/>
      </c:scatterChart>
      <c:valAx>
        <c:axId val="-13289858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8984720"/>
        <c:crosses val="autoZero"/>
        <c:crossBetween val="midCat"/>
      </c:valAx>
      <c:valAx>
        <c:axId val="-132898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8985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1.4635092725865444</c:v>
                </c:pt>
                <c:pt idx="2">
                  <c:v>1.7025282971777473</c:v>
                </c:pt>
                <c:pt idx="3">
                  <c:v>1.9807295715251672</c:v>
                </c:pt>
                <c:pt idx="4">
                  <c:v>2.3045589019379573</c:v>
                </c:pt>
                <c:pt idx="5">
                  <c:v>2.6815259974432273</c:v>
                </c:pt>
                <c:pt idx="6">
                  <c:v>3.1203806130660916</c:v>
                </c:pt>
                <c:pt idx="7">
                  <c:v>3.6313179394381785</c:v>
                </c:pt>
                <c:pt idx="8">
                  <c:v>4.2262181075132297</c:v>
                </c:pt>
                <c:pt idx="9">
                  <c:v>4.9189254896556944</c:v>
                </c:pt>
                <c:pt idx="10">
                  <c:v>5.7255744267395903</c:v>
                </c:pt>
                <c:pt idx="11">
                  <c:v>6.664969117921788</c:v>
                </c:pt>
                <c:pt idx="12">
                  <c:v>7.7590267020304333</c:v>
                </c:pt>
                <c:pt idx="13">
                  <c:v>9.0332940680955645</c:v>
                </c:pt>
                <c:pt idx="14">
                  <c:v>10.517550693721811</c:v>
                </c:pt>
                <c:pt idx="15">
                  <c:v>12.246511866133764</c:v>
                </c:pt>
                <c:pt idx="16">
                  <c:v>14.260649041304555</c:v>
                </c:pt>
                <c:pt idx="17">
                  <c:v>16.60714689941619</c:v>
                </c:pt>
                <c:pt idx="18">
                  <c:v>19.34101992752473</c:v>
                </c:pt>
                <c:pt idx="19">
                  <c:v>22.526415181596182</c:v>
                </c:pt>
                <c:pt idx="20">
                  <c:v>26.238132342188624</c:v>
                </c:pt>
                <c:pt idx="21">
                  <c:v>30.563397388633103</c:v>
                </c:pt>
                <c:pt idx="22">
                  <c:v>35.603932301371032</c:v>
                </c:pt>
                <c:pt idx="23">
                  <c:v>41.478370308065969</c:v>
                </c:pt>
                <c:pt idx="24">
                  <c:v>48.325074487878773</c:v>
                </c:pt>
                <c:pt idx="25">
                  <c:v>56.305427240430838</c:v>
                </c:pt>
                <c:pt idx="26">
                  <c:v>65.607669445808</c:v>
                </c:pt>
                <c:pt idx="27">
                  <c:v>76.451381363264133</c:v>
                </c:pt>
                <c:pt idx="28">
                  <c:v>89.092712758979928</c:v>
                </c:pt>
                <c:pt idx="29">
                  <c:v>103.83048779112333</c:v>
                </c:pt>
                <c:pt idx="30">
                  <c:v>121.0133312503405</c:v>
                </c:pt>
                <c:pt idx="31">
                  <c:v>130.47455945534963</c:v>
                </c:pt>
                <c:pt idx="32">
                  <c:v>139.91920681924447</c:v>
                </c:pt>
                <c:pt idx="33">
                  <c:v>149.34855182595956</c:v>
                </c:pt>
                <c:pt idx="34">
                  <c:v>158.7636980385312</c:v>
                </c:pt>
                <c:pt idx="35">
                  <c:v>168.16560721899756</c:v>
                </c:pt>
                <c:pt idx="36">
                  <c:v>177.55512463547487</c:v>
                </c:pt>
                <c:pt idx="37">
                  <c:v>186.93299872397799</c:v>
                </c:pt>
                <c:pt idx="38">
                  <c:v>196.29989659034709</c:v>
                </c:pt>
                <c:pt idx="39">
                  <c:v>205.65641639311912</c:v>
                </c:pt>
                <c:pt idx="40">
                  <c:v>215.00309735126984</c:v>
                </c:pt>
                <c:pt idx="41">
                  <c:v>155.52224371123677</c:v>
                </c:pt>
                <c:pt idx="42">
                  <c:v>164.82416739611833</c:v>
                </c:pt>
                <c:pt idx="43">
                  <c:v>174.11369119185997</c:v>
                </c:pt>
                <c:pt idx="44">
                  <c:v>183.39157071786599</c:v>
                </c:pt>
                <c:pt idx="45">
                  <c:v>192.65847878639758</c:v>
                </c:pt>
                <c:pt idx="46">
                  <c:v>201.91501811205728</c:v>
                </c:pt>
                <c:pt idx="47">
                  <c:v>211.16173156473567</c:v>
                </c:pt>
                <c:pt idx="48">
                  <c:v>220.39911052988498</c:v>
                </c:pt>
                <c:pt idx="49">
                  <c:v>229.62760179186114</c:v>
                </c:pt>
                <c:pt idx="50">
                  <c:v>238.84761325137129</c:v>
                </c:pt>
                <c:pt idx="51">
                  <c:v>188.39077675130136</c:v>
                </c:pt>
                <c:pt idx="52">
                  <c:v>198.17201274884755</c:v>
                </c:pt>
                <c:pt idx="53">
                  <c:v>207.94204969306148</c:v>
                </c:pt>
                <c:pt idx="54">
                  <c:v>217.7014884479286</c:v>
                </c:pt>
                <c:pt idx="55">
                  <c:v>227.45087154547332</c:v>
                </c:pt>
                <c:pt idx="56">
                  <c:v>237.19069116103324</c:v>
                </c:pt>
                <c:pt idx="57">
                  <c:v>246.92139570839672</c:v>
                </c:pt>
                <c:pt idx="58">
                  <c:v>256.6433953397547</c:v>
                </c:pt>
                <c:pt idx="59">
                  <c:v>266.35706656780263</c:v>
                </c:pt>
                <c:pt idx="60">
                  <c:v>276.06275617767665</c:v>
                </c:pt>
                <c:pt idx="61">
                  <c:v>227.13987125384526</c:v>
                </c:pt>
                <c:pt idx="62">
                  <c:v>238.22629827083426</c:v>
                </c:pt>
                <c:pt idx="63">
                  <c:v>249.30097227010035</c:v>
                </c:pt>
                <c:pt idx="64">
                  <c:v>260.36448926638076</c:v>
                </c:pt>
                <c:pt idx="65">
                  <c:v>271.41739044940789</c:v>
                </c:pt>
                <c:pt idx="66">
                  <c:v>282.46016930254598</c:v>
                </c:pt>
                <c:pt idx="67">
                  <c:v>293.49327754906773</c:v>
                </c:pt>
                <c:pt idx="68">
                  <c:v>304.51713015687432</c:v>
                </c:pt>
                <c:pt idx="69">
                  <c:v>315.53210958013784</c:v>
                </c:pt>
                <c:pt idx="70">
                  <c:v>326.53856937734338</c:v>
                </c:pt>
                <c:pt idx="71">
                  <c:v>274.30804838266249</c:v>
                </c:pt>
                <c:pt idx="72">
                  <c:v>285.96704456474043</c:v>
                </c:pt>
                <c:pt idx="73">
                  <c:v>297.61540606446545</c:v>
                </c:pt>
                <c:pt idx="74">
                  <c:v>309.25360794571606</c:v>
                </c:pt>
                <c:pt idx="75">
                  <c:v>320.88208658053628</c:v>
                </c:pt>
                <c:pt idx="76">
                  <c:v>332.50124411840181</c:v>
                </c:pt>
                <c:pt idx="77">
                  <c:v>344.11145229783097</c:v>
                </c:pt>
                <c:pt idx="78">
                  <c:v>355.71305571649401</c:v>
                </c:pt>
                <c:pt idx="79">
                  <c:v>367.30637465226465</c:v>
                </c:pt>
                <c:pt idx="80">
                  <c:v>378.8917075093982</c:v>
                </c:pt>
                <c:pt idx="81">
                  <c:v>331.47336627577857</c:v>
                </c:pt>
                <c:pt idx="82">
                  <c:v>343.59791066444672</c:v>
                </c:pt>
                <c:pt idx="83">
                  <c:v>355.71305571649401</c:v>
                </c:pt>
                <c:pt idx="84">
                  <c:v>367.81916674611404</c:v>
                </c:pt>
                <c:pt idx="85">
                  <c:v>379.91658305220102</c:v>
                </c:pt>
                <c:pt idx="86">
                  <c:v>392.00562055799747</c:v>
                </c:pt>
                <c:pt idx="87">
                  <c:v>404.08657410806762</c:v>
                </c:pt>
                <c:pt idx="88">
                  <c:v>416.15971947620778</c:v>
                </c:pt>
                <c:pt idx="89">
                  <c:v>428.22531512817227</c:v>
                </c:pt>
                <c:pt idx="90">
                  <c:v>440.28360377535751</c:v>
                </c:pt>
                <c:pt idx="91">
                  <c:v>402.14187022237041</c:v>
                </c:pt>
                <c:pt idx="92">
                  <c:v>415.13686787099647</c:v>
                </c:pt>
                <c:pt idx="93">
                  <c:v>428.12309534936963</c:v>
                </c:pt>
                <c:pt idx="94">
                  <c:v>441.10085615785653</c:v>
                </c:pt>
                <c:pt idx="95">
                  <c:v>454.07043448193554</c:v>
                </c:pt>
                <c:pt idx="96">
                  <c:v>467.03209694960123</c:v>
                </c:pt>
                <c:pt idx="97">
                  <c:v>479.98609418352476</c:v>
                </c:pt>
                <c:pt idx="98">
                  <c:v>492.93266217694435</c:v>
                </c:pt>
                <c:pt idx="99">
                  <c:v>505.87202351750079</c:v>
                </c:pt>
                <c:pt idx="100">
                  <c:v>518.80438847936102</c:v>
                </c:pt>
                <c:pt idx="101">
                  <c:v>487.22484042893853</c:v>
                </c:pt>
                <c:pt idx="102">
                  <c:v>501.49177357540185</c:v>
                </c:pt>
                <c:pt idx="103">
                  <c:v>515.75011953425008</c:v>
                </c:pt>
                <c:pt idx="104">
                  <c:v>530.00014907281752</c:v>
                </c:pt>
                <c:pt idx="105">
                  <c:v>544.24211721589984</c:v>
                </c:pt>
                <c:pt idx="106">
                  <c:v>558.4762645576136</c:v>
                </c:pt>
                <c:pt idx="107">
                  <c:v>572.7028184326042</c:v>
                </c:pt>
                <c:pt idx="108">
                  <c:v>586.92199396486899</c:v>
                </c:pt>
                <c:pt idx="109">
                  <c:v>601.13399500970047</c:v>
                </c:pt>
                <c:pt idx="110">
                  <c:v>615.33901500195941</c:v>
                </c:pt>
                <c:pt idx="111">
                  <c:v>1.6301611558033651E-12</c:v>
                </c:pt>
                <c:pt idx="112">
                  <c:v>1.6301611558033651E-12</c:v>
                </c:pt>
                <c:pt idx="113">
                  <c:v>1.6301611558033651E-12</c:v>
                </c:pt>
                <c:pt idx="114">
                  <c:v>1.6301611558033651E-12</c:v>
                </c:pt>
                <c:pt idx="115">
                  <c:v>1.6301611558033651E-12</c:v>
                </c:pt>
                <c:pt idx="116">
                  <c:v>1.6301611558033651E-12</c:v>
                </c:pt>
                <c:pt idx="117">
                  <c:v>1.6301611558033651E-12</c:v>
                </c:pt>
                <c:pt idx="118">
                  <c:v>1.6301611558033651E-12</c:v>
                </c:pt>
                <c:pt idx="119">
                  <c:v>1.6301611558033651E-12</c:v>
                </c:pt>
                <c:pt idx="120">
                  <c:v>1.6301611558033651E-12</c:v>
                </c:pt>
                <c:pt idx="121">
                  <c:v>1.6301611558033651E-12</c:v>
                </c:pt>
                <c:pt idx="122">
                  <c:v>1.6301611558033651E-12</c:v>
                </c:pt>
                <c:pt idx="123">
                  <c:v>1.6301611558033651E-12</c:v>
                </c:pt>
                <c:pt idx="124">
                  <c:v>1.6301611558033651E-12</c:v>
                </c:pt>
                <c:pt idx="125">
                  <c:v>1.6301611558033651E-12</c:v>
                </c:pt>
                <c:pt idx="126">
                  <c:v>1.6301611558033651E-12</c:v>
                </c:pt>
                <c:pt idx="127">
                  <c:v>1.6301611558033651E-12</c:v>
                </c:pt>
                <c:pt idx="128">
                  <c:v>1.6301611558033651E-12</c:v>
                </c:pt>
                <c:pt idx="129">
                  <c:v>1.6301611558033651E-12</c:v>
                </c:pt>
                <c:pt idx="130">
                  <c:v>1.6301611558033651E-12</c:v>
                </c:pt>
                <c:pt idx="131">
                  <c:v>1.6301611558033651E-12</c:v>
                </c:pt>
                <c:pt idx="132">
                  <c:v>1.6301611558033651E-12</c:v>
                </c:pt>
                <c:pt idx="133">
                  <c:v>1.6301611558033651E-12</c:v>
                </c:pt>
                <c:pt idx="134">
                  <c:v>1.6301611558033651E-12</c:v>
                </c:pt>
                <c:pt idx="135">
                  <c:v>1.6301611558033651E-12</c:v>
                </c:pt>
                <c:pt idx="136">
                  <c:v>1.6301611558033651E-12</c:v>
                </c:pt>
                <c:pt idx="137">
                  <c:v>1.6301611558033651E-12</c:v>
                </c:pt>
                <c:pt idx="138">
                  <c:v>1.6301611558033651E-12</c:v>
                </c:pt>
                <c:pt idx="139">
                  <c:v>1.6301611558033651E-12</c:v>
                </c:pt>
                <c:pt idx="140">
                  <c:v>1.6301611558033651E-12</c:v>
                </c:pt>
                <c:pt idx="141">
                  <c:v>1.6301611558033651E-12</c:v>
                </c:pt>
                <c:pt idx="142">
                  <c:v>1.6301611558033651E-12</c:v>
                </c:pt>
                <c:pt idx="143">
                  <c:v>1.6301611558033651E-12</c:v>
                </c:pt>
                <c:pt idx="144">
                  <c:v>1.6301611558033651E-12</c:v>
                </c:pt>
                <c:pt idx="145">
                  <c:v>1.6301611558033651E-12</c:v>
                </c:pt>
                <c:pt idx="146">
                  <c:v>1.6301611558033651E-12</c:v>
                </c:pt>
                <c:pt idx="147">
                  <c:v>1.6301611558033651E-12</c:v>
                </c:pt>
                <c:pt idx="148">
                  <c:v>1.6301611558033651E-12</c:v>
                </c:pt>
                <c:pt idx="149">
                  <c:v>1.6301611558033651E-12</c:v>
                </c:pt>
                <c:pt idx="150">
                  <c:v>1.6301611558033651E-12</c:v>
                </c:pt>
                <c:pt idx="151">
                  <c:v>1.6301611558033651E-12</c:v>
                </c:pt>
                <c:pt idx="152">
                  <c:v>1.6301611558033651E-12</c:v>
                </c:pt>
                <c:pt idx="153">
                  <c:v>1.6301611558033651E-12</c:v>
                </c:pt>
                <c:pt idx="154">
                  <c:v>1.6301611558033651E-12</c:v>
                </c:pt>
                <c:pt idx="155">
                  <c:v>1.6301611558033651E-12</c:v>
                </c:pt>
                <c:pt idx="156">
                  <c:v>1.6301611558033651E-12</c:v>
                </c:pt>
                <c:pt idx="157">
                  <c:v>1.6301611558033651E-12</c:v>
                </c:pt>
                <c:pt idx="158">
                  <c:v>1.6301611558033651E-12</c:v>
                </c:pt>
                <c:pt idx="159">
                  <c:v>1.6301611558033651E-12</c:v>
                </c:pt>
                <c:pt idx="160">
                  <c:v>1.6301611558033651E-12</c:v>
                </c:pt>
                <c:pt idx="161">
                  <c:v>1.6301611558033651E-12</c:v>
                </c:pt>
                <c:pt idx="162">
                  <c:v>1.6301611558033651E-12</c:v>
                </c:pt>
                <c:pt idx="163">
                  <c:v>1.6301611558033651E-12</c:v>
                </c:pt>
                <c:pt idx="164">
                  <c:v>1.6301611558033651E-12</c:v>
                </c:pt>
                <c:pt idx="165">
                  <c:v>1.6301611558033651E-12</c:v>
                </c:pt>
                <c:pt idx="166">
                  <c:v>1.6301611558033651E-12</c:v>
                </c:pt>
                <c:pt idx="167">
                  <c:v>1.6301611558033651E-12</c:v>
                </c:pt>
                <c:pt idx="168">
                  <c:v>1.6301611558033651E-12</c:v>
                </c:pt>
                <c:pt idx="169">
                  <c:v>1.6301611558033651E-12</c:v>
                </c:pt>
                <c:pt idx="170">
                  <c:v>1.6301611558033651E-12</c:v>
                </c:pt>
                <c:pt idx="171">
                  <c:v>1.6301611558033651E-12</c:v>
                </c:pt>
                <c:pt idx="172">
                  <c:v>1.6301611558033651E-12</c:v>
                </c:pt>
                <c:pt idx="173">
                  <c:v>1.6301611558033651E-12</c:v>
                </c:pt>
                <c:pt idx="174">
                  <c:v>1.6301611558033651E-12</c:v>
                </c:pt>
                <c:pt idx="175">
                  <c:v>1.6301611558033651E-12</c:v>
                </c:pt>
                <c:pt idx="176">
                  <c:v>1.6301611558033651E-12</c:v>
                </c:pt>
                <c:pt idx="177">
                  <c:v>1.6301611558033651E-12</c:v>
                </c:pt>
                <c:pt idx="178">
                  <c:v>1.6301611558033651E-12</c:v>
                </c:pt>
                <c:pt idx="179">
                  <c:v>1.6301611558033651E-12</c:v>
                </c:pt>
                <c:pt idx="180">
                  <c:v>1.6301611558033651E-12</c:v>
                </c:pt>
                <c:pt idx="181">
                  <c:v>1.6301611558033651E-12</c:v>
                </c:pt>
                <c:pt idx="182">
                  <c:v>1.6301611558033651E-12</c:v>
                </c:pt>
                <c:pt idx="183">
                  <c:v>1.6301611558033651E-12</c:v>
                </c:pt>
                <c:pt idx="184">
                  <c:v>1.6301611558033651E-12</c:v>
                </c:pt>
                <c:pt idx="185">
                  <c:v>1.6301611558033651E-12</c:v>
                </c:pt>
                <c:pt idx="186">
                  <c:v>1.6301611558033651E-12</c:v>
                </c:pt>
                <c:pt idx="187">
                  <c:v>1.6301611558033651E-12</c:v>
                </c:pt>
                <c:pt idx="188">
                  <c:v>1.6301611558033651E-12</c:v>
                </c:pt>
                <c:pt idx="189">
                  <c:v>1.6301611558033651E-12</c:v>
                </c:pt>
                <c:pt idx="190">
                  <c:v>1.6301611558033651E-12</c:v>
                </c:pt>
                <c:pt idx="191">
                  <c:v>1.6301611558033651E-12</c:v>
                </c:pt>
                <c:pt idx="192">
                  <c:v>1.6301611558033651E-12</c:v>
                </c:pt>
                <c:pt idx="193">
                  <c:v>1.6301611558033651E-12</c:v>
                </c:pt>
                <c:pt idx="194">
                  <c:v>1.6301611558033651E-12</c:v>
                </c:pt>
                <c:pt idx="195">
                  <c:v>1.6301611558033651E-12</c:v>
                </c:pt>
                <c:pt idx="196">
                  <c:v>1.6301611558033651E-12</c:v>
                </c:pt>
                <c:pt idx="197">
                  <c:v>1.6301611558033651E-12</c:v>
                </c:pt>
                <c:pt idx="198">
                  <c:v>1.6301611558033651E-12</c:v>
                </c:pt>
                <c:pt idx="199">
                  <c:v>1.6301611558033651E-12</c:v>
                </c:pt>
                <c:pt idx="200">
                  <c:v>1.6301611558033651E-12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00030400"/>
        <c:axId val="-1700029856"/>
      </c:scatterChart>
      <c:valAx>
        <c:axId val="-17000304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0029856"/>
        <c:crosses val="autoZero"/>
        <c:crossBetween val="midCat"/>
      </c:valAx>
      <c:valAx>
        <c:axId val="-170002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00030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28976560"/>
        <c:axId val="-1328985264"/>
      </c:scatterChart>
      <c:valAx>
        <c:axId val="-1328976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8985264"/>
        <c:crosses val="autoZero"/>
        <c:crossBetween val="midCat"/>
      </c:valAx>
      <c:valAx>
        <c:axId val="-132898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8976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28990704"/>
        <c:axId val="-1328978736"/>
      </c:scatterChart>
      <c:valAx>
        <c:axId val="-13289907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8978736"/>
        <c:crosses val="autoZero"/>
        <c:crossBetween val="midCat"/>
      </c:valAx>
      <c:valAx>
        <c:axId val="-132897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8990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28987984"/>
        <c:axId val="-1328981456"/>
      </c:scatterChart>
      <c:valAx>
        <c:axId val="-13289879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8981456"/>
        <c:crosses val="autoZero"/>
        <c:crossBetween val="midCat"/>
      </c:valAx>
      <c:valAx>
        <c:axId val="-132898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89879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28990160"/>
        <c:axId val="-1328980368"/>
      </c:scatterChart>
      <c:valAx>
        <c:axId val="-1328990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8980368"/>
        <c:crosses val="autoZero"/>
        <c:crossBetween val="midCat"/>
      </c:valAx>
      <c:valAx>
        <c:axId val="-1328980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8990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28989072"/>
        <c:axId val="-1328976016"/>
      </c:scatterChart>
      <c:valAx>
        <c:axId val="-13289890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8976016"/>
        <c:crosses val="autoZero"/>
        <c:crossBetween val="midCat"/>
      </c:valAx>
      <c:valAx>
        <c:axId val="-132897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8989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28989616"/>
        <c:axId val="-1328975472"/>
      </c:scatterChart>
      <c:valAx>
        <c:axId val="-13289896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8975472"/>
        <c:crosses val="autoZero"/>
        <c:crossBetween val="midCat"/>
      </c:valAx>
      <c:valAx>
        <c:axId val="-132897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8989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28984176"/>
        <c:axId val="-1328979824"/>
      </c:scatterChart>
      <c:valAx>
        <c:axId val="-13289841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8979824"/>
        <c:crosses val="autoZero"/>
        <c:crossBetween val="midCat"/>
      </c:valAx>
      <c:valAx>
        <c:axId val="-132897982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8984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43" zoomScale="90" zoomScaleNormal="90" workbookViewId="0">
      <selection activeCell="F69" sqref="F69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5.3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164</v>
      </c>
      <c r="C9" s="35">
        <v>0.8</v>
      </c>
      <c r="D9" s="36">
        <f t="shared" ref="D9:D18" si="0">C9*$C$5</f>
        <v>4.24</v>
      </c>
      <c r="E9" s="37">
        <v>105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47</v>
      </c>
      <c r="C10" s="35">
        <v>0.2</v>
      </c>
      <c r="D10" s="36">
        <f t="shared" si="0"/>
        <v>1.06</v>
      </c>
      <c r="E10" s="37">
        <v>110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5.3000000000000007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30</v>
      </c>
      <c r="B36" s="63">
        <v>88</v>
      </c>
      <c r="C36" s="63"/>
      <c r="D36" s="63"/>
      <c r="E36" s="54"/>
      <c r="F36" s="54"/>
      <c r="G36" s="54"/>
      <c r="H36" s="54"/>
      <c r="I36" s="52">
        <f>IFERROR(B36/A36,"")</f>
        <v>2.9333333333333331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40</v>
      </c>
      <c r="B37" s="63">
        <v>198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11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46</v>
      </c>
      <c r="B38" s="63">
        <v>300</v>
      </c>
      <c r="C38" s="63">
        <v>1</v>
      </c>
      <c r="D38" s="63">
        <v>102</v>
      </c>
      <c r="E38" s="54"/>
      <c r="F38" s="54"/>
      <c r="G38" s="54"/>
      <c r="H38" s="54"/>
      <c r="I38" s="56">
        <f t="shared" si="1"/>
        <v>17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56</v>
      </c>
      <c r="B39" s="63">
        <v>379</v>
      </c>
      <c r="C39" s="63">
        <v>2</v>
      </c>
      <c r="D39" s="63">
        <v>91</v>
      </c>
      <c r="E39" s="54"/>
      <c r="F39" s="54"/>
      <c r="G39" s="54"/>
      <c r="H39" s="54"/>
      <c r="I39" s="52">
        <f t="shared" si="1"/>
        <v>18.100000000000001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66</v>
      </c>
      <c r="B40" s="63">
        <v>465</v>
      </c>
      <c r="C40" s="63">
        <v>3</v>
      </c>
      <c r="D40" s="63">
        <v>101</v>
      </c>
      <c r="E40" s="54"/>
      <c r="F40" s="54"/>
      <c r="G40" s="54"/>
      <c r="H40" s="54"/>
      <c r="I40" s="52">
        <f t="shared" si="1"/>
        <v>17.7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76</v>
      </c>
      <c r="B41" s="63">
        <v>531</v>
      </c>
      <c r="C41" s="63">
        <v>4</v>
      </c>
      <c r="D41" s="63">
        <v>106</v>
      </c>
      <c r="E41" s="54"/>
      <c r="F41" s="54"/>
      <c r="G41" s="54"/>
      <c r="H41" s="54"/>
      <c r="I41" s="56">
        <f t="shared" si="1"/>
        <v>16.7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86</v>
      </c>
      <c r="B42" s="63">
        <v>567</v>
      </c>
      <c r="C42" s="63">
        <v>5</v>
      </c>
      <c r="D42" s="63">
        <v>108</v>
      </c>
      <c r="E42" s="54"/>
      <c r="F42" s="54"/>
      <c r="G42" s="54"/>
      <c r="H42" s="54"/>
      <c r="I42" s="56">
        <f t="shared" si="1"/>
        <v>14.2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95</v>
      </c>
      <c r="B43" s="63">
        <v>576</v>
      </c>
      <c r="C43" s="63">
        <v>6</v>
      </c>
      <c r="D43" s="63">
        <v>103</v>
      </c>
      <c r="E43" s="54"/>
      <c r="F43" s="54"/>
      <c r="G43" s="54"/>
      <c r="H43" s="54"/>
      <c r="I43" s="52">
        <f t="shared" si="1"/>
        <v>13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100</v>
      </c>
      <c r="B44" s="63">
        <v>529</v>
      </c>
      <c r="C44" s="63"/>
      <c r="D44" s="63"/>
      <c r="E44" s="54"/>
      <c r="F44" s="54"/>
      <c r="G44" s="54"/>
      <c r="H44" s="54"/>
      <c r="I44" s="52">
        <f t="shared" si="1"/>
        <v>11.2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105</v>
      </c>
      <c r="B45" s="63">
        <v>580</v>
      </c>
      <c r="C45" s="63">
        <v>7</v>
      </c>
      <c r="D45" s="63">
        <f>B45</f>
        <v>580</v>
      </c>
      <c r="E45" s="54"/>
      <c r="F45" s="54"/>
      <c r="G45" s="54"/>
      <c r="H45" s="54"/>
      <c r="I45" s="52">
        <f t="shared" si="1"/>
        <v>10.199999999999999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Sapin méditerranéen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30</v>
      </c>
      <c r="B62" s="53">
        <v>112</v>
      </c>
      <c r="C62" s="53"/>
      <c r="D62" s="53"/>
      <c r="E62" s="54"/>
      <c r="F62" s="54"/>
      <c r="G62" s="54"/>
      <c r="H62" s="54"/>
      <c r="I62" s="56">
        <f>IFERROR(B62/A62,"")</f>
        <v>3.7333333333333334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40</v>
      </c>
      <c r="B63" s="53">
        <v>202</v>
      </c>
      <c r="C63" s="53">
        <v>1</v>
      </c>
      <c r="D63" s="53">
        <v>66</v>
      </c>
      <c r="E63" s="54"/>
      <c r="F63" s="54"/>
      <c r="G63" s="54"/>
      <c r="H63" s="54"/>
      <c r="I63" s="52">
        <f>IF(A63&lt;&gt;0,(B63-(B62-D62))/(A63-A62),"")</f>
        <v>9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50</v>
      </c>
      <c r="B64" s="53">
        <v>225</v>
      </c>
      <c r="C64" s="53">
        <v>2</v>
      </c>
      <c r="D64" s="53">
        <v>58</v>
      </c>
      <c r="E64" s="54"/>
      <c r="F64" s="54"/>
      <c r="G64" s="54"/>
      <c r="H64" s="54"/>
      <c r="I64" s="52">
        <f>IF(A64&lt;&gt;0,(B64-(B63-D63))/(A64-A63),"")</f>
        <v>8.9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60</v>
      </c>
      <c r="B65" s="53">
        <v>261</v>
      </c>
      <c r="C65" s="53">
        <v>3</v>
      </c>
      <c r="D65" s="53">
        <v>58</v>
      </c>
      <c r="E65" s="54"/>
      <c r="F65" s="54"/>
      <c r="G65" s="54"/>
      <c r="H65" s="54"/>
      <c r="I65" s="52">
        <f>IF(A65&lt;&gt;0,(B65-(B64-D64))/(A65-A64),"")</f>
        <v>9.4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70</v>
      </c>
      <c r="B66" s="53">
        <v>310</v>
      </c>
      <c r="C66" s="53">
        <v>4</v>
      </c>
      <c r="D66" s="53">
        <v>62</v>
      </c>
      <c r="E66" s="54"/>
      <c r="F66" s="54"/>
      <c r="G66" s="54"/>
      <c r="H66" s="54"/>
      <c r="I66" s="52">
        <f t="shared" ref="I66:I81" si="2">IF(A66&lt;&gt;0,(B66-(B65-D65))/(A66-A65),"")</f>
        <v>10.7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80</v>
      </c>
      <c r="B67" s="53">
        <v>361</v>
      </c>
      <c r="C67" s="53">
        <v>5</v>
      </c>
      <c r="D67" s="53">
        <v>58</v>
      </c>
      <c r="E67" s="54"/>
      <c r="F67" s="54"/>
      <c r="G67" s="54"/>
      <c r="H67" s="54"/>
      <c r="I67" s="52">
        <f t="shared" si="2"/>
        <v>11.3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90</v>
      </c>
      <c r="B68" s="53">
        <v>421</v>
      </c>
      <c r="C68" s="53">
        <v>6</v>
      </c>
      <c r="D68" s="53">
        <v>50</v>
      </c>
      <c r="E68" s="54"/>
      <c r="F68" s="54"/>
      <c r="G68" s="54"/>
      <c r="H68" s="54"/>
      <c r="I68" s="52">
        <f t="shared" si="2"/>
        <v>11.8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100</v>
      </c>
      <c r="B69" s="53">
        <v>498</v>
      </c>
      <c r="C69" s="53">
        <v>7</v>
      </c>
      <c r="D69" s="53">
        <v>45</v>
      </c>
      <c r="E69" s="54"/>
      <c r="F69" s="54"/>
      <c r="G69" s="54"/>
      <c r="H69" s="54"/>
      <c r="I69" s="52">
        <f t="shared" si="2"/>
        <v>12.7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110</v>
      </c>
      <c r="B70" s="53">
        <v>593</v>
      </c>
      <c r="C70" s="53">
        <v>8</v>
      </c>
      <c r="D70" s="53">
        <v>593</v>
      </c>
      <c r="E70" s="54"/>
      <c r="F70" s="54"/>
      <c r="G70" s="54"/>
      <c r="H70" s="54"/>
      <c r="I70" s="52">
        <f t="shared" si="2"/>
        <v>14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1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Sapin méditerranéen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221.90370112994782</v>
      </c>
      <c r="T3" s="62">
        <f>IF('Données projet'!E9&gt;30,$R$33-$H$33,LOOKUP('Données projet'!$E$9,$A$3:$A$203,R3:R203)-LOOKUP('Données projet'!$E$9,$A$3:$A$203,$H$3:$H$203))</f>
        <v>53.56748068925981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171.15594482010141</v>
      </c>
      <c r="AO3" s="62">
        <f>IF('Données projet'!E10&gt;30,$AM$33-$H$33,LOOKUP('Données projet'!$E$10,$A$3:$A$203,AM3:AM203)-LOOKUP('Données projet'!$E$10,$A$3:$A$203,$H$3:$H$203))</f>
        <v>81.408731282498479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0.56940000000000002</v>
      </c>
      <c r="D4" s="12">
        <f>IFERROR(EXP(-1.0587+0.8836*LN(C4)+0.284),0)</f>
        <v>0.28018116386948055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6.5581703877644122</v>
      </c>
      <c r="H4" s="70">
        <f t="shared" ref="H4:H67" si="1">(B4+E4+F4)*44/12+(C4+D4)*0.475*44/12</f>
        <v>294.81302052707264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2.9333333333333331</v>
      </c>
      <c r="N4" s="14">
        <f>IF('Données projet'!$A$36&gt;35,N3+M4-V3,IF(A4&lt;'Données projet'!$A$36,$K$205^A4,IF(A4='Données projet'!$A$36,'Données projet'!$B$36,N3+M4-V3)))</f>
        <v>1.1609568786681319</v>
      </c>
      <c r="O4" s="14">
        <f>N4*VLOOKUP('Données projet'!$B$9,Paramètres!$A$1:$I$89,3,0)*VLOOKUP('Données projet'!$B$9,Paramètres!$A$1:$I$89,5,0)</f>
        <v>0.54332781921668571</v>
      </c>
      <c r="P4" s="14">
        <f>EXP(-1.0587+0.8836*LN(O4)+0.284)</f>
        <v>0.26881456552147387</v>
      </c>
      <c r="Q4" s="22">
        <f t="shared" ref="Q4:Q34" si="2">(O4+P4)*0.475*44/12</f>
        <v>1.4144813200856279</v>
      </c>
      <c r="R4" s="62">
        <f t="shared" si="0"/>
        <v>294.74781465341897</v>
      </c>
      <c r="S4" s="62">
        <f ca="1">AVERAGE(OFFSET($R$3,0,0,'Données projet'!$E$9+1,1))-AVERAGE(OFFSET($H$3,0,0,'Données projet'!$E$9+1,1))</f>
        <v>221.90370112994782</v>
      </c>
      <c r="T4" s="62">
        <f>$T$3</f>
        <v>53.56748068925981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3.7333333333333334</v>
      </c>
      <c r="AI4" s="14">
        <f>IF('Données projet'!$A$62&gt;35,AI3+AH4-AQ3,IF(A4&lt;'Données projet'!$A$62,$AF$205^A4,IF(A4='Données projet'!$A$62,'Données projet'!$B$62,AI3+AH4-AQ3)))</f>
        <v>1.1703271155931456</v>
      </c>
      <c r="AJ4" s="14">
        <f>AI4*VLOOKUP('Données projet'!$B$10,Paramètres!$A$1:$I$89,3,0)*VLOOKUP('Données projet'!$B$10,Paramètres!$A$1:$I$89,5,0)</f>
        <v>0.56292734260030308</v>
      </c>
      <c r="AK4" s="14">
        <f>EXP(-1.0587+0.8836*LN(AJ4)+0.284)</f>
        <v>0.2773650627125453</v>
      </c>
      <c r="AL4" s="22">
        <f t="shared" ref="AL4:AL67" si="4">(AJ4+AK4)*0.475*44/12</f>
        <v>1.4635092725865444</v>
      </c>
      <c r="AM4" s="62">
        <f t="shared" ref="AM4:AM67" si="5">AL4+(AD4+AE4)*44/12</f>
        <v>294.79684260591984</v>
      </c>
      <c r="AN4" s="62">
        <f ca="1">AVERAGE(OFFSET($AM$3,0,0,'Données projet'!$E$10+1,1))-AVERAGE(OFFSET($H$3,0,0,'Données projet'!$E$10+1,1))</f>
        <v>171.15594482010141</v>
      </c>
      <c r="AO4" s="62">
        <f>$AO$3</f>
        <v>81.408731282498479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1.1388</v>
      </c>
      <c r="D5" s="12">
        <f t="shared" ref="D5:D68" si="32">IFERROR(EXP(-1.0587+0.8836*LN(C5)+0.284),0)</f>
        <v>0.51692678867812336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12.781048895059199</v>
      </c>
      <c r="H5" s="70">
        <f t="shared" si="1"/>
        <v>296.21705749028104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2.9333333333333331</v>
      </c>
      <c r="N5" s="14">
        <f>IF('Données projet'!$A$36&gt;35,N4+M5-V4,IF(A5&lt;'Données projet'!$A$36,$K$205^A5,IF(A5='Données projet'!$A$36,'Données projet'!$B$36,N4+M5-V4)))</f>
        <v>1.3478208741268516</v>
      </c>
      <c r="O5" s="14">
        <f>N5*VLOOKUP('Données projet'!$B$9,Paramètres!$A$1:$I$89,3,0)*VLOOKUP('Données projet'!$B$9,Paramètres!$A$1:$I$89,5,0)</f>
        <v>0.63078016909136647</v>
      </c>
      <c r="P5" s="14">
        <f t="shared" ref="P5:P68" si="33">EXP(-1.0587+0.8836*LN(O5)+0.284)</f>
        <v>0.30670742741654106</v>
      </c>
      <c r="Q5" s="22">
        <f t="shared" si="2"/>
        <v>1.6327908972512721</v>
      </c>
      <c r="R5" s="62">
        <f t="shared" si="0"/>
        <v>294.96612423058457</v>
      </c>
      <c r="S5" s="62">
        <f ca="1">AVERAGE(OFFSET($R$3,0,0,'Données projet'!$E$9+1,1))-AVERAGE(OFFSET($H$3,0,0,'Données projet'!$E$9+1,1))</f>
        <v>221.90370112994782</v>
      </c>
      <c r="T5" s="62">
        <f t="shared" ref="T5:T68" si="34">$T$3</f>
        <v>53.56748068925981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3.7333333333333334</v>
      </c>
      <c r="AI5" s="14">
        <f>IF('Données projet'!$A$62&gt;35,AI4+AH5-AQ4,IF(A5&lt;'Données projet'!$A$62,$AF$205^A5,IF(A5='Données projet'!$A$62,'Données projet'!$B$62,AI4+AH5-AQ4)))</f>
        <v>1.369665557492572</v>
      </c>
      <c r="AJ5" s="14">
        <f>AI5*VLOOKUP('Données projet'!$B$10,Paramètres!$A$1:$I$89,3,0)*VLOOKUP('Données projet'!$B$10,Paramètres!$A$1:$I$89,5,0)</f>
        <v>0.6588091331539272</v>
      </c>
      <c r="AK5" s="14">
        <f t="shared" ref="AK5:AK68" si="35">EXP(-1.0587+0.8836*LN(AJ5)+0.284)</f>
        <v>0.31871907575195652</v>
      </c>
      <c r="AL5" s="22">
        <f t="shared" si="4"/>
        <v>1.7025282971777473</v>
      </c>
      <c r="AM5" s="62">
        <f t="shared" si="5"/>
        <v>295.03586163051108</v>
      </c>
      <c r="AN5" s="62">
        <f ca="1">AVERAGE(OFFSET($AM$3,0,0,'Données projet'!$E$10+1,1))-AVERAGE(OFFSET($H$3,0,0,'Données projet'!$E$10+1,1))</f>
        <v>171.15594482010141</v>
      </c>
      <c r="AO5" s="62">
        <f t="shared" ref="AO5:AO68" si="36">$AO$3</f>
        <v>81.408731282498479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1.7082000000000002</v>
      </c>
      <c r="D6" s="12">
        <f t="shared" si="32"/>
        <v>0.73964491469778371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18.895644955561842</v>
      </c>
      <c r="H6" s="70">
        <f t="shared" si="1"/>
        <v>297.59666322643193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2.9333333333333331</v>
      </c>
      <c r="N6" s="14">
        <f>IF('Données projet'!$A$36&gt;35,N5+M6-V5,IF(A6&lt;'Données projet'!$A$36,$K$205^A6,IF(A6='Données projet'!$A$36,'Données projet'!$B$36,N5+M6-V5)))</f>
        <v>1.5647619150300627</v>
      </c>
      <c r="O6" s="14">
        <f>N6*VLOOKUP('Données projet'!$B$9,Paramètres!$A$1:$I$89,3,0)*VLOOKUP('Données projet'!$B$9,Paramètres!$A$1:$I$89,5,0)</f>
        <v>0.73230857623406931</v>
      </c>
      <c r="P6" s="14">
        <f t="shared" si="33"/>
        <v>0.3499417743602819</v>
      </c>
      <c r="Q6" s="22">
        <f t="shared" si="2"/>
        <v>1.8849193606184949</v>
      </c>
      <c r="R6" s="62">
        <f t="shared" si="0"/>
        <v>295.2182526939518</v>
      </c>
      <c r="S6" s="62">
        <f ca="1">AVERAGE(OFFSET($R$3,0,0,'Données projet'!$E$9+1,1))-AVERAGE(OFFSET($H$3,0,0,'Données projet'!$E$9+1,1))</f>
        <v>221.90370112994782</v>
      </c>
      <c r="T6" s="62">
        <f t="shared" si="34"/>
        <v>53.56748068925981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3.7333333333333334</v>
      </c>
      <c r="AI6" s="14">
        <f>IF('Données projet'!$A$62&gt;35,AI5+AH6-AQ5,IF(A6&lt;'Données projet'!$A$62,$AF$205^A6,IF(A6='Données projet'!$A$62,'Données projet'!$B$62,AI5+AH6-AQ5)))</f>
        <v>1.6029567412275596</v>
      </c>
      <c r="AJ6" s="14">
        <f>AI6*VLOOKUP('Données projet'!$B$10,Paramètres!$A$1:$I$89,3,0)*VLOOKUP('Données projet'!$B$10,Paramètres!$A$1:$I$89,5,0)</f>
        <v>0.77102219253045623</v>
      </c>
      <c r="AK6" s="14">
        <f t="shared" si="35"/>
        <v>0.36623880547442444</v>
      </c>
      <c r="AL6" s="22">
        <f t="shared" si="4"/>
        <v>1.9807295715251672</v>
      </c>
      <c r="AM6" s="62">
        <f t="shared" si="5"/>
        <v>295.31406290485847</v>
      </c>
      <c r="AN6" s="62">
        <f ca="1">AVERAGE(OFFSET($AM$3,0,0,'Données projet'!$E$10+1,1))-AVERAGE(OFFSET($H$3,0,0,'Données projet'!$E$10+1,1))</f>
        <v>171.15594482010141</v>
      </c>
      <c r="AO6" s="62">
        <f t="shared" si="36"/>
        <v>81.408731282498479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2.2776000000000001</v>
      </c>
      <c r="D7" s="12">
        <f t="shared" si="32"/>
        <v>0.95371616408002235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24.943493196407193</v>
      </c>
      <c r="H7" s="70">
        <f t="shared" si="1"/>
        <v>298.96120898577271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2.9333333333333331</v>
      </c>
      <c r="N7" s="14">
        <f>IF('Données projet'!$A$36&gt;35,N6+M7-V6,IF(A7&lt;'Données projet'!$A$36,$K$205^A7,IF(A7='Données projet'!$A$36,'Données projet'!$B$36,N6+M7-V6)))</f>
        <v>1.8166211087320703</v>
      </c>
      <c r="O7" s="14">
        <f>N7*VLOOKUP('Données projet'!$B$9,Paramètres!$A$1:$I$89,3,0)*VLOOKUP('Données projet'!$B$9,Paramètres!$A$1:$I$89,5,0)</f>
        <v>0.85017867888660892</v>
      </c>
      <c r="P7" s="14">
        <f t="shared" si="33"/>
        <v>0.39927055720143956</v>
      </c>
      <c r="Q7" s="22">
        <f t="shared" si="2"/>
        <v>2.1761240861866842</v>
      </c>
      <c r="R7" s="62">
        <f t="shared" si="0"/>
        <v>295.50945741952</v>
      </c>
      <c r="S7" s="62">
        <f ca="1">AVERAGE(OFFSET($R$3,0,0,'Données projet'!$E$9+1,1))-AVERAGE(OFFSET($H$3,0,0,'Données projet'!$E$9+1,1))</f>
        <v>221.90370112994782</v>
      </c>
      <c r="T7" s="62">
        <f t="shared" si="34"/>
        <v>53.56748068925981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3.7333333333333334</v>
      </c>
      <c r="AI7" s="14">
        <f>IF('Données projet'!$A$62&gt;35,AI6+AH7-AQ6,IF(A7&lt;'Données projet'!$A$62,$AF$205^A7,IF(A7='Données projet'!$A$62,'Données projet'!$B$62,AI6+AH7-AQ6)))</f>
        <v>1.875983739381438</v>
      </c>
      <c r="AJ7" s="14">
        <f>AI7*VLOOKUP('Données projet'!$B$10,Paramètres!$A$1:$I$89,3,0)*VLOOKUP('Données projet'!$B$10,Paramètres!$A$1:$I$89,5,0)</f>
        <v>0.90234817864247174</v>
      </c>
      <c r="AK7" s="14">
        <f t="shared" si="35"/>
        <v>0.42084353538889141</v>
      </c>
      <c r="AL7" s="22">
        <f t="shared" si="4"/>
        <v>2.3045589019379573</v>
      </c>
      <c r="AM7" s="62">
        <f t="shared" si="5"/>
        <v>295.63789223527129</v>
      </c>
      <c r="AN7" s="62">
        <f ca="1">AVERAGE(OFFSET($AM$3,0,0,'Données projet'!$E$10+1,1))-AVERAGE(OFFSET($H$3,0,0,'Données projet'!$E$10+1,1))</f>
        <v>171.15594482010141</v>
      </c>
      <c r="AO7" s="62">
        <f t="shared" si="36"/>
        <v>81.408731282498479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2.847</v>
      </c>
      <c r="D8" s="12">
        <f t="shared" si="32"/>
        <v>1.1615792111723842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30.943418472207878</v>
      </c>
      <c r="H8" s="70">
        <f t="shared" si="1"/>
        <v>300.31494212612523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2.9333333333333331</v>
      </c>
      <c r="N8" s="14">
        <f>IF('Données projet'!$A$36&gt;35,N7+M8-V7,IF(A8&lt;'Données projet'!$A$36,$K$205^A8,IF(A8='Données projet'!$A$36,'Données projet'!$B$36,N7+M8-V7)))</f>
        <v>2.1090187721162255</v>
      </c>
      <c r="O8" s="14">
        <f>N8*VLOOKUP('Données projet'!$B$9,Paramètres!$A$1:$I$89,3,0)*VLOOKUP('Données projet'!$B$9,Paramètres!$A$1:$I$89,5,0)</f>
        <v>0.9870207853503935</v>
      </c>
      <c r="P8" s="14">
        <f t="shared" si="33"/>
        <v>0.45555286487123015</v>
      </c>
      <c r="Q8" s="22">
        <f t="shared" si="2"/>
        <v>2.5124824408026609</v>
      </c>
      <c r="R8" s="62">
        <f t="shared" si="0"/>
        <v>295.84581577413599</v>
      </c>
      <c r="S8" s="62">
        <f ca="1">AVERAGE(OFFSET($R$3,0,0,'Données projet'!$E$9+1,1))-AVERAGE(OFFSET($H$3,0,0,'Données projet'!$E$9+1,1))</f>
        <v>221.90370112994782</v>
      </c>
      <c r="T8" s="62">
        <f t="shared" si="34"/>
        <v>53.56748068925981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3.7333333333333334</v>
      </c>
      <c r="AI8" s="14">
        <f>IF('Données projet'!$A$62&gt;35,AI7+AH8-AQ7,IF(A8&lt;'Données projet'!$A$62,$AF$205^A8,IF(A8='Données projet'!$A$62,'Données projet'!$B$62,AI7+AH8-AQ7)))</f>
        <v>2.1955146386099216</v>
      </c>
      <c r="AJ8" s="14">
        <f>AI8*VLOOKUP('Données projet'!$B$10,Paramètres!$A$1:$I$89,3,0)*VLOOKUP('Données projet'!$B$10,Paramètres!$A$1:$I$89,5,0)</f>
        <v>1.0560425411713723</v>
      </c>
      <c r="AK8" s="14">
        <f t="shared" si="35"/>
        <v>0.48358961047067195</v>
      </c>
      <c r="AL8" s="22">
        <f t="shared" si="4"/>
        <v>2.6815259974432273</v>
      </c>
      <c r="AM8" s="62">
        <f t="shared" si="5"/>
        <v>296.01485933077652</v>
      </c>
      <c r="AN8" s="62">
        <f ca="1">AVERAGE(OFFSET($AM$3,0,0,'Données projet'!$E$10+1,1))-AVERAGE(OFFSET($H$3,0,0,'Données projet'!$E$10+1,1))</f>
        <v>171.15594482010141</v>
      </c>
      <c r="AO8" s="62">
        <f t="shared" si="36"/>
        <v>81.408731282498479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3.4163999999999999</v>
      </c>
      <c r="D9" s="12">
        <f t="shared" si="32"/>
        <v>1.364625177640207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36.906159265994582</v>
      </c>
      <c r="H9" s="70">
        <f t="shared" si="1"/>
        <v>301.66028551772337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2.9333333333333331</v>
      </c>
      <c r="N9" s="14">
        <f>IF('Données projet'!$A$36&gt;35,N8+M9-V8,IF(A9&lt;'Données projet'!$A$36,$K$205^A9,IF(A9='Données projet'!$A$36,'Données projet'!$B$36,N8+M9-V8)))</f>
        <v>2.4484798507285492</v>
      </c>
      <c r="O9" s="14">
        <f>N9*VLOOKUP('Données projet'!$B$9,Paramètres!$A$1:$I$89,3,0)*VLOOKUP('Données projet'!$B$9,Paramètres!$A$1:$I$89,5,0)</f>
        <v>1.1458885701409609</v>
      </c>
      <c r="P9" s="14">
        <f t="shared" si="33"/>
        <v>0.51976888590781634</v>
      </c>
      <c r="Q9" s="22">
        <f t="shared" si="2"/>
        <v>2.9010200692849537</v>
      </c>
      <c r="R9" s="62">
        <f t="shared" si="0"/>
        <v>296.23435340261824</v>
      </c>
      <c r="S9" s="62">
        <f ca="1">AVERAGE(OFFSET($R$3,0,0,'Données projet'!$E$9+1,1))-AVERAGE(OFFSET($H$3,0,0,'Données projet'!$E$9+1,1))</f>
        <v>221.90370112994782</v>
      </c>
      <c r="T9" s="62">
        <f t="shared" si="34"/>
        <v>53.56748068925981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3.7333333333333334</v>
      </c>
      <c r="AI9" s="14">
        <f>IF('Données projet'!$A$62&gt;35,AI8+AH9-AQ8,IF(A9&lt;'Données projet'!$A$62,$AF$205^A9,IF(A9='Données projet'!$A$62,'Données projet'!$B$62,AI8+AH9-AQ8)))</f>
        <v>2.5694703142468773</v>
      </c>
      <c r="AJ9" s="14">
        <f>AI9*VLOOKUP('Données projet'!$B$10,Paramètres!$A$1:$I$89,3,0)*VLOOKUP('Données projet'!$B$10,Paramètres!$A$1:$I$89,5,0)</f>
        <v>1.235915221152748</v>
      </c>
      <c r="AK9" s="14">
        <f t="shared" si="35"/>
        <v>0.55569087247371607</v>
      </c>
      <c r="AL9" s="22">
        <f t="shared" si="4"/>
        <v>3.1203806130660916</v>
      </c>
      <c r="AM9" s="62">
        <f t="shared" si="5"/>
        <v>296.45371394639943</v>
      </c>
      <c r="AN9" s="62">
        <f ca="1">AVERAGE(OFFSET($AM$3,0,0,'Données projet'!$E$10+1,1))-AVERAGE(OFFSET($H$3,0,0,'Données projet'!$E$10+1,1))</f>
        <v>171.15594482010141</v>
      </c>
      <c r="AO9" s="62">
        <f t="shared" si="36"/>
        <v>81.408731282498479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3.9857999999999998</v>
      </c>
      <c r="D10" s="12">
        <f t="shared" si="32"/>
        <v>1.5637508658326296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42.838638262567677</v>
      </c>
      <c r="H10" s="70">
        <f t="shared" si="1"/>
        <v>302.99880109132516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2.9333333333333331</v>
      </c>
      <c r="N10" s="14">
        <f>IF('Données projet'!$A$36&gt;35,N9+M10-V9,IF(A10&lt;'Données projet'!$A$36,$K$205^A10,IF(A10='Données projet'!$A$36,'Données projet'!$B$36,N9+M10-V9)))</f>
        <v>2.8425795249836301</v>
      </c>
      <c r="O10" s="14">
        <f>N10*VLOOKUP('Données projet'!$B$9,Paramètres!$A$1:$I$89,3,0)*VLOOKUP('Données projet'!$B$9,Paramètres!$A$1:$I$89,5,0)</f>
        <v>1.3303272176923389</v>
      </c>
      <c r="P10" s="14">
        <f t="shared" si="33"/>
        <v>0.59303697899961161</v>
      </c>
      <c r="Q10" s="22">
        <f t="shared" si="2"/>
        <v>3.3498593092384805</v>
      </c>
      <c r="R10" s="62">
        <f t="shared" si="0"/>
        <v>296.68319264257178</v>
      </c>
      <c r="S10" s="62">
        <f ca="1">AVERAGE(OFFSET($R$3,0,0,'Données projet'!$E$9+1,1))-AVERAGE(OFFSET($H$3,0,0,'Données projet'!$E$9+1,1))</f>
        <v>221.90370112994782</v>
      </c>
      <c r="T10" s="62">
        <f t="shared" si="34"/>
        <v>53.56748068925981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3.7333333333333334</v>
      </c>
      <c r="AI10" s="14">
        <f>IF('Données projet'!$A$62&gt;35,AI9+AH10-AQ9,IF(A10&lt;'Données projet'!$A$62,$AF$205^A10,IF(A10='Données projet'!$A$62,'Données projet'!$B$62,AI9+AH10-AQ9)))</f>
        <v>3.0071207814747614</v>
      </c>
      <c r="AJ10" s="14">
        <f>AI10*VLOOKUP('Données projet'!$B$10,Paramètres!$A$1:$I$89,3,0)*VLOOKUP('Données projet'!$B$10,Paramètres!$A$1:$I$89,5,0)</f>
        <v>1.4464250958893603</v>
      </c>
      <c r="AK10" s="14">
        <f t="shared" si="35"/>
        <v>0.63854214206557469</v>
      </c>
      <c r="AL10" s="22">
        <f t="shared" si="4"/>
        <v>3.6313179394381785</v>
      </c>
      <c r="AM10" s="62">
        <f t="shared" si="5"/>
        <v>296.9646512727715</v>
      </c>
      <c r="AN10" s="62">
        <f ca="1">AVERAGE(OFFSET($AM$3,0,0,'Données projet'!$E$10+1,1))-AVERAGE(OFFSET($H$3,0,0,'Données projet'!$E$10+1,1))</f>
        <v>171.15594482010141</v>
      </c>
      <c r="AO10" s="62">
        <f t="shared" si="36"/>
        <v>81.408731282498479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4.5552000000000001</v>
      </c>
      <c r="D11" s="12">
        <f t="shared" si="32"/>
        <v>1.7595809339915645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48.745677385198043</v>
      </c>
      <c r="H11" s="70">
        <f t="shared" si="1"/>
        <v>304.33157679336864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2.9333333333333331</v>
      </c>
      <c r="N11" s="14">
        <f>IF('Données projet'!$A$36&gt;35,N10+M11-V10,IF(A11&lt;'Données projet'!$A$36,$K$205^A11,IF(A11='Données projet'!$A$36,'Données projet'!$B$36,N10+M11-V10)))</f>
        <v>3.3001122526909361</v>
      </c>
      <c r="O11" s="14">
        <f>N11*VLOOKUP('Données projet'!$B$9,Paramètres!$A$1:$I$89,3,0)*VLOOKUP('Données projet'!$B$9,Paramètres!$A$1:$I$89,5,0)</f>
        <v>1.5444525342593582</v>
      </c>
      <c r="P11" s="14">
        <f t="shared" si="33"/>
        <v>0.67663314984067802</v>
      </c>
      <c r="Q11" s="22">
        <f t="shared" si="2"/>
        <v>3.8683908998075629</v>
      </c>
      <c r="R11" s="62">
        <f t="shared" si="0"/>
        <v>297.20172423314085</v>
      </c>
      <c r="S11" s="62">
        <f ca="1">AVERAGE(OFFSET($R$3,0,0,'Données projet'!$E$9+1,1))-AVERAGE(OFFSET($H$3,0,0,'Données projet'!$E$9+1,1))</f>
        <v>221.90370112994782</v>
      </c>
      <c r="T11" s="62">
        <f t="shared" si="34"/>
        <v>53.56748068925981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3.7333333333333334</v>
      </c>
      <c r="AI11" s="14">
        <f>IF('Données projet'!$A$62&gt;35,AI10+AH11-AQ10,IF(A11&lt;'Données projet'!$A$62,$AF$205^A11,IF(A11='Données projet'!$A$62,'Données projet'!$B$62,AI10+AH11-AQ10)))</f>
        <v>3.5193149904235632</v>
      </c>
      <c r="AJ11" s="14">
        <f>AI11*VLOOKUP('Données projet'!$B$10,Paramètres!$A$1:$I$89,3,0)*VLOOKUP('Données projet'!$B$10,Paramètres!$A$1:$I$89,5,0)</f>
        <v>1.692790510393734</v>
      </c>
      <c r="AK11" s="14">
        <f t="shared" si="35"/>
        <v>0.7337462020540535</v>
      </c>
      <c r="AL11" s="22">
        <f t="shared" si="4"/>
        <v>4.2262181075132297</v>
      </c>
      <c r="AM11" s="62">
        <f t="shared" si="5"/>
        <v>297.55955144084652</v>
      </c>
      <c r="AN11" s="62">
        <f ca="1">AVERAGE(OFFSET($AM$3,0,0,'Données projet'!$E$10+1,1))-AVERAGE(OFFSET($H$3,0,0,'Données projet'!$E$10+1,1))</f>
        <v>171.15594482010141</v>
      </c>
      <c r="AO11" s="62">
        <f t="shared" si="36"/>
        <v>81.408731282498479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5.1246</v>
      </c>
      <c r="D12" s="12">
        <f t="shared" si="32"/>
        <v>1.9525745138711061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54.63082080882959</v>
      </c>
      <c r="H12" s="70">
        <f t="shared" si="1"/>
        <v>305.65941227832548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2.9333333333333331</v>
      </c>
      <c r="N12" s="14">
        <f>IF('Données projet'!$A$36&gt;35,N11+M12-V11,IF(A12&lt;'Données projet'!$A$36,$K$205^A12,IF(A12='Données projet'!$A$36,'Données projet'!$B$36,N11+M12-V11)))</f>
        <v>3.8312880201385267</v>
      </c>
      <c r="O12" s="14">
        <f>N12*VLOOKUP('Données projet'!$B$9,Paramètres!$A$1:$I$89,3,0)*VLOOKUP('Données projet'!$B$9,Paramètres!$A$1:$I$89,5,0)</f>
        <v>1.7930427934248305</v>
      </c>
      <c r="P12" s="14">
        <f t="shared" si="33"/>
        <v>0.77201327349878002</v>
      </c>
      <c r="Q12" s="22">
        <f t="shared" si="2"/>
        <v>4.4674726498919552</v>
      </c>
      <c r="R12" s="62">
        <f t="shared" si="0"/>
        <v>297.80080598322525</v>
      </c>
      <c r="S12" s="62">
        <f ca="1">AVERAGE(OFFSET($R$3,0,0,'Données projet'!$E$9+1,1))-AVERAGE(OFFSET($H$3,0,0,'Données projet'!$E$9+1,1))</f>
        <v>221.90370112994782</v>
      </c>
      <c r="T12" s="62">
        <f t="shared" si="34"/>
        <v>53.56748068925981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3.7333333333333334</v>
      </c>
      <c r="AI12" s="14">
        <f>IF('Données projet'!$A$62&gt;35,AI11+AH12-AQ11,IF(A12&lt;'Données projet'!$A$62,$AF$205^A12,IF(A12='Données projet'!$A$62,'Données projet'!$B$62,AI11+AH12-AQ11)))</f>
        <v>4.1187497616061277</v>
      </c>
      <c r="AJ12" s="14">
        <f>AI12*VLOOKUP('Données projet'!$B$10,Paramètres!$A$1:$I$89,3,0)*VLOOKUP('Données projet'!$B$10,Paramètres!$A$1:$I$89,5,0)</f>
        <v>1.9811186353325474</v>
      </c>
      <c r="AK12" s="14">
        <f t="shared" si="35"/>
        <v>0.84314480370421485</v>
      </c>
      <c r="AL12" s="22">
        <f t="shared" si="4"/>
        <v>4.9189254896556944</v>
      </c>
      <c r="AM12" s="62">
        <f t="shared" si="5"/>
        <v>298.25225882298901</v>
      </c>
      <c r="AN12" s="62">
        <f ca="1">AVERAGE(OFFSET($AM$3,0,0,'Données projet'!$E$10+1,1))-AVERAGE(OFFSET($H$3,0,0,'Données projet'!$E$10+1,1))</f>
        <v>171.15594482010141</v>
      </c>
      <c r="AO12" s="62">
        <f t="shared" si="36"/>
        <v>81.408731282498479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5.694</v>
      </c>
      <c r="D13" s="12">
        <f t="shared" si="32"/>
        <v>2.1430827223857287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60.496778909644227</v>
      </c>
      <c r="H13" s="70">
        <f t="shared" si="1"/>
        <v>306.98291907482178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2.9333333333333331</v>
      </c>
      <c r="N13" s="14">
        <f>IF('Données projet'!$A$36&gt;35,N12+M13-V12,IF(A13&lt;'Données projet'!$A$36,$K$205^A13,IF(A13='Données projet'!$A$36,'Données projet'!$B$36,N12+M13-V12)))</f>
        <v>4.4479601811386305</v>
      </c>
      <c r="O13" s="14">
        <f>N13*VLOOKUP('Données projet'!$B$9,Paramètres!$A$1:$I$89,3,0)*VLOOKUP('Données projet'!$B$9,Paramètres!$A$1:$I$89,5,0)</f>
        <v>2.081645364772879</v>
      </c>
      <c r="P13" s="14">
        <f t="shared" si="33"/>
        <v>0.88083844931132749</v>
      </c>
      <c r="Q13" s="22">
        <f t="shared" si="2"/>
        <v>5.1596593095299932</v>
      </c>
      <c r="R13" s="62">
        <f t="shared" si="0"/>
        <v>298.49299264286333</v>
      </c>
      <c r="S13" s="62">
        <f ca="1">AVERAGE(OFFSET($R$3,0,0,'Données projet'!$E$9+1,1))-AVERAGE(OFFSET($H$3,0,0,'Données projet'!$E$9+1,1))</f>
        <v>221.90370112994782</v>
      </c>
      <c r="T13" s="62">
        <f t="shared" si="34"/>
        <v>53.56748068925981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3.7333333333333334</v>
      </c>
      <c r="AI13" s="14">
        <f>IF('Données projet'!$A$62&gt;35,AI12+AH13-AQ12,IF(A13&lt;'Données projet'!$A$62,$AF$205^A13,IF(A13='Données projet'!$A$62,'Données projet'!$B$62,AI12+AH13-AQ12)))</f>
        <v>4.8202845283504558</v>
      </c>
      <c r="AJ13" s="14">
        <f>AI13*VLOOKUP('Données projet'!$B$10,Paramètres!$A$1:$I$89,3,0)*VLOOKUP('Données projet'!$B$10,Paramètres!$A$1:$I$89,5,0)</f>
        <v>2.3185568581365694</v>
      </c>
      <c r="AK13" s="14">
        <f t="shared" si="35"/>
        <v>0.96885429597228678</v>
      </c>
      <c r="AL13" s="22">
        <f t="shared" si="4"/>
        <v>5.7255744267395903</v>
      </c>
      <c r="AM13" s="62">
        <f t="shared" si="5"/>
        <v>299.05890776007288</v>
      </c>
      <c r="AN13" s="62">
        <f ca="1">AVERAGE(OFFSET($AM$3,0,0,'Données projet'!$E$10+1,1))-AVERAGE(OFFSET($H$3,0,0,'Données projet'!$E$10+1,1))</f>
        <v>171.15594482010141</v>
      </c>
      <c r="AO13" s="62">
        <f t="shared" si="36"/>
        <v>81.408731282498479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6.2633999999999999</v>
      </c>
      <c r="D14" s="12">
        <f t="shared" si="32"/>
        <v>2.3313823894275263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66.345688620142298</v>
      </c>
      <c r="H14" s="70">
        <f t="shared" si="1"/>
        <v>308.30257932825293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2.9333333333333331</v>
      </c>
      <c r="N14" s="14">
        <f>IF('Données projet'!$A$36&gt;35,N13+M14-V13,IF(A14&lt;'Données projet'!$A$36,$K$205^A14,IF(A14='Données projet'!$A$36,'Données projet'!$B$36,N13+M14-V13)))</f>
        <v>5.1638899683348436</v>
      </c>
      <c r="O14" s="14">
        <f>N14*VLOOKUP('Données projet'!$B$9,Paramètres!$A$1:$I$89,3,0)*VLOOKUP('Données projet'!$B$9,Paramètres!$A$1:$I$89,5,0)</f>
        <v>2.4167005051807071</v>
      </c>
      <c r="P14" s="14">
        <f t="shared" si="33"/>
        <v>1.0050039298792064</v>
      </c>
      <c r="Q14" s="22">
        <f t="shared" si="2"/>
        <v>5.9594685577293491</v>
      </c>
      <c r="R14" s="62">
        <f t="shared" si="0"/>
        <v>299.29280189106265</v>
      </c>
      <c r="S14" s="62">
        <f ca="1">AVERAGE(OFFSET($R$3,0,0,'Données projet'!$E$9+1,1))-AVERAGE(OFFSET($H$3,0,0,'Données projet'!$E$9+1,1))</f>
        <v>221.90370112994782</v>
      </c>
      <c r="T14" s="62">
        <f t="shared" si="34"/>
        <v>53.56748068925981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3.7333333333333334</v>
      </c>
      <c r="AI14" s="14">
        <f>IF('Données projet'!$A$62&gt;35,AI13+AH14-AQ13,IF(A14&lt;'Données projet'!$A$62,$AF$205^A14,IF(A14='Données projet'!$A$62,'Données projet'!$B$62,AI13+AH14-AQ13)))</f>
        <v>5.6413096884026555</v>
      </c>
      <c r="AJ14" s="14">
        <f>AI14*VLOOKUP('Données projet'!$B$10,Paramètres!$A$1:$I$89,3,0)*VLOOKUP('Données projet'!$B$10,Paramètres!$A$1:$I$89,5,0)</f>
        <v>2.7134699601216772</v>
      </c>
      <c r="AK14" s="14">
        <f t="shared" si="35"/>
        <v>1.1133065669147559</v>
      </c>
      <c r="AL14" s="22">
        <f t="shared" si="4"/>
        <v>6.664969117921788</v>
      </c>
      <c r="AM14" s="62">
        <f t="shared" si="5"/>
        <v>299.99830245125509</v>
      </c>
      <c r="AN14" s="62">
        <f ca="1">AVERAGE(OFFSET($AM$3,0,0,'Données projet'!$E$10+1,1))-AVERAGE(OFFSET($H$3,0,0,'Données projet'!$E$10+1,1))</f>
        <v>171.15594482010141</v>
      </c>
      <c r="AO14" s="62">
        <f t="shared" si="36"/>
        <v>81.408731282498479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6.8327999999999998</v>
      </c>
      <c r="D15" s="12">
        <f t="shared" si="32"/>
        <v>2.5176971252624041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72.179276054657151</v>
      </c>
      <c r="H15" s="70">
        <f t="shared" si="1"/>
        <v>309.61878249316533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2.9333333333333331</v>
      </c>
      <c r="N15" s="14">
        <f>IF('Données projet'!$A$36&gt;35,N14+M15-V14,IF(A15&lt;'Données projet'!$A$36,$K$205^A15,IF(A15='Données projet'!$A$36,'Données projet'!$B$36,N14+M15-V14)))</f>
        <v>5.9950535794236988</v>
      </c>
      <c r="O15" s="14">
        <f>N15*VLOOKUP('Données projet'!$B$9,Paramètres!$A$1:$I$89,3,0)*VLOOKUP('Données projet'!$B$9,Paramètres!$A$1:$I$89,5,0)</f>
        <v>2.8056850751702913</v>
      </c>
      <c r="P15" s="14">
        <f t="shared" si="33"/>
        <v>1.146672127973444</v>
      </c>
      <c r="Q15" s="22">
        <f t="shared" si="2"/>
        <v>6.8836887954753392</v>
      </c>
      <c r="R15" s="62">
        <f t="shared" si="0"/>
        <v>300.21702212880865</v>
      </c>
      <c r="S15" s="62">
        <f ca="1">AVERAGE(OFFSET($R$3,0,0,'Données projet'!$E$9+1,1))-AVERAGE(OFFSET($H$3,0,0,'Données projet'!$E$9+1,1))</f>
        <v>221.90370112994782</v>
      </c>
      <c r="T15" s="62">
        <f t="shared" si="34"/>
        <v>53.56748068925981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3.7333333333333334</v>
      </c>
      <c r="AI15" s="14">
        <f>IF('Données projet'!$A$62&gt;35,AI14+AH15-AQ14,IF(A15&lt;'Données projet'!$A$62,$AF$205^A15,IF(A15='Données projet'!$A$62,'Données projet'!$B$62,AI14+AH15-AQ14)))</f>
        <v>6.6021776957959455</v>
      </c>
      <c r="AJ15" s="14">
        <f>AI15*VLOOKUP('Données projet'!$B$10,Paramètres!$A$1:$I$89,3,0)*VLOOKUP('Données projet'!$B$10,Paramètres!$A$1:$I$89,5,0)</f>
        <v>3.1756474716778502</v>
      </c>
      <c r="AK15" s="14">
        <f t="shared" si="35"/>
        <v>1.2792960892965615</v>
      </c>
      <c r="AL15" s="22">
        <f t="shared" si="4"/>
        <v>7.7590267020304333</v>
      </c>
      <c r="AM15" s="62">
        <f t="shared" si="5"/>
        <v>301.09236003536375</v>
      </c>
      <c r="AN15" s="62">
        <f ca="1">AVERAGE(OFFSET($AM$3,0,0,'Données projet'!$E$10+1,1))-AVERAGE(OFFSET($H$3,0,0,'Données projet'!$E$10+1,1))</f>
        <v>171.15594482010141</v>
      </c>
      <c r="AO15" s="62">
        <f t="shared" si="36"/>
        <v>81.408731282498479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7.4021999999999997</v>
      </c>
      <c r="D16" s="12">
        <f t="shared" si="32"/>
        <v>2.7022111465784762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77.998963236746135</v>
      </c>
      <c r="H16" s="70">
        <f t="shared" si="1"/>
        <v>310.93184941362415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2.9333333333333331</v>
      </c>
      <c r="N16" s="14">
        <f>IF('Données projet'!$A$36&gt;35,N15+M16-V15,IF(A16&lt;'Données projet'!$A$36,$K$205^A16,IF(A16='Données projet'!$A$36,'Données projet'!$B$36,N15+M16-V15)))</f>
        <v>6.959998691015949</v>
      </c>
      <c r="O16" s="14">
        <f>N16*VLOOKUP('Données projet'!$B$9,Paramètres!$A$1:$I$89,3,0)*VLOOKUP('Données projet'!$B$9,Paramètres!$A$1:$I$89,5,0)</f>
        <v>3.2572793873954642</v>
      </c>
      <c r="P16" s="14">
        <f t="shared" si="33"/>
        <v>1.3083102761888523</v>
      </c>
      <c r="Q16" s="22">
        <f t="shared" si="2"/>
        <v>7.9517353307426832</v>
      </c>
      <c r="R16" s="62">
        <f t="shared" si="0"/>
        <v>301.28506866407599</v>
      </c>
      <c r="S16" s="62">
        <f ca="1">AVERAGE(OFFSET($R$3,0,0,'Données projet'!$E$9+1,1))-AVERAGE(OFFSET($H$3,0,0,'Données projet'!$E$9+1,1))</f>
        <v>221.90370112994782</v>
      </c>
      <c r="T16" s="62">
        <f t="shared" si="34"/>
        <v>53.56748068925981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3.7333333333333334</v>
      </c>
      <c r="AI16" s="14">
        <f>IF('Données projet'!$A$62&gt;35,AI15+AH16-AQ15,IF(A16&lt;'Données projet'!$A$62,$AF$205^A16,IF(A16='Données projet'!$A$62,'Données projet'!$B$62,AI15+AH16-AQ15)))</f>
        <v>7.7267075793542688</v>
      </c>
      <c r="AJ16" s="14">
        <f>AI16*VLOOKUP('Données projet'!$B$10,Paramètres!$A$1:$I$89,3,0)*VLOOKUP('Données projet'!$B$10,Paramètres!$A$1:$I$89,5,0)</f>
        <v>3.716546345669403</v>
      </c>
      <c r="AK16" s="14">
        <f t="shared" si="35"/>
        <v>1.4700339805098694</v>
      </c>
      <c r="AL16" s="22">
        <f t="shared" si="4"/>
        <v>9.0332940680955645</v>
      </c>
      <c r="AM16" s="62">
        <f t="shared" si="5"/>
        <v>302.3666274014289</v>
      </c>
      <c r="AN16" s="62">
        <f ca="1">AVERAGE(OFFSET($AM$3,0,0,'Données projet'!$E$10+1,1))-AVERAGE(OFFSET($H$3,0,0,'Données projet'!$E$10+1,1))</f>
        <v>171.15594482010141</v>
      </c>
      <c r="AO16" s="62">
        <f t="shared" si="36"/>
        <v>81.408731282498479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7.9715999999999996</v>
      </c>
      <c r="D17" s="12">
        <f t="shared" si="32"/>
        <v>2.8850787190821112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83.805940989405784</v>
      </c>
      <c r="H17" s="70">
        <f t="shared" si="1"/>
        <v>312.24204876906799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2.9333333333333331</v>
      </c>
      <c r="N17" s="14">
        <f>IF('Données projet'!$A$36&gt;35,N16+M17-V16,IF(A17&lt;'Données projet'!$A$36,$K$205^A17,IF(A17='Données projet'!$A$36,'Données projet'!$B$36,N16+M17-V16)))</f>
        <v>8.0802583558561594</v>
      </c>
      <c r="O17" s="14">
        <f>N17*VLOOKUP('Données projet'!$B$9,Paramètres!$A$1:$I$89,3,0)*VLOOKUP('Données projet'!$B$9,Paramètres!$A$1:$I$89,5,0)</f>
        <v>3.7815609105406822</v>
      </c>
      <c r="P17" s="14">
        <f t="shared" si="33"/>
        <v>1.4927333952090196</v>
      </c>
      <c r="Q17" s="22">
        <f t="shared" si="2"/>
        <v>9.1860625825140634</v>
      </c>
      <c r="R17" s="62">
        <f t="shared" si="0"/>
        <v>302.51939591584738</v>
      </c>
      <c r="S17" s="62">
        <f ca="1">AVERAGE(OFFSET($R$3,0,0,'Données projet'!$E$9+1,1))-AVERAGE(OFFSET($H$3,0,0,'Données projet'!$E$9+1,1))</f>
        <v>221.90370112994782</v>
      </c>
      <c r="T17" s="62">
        <f t="shared" si="34"/>
        <v>53.56748068925981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3.7333333333333334</v>
      </c>
      <c r="AI17" s="14">
        <f>IF('Données projet'!$A$62&gt;35,AI16+AH17-AQ16,IF(A17&lt;'Données projet'!$A$62,$AF$205^A17,IF(A17='Données projet'!$A$62,'Données projet'!$B$62,AI16+AH17-AQ16)))</f>
        <v>9.0427753943773794</v>
      </c>
      <c r="AJ17" s="14">
        <f>AI17*VLOOKUP('Données projet'!$B$10,Paramètres!$A$1:$I$89,3,0)*VLOOKUP('Données projet'!$B$10,Paramètres!$A$1:$I$89,5,0)</f>
        <v>4.3495749646955195</v>
      </c>
      <c r="AK17" s="14">
        <f t="shared" si="35"/>
        <v>1.6892101226088696</v>
      </c>
      <c r="AL17" s="22">
        <f t="shared" si="4"/>
        <v>10.517550693721811</v>
      </c>
      <c r="AM17" s="62">
        <f t="shared" si="5"/>
        <v>303.85088402705514</v>
      </c>
      <c r="AN17" s="62">
        <f ca="1">AVERAGE(OFFSET($AM$3,0,0,'Données projet'!$E$10+1,1))-AVERAGE(OFFSET($H$3,0,0,'Données projet'!$E$10+1,1))</f>
        <v>171.15594482010141</v>
      </c>
      <c r="AO17" s="62">
        <f t="shared" si="36"/>
        <v>81.408731282498479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8.5410000000000004</v>
      </c>
      <c r="D18" s="12">
        <f t="shared" si="32"/>
        <v>3.0664308217469829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89.601220378397784</v>
      </c>
      <c r="H18" s="70">
        <f t="shared" si="1"/>
        <v>313.54960868120929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2.9333333333333331</v>
      </c>
      <c r="N18" s="14">
        <f>IF('Données projet'!$A$36&gt;35,N17+M18-V17,IF(A18&lt;'Données projet'!$A$36,$K$205^A18,IF(A18='Données projet'!$A$36,'Données projet'!$B$36,N17+M18-V17)))</f>
        <v>9.3808315196468595</v>
      </c>
      <c r="O18" s="14">
        <f>N18*VLOOKUP('Données projet'!$B$9,Paramètres!$A$1:$I$89,3,0)*VLOOKUP('Données projet'!$B$9,Paramètres!$A$1:$I$89,5,0)</f>
        <v>4.3902291511947302</v>
      </c>
      <c r="P18" s="14">
        <f t="shared" si="33"/>
        <v>1.7031533189995398</v>
      </c>
      <c r="Q18" s="22">
        <f t="shared" si="2"/>
        <v>10.612641135588353</v>
      </c>
      <c r="R18" s="62">
        <f t="shared" si="0"/>
        <v>303.94597446892169</v>
      </c>
      <c r="S18" s="62">
        <f ca="1">AVERAGE(OFFSET($R$3,0,0,'Données projet'!$E$9+1,1))-AVERAGE(OFFSET($H$3,0,0,'Données projet'!$E$9+1,1))</f>
        <v>221.90370112994782</v>
      </c>
      <c r="T18" s="62">
        <f t="shared" si="34"/>
        <v>53.56748068925981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3.7333333333333334</v>
      </c>
      <c r="AI18" s="14">
        <f>IF('Données projet'!$A$62&gt;35,AI17+AH18-AQ17,IF(A18&lt;'Données projet'!$A$62,$AF$205^A18,IF(A18='Données projet'!$A$62,'Données projet'!$B$62,AI17+AH18-AQ17)))</f>
        <v>10.583005244258347</v>
      </c>
      <c r="AJ18" s="14">
        <f>AI18*VLOOKUP('Données projet'!$B$10,Paramètres!$A$1:$I$89,3,0)*VLOOKUP('Données projet'!$B$10,Paramètres!$A$1:$I$89,5,0)</f>
        <v>5.0904255224882649</v>
      </c>
      <c r="AK18" s="14">
        <f t="shared" si="35"/>
        <v>1.9410645441914081</v>
      </c>
      <c r="AL18" s="22">
        <f t="shared" si="4"/>
        <v>12.246511866133764</v>
      </c>
      <c r="AM18" s="62">
        <f t="shared" si="5"/>
        <v>305.57984519946706</v>
      </c>
      <c r="AN18" s="62">
        <f ca="1">AVERAGE(OFFSET($AM$3,0,0,'Données projet'!$E$10+1,1))-AVERAGE(OFFSET($H$3,0,0,'Données projet'!$E$10+1,1))</f>
        <v>171.15594482010141</v>
      </c>
      <c r="AO18" s="62">
        <f t="shared" si="36"/>
        <v>81.408731282498479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9.1104000000000003</v>
      </c>
      <c r="D19" s="12">
        <f t="shared" si="32"/>
        <v>3.2463799816722445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95.385670033961205</v>
      </c>
      <c r="H19" s="70">
        <f t="shared" si="1"/>
        <v>314.85472513474582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2.9333333333333331</v>
      </c>
      <c r="N19" s="14">
        <f>IF('Données projet'!$A$36&gt;35,N18+M19-V18,IF(A19&lt;'Données projet'!$A$36,$K$205^A19,IF(A19='Données projet'!$A$36,'Données projet'!$B$36,N18+M19-V18)))</f>
        <v>10.890740880360845</v>
      </c>
      <c r="O19" s="14">
        <f>N19*VLOOKUP('Données projet'!$B$9,Paramètres!$A$1:$I$89,3,0)*VLOOKUP('Données projet'!$B$9,Paramètres!$A$1:$I$89,5,0)</f>
        <v>5.0968667320088752</v>
      </c>
      <c r="P19" s="14">
        <f t="shared" si="33"/>
        <v>1.9432346307312112</v>
      </c>
      <c r="Q19" s="22">
        <f t="shared" si="2"/>
        <v>12.261509873438984</v>
      </c>
      <c r="R19" s="62">
        <f t="shared" si="0"/>
        <v>305.59484320677228</v>
      </c>
      <c r="S19" s="62">
        <f ca="1">AVERAGE(OFFSET($R$3,0,0,'Données projet'!$E$9+1,1))-AVERAGE(OFFSET($H$3,0,0,'Données projet'!$E$9+1,1))</f>
        <v>221.90370112994782</v>
      </c>
      <c r="T19" s="62">
        <f t="shared" si="34"/>
        <v>53.56748068925981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3.7333333333333334</v>
      </c>
      <c r="AI19" s="14">
        <f>IF('Données projet'!$A$62&gt;35,AI18+AH19-AQ18,IF(A19&lt;'Données projet'!$A$62,$AF$205^A19,IF(A19='Données projet'!$A$62,'Données projet'!$B$62,AI18+AH19-AQ18)))</f>
        <v>12.385578001820004</v>
      </c>
      <c r="AJ19" s="14">
        <f>AI19*VLOOKUP('Données projet'!$B$10,Paramètres!$A$1:$I$89,3,0)*VLOOKUP('Données projet'!$B$10,Paramètres!$A$1:$I$89,5,0)</f>
        <v>5.9574630188754218</v>
      </c>
      <c r="AK19" s="14">
        <f t="shared" si="35"/>
        <v>2.2304694450315008</v>
      </c>
      <c r="AL19" s="22">
        <f t="shared" si="4"/>
        <v>14.260649041304555</v>
      </c>
      <c r="AM19" s="62">
        <f t="shared" si="5"/>
        <v>307.59398237463785</v>
      </c>
      <c r="AN19" s="62">
        <f ca="1">AVERAGE(OFFSET($AM$3,0,0,'Données projet'!$E$10+1,1))-AVERAGE(OFFSET($H$3,0,0,'Données projet'!$E$10+1,1))</f>
        <v>171.15594482010141</v>
      </c>
      <c r="AO19" s="62">
        <f t="shared" si="36"/>
        <v>81.408731282498479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9.6798000000000002</v>
      </c>
      <c r="D20" s="12">
        <f t="shared" si="32"/>
        <v>3.4250238650631388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101.16004387066283</v>
      </c>
      <c r="H20" s="70">
        <f t="shared" si="1"/>
        <v>316.15756823165162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2.9333333333333331</v>
      </c>
      <c r="N20" s="14">
        <f>IF('Données projet'!$A$36&gt;35,N19+M20-V19,IF(A20&lt;'Données projet'!$A$36,$K$205^A20,IF(A20='Données projet'!$A$36,'Données projet'!$B$36,N19+M20-V19)))</f>
        <v>12.64368053884715</v>
      </c>
      <c r="O20" s="14">
        <f>N20*VLOOKUP('Données projet'!$B$9,Paramètres!$A$1:$I$89,3,0)*VLOOKUP('Données projet'!$B$9,Paramètres!$A$1:$I$89,5,0)</f>
        <v>5.9172424921804661</v>
      </c>
      <c r="P20" s="14">
        <f t="shared" si="33"/>
        <v>2.2171584835892797</v>
      </c>
      <c r="Q20" s="22">
        <f t="shared" si="2"/>
        <v>14.167415032798971</v>
      </c>
      <c r="R20" s="62">
        <f t="shared" si="0"/>
        <v>307.50074836613226</v>
      </c>
      <c r="S20" s="62">
        <f ca="1">AVERAGE(OFFSET($R$3,0,0,'Données projet'!$E$9+1,1))-AVERAGE(OFFSET($H$3,0,0,'Données projet'!$E$9+1,1))</f>
        <v>221.90370112994782</v>
      </c>
      <c r="T20" s="62">
        <f t="shared" si="34"/>
        <v>53.56748068925981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3.7333333333333334</v>
      </c>
      <c r="AI20" s="14">
        <f>IF('Données projet'!$A$62&gt;35,AI19+AH20-AQ19,IF(A20&lt;'Données projet'!$A$62,$AF$205^A20,IF(A20='Données projet'!$A$62,'Données projet'!$B$62,AI19+AH20-AQ19)))</f>
        <v>14.495177777823923</v>
      </c>
      <c r="AJ20" s="14">
        <f>AI20*VLOOKUP('Données projet'!$B$10,Paramètres!$A$1:$I$89,3,0)*VLOOKUP('Données projet'!$B$10,Paramètres!$A$1:$I$89,5,0)</f>
        <v>6.9721805111333062</v>
      </c>
      <c r="AK20" s="14">
        <f t="shared" si="35"/>
        <v>2.5630234502539797</v>
      </c>
      <c r="AL20" s="22">
        <f t="shared" si="4"/>
        <v>16.60714689941619</v>
      </c>
      <c r="AM20" s="62">
        <f t="shared" si="5"/>
        <v>309.94048023274951</v>
      </c>
      <c r="AN20" s="62">
        <f ca="1">AVERAGE(OFFSET($AM$3,0,0,'Données projet'!$E$10+1,1))-AVERAGE(OFFSET($H$3,0,0,'Données projet'!$E$10+1,1))</f>
        <v>171.15594482010141</v>
      </c>
      <c r="AO20" s="62">
        <f t="shared" si="36"/>
        <v>81.408731282498479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10.2492</v>
      </c>
      <c r="D21" s="12">
        <f t="shared" si="32"/>
        <v>3.6024479988966287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106.92500209674591</v>
      </c>
      <c r="H21" s="70">
        <f t="shared" si="1"/>
        <v>317.45828693141164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2.9333333333333331</v>
      </c>
      <c r="N21" s="14">
        <f>IF('Données projet'!$A$36&gt;35,N20+M21-V20,IF(A21&lt;'Données projet'!$A$36,$K$205^A21,IF(A21='Données projet'!$A$36,'Données projet'!$B$36,N20+M21-V20)))</f>
        <v>14.678767893256991</v>
      </c>
      <c r="O21" s="14">
        <f>N21*VLOOKUP('Données projet'!$B$9,Paramètres!$A$1:$I$89,3,0)*VLOOKUP('Données projet'!$B$9,Paramètres!$A$1:$I$89,5,0)</f>
        <v>6.8696633740442712</v>
      </c>
      <c r="P21" s="14">
        <f t="shared" si="33"/>
        <v>2.5296954179445494</v>
      </c>
      <c r="Q21" s="22">
        <f t="shared" si="2"/>
        <v>16.370549896047194</v>
      </c>
      <c r="R21" s="62">
        <f t="shared" si="0"/>
        <v>309.70388322938049</v>
      </c>
      <c r="S21" s="62">
        <f ca="1">AVERAGE(OFFSET($R$3,0,0,'Données projet'!$E$9+1,1))-AVERAGE(OFFSET($H$3,0,0,'Données projet'!$E$9+1,1))</f>
        <v>221.90370112994782</v>
      </c>
      <c r="T21" s="62">
        <f t="shared" si="34"/>
        <v>53.56748068925981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3.7333333333333334</v>
      </c>
      <c r="AI21" s="14">
        <f>IF('Données projet'!$A$62&gt;35,AI20+AH21-AQ20,IF(A21&lt;'Données projet'!$A$62,$AF$205^A21,IF(A21='Données projet'!$A$62,'Données projet'!$B$62,AI20+AH21-AQ20)))</f>
        <v>16.964099598730531</v>
      </c>
      <c r="AJ21" s="14">
        <f>AI21*VLOOKUP('Données projet'!$B$10,Paramètres!$A$1:$I$89,3,0)*VLOOKUP('Données projet'!$B$10,Paramètres!$A$1:$I$89,5,0)</f>
        <v>8.1597319069893857</v>
      </c>
      <c r="AK21" s="14">
        <f t="shared" si="35"/>
        <v>2.9451599174267282</v>
      </c>
      <c r="AL21" s="22">
        <f t="shared" si="4"/>
        <v>19.34101992752473</v>
      </c>
      <c r="AM21" s="62">
        <f t="shared" si="5"/>
        <v>312.67435326085803</v>
      </c>
      <c r="AN21" s="62">
        <f ca="1">AVERAGE(OFFSET($AM$3,0,0,'Données projet'!$E$10+1,1))-AVERAGE(OFFSET($H$3,0,0,'Données projet'!$E$10+1,1))</f>
        <v>171.15594482010141</v>
      </c>
      <c r="AO21" s="62">
        <f t="shared" si="36"/>
        <v>81.408731282498479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10.8186</v>
      </c>
      <c r="D22" s="12">
        <f t="shared" si="32"/>
        <v>3.7787278704329577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112.681127420886</v>
      </c>
      <c r="H22" s="70">
        <f t="shared" si="1"/>
        <v>318.7570127076707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2.9333333333333331</v>
      </c>
      <c r="N22" s="14">
        <f>IF('Données projet'!$A$36&gt;35,N21+M22-V21,IF(A22&lt;'Données projet'!$A$36,$K$205^A22,IF(A22='Données projet'!$A$36,'Données projet'!$B$36,N21+M22-V21)))</f>
        <v>17.041416556049626</v>
      </c>
      <c r="O22" s="14">
        <f>N22*VLOOKUP('Données projet'!$B$9,Paramètres!$A$1:$I$89,3,0)*VLOOKUP('Données projet'!$B$9,Paramètres!$A$1:$I$89,5,0)</f>
        <v>7.9753829482312248</v>
      </c>
      <c r="P22" s="14">
        <f t="shared" si="33"/>
        <v>2.8862884430390152</v>
      </c>
      <c r="Q22" s="22">
        <f t="shared" si="2"/>
        <v>18.917411006462334</v>
      </c>
      <c r="R22" s="62">
        <f t="shared" si="0"/>
        <v>312.25074433979563</v>
      </c>
      <c r="S22" s="62">
        <f ca="1">AVERAGE(OFFSET($R$3,0,0,'Données projet'!$E$9+1,1))-AVERAGE(OFFSET($H$3,0,0,'Données projet'!$E$9+1,1))</f>
        <v>221.90370112994782</v>
      </c>
      <c r="T22" s="62">
        <f t="shared" si="34"/>
        <v>53.56748068925981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3.7333333333333334</v>
      </c>
      <c r="AI22" s="14">
        <f>IF('Données projet'!$A$62&gt;35,AI21+AH22-AQ21,IF(A22&lt;'Données projet'!$A$62,$AF$205^A22,IF(A22='Données projet'!$A$62,'Données projet'!$B$62,AI21+AH22-AQ21)))</f>
        <v>19.853545752017144</v>
      </c>
      <c r="AJ22" s="14">
        <f>AI22*VLOOKUP('Données projet'!$B$10,Paramètres!$A$1:$I$89,3,0)*VLOOKUP('Données projet'!$B$10,Paramètres!$A$1:$I$89,5,0)</f>
        <v>9.549555506720246</v>
      </c>
      <c r="AK22" s="14">
        <f t="shared" si="35"/>
        <v>3.3842713918038774</v>
      </c>
      <c r="AL22" s="22">
        <f t="shared" si="4"/>
        <v>22.526415181596182</v>
      </c>
      <c r="AM22" s="62">
        <f t="shared" si="5"/>
        <v>315.85974851492949</v>
      </c>
      <c r="AN22" s="62">
        <f ca="1">AVERAGE(OFFSET($AM$3,0,0,'Données projet'!$E$10+1,1))-AVERAGE(OFFSET($H$3,0,0,'Données projet'!$E$10+1,1))</f>
        <v>171.15594482010141</v>
      </c>
      <c r="AO22" s="62">
        <f t="shared" si="36"/>
        <v>81.408731282498479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11.388</v>
      </c>
      <c r="D23" s="12">
        <f t="shared" si="32"/>
        <v>3.9539305721154387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118.42893774966306</v>
      </c>
      <c r="H23" s="70">
        <f t="shared" si="1"/>
        <v>320.05386241310106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2.9333333333333331</v>
      </c>
      <c r="N23" s="14">
        <f>IF('Données projet'!$A$36&gt;35,N22+M23-V22,IF(A23&lt;'Données projet'!$A$36,$K$205^A23,IF(A23='Données projet'!$A$36,'Données projet'!$B$36,N22+M23-V22)))</f>
        <v>19.784349772994801</v>
      </c>
      <c r="O23" s="14">
        <f>N23*VLOOKUP('Données projet'!$B$9,Paramètres!$A$1:$I$89,3,0)*VLOOKUP('Données projet'!$B$9,Paramètres!$A$1:$I$89,5,0)</f>
        <v>9.2590756937615666</v>
      </c>
      <c r="P23" s="14">
        <f t="shared" si="33"/>
        <v>3.2931478301010206</v>
      </c>
      <c r="Q23" s="22">
        <f t="shared" si="2"/>
        <v>21.861789304060675</v>
      </c>
      <c r="R23" s="62">
        <f t="shared" si="0"/>
        <v>315.19512263739398</v>
      </c>
      <c r="S23" s="62">
        <f ca="1">AVERAGE(OFFSET($R$3,0,0,'Données projet'!$E$9+1,1))-AVERAGE(OFFSET($H$3,0,0,'Données projet'!$E$9+1,1))</f>
        <v>221.90370112994782</v>
      </c>
      <c r="T23" s="62">
        <f t="shared" si="34"/>
        <v>53.56748068925981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3.7333333333333334</v>
      </c>
      <c r="AI23" s="14">
        <f>IF('Données projet'!$A$62&gt;35,AI22+AH23-AQ22,IF(A23&lt;'Données projet'!$A$62,$AF$205^A23,IF(A23='Données projet'!$A$62,'Données projet'!$B$62,AI22+AH23-AQ22)))</f>
        <v>23.235142934254771</v>
      </c>
      <c r="AJ23" s="14">
        <f>AI23*VLOOKUP('Données projet'!$B$10,Paramètres!$A$1:$I$89,3,0)*VLOOKUP('Données projet'!$B$10,Paramètres!$A$1:$I$89,5,0)</f>
        <v>11.176103751376544</v>
      </c>
      <c r="AK23" s="14">
        <f t="shared" si="35"/>
        <v>3.888852617344198</v>
      </c>
      <c r="AL23" s="22">
        <f t="shared" si="4"/>
        <v>26.238132342188624</v>
      </c>
      <c r="AM23" s="62">
        <f t="shared" si="5"/>
        <v>319.57146567552195</v>
      </c>
      <c r="AN23" s="62">
        <f ca="1">AVERAGE(OFFSET($AM$3,0,0,'Données projet'!$E$10+1,1))-AVERAGE(OFFSET($H$3,0,0,'Données projet'!$E$10+1,1))</f>
        <v>171.15594482010141</v>
      </c>
      <c r="AO23" s="62">
        <f t="shared" si="36"/>
        <v>81.408731282498479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11.9574</v>
      </c>
      <c r="D24" s="12">
        <f t="shared" si="32"/>
        <v>4.1281161081412305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124.16889627337092</v>
      </c>
      <c r="H24" s="70">
        <f t="shared" si="1"/>
        <v>321.34894055501263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2.9333333333333331</v>
      </c>
      <c r="N24" s="14">
        <f>IF('Données projet'!$A$36&gt;35,N23+M24-V23,IF(A24&lt;'Données projet'!$A$36,$K$205^A24,IF(A24='Données projet'!$A$36,'Données projet'!$B$36,N23+M24-V23)))</f>
        <v>22.968776958934608</v>
      </c>
      <c r="O24" s="14">
        <f>N24*VLOOKUP('Données projet'!$B$9,Paramètres!$A$1:$I$89,3,0)*VLOOKUP('Données projet'!$B$9,Paramètres!$A$1:$I$89,5,0)</f>
        <v>10.749387616781396</v>
      </c>
      <c r="P24" s="14">
        <f t="shared" si="33"/>
        <v>3.7573592677661791</v>
      </c>
      <c r="Q24" s="22">
        <f t="shared" si="2"/>
        <v>25.265917490587025</v>
      </c>
      <c r="R24" s="62">
        <f t="shared" si="0"/>
        <v>318.59925082392033</v>
      </c>
      <c r="S24" s="62">
        <f ca="1">AVERAGE(OFFSET($R$3,0,0,'Données projet'!$E$9+1,1))-AVERAGE(OFFSET($H$3,0,0,'Données projet'!$E$9+1,1))</f>
        <v>221.90370112994782</v>
      </c>
      <c r="T24" s="62">
        <f t="shared" si="34"/>
        <v>53.56748068925981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3.7333333333333334</v>
      </c>
      <c r="AI24" s="14">
        <f>IF('Données projet'!$A$62&gt;35,AI23+AH24-AQ23,IF(A24&lt;'Données projet'!$A$62,$AF$205^A24,IF(A24='Données projet'!$A$62,'Données projet'!$B$62,AI23+AH24-AQ23)))</f>
        <v>27.19271781064084</v>
      </c>
      <c r="AJ24" s="14">
        <f>AI24*VLOOKUP('Données projet'!$B$10,Paramètres!$A$1:$I$89,3,0)*VLOOKUP('Données projet'!$B$10,Paramètres!$A$1:$I$89,5,0)</f>
        <v>13.079697266918243</v>
      </c>
      <c r="AK24" s="14">
        <f t="shared" si="35"/>
        <v>4.4686648700959797</v>
      </c>
      <c r="AL24" s="22">
        <f t="shared" si="4"/>
        <v>30.563397388633103</v>
      </c>
      <c r="AM24" s="62">
        <f t="shared" si="5"/>
        <v>323.89673072196643</v>
      </c>
      <c r="AN24" s="62">
        <f ca="1">AVERAGE(OFFSET($AM$3,0,0,'Données projet'!$E$10+1,1))-AVERAGE(OFFSET($H$3,0,0,'Données projet'!$E$10+1,1))</f>
        <v>171.15594482010141</v>
      </c>
      <c r="AO24" s="62">
        <f t="shared" si="36"/>
        <v>81.408731282498479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12.5268</v>
      </c>
      <c r="D25" s="12">
        <f t="shared" si="32"/>
        <v>4.3013384451101402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129.90141957628882</v>
      </c>
      <c r="H25" s="70">
        <f t="shared" si="1"/>
        <v>322.64234112523349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2.9333333333333331</v>
      </c>
      <c r="N25" s="14">
        <f>IF('Données projet'!$A$36&gt;35,N24+M25-V24,IF(A25&lt;'Données projet'!$A$36,$K$205^A25,IF(A25='Données projet'!$A$36,'Données projet'!$B$36,N24+M25-V24)))</f>
        <v>26.66575960506923</v>
      </c>
      <c r="O25" s="14">
        <f>N25*VLOOKUP('Données projet'!$B$9,Paramètres!$A$1:$I$89,3,0)*VLOOKUP('Données projet'!$B$9,Paramètres!$A$1:$I$89,5,0)</f>
        <v>12.4795754951724</v>
      </c>
      <c r="P25" s="14">
        <f t="shared" si="33"/>
        <v>4.2870072633925211</v>
      </c>
      <c r="Q25" s="22">
        <f t="shared" si="2"/>
        <v>29.201798304500571</v>
      </c>
      <c r="R25" s="62">
        <f t="shared" si="0"/>
        <v>322.5351316378339</v>
      </c>
      <c r="S25" s="62">
        <f ca="1">AVERAGE(OFFSET($R$3,0,0,'Données projet'!$E$9+1,1))-AVERAGE(OFFSET($H$3,0,0,'Données projet'!$E$9+1,1))</f>
        <v>221.90370112994782</v>
      </c>
      <c r="T25" s="62">
        <f t="shared" si="34"/>
        <v>53.56748068925981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3.7333333333333334</v>
      </c>
      <c r="AI25" s="14">
        <f>IF('Données projet'!$A$62&gt;35,AI24+AH25-AQ24,IF(A25&lt;'Données projet'!$A$62,$AF$205^A25,IF(A25='Données projet'!$A$62,'Données projet'!$B$62,AI24+AH25-AQ24)))</f>
        <v>31.824375000465658</v>
      </c>
      <c r="AJ25" s="14">
        <f>AI25*VLOOKUP('Données projet'!$B$10,Paramètres!$A$1:$I$89,3,0)*VLOOKUP('Données projet'!$B$10,Paramètres!$A$1:$I$89,5,0)</f>
        <v>15.307524375223982</v>
      </c>
      <c r="AK25" s="14">
        <f t="shared" si="35"/>
        <v>5.1349247930273281</v>
      </c>
      <c r="AL25" s="22">
        <f t="shared" si="4"/>
        <v>35.603932301371032</v>
      </c>
      <c r="AM25" s="62">
        <f t="shared" si="5"/>
        <v>328.93726563470432</v>
      </c>
      <c r="AN25" s="62">
        <f ca="1">AVERAGE(OFFSET($AM$3,0,0,'Données projet'!$E$10+1,1))-AVERAGE(OFFSET($H$3,0,0,'Données projet'!$E$10+1,1))</f>
        <v>171.15594482010141</v>
      </c>
      <c r="AO25" s="62">
        <f t="shared" si="36"/>
        <v>81.408731282498479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13.0962</v>
      </c>
      <c r="D26" s="12">
        <f t="shared" si="32"/>
        <v>4.4736463662464692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135.62688423067451</v>
      </c>
      <c r="H26" s="70">
        <f t="shared" si="1"/>
        <v>323.93414908787923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2.9333333333333331</v>
      </c>
      <c r="N26" s="14">
        <f>IF('Données projet'!$A$36&gt;35,N25+M26-V25,IF(A26&lt;'Données projet'!$A$36,$K$205^A26,IF(A26='Données projet'!$A$36,'Données projet'!$B$36,N25+M26-V25)))</f>
        <v>30.957797038415933</v>
      </c>
      <c r="O26" s="14">
        <f>N26*VLOOKUP('Données projet'!$B$9,Paramètres!$A$1:$I$89,3,0)*VLOOKUP('Données projet'!$B$9,Paramètres!$A$1:$I$89,5,0)</f>
        <v>14.488249013978658</v>
      </c>
      <c r="P26" s="14">
        <f t="shared" si="33"/>
        <v>4.8913159393742394</v>
      </c>
      <c r="Q26" s="22">
        <f t="shared" si="2"/>
        <v>33.752742293756292</v>
      </c>
      <c r="R26" s="62">
        <f t="shared" si="0"/>
        <v>327.0860756270896</v>
      </c>
      <c r="S26" s="62">
        <f ca="1">AVERAGE(OFFSET($R$3,0,0,'Données projet'!$E$9+1,1))-AVERAGE(OFFSET($H$3,0,0,'Données projet'!$E$9+1,1))</f>
        <v>221.90370112994782</v>
      </c>
      <c r="T26" s="62">
        <f t="shared" si="34"/>
        <v>53.56748068925981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3.7333333333333334</v>
      </c>
      <c r="AI26" s="14">
        <f>IF('Données projet'!$A$62&gt;35,AI25+AH26-AQ25,IF(A26&lt;'Données projet'!$A$62,$AF$205^A26,IF(A26='Données projet'!$A$62,'Données projet'!$B$62,AI25+AH26-AQ25)))</f>
        <v>37.244928999849584</v>
      </c>
      <c r="AJ26" s="14">
        <f>AI26*VLOOKUP('Données projet'!$B$10,Paramètres!$A$1:$I$89,3,0)*VLOOKUP('Données projet'!$B$10,Paramètres!$A$1:$I$89,5,0)</f>
        <v>17.914810848927651</v>
      </c>
      <c r="AK26" s="14">
        <f t="shared" si="35"/>
        <v>5.9005213853686014</v>
      </c>
      <c r="AL26" s="22">
        <f t="shared" si="4"/>
        <v>41.478370308065969</v>
      </c>
      <c r="AM26" s="62">
        <f t="shared" si="5"/>
        <v>334.81170364139928</v>
      </c>
      <c r="AN26" s="62">
        <f ca="1">AVERAGE(OFFSET($AM$3,0,0,'Données projet'!$E$10+1,1))-AVERAGE(OFFSET($H$3,0,0,'Données projet'!$E$10+1,1))</f>
        <v>171.15594482010141</v>
      </c>
      <c r="AO26" s="62">
        <f t="shared" si="36"/>
        <v>81.408731282498479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13.6656</v>
      </c>
      <c r="D27" s="12">
        <f t="shared" si="32"/>
        <v>4.6450841728686347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141.34563221161753</v>
      </c>
      <c r="H27" s="70">
        <f t="shared" si="1"/>
        <v>325.22444160107949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2.9333333333333331</v>
      </c>
      <c r="N27" s="14">
        <f>IF('Données projet'!$A$36&gt;35,N26+M27-V26,IF(A27&lt;'Données projet'!$A$36,$K$205^A27,IF(A27='Données projet'!$A$36,'Données projet'!$B$36,N26+M27-V26)))</f>
        <v>35.940667420160899</v>
      </c>
      <c r="O27" s="14">
        <f>N27*VLOOKUP('Données projet'!$B$9,Paramètres!$A$1:$I$89,3,0)*VLOOKUP('Données projet'!$B$9,Paramètres!$A$1:$I$89,5,0)</f>
        <v>16.820232352635301</v>
      </c>
      <c r="P27" s="14">
        <f t="shared" si="33"/>
        <v>5.5808096765022706</v>
      </c>
      <c r="Q27" s="22">
        <f t="shared" si="2"/>
        <v>39.015148200747937</v>
      </c>
      <c r="R27" s="62">
        <f t="shared" si="0"/>
        <v>332.34848153408126</v>
      </c>
      <c r="S27" s="62">
        <f ca="1">AVERAGE(OFFSET($R$3,0,0,'Données projet'!$E$9+1,1))-AVERAGE(OFFSET($H$3,0,0,'Données projet'!$E$9+1,1))</f>
        <v>221.90370112994782</v>
      </c>
      <c r="T27" s="62">
        <f t="shared" si="34"/>
        <v>53.56748068925981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3.7333333333333334</v>
      </c>
      <c r="AI27" s="14">
        <f>IF('Données projet'!$A$62&gt;35,AI26+AH27-AQ26,IF(A27&lt;'Données projet'!$A$62,$AF$205^A27,IF(A27='Données projet'!$A$62,'Données projet'!$B$62,AI26+AH27-AQ26)))</f>
        <v>43.588750326865465</v>
      </c>
      <c r="AJ27" s="14">
        <f>AI27*VLOOKUP('Données projet'!$B$10,Paramètres!$A$1:$I$89,3,0)*VLOOKUP('Données projet'!$B$10,Paramètres!$A$1:$I$89,5,0)</f>
        <v>20.966188907222293</v>
      </c>
      <c r="AK27" s="14">
        <f t="shared" si="35"/>
        <v>6.7802653441913607</v>
      </c>
      <c r="AL27" s="22">
        <f t="shared" si="4"/>
        <v>48.325074487878773</v>
      </c>
      <c r="AM27" s="62">
        <f t="shared" si="5"/>
        <v>341.65840782121211</v>
      </c>
      <c r="AN27" s="62">
        <f ca="1">AVERAGE(OFFSET($AM$3,0,0,'Données projet'!$E$10+1,1))-AVERAGE(OFFSET($H$3,0,0,'Données projet'!$E$10+1,1))</f>
        <v>171.15594482010141</v>
      </c>
      <c r="AO27" s="62">
        <f t="shared" si="36"/>
        <v>81.408731282498479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14.234999999999999</v>
      </c>
      <c r="D28" s="12">
        <f t="shared" si="32"/>
        <v>4.8156922656528058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147.05797538398656</v>
      </c>
      <c r="H28" s="70">
        <f t="shared" si="1"/>
        <v>326.51328902934529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2.9333333333333331</v>
      </c>
      <c r="N28" s="14">
        <f>IF('Données projet'!$A$36&gt;35,N27+M28-V27,IF(A28&lt;'Données projet'!$A$36,$K$205^A28,IF(A28='Données projet'!$A$36,'Données projet'!$B$36,N27+M28-V27)))</f>
        <v>41.725565065359419</v>
      </c>
      <c r="O28" s="14">
        <f>N28*VLOOKUP('Données projet'!$B$9,Paramètres!$A$1:$I$89,3,0)*VLOOKUP('Données projet'!$B$9,Paramètres!$A$1:$I$89,5,0)</f>
        <v>19.527564450588208</v>
      </c>
      <c r="P28" s="14">
        <f t="shared" si="33"/>
        <v>6.3674964020676033</v>
      </c>
      <c r="Q28" s="22">
        <f t="shared" si="2"/>
        <v>45.10056431837554</v>
      </c>
      <c r="R28" s="62">
        <f t="shared" si="0"/>
        <v>338.43389765170883</v>
      </c>
      <c r="S28" s="62">
        <f ca="1">AVERAGE(OFFSET($R$3,0,0,'Données projet'!$E$9+1,1))-AVERAGE(OFFSET($H$3,0,0,'Données projet'!$E$9+1,1))</f>
        <v>221.90370112994782</v>
      </c>
      <c r="T28" s="62">
        <f t="shared" si="34"/>
        <v>53.56748068925981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3.7333333333333334</v>
      </c>
      <c r="AI28" s="14">
        <f>IF('Données projet'!$A$62&gt;35,AI27+AH28-AQ27,IF(A28&lt;'Données projet'!$A$62,$AF$205^A28,IF(A28='Données projet'!$A$62,'Données projet'!$B$62,AI27+AH28-AQ27)))</f>
        <v>51.013096442350239</v>
      </c>
      <c r="AJ28" s="14">
        <f>AI28*VLOOKUP('Données projet'!$B$10,Paramètres!$A$1:$I$89,3,0)*VLOOKUP('Données projet'!$B$10,Paramètres!$A$1:$I$89,5,0)</f>
        <v>24.537299388770464</v>
      </c>
      <c r="AK28" s="14">
        <f t="shared" si="35"/>
        <v>7.7911755818118369</v>
      </c>
      <c r="AL28" s="22">
        <f t="shared" si="4"/>
        <v>56.305427240430838</v>
      </c>
      <c r="AM28" s="62">
        <f t="shared" si="5"/>
        <v>349.63876057376416</v>
      </c>
      <c r="AN28" s="62">
        <f ca="1">AVERAGE(OFFSET($AM$3,0,0,'Données projet'!$E$10+1,1))-AVERAGE(OFFSET($H$3,0,0,'Données projet'!$E$10+1,1))</f>
        <v>171.15594482010141</v>
      </c>
      <c r="AO28" s="62">
        <f t="shared" si="36"/>
        <v>81.408731282498479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14.804399999999999</v>
      </c>
      <c r="D29" s="12">
        <f t="shared" si="32"/>
        <v>4.9855076302764854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152.76419925125708</v>
      </c>
      <c r="H29" s="70">
        <f t="shared" si="1"/>
        <v>327.80075578939818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2.9333333333333331</v>
      </c>
      <c r="N29" s="14">
        <f>IF('Données projet'!$A$36&gt;35,N28+M29-V28,IF(A29&lt;'Données projet'!$A$36,$K$205^A29,IF(A29='Données projet'!$A$36,'Données projet'!$B$36,N28+M29-V28)))</f>
        <v>48.441581778943714</v>
      </c>
      <c r="O29" s="14">
        <f>N29*VLOOKUP('Données projet'!$B$9,Paramètres!$A$1:$I$89,3,0)*VLOOKUP('Données projet'!$B$9,Paramètres!$A$1:$I$89,5,0)</f>
        <v>22.670660272545657</v>
      </c>
      <c r="P29" s="14">
        <f t="shared" si="33"/>
        <v>7.2650767147743212</v>
      </c>
      <c r="Q29" s="22">
        <f t="shared" si="2"/>
        <v>52.138075252915627</v>
      </c>
      <c r="R29" s="62">
        <f t="shared" si="0"/>
        <v>345.47140858624891</v>
      </c>
      <c r="S29" s="62">
        <f ca="1">AVERAGE(OFFSET($R$3,0,0,'Données projet'!$E$9+1,1))-AVERAGE(OFFSET($H$3,0,0,'Données projet'!$E$9+1,1))</f>
        <v>221.90370112994782</v>
      </c>
      <c r="T29" s="62">
        <f t="shared" si="34"/>
        <v>53.56748068925981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3.7333333333333334</v>
      </c>
      <c r="AI29" s="14">
        <f>IF('Données projet'!$A$62&gt;35,AI28+AH29-AQ28,IF(A29&lt;'Données projet'!$A$62,$AF$205^A29,IF(A29='Données projet'!$A$62,'Données projet'!$B$62,AI28+AH29-AQ28)))</f>
        <v>59.702010016850721</v>
      </c>
      <c r="AJ29" s="14">
        <f>AI29*VLOOKUP('Données projet'!$B$10,Paramètres!$A$1:$I$89,3,0)*VLOOKUP('Données projet'!$B$10,Paramètres!$A$1:$I$89,5,0)</f>
        <v>28.7166668181052</v>
      </c>
      <c r="AK29" s="14">
        <f t="shared" si="35"/>
        <v>8.9528084617845618</v>
      </c>
      <c r="AL29" s="22">
        <f t="shared" si="4"/>
        <v>65.607669445808</v>
      </c>
      <c r="AM29" s="62">
        <f t="shared" si="5"/>
        <v>358.94100277914129</v>
      </c>
      <c r="AN29" s="62">
        <f ca="1">AVERAGE(OFFSET($AM$3,0,0,'Données projet'!$E$10+1,1))-AVERAGE(OFFSET($H$3,0,0,'Données projet'!$E$10+1,1))</f>
        <v>171.15594482010141</v>
      </c>
      <c r="AO29" s="62">
        <f t="shared" si="36"/>
        <v>81.408731282498479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15.373799999999999</v>
      </c>
      <c r="D30" s="12">
        <f t="shared" si="32"/>
        <v>5.1545642462461592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158.46456611137387</v>
      </c>
      <c r="H30" s="70">
        <f t="shared" si="1"/>
        <v>329.08690106221206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2.9333333333333331</v>
      </c>
      <c r="N30" s="14">
        <f>IF('Données projet'!$A$36&gt;35,N29+M30-V29,IF(A30&lt;'Données projet'!$A$36,$K$205^A30,IF(A30='Données projet'!$A$36,'Données projet'!$B$36,N29+M30-V29)))</f>
        <v>56.238587579829549</v>
      </c>
      <c r="O30" s="14">
        <f>N30*VLOOKUP('Données projet'!$B$9,Paramètres!$A$1:$I$89,3,0)*VLOOKUP('Données projet'!$B$9,Paramètres!$A$1:$I$89,5,0)</f>
        <v>26.319658987360228</v>
      </c>
      <c r="P30" s="14">
        <f t="shared" si="33"/>
        <v>8.2891824884922247</v>
      </c>
      <c r="Q30" s="22">
        <f t="shared" si="2"/>
        <v>60.277065570443021</v>
      </c>
      <c r="R30" s="62">
        <f t="shared" si="0"/>
        <v>353.61039890377634</v>
      </c>
      <c r="S30" s="62">
        <f ca="1">AVERAGE(OFFSET($R$3,0,0,'Données projet'!$E$9+1,1))-AVERAGE(OFFSET($H$3,0,0,'Données projet'!$E$9+1,1))</f>
        <v>221.90370112994782</v>
      </c>
      <c r="T30" s="62">
        <f t="shared" si="34"/>
        <v>53.56748068925981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3.7333333333333334</v>
      </c>
      <c r="AI30" s="14">
        <f>IF('Données projet'!$A$62&gt;35,AI29+AH30-AQ29,IF(A30&lt;'Données projet'!$A$62,$AF$205^A30,IF(A30='Données projet'!$A$62,'Données projet'!$B$62,AI29+AH30-AQ29)))</f>
        <v>69.870881178133999</v>
      </c>
      <c r="AJ30" s="14">
        <f>AI30*VLOOKUP('Données projet'!$B$10,Paramètres!$A$1:$I$89,3,0)*VLOOKUP('Données projet'!$B$10,Paramètres!$A$1:$I$89,5,0)</f>
        <v>33.607893846682458</v>
      </c>
      <c r="AK30" s="14">
        <f t="shared" si="35"/>
        <v>10.287636122655798</v>
      </c>
      <c r="AL30" s="22">
        <f t="shared" si="4"/>
        <v>76.451381363264133</v>
      </c>
      <c r="AM30" s="62">
        <f t="shared" si="5"/>
        <v>369.78471469659746</v>
      </c>
      <c r="AN30" s="62">
        <f ca="1">AVERAGE(OFFSET($AM$3,0,0,'Données projet'!$E$10+1,1))-AVERAGE(OFFSET($H$3,0,0,'Données projet'!$E$10+1,1))</f>
        <v>171.15594482010141</v>
      </c>
      <c r="AO30" s="62">
        <f t="shared" si="36"/>
        <v>81.408731282498479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15.943199999999999</v>
      </c>
      <c r="D31" s="12">
        <f t="shared" si="32"/>
        <v>5.322893433455258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164.15931773193532</v>
      </c>
      <c r="H31" s="70">
        <f t="shared" si="1"/>
        <v>330.3717793966012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2.9333333333333331</v>
      </c>
      <c r="N31" s="14">
        <f>IF('Données projet'!$A$36&gt;35,N30+M31-V30,IF(A31&lt;'Données projet'!$A$36,$K$205^A31,IF(A31='Données projet'!$A$36,'Données projet'!$B$36,N30+M31-V30)))</f>
        <v>65.290575097383282</v>
      </c>
      <c r="O31" s="14">
        <f>N31*VLOOKUP('Données projet'!$B$9,Paramètres!$A$1:$I$89,3,0)*VLOOKUP('Données projet'!$B$9,Paramètres!$A$1:$I$89,5,0)</f>
        <v>30.555989145575374</v>
      </c>
      <c r="P31" s="14">
        <f t="shared" si="33"/>
        <v>9.45764911026966</v>
      </c>
      <c r="Q31" s="22">
        <f t="shared" si="2"/>
        <v>69.690419962263448</v>
      </c>
      <c r="R31" s="62">
        <f t="shared" si="0"/>
        <v>363.02375329559675</v>
      </c>
      <c r="S31" s="62">
        <f ca="1">AVERAGE(OFFSET($R$3,0,0,'Données projet'!$E$9+1,1))-AVERAGE(OFFSET($H$3,0,0,'Données projet'!$E$9+1,1))</f>
        <v>221.90370112994782</v>
      </c>
      <c r="T31" s="62">
        <f t="shared" si="34"/>
        <v>53.56748068925981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3.7333333333333334</v>
      </c>
      <c r="AI31" s="14">
        <f>IF('Données projet'!$A$62&gt;35,AI30+AH31-AQ30,IF(A31&lt;'Données projet'!$A$62,$AF$205^A31,IF(A31='Données projet'!$A$62,'Données projet'!$B$62,AI30+AH31-AQ30)))</f>
        <v>81.771786833156952</v>
      </c>
      <c r="AJ31" s="14">
        <f>AI31*VLOOKUP('Données projet'!$B$10,Paramètres!$A$1:$I$89,3,0)*VLOOKUP('Données projet'!$B$10,Paramètres!$A$1:$I$89,5,0)</f>
        <v>39.332229466748494</v>
      </c>
      <c r="AK31" s="14">
        <f t="shared" si="35"/>
        <v>11.821481208263915</v>
      </c>
      <c r="AL31" s="22">
        <f t="shared" si="4"/>
        <v>89.092712758979928</v>
      </c>
      <c r="AM31" s="62">
        <f t="shared" si="5"/>
        <v>382.42604609231324</v>
      </c>
      <c r="AN31" s="62">
        <f ca="1">AVERAGE(OFFSET($AM$3,0,0,'Données projet'!$E$10+1,1))-AVERAGE(OFFSET($H$3,0,0,'Données projet'!$E$10+1,1))</f>
        <v>171.15594482010141</v>
      </c>
      <c r="AO31" s="62">
        <f t="shared" si="36"/>
        <v>81.408731282498479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16.512599999999999</v>
      </c>
      <c r="D32" s="12">
        <f t="shared" si="32"/>
        <v>5.4905241478425886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169.8486776324691</v>
      </c>
      <c r="H32" s="70">
        <f t="shared" si="1"/>
        <v>331.65544122415918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2.9333333333333331</v>
      </c>
      <c r="N32" s="14">
        <f>IF('Données projet'!$A$36&gt;35,N31+M32-V31,IF(A32&lt;'Données projet'!$A$36,$K$205^A32,IF(A32='Données projet'!$A$36,'Données projet'!$B$36,N31+M32-V31)))</f>
        <v>75.799542271505359</v>
      </c>
      <c r="O32" s="14">
        <f>N32*VLOOKUP('Données projet'!$B$9,Paramètres!$A$1:$I$89,3,0)*VLOOKUP('Données projet'!$B$9,Paramètres!$A$1:$I$89,5,0)</f>
        <v>35.474185783064506</v>
      </c>
      <c r="P32" s="14">
        <f t="shared" si="33"/>
        <v>10.790826093787038</v>
      </c>
      <c r="Q32" s="22">
        <f t="shared" si="2"/>
        <v>80.578229018849768</v>
      </c>
      <c r="R32" s="62">
        <f t="shared" si="0"/>
        <v>373.91156235218307</v>
      </c>
      <c r="S32" s="62">
        <f ca="1">AVERAGE(OFFSET($R$3,0,0,'Données projet'!$E$9+1,1))-AVERAGE(OFFSET($H$3,0,0,'Données projet'!$E$9+1,1))</f>
        <v>221.90370112994782</v>
      </c>
      <c r="T32" s="62">
        <f t="shared" si="34"/>
        <v>53.56748068925981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3.7333333333333334</v>
      </c>
      <c r="AI32" s="14">
        <f>IF('Données projet'!$A$62&gt;35,AI31+AH32-AQ31,IF(A32&lt;'Données projet'!$A$62,$AF$205^A32,IF(A32='Données projet'!$A$62,'Données projet'!$B$62,AI31+AH32-AQ31)))</f>
        <v>95.699739421346123</v>
      </c>
      <c r="AJ32" s="14">
        <f>AI32*VLOOKUP('Données projet'!$B$10,Paramètres!$A$1:$I$89,3,0)*VLOOKUP('Données projet'!$B$10,Paramètres!$A$1:$I$89,5,0)</f>
        <v>46.031574661667491</v>
      </c>
      <c r="AK32" s="14">
        <f t="shared" si="35"/>
        <v>13.58401641457557</v>
      </c>
      <c r="AL32" s="22">
        <f t="shared" si="4"/>
        <v>103.83048779112333</v>
      </c>
      <c r="AM32" s="62">
        <f t="shared" si="5"/>
        <v>397.16382112445666</v>
      </c>
      <c r="AN32" s="62">
        <f ca="1">AVERAGE(OFFSET($AM$3,0,0,'Données projet'!$E$10+1,1))-AVERAGE(OFFSET($H$3,0,0,'Données projet'!$E$10+1,1))</f>
        <v>171.15594482010141</v>
      </c>
      <c r="AO32" s="62">
        <f t="shared" si="36"/>
        <v>81.408731282498479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17.082000000000001</v>
      </c>
      <c r="D33" s="12">
        <f t="shared" si="32"/>
        <v>5.6574832351246052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175.53285304306712</v>
      </c>
      <c r="H33" s="70">
        <f t="shared" si="1"/>
        <v>332.93793330117535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88</v>
      </c>
      <c r="L33" s="13">
        <f>VLOOKUP(A33,'Données projet'!$A$35:$I$55,9,0)</f>
        <v>2.9333333333333331</v>
      </c>
      <c r="M33" s="13">
        <f t="array" ref="M33">INDEX(L:L,MIN(IF(ISNUMBER(L33:L229),ROW(L33:L229),"")))</f>
        <v>2.9333333333333331</v>
      </c>
      <c r="N33" s="14">
        <f>IF('Données projet'!$A$36&gt;35,N32+M33-V32,IF(A33&lt;'Données projet'!$A$36,$K$205^A33,IF(A33='Données projet'!$A$36,'Données projet'!$B$36,N32+M33-V32)))</f>
        <v>88</v>
      </c>
      <c r="O33" s="14">
        <f>N33*VLOOKUP('Données projet'!$B$9,Paramètres!$A$1:$I$89,3,0)*VLOOKUP('Données projet'!$B$9,Paramètres!$A$1:$I$89,5,0)</f>
        <v>41.183999999999997</v>
      </c>
      <c r="P33" s="14">
        <f t="shared" si="33"/>
        <v>12.31193147776184</v>
      </c>
      <c r="Q33" s="22">
        <f t="shared" si="2"/>
        <v>93.172080657101858</v>
      </c>
      <c r="R33" s="62">
        <f t="shared" si="0"/>
        <v>386.50541399043516</v>
      </c>
      <c r="S33" s="62">
        <f ca="1">AVERAGE(OFFSET($R$3,0,0,'Données projet'!$E$9+1,1))-AVERAGE(OFFSET($H$3,0,0,'Données projet'!$E$9+1,1))</f>
        <v>221.90370112994782</v>
      </c>
      <c r="T33" s="62">
        <f t="shared" si="34"/>
        <v>53.56748068925981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112</v>
      </c>
      <c r="AG33" s="13">
        <f>VLOOKUP(A33,'Données projet'!$A$61:$I$81,9,0)</f>
        <v>3.7333333333333334</v>
      </c>
      <c r="AH33" s="13">
        <f t="array" ref="AH33">INDEX(AG:AG,MIN(IF(ISNUMBER(AG33:AG229),ROW(AG33:AG229),"")))</f>
        <v>3.7333333333333334</v>
      </c>
      <c r="AI33" s="14">
        <f>IF('Données projet'!$A$62&gt;35,AI32+AH33-AQ32,IF(A33&lt;'Données projet'!$A$62,$AF$205^A33,IF(A33='Données projet'!$A$62,'Données projet'!$B$62,AI32+AH33-AQ32)))</f>
        <v>112</v>
      </c>
      <c r="AJ33" s="14">
        <f>AI33*VLOOKUP('Données projet'!$B$10,Paramètres!$A$1:$I$89,3,0)*VLOOKUP('Données projet'!$B$10,Paramètres!$A$1:$I$89,5,0)</f>
        <v>53.872</v>
      </c>
      <c r="AK33" s="14">
        <f t="shared" si="35"/>
        <v>15.609338516941918</v>
      </c>
      <c r="AL33" s="22">
        <f t="shared" si="4"/>
        <v>121.0133312503405</v>
      </c>
      <c r="AM33" s="62">
        <f t="shared" si="5"/>
        <v>414.34666458367383</v>
      </c>
      <c r="AN33" s="62">
        <f ca="1">AVERAGE(OFFSET($AM$3,0,0,'Données projet'!$E$10+1,1))-AVERAGE(OFFSET($H$3,0,0,'Données projet'!$E$10+1,1))</f>
        <v>171.15594482010141</v>
      </c>
      <c r="AO33" s="62">
        <f t="shared" si="36"/>
        <v>81.408731282498479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17.651400000000002</v>
      </c>
      <c r="D34" s="12">
        <f t="shared" si="32"/>
        <v>5.8237956497463266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181.21203659453309</v>
      </c>
      <c r="H34" s="70">
        <f t="shared" si="1"/>
        <v>334.21929908997481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11</v>
      </c>
      <c r="N34" s="14">
        <f>IF('Données projet'!$A$36&gt;35,N33+M34-V33,IF(A34&lt;'Données projet'!$A$36,$K$205^A34,IF(A34='Données projet'!$A$36,'Données projet'!$B$36,N33+M34-V33)))</f>
        <v>99</v>
      </c>
      <c r="O34" s="14">
        <f>N34*VLOOKUP('Données projet'!$B$9,Paramètres!$A$1:$I$89,3,0)*VLOOKUP('Données projet'!$B$9,Paramètres!$A$1:$I$89,5,0)</f>
        <v>46.332000000000001</v>
      </c>
      <c r="P34" s="14">
        <f t="shared" si="33"/>
        <v>13.662323315513062</v>
      </c>
      <c r="Q34" s="22">
        <f t="shared" si="2"/>
        <v>104.49011310785191</v>
      </c>
      <c r="R34" s="62">
        <f t="shared" si="0"/>
        <v>397.82344644118524</v>
      </c>
      <c r="S34" s="62">
        <f ca="1">AVERAGE(OFFSET($R$3,0,0,'Données projet'!$E$9+1,1))-AVERAGE(OFFSET($H$3,0,0,'Données projet'!$E$9+1,1))</f>
        <v>221.90370112994782</v>
      </c>
      <c r="T34" s="62">
        <f t="shared" si="34"/>
        <v>53.56748068925981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9</v>
      </c>
      <c r="AI34" s="14">
        <f>IF('Données projet'!$A$62&gt;35,AI33+AH34-AQ33,IF(A34&lt;'Données projet'!$A$62,$AF$205^A34,IF(A34='Données projet'!$A$62,'Données projet'!$B$62,AI33+AH34-AQ33)))</f>
        <v>121</v>
      </c>
      <c r="AJ34" s="14">
        <f>AI34*VLOOKUP('Données projet'!$B$10,Paramètres!$A$1:$I$89,3,0)*VLOOKUP('Données projet'!$B$10,Paramètres!$A$1:$I$89,5,0)</f>
        <v>58.200999999999993</v>
      </c>
      <c r="AK34" s="14">
        <f t="shared" si="35"/>
        <v>16.712622653789289</v>
      </c>
      <c r="AL34" s="22">
        <f t="shared" si="4"/>
        <v>130.47455945534963</v>
      </c>
      <c r="AM34" s="62">
        <f t="shared" si="5"/>
        <v>423.80789278868292</v>
      </c>
      <c r="AN34" s="62">
        <f ca="1">AVERAGE(OFFSET($AM$3,0,0,'Données projet'!$E$10+1,1))-AVERAGE(OFFSET($H$3,0,0,'Données projet'!$E$10+1,1))</f>
        <v>171.15594482010141</v>
      </c>
      <c r="AO34" s="62">
        <f t="shared" si="36"/>
        <v>81.408731282498479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18.220800000000004</v>
      </c>
      <c r="D35" s="12">
        <f t="shared" si="32"/>
        <v>5.9894846447869092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186.88640778432003</v>
      </c>
      <c r="H35" s="70">
        <f t="shared" si="1"/>
        <v>335.49957908967053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11</v>
      </c>
      <c r="N35" s="14">
        <f>IF('Données projet'!$A$36&gt;35,N34+M35-V34,IF(A35&lt;'Données projet'!$A$36,$K$205^A35,IF(A35='Données projet'!$A$36,'Données projet'!$B$36,N34+M35-V34)))</f>
        <v>110</v>
      </c>
      <c r="O35" s="14">
        <f>N35*VLOOKUP('Données projet'!$B$9,Paramètres!$A$1:$I$89,3,0)*VLOOKUP('Données projet'!$B$9,Paramètres!$A$1:$I$89,5,0)</f>
        <v>51.480000000000004</v>
      </c>
      <c r="P35" s="14">
        <f t="shared" si="33"/>
        <v>14.995324806875232</v>
      </c>
      <c r="Q35" s="22">
        <f t="shared" ref="Q35:Q66" si="53">(O35+P35)*0.475*44/12</f>
        <v>115.77785737197435</v>
      </c>
      <c r="R35" s="62">
        <f t="shared" si="0"/>
        <v>409.11119070530765</v>
      </c>
      <c r="S35" s="62">
        <f ca="1">AVERAGE(OFFSET($R$3,0,0,'Données projet'!$E$9+1,1))-AVERAGE(OFFSET($H$3,0,0,'Données projet'!$E$9+1,1))</f>
        <v>221.90370112994782</v>
      </c>
      <c r="T35" s="62">
        <f t="shared" si="34"/>
        <v>53.56748068925981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9</v>
      </c>
      <c r="AI35" s="14">
        <f>IF('Données projet'!$A$62&gt;35,AI34+AH35-AQ34,IF(A35&lt;'Données projet'!$A$62,$AF$205^A35,IF(A35='Données projet'!$A$62,'Données projet'!$B$62,AI34+AH35-AQ34)))</f>
        <v>130</v>
      </c>
      <c r="AJ35" s="14">
        <f>AI35*VLOOKUP('Données projet'!$B$10,Paramètres!$A$1:$I$89,3,0)*VLOOKUP('Données projet'!$B$10,Paramètres!$A$1:$I$89,5,0)</f>
        <v>62.53</v>
      </c>
      <c r="AK35" s="14">
        <f t="shared" si="35"/>
        <v>17.806386690475314</v>
      </c>
      <c r="AL35" s="22">
        <f t="shared" si="4"/>
        <v>139.91920681924447</v>
      </c>
      <c r="AM35" s="62">
        <f t="shared" si="5"/>
        <v>433.25254015257781</v>
      </c>
      <c r="AN35" s="62">
        <f ca="1">AVERAGE(OFFSET($AM$3,0,0,'Données projet'!$E$10+1,1))-AVERAGE(OFFSET($H$3,0,0,'Données projet'!$E$10+1,1))</f>
        <v>171.15594482010141</v>
      </c>
      <c r="AO35" s="62">
        <f t="shared" si="36"/>
        <v>81.408731282498479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18.790200000000006</v>
      </c>
      <c r="D36" s="12">
        <f t="shared" si="32"/>
        <v>6.1545719374601831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192.55613425407864</v>
      </c>
      <c r="H36" s="70">
        <f t="shared" si="1"/>
        <v>336.7788111244098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11</v>
      </c>
      <c r="N36" s="14">
        <f>IF('Données projet'!$A$36&gt;35,N35+M36-V35,IF(A36&lt;'Données projet'!$A$36,$K$205^A36,IF(A36='Données projet'!$A$36,'Données projet'!$B$36,N35+M36-V35)))</f>
        <v>121</v>
      </c>
      <c r="O36" s="14">
        <f>N36*VLOOKUP('Données projet'!$B$9,Paramètres!$A$1:$I$89,3,0)*VLOOKUP('Données projet'!$B$9,Paramètres!$A$1:$I$89,5,0)</f>
        <v>56.627999999999993</v>
      </c>
      <c r="P36" s="14">
        <f t="shared" si="33"/>
        <v>16.312872953208519</v>
      </c>
      <c r="Q36" s="22">
        <f t="shared" si="53"/>
        <v>127.03868706017148</v>
      </c>
      <c r="R36" s="62">
        <f t="shared" si="0"/>
        <v>420.37202039350478</v>
      </c>
      <c r="S36" s="62">
        <f ca="1">AVERAGE(OFFSET($R$3,0,0,'Données projet'!$E$9+1,1))-AVERAGE(OFFSET($H$3,0,0,'Données projet'!$E$9+1,1))</f>
        <v>221.90370112994782</v>
      </c>
      <c r="T36" s="62">
        <f t="shared" si="34"/>
        <v>53.56748068925981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9</v>
      </c>
      <c r="AI36" s="14">
        <f>IF('Données projet'!$A$62&gt;35,AI35+AH36-AQ35,IF(A36&lt;'Données projet'!$A$62,$AF$205^A36,IF(A36='Données projet'!$A$62,'Données projet'!$B$62,AI35+AH36-AQ35)))</f>
        <v>139</v>
      </c>
      <c r="AJ36" s="14">
        <f>AI36*VLOOKUP('Données projet'!$B$10,Paramètres!$A$1:$I$89,3,0)*VLOOKUP('Données projet'!$B$10,Paramètres!$A$1:$I$89,5,0)</f>
        <v>66.859000000000009</v>
      </c>
      <c r="AK36" s="14">
        <f t="shared" si="35"/>
        <v>18.89136468476147</v>
      </c>
      <c r="AL36" s="22">
        <f t="shared" si="4"/>
        <v>149.34855182595956</v>
      </c>
      <c r="AM36" s="62">
        <f t="shared" si="5"/>
        <v>442.68188515929285</v>
      </c>
      <c r="AN36" s="62">
        <f ca="1">AVERAGE(OFFSET($AM$3,0,0,'Données projet'!$E$10+1,1))-AVERAGE(OFFSET($H$3,0,0,'Données projet'!$E$10+1,1))</f>
        <v>171.15594482010141</v>
      </c>
      <c r="AO36" s="62">
        <f t="shared" si="36"/>
        <v>81.408731282498479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19.359600000000007</v>
      </c>
      <c r="D37" s="12">
        <f t="shared" si="32"/>
        <v>6.3190778539908763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198.22137290799984</v>
      </c>
      <c r="H37" s="70">
        <f t="shared" si="1"/>
        <v>338.05703059570078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11</v>
      </c>
      <c r="N37" s="14">
        <f>IF('Données projet'!$A$36&gt;35,N36+M37-V36,IF(A37&lt;'Données projet'!$A$36,$K$205^A37,IF(A37='Données projet'!$A$36,'Données projet'!$B$36,N36+M37-V36)))</f>
        <v>132</v>
      </c>
      <c r="O37" s="14">
        <f>N37*VLOOKUP('Données projet'!$B$9,Paramètres!$A$1:$I$89,3,0)*VLOOKUP('Données projet'!$B$9,Paramètres!$A$1:$I$89,5,0)</f>
        <v>61.775999999999996</v>
      </c>
      <c r="P37" s="14">
        <f t="shared" si="33"/>
        <v>17.616532373802876</v>
      </c>
      <c r="Q37" s="22">
        <f t="shared" si="53"/>
        <v>138.27532721770669</v>
      </c>
      <c r="R37" s="62">
        <f t="shared" si="0"/>
        <v>431.60866055103997</v>
      </c>
      <c r="S37" s="62">
        <f ca="1">AVERAGE(OFFSET($R$3,0,0,'Données projet'!$E$9+1,1))-AVERAGE(OFFSET($H$3,0,0,'Données projet'!$E$9+1,1))</f>
        <v>221.90370112994782</v>
      </c>
      <c r="T37" s="62">
        <f t="shared" si="34"/>
        <v>53.56748068925981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9</v>
      </c>
      <c r="AI37" s="14">
        <f>IF('Données projet'!$A$62&gt;35,AI36+AH37-AQ36,IF(A37&lt;'Données projet'!$A$62,$AF$205^A37,IF(A37='Données projet'!$A$62,'Données projet'!$B$62,AI36+AH37-AQ36)))</f>
        <v>148</v>
      </c>
      <c r="AJ37" s="14">
        <f>AI37*VLOOKUP('Données projet'!$B$10,Paramètres!$A$1:$I$89,3,0)*VLOOKUP('Données projet'!$B$10,Paramètres!$A$1:$I$89,5,0)</f>
        <v>71.188000000000002</v>
      </c>
      <c r="AK37" s="14">
        <f t="shared" si="35"/>
        <v>19.968190261357641</v>
      </c>
      <c r="AL37" s="22">
        <f t="shared" si="4"/>
        <v>158.7636980385312</v>
      </c>
      <c r="AM37" s="62">
        <f t="shared" si="5"/>
        <v>452.09703137186455</v>
      </c>
      <c r="AN37" s="62">
        <f ca="1">AVERAGE(OFFSET($AM$3,0,0,'Données projet'!$E$10+1,1))-AVERAGE(OFFSET($H$3,0,0,'Données projet'!$E$10+1,1))</f>
        <v>171.15594482010141</v>
      </c>
      <c r="AO37" s="62">
        <f t="shared" si="36"/>
        <v>81.408731282498479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19.929000000000009</v>
      </c>
      <c r="D38" s="12">
        <f t="shared" si="32"/>
        <v>6.4830214569676068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203.8822708958904</v>
      </c>
      <c r="H38" s="70">
        <f t="shared" si="1"/>
        <v>339.33427070421857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11</v>
      </c>
      <c r="N38" s="14">
        <f>IF('Données projet'!$A$36&gt;35,N37+M38-V37,IF(A38&lt;'Données projet'!$A$36,$K$205^A38,IF(A38='Données projet'!$A$36,'Données projet'!$B$36,N37+M38-V37)))</f>
        <v>143</v>
      </c>
      <c r="O38" s="14">
        <f>N38*VLOOKUP('Données projet'!$B$9,Paramètres!$A$1:$I$89,3,0)*VLOOKUP('Données projet'!$B$9,Paramètres!$A$1:$I$89,5,0)</f>
        <v>66.923999999999992</v>
      </c>
      <c r="P38" s="14">
        <f t="shared" si="33"/>
        <v>18.90759204786767</v>
      </c>
      <c r="Q38" s="22">
        <f t="shared" si="53"/>
        <v>149.49002281670283</v>
      </c>
      <c r="R38" s="62">
        <f t="shared" si="0"/>
        <v>442.82335615003615</v>
      </c>
      <c r="S38" s="62">
        <f ca="1">AVERAGE(OFFSET($R$3,0,0,'Données projet'!$E$9+1,1))-AVERAGE(OFFSET($H$3,0,0,'Données projet'!$E$9+1,1))</f>
        <v>221.90370112994782</v>
      </c>
      <c r="T38" s="62">
        <f t="shared" si="34"/>
        <v>53.56748068925981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9</v>
      </c>
      <c r="AI38" s="14">
        <f>IF('Données projet'!$A$62&gt;35,AI37+AH38-AQ37,IF(A38&lt;'Données projet'!$A$62,$AF$205^A38,IF(A38='Données projet'!$A$62,'Données projet'!$B$62,AI37+AH38-AQ37)))</f>
        <v>157</v>
      </c>
      <c r="AJ38" s="14">
        <f>AI38*VLOOKUP('Données projet'!$B$10,Paramètres!$A$1:$I$89,3,0)*VLOOKUP('Données projet'!$B$10,Paramètres!$A$1:$I$89,5,0)</f>
        <v>75.516999999999996</v>
      </c>
      <c r="AK38" s="14">
        <f t="shared" si="35"/>
        <v>21.037415628132575</v>
      </c>
      <c r="AL38" s="22">
        <f t="shared" si="4"/>
        <v>168.16560721899756</v>
      </c>
      <c r="AM38" s="62">
        <f t="shared" si="5"/>
        <v>461.49894055233085</v>
      </c>
      <c r="AN38" s="62">
        <f ca="1">AVERAGE(OFFSET($AM$3,0,0,'Données projet'!$E$10+1,1))-AVERAGE(OFFSET($H$3,0,0,'Données projet'!$E$10+1,1))</f>
        <v>171.15594482010141</v>
      </c>
      <c r="AO38" s="62">
        <f t="shared" si="36"/>
        <v>81.408731282498479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20.498400000000011</v>
      </c>
      <c r="D39" s="12">
        <f t="shared" si="32"/>
        <v>6.646420657732202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209.53896648073987</v>
      </c>
      <c r="H39" s="70">
        <f t="shared" si="1"/>
        <v>340.61056264555026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</v>
      </c>
      <c r="N39" s="14">
        <f>IF('Données projet'!$A$36&gt;35,N38+M39-V38,IF(A39&lt;'Données projet'!$A$36,$K$205^A39,IF(A39='Données projet'!$A$36,'Données projet'!$B$36,N38+M39-V38)))</f>
        <v>154</v>
      </c>
      <c r="O39" s="14">
        <f>N39*VLOOKUP('Données projet'!$B$9,Paramètres!$A$1:$I$89,3,0)*VLOOKUP('Données projet'!$B$9,Paramètres!$A$1:$I$89,5,0)</f>
        <v>72.072000000000003</v>
      </c>
      <c r="P39" s="14">
        <f t="shared" si="33"/>
        <v>20.187131385147271</v>
      </c>
      <c r="Q39" s="22">
        <f t="shared" si="53"/>
        <v>160.68465382913149</v>
      </c>
      <c r="R39" s="62">
        <f t="shared" si="0"/>
        <v>454.01798716246481</v>
      </c>
      <c r="S39" s="62">
        <f ca="1">AVERAGE(OFFSET($R$3,0,0,'Données projet'!$E$9+1,1))-AVERAGE(OFFSET($H$3,0,0,'Données projet'!$E$9+1,1))</f>
        <v>221.90370112994782</v>
      </c>
      <c r="T39" s="62">
        <f t="shared" si="34"/>
        <v>53.56748068925981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</v>
      </c>
      <c r="AI39" s="14">
        <f>IF('Données projet'!$A$62&gt;35,AI38+AH39-AQ38,IF(A39&lt;'Données projet'!$A$62,$AF$205^A39,IF(A39='Données projet'!$A$62,'Données projet'!$B$62,AI38+AH39-AQ38)))</f>
        <v>166</v>
      </c>
      <c r="AJ39" s="14">
        <f>AI39*VLOOKUP('Données projet'!$B$10,Paramètres!$A$1:$I$89,3,0)*VLOOKUP('Données projet'!$B$10,Paramètres!$A$1:$I$89,5,0)</f>
        <v>79.846000000000004</v>
      </c>
      <c r="AK39" s="14">
        <f t="shared" si="35"/>
        <v>22.099526106492764</v>
      </c>
      <c r="AL39" s="22">
        <f t="shared" si="4"/>
        <v>177.55512463547487</v>
      </c>
      <c r="AM39" s="62">
        <f t="shared" si="5"/>
        <v>470.88845796880821</v>
      </c>
      <c r="AN39" s="62">
        <f ca="1">AVERAGE(OFFSET($AM$3,0,0,'Données projet'!$E$10+1,1))-AVERAGE(OFFSET($H$3,0,0,'Données projet'!$E$10+1,1))</f>
        <v>171.15594482010141</v>
      </c>
      <c r="AO39" s="62">
        <f t="shared" si="36"/>
        <v>81.408731282498479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21.067800000000013</v>
      </c>
      <c r="D40" s="12">
        <f t="shared" si="32"/>
        <v>6.8092923159302003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215.19158980718058</v>
      </c>
      <c r="H40" s="70">
        <f t="shared" si="1"/>
        <v>341.88593578357842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</v>
      </c>
      <c r="N40" s="14">
        <f>IF('Données projet'!$A$36&gt;35,N39+M40-V39,IF(A40&lt;'Données projet'!$A$36,$K$205^A40,IF(A40='Données projet'!$A$36,'Données projet'!$B$36,N39+M40-V39)))</f>
        <v>165</v>
      </c>
      <c r="O40" s="14">
        <f>N40*VLOOKUP('Données projet'!$B$9,Paramètres!$A$1:$I$89,3,0)*VLOOKUP('Données projet'!$B$9,Paramètres!$A$1:$I$89,5,0)</f>
        <v>77.22</v>
      </c>
      <c r="P40" s="14">
        <f t="shared" si="33"/>
        <v>21.456066856215884</v>
      </c>
      <c r="Q40" s="22">
        <f t="shared" si="53"/>
        <v>171.86081644124263</v>
      </c>
      <c r="R40" s="62">
        <f t="shared" si="0"/>
        <v>465.19414977457598</v>
      </c>
      <c r="S40" s="62">
        <f ca="1">AVERAGE(OFFSET($R$3,0,0,'Données projet'!$E$9+1,1))-AVERAGE(OFFSET($H$3,0,0,'Données projet'!$E$9+1,1))</f>
        <v>221.90370112994782</v>
      </c>
      <c r="T40" s="62">
        <f t="shared" si="34"/>
        <v>53.56748068925981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</v>
      </c>
      <c r="AI40" s="14">
        <f>IF('Données projet'!$A$62&gt;35,AI39+AH40-AQ39,IF(A40&lt;'Données projet'!$A$62,$AF$205^A40,IF(A40='Données projet'!$A$62,'Données projet'!$B$62,AI39+AH40-AQ39)))</f>
        <v>175</v>
      </c>
      <c r="AJ40" s="14">
        <f>AI40*VLOOKUP('Données projet'!$B$10,Paramètres!$A$1:$I$89,3,0)*VLOOKUP('Données projet'!$B$10,Paramètres!$A$1:$I$89,5,0)</f>
        <v>84.174999999999997</v>
      </c>
      <c r="AK40" s="14">
        <f t="shared" si="35"/>
        <v>23.154951420465835</v>
      </c>
      <c r="AL40" s="22">
        <f t="shared" si="4"/>
        <v>186.93299872397799</v>
      </c>
      <c r="AM40" s="62">
        <f t="shared" si="5"/>
        <v>480.26633205731127</v>
      </c>
      <c r="AN40" s="62">
        <f ca="1">AVERAGE(OFFSET($AM$3,0,0,'Données projet'!$E$10+1,1))-AVERAGE(OFFSET($H$3,0,0,'Données projet'!$E$10+1,1))</f>
        <v>171.15594482010141</v>
      </c>
      <c r="AO40" s="62">
        <f t="shared" si="36"/>
        <v>81.408731282498479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21.637200000000014</v>
      </c>
      <c r="D41" s="12">
        <f t="shared" si="32"/>
        <v>6.9716523279965017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220.84026358453454</v>
      </c>
      <c r="H41" s="70">
        <f t="shared" si="1"/>
        <v>343.16041780459392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</v>
      </c>
      <c r="N41" s="14">
        <f>IF('Données projet'!$A$36&gt;35,N40+M41-V40,IF(A41&lt;'Données projet'!$A$36,$K$205^A41,IF(A41='Données projet'!$A$36,'Données projet'!$B$36,N40+M41-V40)))</f>
        <v>176</v>
      </c>
      <c r="O41" s="14">
        <f>N41*VLOOKUP('Données projet'!$B$9,Paramètres!$A$1:$I$89,3,0)*VLOOKUP('Données projet'!$B$9,Paramètres!$A$1:$I$89,5,0)</f>
        <v>82.367999999999995</v>
      </c>
      <c r="P41" s="14">
        <f t="shared" si="33"/>
        <v>22.715185822374924</v>
      </c>
      <c r="Q41" s="22">
        <f t="shared" si="53"/>
        <v>183.01988197396963</v>
      </c>
      <c r="R41" s="62">
        <f t="shared" si="0"/>
        <v>476.35321530730295</v>
      </c>
      <c r="S41" s="62">
        <f ca="1">AVERAGE(OFFSET($R$3,0,0,'Données projet'!$E$9+1,1))-AVERAGE(OFFSET($H$3,0,0,'Données projet'!$E$9+1,1))</f>
        <v>221.90370112994782</v>
      </c>
      <c r="T41" s="62">
        <f t="shared" si="34"/>
        <v>53.56748068925981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</v>
      </c>
      <c r="AI41" s="14">
        <f>IF('Données projet'!$A$62&gt;35,AI40+AH41-AQ40,IF(A41&lt;'Données projet'!$A$62,$AF$205^A41,IF(A41='Données projet'!$A$62,'Données projet'!$B$62,AI40+AH41-AQ40)))</f>
        <v>184</v>
      </c>
      <c r="AJ41" s="14">
        <f>AI41*VLOOKUP('Données projet'!$B$10,Paramètres!$A$1:$I$89,3,0)*VLOOKUP('Données projet'!$B$10,Paramètres!$A$1:$I$89,5,0)</f>
        <v>88.504000000000005</v>
      </c>
      <c r="AK41" s="14">
        <f t="shared" si="35"/>
        <v>24.204074597328468</v>
      </c>
      <c r="AL41" s="22">
        <f t="shared" si="4"/>
        <v>196.29989659034709</v>
      </c>
      <c r="AM41" s="62">
        <f t="shared" si="5"/>
        <v>489.6332299236804</v>
      </c>
      <c r="AN41" s="62">
        <f ca="1">AVERAGE(OFFSET($AM$3,0,0,'Données projet'!$E$10+1,1))-AVERAGE(OFFSET($H$3,0,0,'Données projet'!$E$10+1,1))</f>
        <v>171.15594482010141</v>
      </c>
      <c r="AO41" s="62">
        <f t="shared" si="36"/>
        <v>81.408731282498479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22.206600000000016</v>
      </c>
      <c r="D42" s="12">
        <f t="shared" si="32"/>
        <v>7.1335157060647409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226.48510369593851</v>
      </c>
      <c r="H42" s="70">
        <f t="shared" si="1"/>
        <v>344.43403485472942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</v>
      </c>
      <c r="N42" s="14">
        <f>IF('Données projet'!$A$36&gt;35,N41+M42-V41,IF(A42&lt;'Données projet'!$A$36,$K$205^A42,IF(A42='Données projet'!$A$36,'Données projet'!$B$36,N41+M42-V41)))</f>
        <v>187</v>
      </c>
      <c r="O42" s="14">
        <f>N42*VLOOKUP('Données projet'!$B$9,Paramètres!$A$1:$I$89,3,0)*VLOOKUP('Données projet'!$B$9,Paramètres!$A$1:$I$89,5,0)</f>
        <v>87.515999999999991</v>
      </c>
      <c r="P42" s="14">
        <f t="shared" si="33"/>
        <v>23.965171662037644</v>
      </c>
      <c r="Q42" s="22">
        <f t="shared" si="53"/>
        <v>194.16304064471555</v>
      </c>
      <c r="R42" s="62">
        <f t="shared" si="0"/>
        <v>487.49637397804884</v>
      </c>
      <c r="S42" s="62">
        <f ca="1">AVERAGE(OFFSET($R$3,0,0,'Données projet'!$E$9+1,1))-AVERAGE(OFFSET($H$3,0,0,'Données projet'!$E$9+1,1))</f>
        <v>221.90370112994782</v>
      </c>
      <c r="T42" s="62">
        <f t="shared" si="34"/>
        <v>53.56748068925981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</v>
      </c>
      <c r="AI42" s="14">
        <f>IF('Données projet'!$A$62&gt;35,AI41+AH42-AQ41,IF(A42&lt;'Données projet'!$A$62,$AF$205^A42,IF(A42='Données projet'!$A$62,'Données projet'!$B$62,AI41+AH42-AQ41)))</f>
        <v>193</v>
      </c>
      <c r="AJ42" s="14">
        <f>AI42*VLOOKUP('Données projet'!$B$10,Paramètres!$A$1:$I$89,3,0)*VLOOKUP('Données projet'!$B$10,Paramètres!$A$1:$I$89,5,0)</f>
        <v>92.832999999999998</v>
      </c>
      <c r="AK42" s="14">
        <f t="shared" si="35"/>
        <v>25.247239077388961</v>
      </c>
      <c r="AL42" s="22">
        <f t="shared" si="4"/>
        <v>205.65641639311912</v>
      </c>
      <c r="AM42" s="62">
        <f t="shared" si="5"/>
        <v>498.98974972645243</v>
      </c>
      <c r="AN42" s="62">
        <f ca="1">AVERAGE(OFFSET($AM$3,0,0,'Données projet'!$E$10+1,1))-AVERAGE(OFFSET($H$3,0,0,'Données projet'!$E$10+1,1))</f>
        <v>171.15594482010141</v>
      </c>
      <c r="AO42" s="62">
        <f t="shared" si="36"/>
        <v>81.408731282498479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22.776000000000018</v>
      </c>
      <c r="D43" s="12">
        <f t="shared" si="32"/>
        <v>7.294896648555631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232.12621974323659</v>
      </c>
      <c r="H43" s="70">
        <f t="shared" si="1"/>
        <v>345.70681166290109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198</v>
      </c>
      <c r="L43" s="13">
        <f>VLOOKUP(A43,'Données projet'!$A$35:$I$55,9,0)</f>
        <v>11</v>
      </c>
      <c r="M43" s="13">
        <f t="array" ref="M43">INDEX(L:L,MIN(IF(ISNUMBER(L43:L239),ROW(L43:L239),"")))</f>
        <v>11</v>
      </c>
      <c r="N43" s="14">
        <f>IF('Données projet'!$A$36&gt;35,N42+M43-V42,IF(A43&lt;'Données projet'!$A$36,$K$205^A43,IF(A43='Données projet'!$A$36,'Données projet'!$B$36,N42+M43-V42)))</f>
        <v>198</v>
      </c>
      <c r="O43" s="14">
        <f>N43*VLOOKUP('Données projet'!$B$9,Paramètres!$A$1:$I$89,3,0)*VLOOKUP('Données projet'!$B$9,Paramètres!$A$1:$I$89,5,0)</f>
        <v>92.664000000000001</v>
      </c>
      <c r="P43" s="14">
        <f t="shared" si="33"/>
        <v>25.206622814445748</v>
      </c>
      <c r="Q43" s="22">
        <f t="shared" si="53"/>
        <v>205.29133473515969</v>
      </c>
      <c r="R43" s="62">
        <f t="shared" si="0"/>
        <v>498.62466806849301</v>
      </c>
      <c r="S43" s="62">
        <f ca="1">AVERAGE(OFFSET($R$3,0,0,'Données projet'!$E$9+1,1))-AVERAGE(OFFSET($H$3,0,0,'Données projet'!$E$9+1,1))</f>
        <v>221.90370112994782</v>
      </c>
      <c r="T43" s="62">
        <f t="shared" si="34"/>
        <v>53.56748068925981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202</v>
      </c>
      <c r="AG43" s="13">
        <f>VLOOKUP(A43,'Données projet'!$A$61:$I$81,9,0)</f>
        <v>9</v>
      </c>
      <c r="AH43" s="13">
        <f t="array" ref="AH43">INDEX(AG:AG,MIN(IF(ISNUMBER(AG43:AG239),ROW(AG43:AG239),"")))</f>
        <v>9</v>
      </c>
      <c r="AI43" s="14">
        <f>IF('Données projet'!$A$62&gt;35,AI42+AH43-AQ42,IF(A43&lt;'Données projet'!$A$62,$AF$205^A43,IF(A43='Données projet'!$A$62,'Données projet'!$B$62,AI42+AH43-AQ42)))</f>
        <v>202</v>
      </c>
      <c r="AJ43" s="14">
        <f>AI43*VLOOKUP('Données projet'!$B$10,Paramètres!$A$1:$I$89,3,0)*VLOOKUP('Données projet'!$B$10,Paramètres!$A$1:$I$89,5,0)</f>
        <v>97.161999999999992</v>
      </c>
      <c r="AK43" s="14">
        <f t="shared" si="35"/>
        <v>26.284754460059258</v>
      </c>
      <c r="AL43" s="22">
        <f t="shared" si="4"/>
        <v>215.00309735126984</v>
      </c>
      <c r="AM43" s="62">
        <f t="shared" si="5"/>
        <v>508.33643068460316</v>
      </c>
      <c r="AN43" s="62">
        <f ca="1">AVERAGE(OFFSET($AM$3,0,0,'Données projet'!$E$10+1,1))-AVERAGE(OFFSET($H$3,0,0,'Données projet'!$E$10+1,1))</f>
        <v>171.15594482010141</v>
      </c>
      <c r="AO43" s="62">
        <f t="shared" si="36"/>
        <v>81.408731282498479</v>
      </c>
      <c r="AP43" s="16">
        <f>IF(ISNA(VLOOKUP(A43,'Données projet'!$A$61:$I$81,3,0)),0,VLOOKUP(A43,'Données projet'!$A$61:$I$81,3,0))</f>
        <v>1</v>
      </c>
      <c r="AQ43" s="16">
        <f>IF(ISNA(VLOOKUP(A43,'Données projet'!$A$61:$I$81,4,0)),0,VLOOKUP(A43,'Données projet'!$A$61:$I$81,4,0))</f>
        <v>66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23.345400000000019</v>
      </c>
      <c r="D44" s="12">
        <f t="shared" si="32"/>
        <v>7.4558086035077915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237.76371553584977</v>
      </c>
      <c r="H44" s="70">
        <f t="shared" si="1"/>
        <v>346.97877165110941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17</v>
      </c>
      <c r="N44" s="14">
        <f>IF('Données projet'!$A$36&gt;35,N43+M44-V43,IF(A44&lt;'Données projet'!$A$36,$K$205^A44,IF(A44='Données projet'!$A$36,'Données projet'!$B$36,N43+M44-V43)))</f>
        <v>215</v>
      </c>
      <c r="O44" s="14">
        <f>N44*VLOOKUP('Données projet'!$B$9,Paramètres!$A$1:$I$89,3,0)*VLOOKUP('Données projet'!$B$9,Paramètres!$A$1:$I$89,5,0)</f>
        <v>100.61999999999999</v>
      </c>
      <c r="P44" s="14">
        <f t="shared" si="33"/>
        <v>27.10965082293415</v>
      </c>
      <c r="Q44" s="22">
        <f t="shared" si="53"/>
        <v>222.46247518327695</v>
      </c>
      <c r="R44" s="62">
        <f t="shared" si="0"/>
        <v>515.79580851661024</v>
      </c>
      <c r="S44" s="62">
        <f ca="1">AVERAGE(OFFSET($R$3,0,0,'Données projet'!$E$9+1,1))-AVERAGE(OFFSET($H$3,0,0,'Données projet'!$E$9+1,1))</f>
        <v>221.90370112994782</v>
      </c>
      <c r="T44" s="62">
        <f t="shared" si="34"/>
        <v>53.56748068925981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8.9</v>
      </c>
      <c r="AI44" s="14">
        <f>IF('Données projet'!$A$62&gt;35,AI43+AH44-AQ43,IF(A44&lt;'Données projet'!$A$62,$AF$205^A44,IF(A44='Données projet'!$A$62,'Données projet'!$B$62,AI43+AH44-AQ43)))</f>
        <v>144.9</v>
      </c>
      <c r="AJ44" s="14">
        <f>AI44*VLOOKUP('Données projet'!$B$10,Paramètres!$A$1:$I$89,3,0)*VLOOKUP('Données projet'!$B$10,Paramètres!$A$1:$I$89,5,0)</f>
        <v>69.696899999999999</v>
      </c>
      <c r="AK44" s="14">
        <f t="shared" si="35"/>
        <v>19.598168159561801</v>
      </c>
      <c r="AL44" s="22">
        <f t="shared" si="4"/>
        <v>155.52224371123677</v>
      </c>
      <c r="AM44" s="62">
        <f t="shared" si="5"/>
        <v>448.85557704457005</v>
      </c>
      <c r="AN44" s="62">
        <f ca="1">AVERAGE(OFFSET($AM$3,0,0,'Données projet'!$E$10+1,1))-AVERAGE(OFFSET($H$3,0,0,'Données projet'!$E$10+1,1))</f>
        <v>171.15594482010141</v>
      </c>
      <c r="AO44" s="62">
        <f t="shared" si="36"/>
        <v>81.408731282498479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23.914800000000021</v>
      </c>
      <c r="D45" s="12">
        <f t="shared" si="32"/>
        <v>7.6162643255559841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243.39768953060778</v>
      </c>
      <c r="H45" s="70">
        <f t="shared" si="1"/>
        <v>348.2499370336767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17</v>
      </c>
      <c r="N45" s="14">
        <f>IF('Données projet'!$A$36&gt;35,N44+M45-V44,IF(A45&lt;'Données projet'!$A$36,$K$205^A45,IF(A45='Données projet'!$A$36,'Données projet'!$B$36,N44+M45-V44)))</f>
        <v>232</v>
      </c>
      <c r="O45" s="14">
        <f>N45*VLOOKUP('Données projet'!$B$9,Paramètres!$A$1:$I$89,3,0)*VLOOKUP('Données projet'!$B$9,Paramètres!$A$1:$I$89,5,0)</f>
        <v>108.57599999999999</v>
      </c>
      <c r="P45" s="14">
        <f t="shared" si="33"/>
        <v>28.995225061228002</v>
      </c>
      <c r="Q45" s="22">
        <f t="shared" si="53"/>
        <v>239.60321698163875</v>
      </c>
      <c r="R45" s="62">
        <f t="shared" si="0"/>
        <v>532.93655031497201</v>
      </c>
      <c r="S45" s="62">
        <f ca="1">AVERAGE(OFFSET($R$3,0,0,'Données projet'!$E$9+1,1))-AVERAGE(OFFSET($H$3,0,0,'Données projet'!$E$9+1,1))</f>
        <v>221.90370112994782</v>
      </c>
      <c r="T45" s="62">
        <f t="shared" si="34"/>
        <v>53.56748068925981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8.9</v>
      </c>
      <c r="AI45" s="14">
        <f>IF('Données projet'!$A$62&gt;35,AI44+AH45-AQ44,IF(A45&lt;'Données projet'!$A$62,$AF$205^A45,IF(A45='Données projet'!$A$62,'Données projet'!$B$62,AI44+AH45-AQ44)))</f>
        <v>153.80000000000001</v>
      </c>
      <c r="AJ45" s="14">
        <f>AI45*VLOOKUP('Données projet'!$B$10,Paramètres!$A$1:$I$89,3,0)*VLOOKUP('Données projet'!$B$10,Paramètres!$A$1:$I$89,5,0)</f>
        <v>73.977800000000016</v>
      </c>
      <c r="AK45" s="14">
        <f t="shared" si="35"/>
        <v>20.658085586288006</v>
      </c>
      <c r="AL45" s="22">
        <f t="shared" si="4"/>
        <v>164.82416739611833</v>
      </c>
      <c r="AM45" s="62">
        <f t="shared" si="5"/>
        <v>458.15750072945161</v>
      </c>
      <c r="AN45" s="62">
        <f ca="1">AVERAGE(OFFSET($AM$3,0,0,'Données projet'!$E$10+1,1))-AVERAGE(OFFSET($H$3,0,0,'Données projet'!$E$10+1,1))</f>
        <v>171.15594482010141</v>
      </c>
      <c r="AO45" s="62">
        <f t="shared" si="36"/>
        <v>81.408731282498479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24.484200000000023</v>
      </c>
      <c r="D46" s="12">
        <f t="shared" si="32"/>
        <v>7.7762759273300164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249.02823522851259</v>
      </c>
      <c r="H46" s="70">
        <f t="shared" si="1"/>
        <v>349.52032890676645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17</v>
      </c>
      <c r="N46" s="14">
        <f>IF('Données projet'!$A$36&gt;35,N45+M46-V45,IF(A46&lt;'Données projet'!$A$36,$K$205^A46,IF(A46='Données projet'!$A$36,'Données projet'!$B$36,N45+M46-V45)))</f>
        <v>249</v>
      </c>
      <c r="O46" s="14">
        <f>N46*VLOOKUP('Données projet'!$B$9,Paramètres!$A$1:$I$89,3,0)*VLOOKUP('Données projet'!$B$9,Paramètres!$A$1:$I$89,5,0)</f>
        <v>116.53200000000001</v>
      </c>
      <c r="P46" s="14">
        <f t="shared" si="33"/>
        <v>30.864769909522728</v>
      </c>
      <c r="Q46" s="22">
        <f t="shared" si="53"/>
        <v>256.71604092575211</v>
      </c>
      <c r="R46" s="62">
        <f t="shared" si="0"/>
        <v>550.04937425908543</v>
      </c>
      <c r="S46" s="62">
        <f ca="1">AVERAGE(OFFSET($R$3,0,0,'Données projet'!$E$9+1,1))-AVERAGE(OFFSET($H$3,0,0,'Données projet'!$E$9+1,1))</f>
        <v>221.90370112994782</v>
      </c>
      <c r="T46" s="62">
        <f t="shared" si="34"/>
        <v>53.56748068925981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8.9</v>
      </c>
      <c r="AI46" s="14">
        <f>IF('Données projet'!$A$62&gt;35,AI45+AH46-AQ45,IF(A46&lt;'Données projet'!$A$62,$AF$205^A46,IF(A46='Données projet'!$A$62,'Données projet'!$B$62,AI45+AH46-AQ45)))</f>
        <v>162.70000000000002</v>
      </c>
      <c r="AJ46" s="14">
        <f>AI46*VLOOKUP('Données projet'!$B$10,Paramètres!$A$1:$I$89,3,0)*VLOOKUP('Données projet'!$B$10,Paramètres!$A$1:$I$89,5,0)</f>
        <v>78.258700000000005</v>
      </c>
      <c r="AK46" s="14">
        <f t="shared" si="35"/>
        <v>21.710883459441131</v>
      </c>
      <c r="AL46" s="22">
        <f t="shared" si="4"/>
        <v>174.11369119185997</v>
      </c>
      <c r="AM46" s="62">
        <f t="shared" si="5"/>
        <v>467.44702452519329</v>
      </c>
      <c r="AN46" s="62">
        <f ca="1">AVERAGE(OFFSET($AM$3,0,0,'Données projet'!$E$10+1,1))-AVERAGE(OFFSET($H$3,0,0,'Données projet'!$E$10+1,1))</f>
        <v>171.15594482010141</v>
      </c>
      <c r="AO46" s="62">
        <f t="shared" si="36"/>
        <v>81.408731282498479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25.053600000000024</v>
      </c>
      <c r="D47" s="12">
        <f t="shared" si="32"/>
        <v>7.9358549259375692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254.65544153355336</v>
      </c>
      <c r="H47" s="70">
        <f t="shared" si="1"/>
        <v>350.78996732934127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17</v>
      </c>
      <c r="N47" s="14">
        <f>IF('Données projet'!$A$36&gt;35,N46+M47-V46,IF(A47&lt;'Données projet'!$A$36,$K$205^A47,IF(A47='Données projet'!$A$36,'Données projet'!$B$36,N46+M47-V46)))</f>
        <v>266</v>
      </c>
      <c r="O47" s="14">
        <f>N47*VLOOKUP('Données projet'!$B$9,Paramètres!$A$1:$I$89,3,0)*VLOOKUP('Données projet'!$B$9,Paramètres!$A$1:$I$89,5,0)</f>
        <v>124.48799999999999</v>
      </c>
      <c r="P47" s="14">
        <f t="shared" si="33"/>
        <v>32.719504245667267</v>
      </c>
      <c r="Q47" s="22">
        <f t="shared" si="53"/>
        <v>273.80306989453715</v>
      </c>
      <c r="R47" s="62">
        <f t="shared" si="0"/>
        <v>567.13640322787046</v>
      </c>
      <c r="S47" s="62">
        <f ca="1">AVERAGE(OFFSET($R$3,0,0,'Données projet'!$E$9+1,1))-AVERAGE(OFFSET($H$3,0,0,'Données projet'!$E$9+1,1))</f>
        <v>221.90370112994782</v>
      </c>
      <c r="T47" s="62">
        <f t="shared" si="34"/>
        <v>53.56748068925981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8.9</v>
      </c>
      <c r="AI47" s="14">
        <f>IF('Données projet'!$A$62&gt;35,AI46+AH47-AQ46,IF(A47&lt;'Données projet'!$A$62,$AF$205^A47,IF(A47='Données projet'!$A$62,'Données projet'!$B$62,AI46+AH47-AQ46)))</f>
        <v>171.60000000000002</v>
      </c>
      <c r="AJ47" s="14">
        <f>AI47*VLOOKUP('Données projet'!$B$10,Paramètres!$A$1:$I$89,3,0)*VLOOKUP('Données projet'!$B$10,Paramètres!$A$1:$I$89,5,0)</f>
        <v>82.539600000000007</v>
      </c>
      <c r="AK47" s="14">
        <f t="shared" si="35"/>
        <v>22.756995627482848</v>
      </c>
      <c r="AL47" s="22">
        <f t="shared" si="4"/>
        <v>183.39157071786599</v>
      </c>
      <c r="AM47" s="62">
        <f t="shared" si="5"/>
        <v>476.7249040511993</v>
      </c>
      <c r="AN47" s="62">
        <f ca="1">AVERAGE(OFFSET($AM$3,0,0,'Données projet'!$E$10+1,1))-AVERAGE(OFFSET($H$3,0,0,'Données projet'!$E$10+1,1))</f>
        <v>171.15594482010141</v>
      </c>
      <c r="AO47" s="62">
        <f t="shared" si="36"/>
        <v>81.408731282498479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25.623000000000026</v>
      </c>
      <c r="D48" s="12">
        <f t="shared" si="32"/>
        <v>8.0950122851022908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260.27939307798283</v>
      </c>
      <c r="H48" s="70">
        <f t="shared" si="1"/>
        <v>352.05887139655317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17</v>
      </c>
      <c r="N48" s="14">
        <f>IF('Données projet'!$A$36&gt;35,N47+M48-V47,IF(A48&lt;'Données projet'!$A$36,$K$205^A48,IF(A48='Données projet'!$A$36,'Données projet'!$B$36,N47+M48-V47)))</f>
        <v>283</v>
      </c>
      <c r="O48" s="14">
        <f>N48*VLOOKUP('Données projet'!$B$9,Paramètres!$A$1:$I$89,3,0)*VLOOKUP('Données projet'!$B$9,Paramètres!$A$1:$I$89,5,0)</f>
        <v>132.44399999999999</v>
      </c>
      <c r="P48" s="14">
        <f t="shared" si="33"/>
        <v>34.560482342975533</v>
      </c>
      <c r="Q48" s="22">
        <f t="shared" si="53"/>
        <v>290.86614008068233</v>
      </c>
      <c r="R48" s="62">
        <f t="shared" si="0"/>
        <v>584.19947341401564</v>
      </c>
      <c r="S48" s="62">
        <f ca="1">AVERAGE(OFFSET($R$3,0,0,'Données projet'!$E$9+1,1))-AVERAGE(OFFSET($H$3,0,0,'Données projet'!$E$9+1,1))</f>
        <v>221.90370112994782</v>
      </c>
      <c r="T48" s="62">
        <f t="shared" si="34"/>
        <v>53.56748068925981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8.9</v>
      </c>
      <c r="AI48" s="14">
        <f>IF('Données projet'!$A$62&gt;35,AI47+AH48-AQ47,IF(A48&lt;'Données projet'!$A$62,$AF$205^A48,IF(A48='Données projet'!$A$62,'Données projet'!$B$62,AI47+AH48-AQ47)))</f>
        <v>180.50000000000003</v>
      </c>
      <c r="AJ48" s="14">
        <f>AI48*VLOOKUP('Données projet'!$B$10,Paramètres!$A$1:$I$89,3,0)*VLOOKUP('Données projet'!$B$10,Paramètres!$A$1:$I$89,5,0)</f>
        <v>86.820500000000024</v>
      </c>
      <c r="AK48" s="14">
        <f t="shared" si="35"/>
        <v>23.796808394103852</v>
      </c>
      <c r="AL48" s="22">
        <f t="shared" si="4"/>
        <v>192.65847878639758</v>
      </c>
      <c r="AM48" s="62">
        <f t="shared" si="5"/>
        <v>485.99181211973087</v>
      </c>
      <c r="AN48" s="62">
        <f ca="1">AVERAGE(OFFSET($AM$3,0,0,'Données projet'!$E$10+1,1))-AVERAGE(OFFSET($H$3,0,0,'Données projet'!$E$10+1,1))</f>
        <v>171.15594482010141</v>
      </c>
      <c r="AO48" s="62">
        <f t="shared" si="36"/>
        <v>81.408731282498479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26.192400000000028</v>
      </c>
      <c r="D49" s="12">
        <f t="shared" si="32"/>
        <v>8.2537584534505744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265.9001705178643</v>
      </c>
      <c r="H49" s="70">
        <f t="shared" si="1"/>
        <v>353.32705930642646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>
        <f>VLOOKUP(A49,'Données projet'!$A$35:$I$55,2,0)</f>
        <v>300</v>
      </c>
      <c r="L49" s="13">
        <f>VLOOKUP(A49,'Données projet'!$A$35:$I$55,9,0)</f>
        <v>17</v>
      </c>
      <c r="M49" s="13">
        <f t="array" ref="M49">INDEX(L:L,MIN(IF(ISNUMBER(L49:L245),ROW(L49:L245),"")))</f>
        <v>17</v>
      </c>
      <c r="N49" s="14">
        <f>IF('Données projet'!$A$36&gt;35,N48+M49-V48,IF(A49&lt;'Données projet'!$A$36,$K$205^A49,IF(A49='Données projet'!$A$36,'Données projet'!$B$36,N48+M49-V48)))</f>
        <v>300</v>
      </c>
      <c r="O49" s="14">
        <f>N49*VLOOKUP('Données projet'!$B$9,Paramètres!$A$1:$I$89,3,0)*VLOOKUP('Données projet'!$B$9,Paramètres!$A$1:$I$89,5,0)</f>
        <v>140.4</v>
      </c>
      <c r="P49" s="14">
        <f t="shared" si="33"/>
        <v>36.388624656711201</v>
      </c>
      <c r="Q49" s="22">
        <f t="shared" si="53"/>
        <v>307.90685461043864</v>
      </c>
      <c r="R49" s="62">
        <f t="shared" si="0"/>
        <v>601.24018794377196</v>
      </c>
      <c r="S49" s="62">
        <f ca="1">AVERAGE(OFFSET($R$3,0,0,'Données projet'!$E$9+1,1))-AVERAGE(OFFSET($H$3,0,0,'Données projet'!$E$9+1,1))</f>
        <v>221.90370112994782</v>
      </c>
      <c r="T49" s="62">
        <f t="shared" si="34"/>
        <v>53.56748068925981</v>
      </c>
      <c r="U49" s="16">
        <f>IF(ISNA(VLOOKUP(A49,'Données projet'!$A$35:$I$55,3,0)),0,VLOOKUP(A49,'Données projet'!$A$35:$I$55,3,0))</f>
        <v>1</v>
      </c>
      <c r="V49" s="16">
        <f>IF(ISNA(VLOOKUP(A49,'Données projet'!$A$35:$I$55,4,0)),0,VLOOKUP(A49,'Données projet'!$A$35:$I$55,4,0))</f>
        <v>102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8.9</v>
      </c>
      <c r="AI49" s="14">
        <f>IF('Données projet'!$A$62&gt;35,AI48+AH49-AQ48,IF(A49&lt;'Données projet'!$A$62,$AF$205^A49,IF(A49='Données projet'!$A$62,'Données projet'!$B$62,AI48+AH49-AQ48)))</f>
        <v>189.40000000000003</v>
      </c>
      <c r="AJ49" s="14">
        <f>AI49*VLOOKUP('Données projet'!$B$10,Paramètres!$A$1:$I$89,3,0)*VLOOKUP('Données projet'!$B$10,Paramètres!$A$1:$I$89,5,0)</f>
        <v>91.101400000000027</v>
      </c>
      <c r="AK49" s="14">
        <f t="shared" si="35"/>
        <v>24.830667815535264</v>
      </c>
      <c r="AL49" s="22">
        <f t="shared" si="4"/>
        <v>201.91501811205728</v>
      </c>
      <c r="AM49" s="62">
        <f t="shared" si="5"/>
        <v>495.2483514453906</v>
      </c>
      <c r="AN49" s="62">
        <f ca="1">AVERAGE(OFFSET($AM$3,0,0,'Données projet'!$E$10+1,1))-AVERAGE(OFFSET($H$3,0,0,'Données projet'!$E$10+1,1))</f>
        <v>171.15594482010141</v>
      </c>
      <c r="AO49" s="62">
        <f t="shared" si="36"/>
        <v>81.408731282498479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26.761800000000029</v>
      </c>
      <c r="D50" s="12">
        <f t="shared" si="32"/>
        <v>8.4121033993752032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271.5178508021948</v>
      </c>
      <c r="H50" s="70">
        <f t="shared" si="1"/>
        <v>354.59454842057852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18.100000000000001</v>
      </c>
      <c r="N50" s="14">
        <f>IF('Données projet'!$A$36&gt;35,N49+M50-V49,IF(A50&lt;'Données projet'!$A$36,$K$205^A50,IF(A50='Données projet'!$A$36,'Données projet'!$B$36,N49+M50-V49)))</f>
        <v>216.10000000000002</v>
      </c>
      <c r="O50" s="14">
        <f>N50*VLOOKUP('Données projet'!$B$9,Paramètres!$A$1:$I$89,3,0)*VLOOKUP('Données projet'!$B$9,Paramètres!$A$1:$I$89,5,0)</f>
        <v>101.13480000000001</v>
      </c>
      <c r="P50" s="14">
        <f t="shared" si="33"/>
        <v>27.232170195444869</v>
      </c>
      <c r="Q50" s="22">
        <f t="shared" si="53"/>
        <v>223.57247309039982</v>
      </c>
      <c r="R50" s="62">
        <f t="shared" si="0"/>
        <v>516.90580642373311</v>
      </c>
      <c r="S50" s="62">
        <f ca="1">AVERAGE(OFFSET($R$3,0,0,'Données projet'!$E$9+1,1))-AVERAGE(OFFSET($H$3,0,0,'Données projet'!$E$9+1,1))</f>
        <v>221.90370112994782</v>
      </c>
      <c r="T50" s="62">
        <f t="shared" si="34"/>
        <v>53.56748068925981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8.9</v>
      </c>
      <c r="AI50" s="14">
        <f>IF('Données projet'!$A$62&gt;35,AI49+AH50-AQ49,IF(A50&lt;'Données projet'!$A$62,$AF$205^A50,IF(A50='Données projet'!$A$62,'Données projet'!$B$62,AI49+AH50-AQ49)))</f>
        <v>198.30000000000004</v>
      </c>
      <c r="AJ50" s="14">
        <f>AI50*VLOOKUP('Données projet'!$B$10,Paramètres!$A$1:$I$89,3,0)*VLOOKUP('Données projet'!$B$10,Paramètres!$A$1:$I$89,5,0)</f>
        <v>95.382300000000015</v>
      </c>
      <c r="AK50" s="14">
        <f t="shared" si="35"/>
        <v>25.858885587408039</v>
      </c>
      <c r="AL50" s="22">
        <f t="shared" si="4"/>
        <v>211.16173156473567</v>
      </c>
      <c r="AM50" s="62">
        <f t="shared" si="5"/>
        <v>504.49506489806902</v>
      </c>
      <c r="AN50" s="62">
        <f ca="1">AVERAGE(OFFSET($AM$3,0,0,'Données projet'!$E$10+1,1))-AVERAGE(OFFSET($H$3,0,0,'Données projet'!$E$10+1,1))</f>
        <v>171.15594482010141</v>
      </c>
      <c r="AO50" s="62">
        <f t="shared" si="36"/>
        <v>81.408731282498479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27.331200000000031</v>
      </c>
      <c r="D51" s="12">
        <f t="shared" si="32"/>
        <v>8.5700566428481277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277.13250741847702</v>
      </c>
      <c r="H51" s="70">
        <f t="shared" si="1"/>
        <v>355.86135531962719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18.100000000000001</v>
      </c>
      <c r="N51" s="14">
        <f>IF('Données projet'!$A$36&gt;35,N50+M51-V50,IF(A51&lt;'Données projet'!$A$36,$K$205^A51,IF(A51='Données projet'!$A$36,'Données projet'!$B$36,N50+M51-V50)))</f>
        <v>234.20000000000002</v>
      </c>
      <c r="O51" s="14">
        <f>N51*VLOOKUP('Données projet'!$B$9,Paramètres!$A$1:$I$89,3,0)*VLOOKUP('Données projet'!$B$9,Paramètres!$A$1:$I$89,5,0)</f>
        <v>109.6056</v>
      </c>
      <c r="P51" s="14">
        <f t="shared" si="33"/>
        <v>29.238041439718209</v>
      </c>
      <c r="Q51" s="22">
        <f t="shared" si="53"/>
        <v>241.81934217417586</v>
      </c>
      <c r="R51" s="62">
        <f t="shared" si="0"/>
        <v>535.15267550750923</v>
      </c>
      <c r="S51" s="62">
        <f ca="1">AVERAGE(OFFSET($R$3,0,0,'Données projet'!$E$9+1,1))-AVERAGE(OFFSET($H$3,0,0,'Données projet'!$E$9+1,1))</f>
        <v>221.90370112994782</v>
      </c>
      <c r="T51" s="62">
        <f t="shared" si="34"/>
        <v>53.56748068925981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8.9</v>
      </c>
      <c r="AI51" s="14">
        <f>IF('Données projet'!$A$62&gt;35,AI50+AH51-AQ50,IF(A51&lt;'Données projet'!$A$62,$AF$205^A51,IF(A51='Données projet'!$A$62,'Données projet'!$B$62,AI50+AH51-AQ50)))</f>
        <v>207.20000000000005</v>
      </c>
      <c r="AJ51" s="14">
        <f>AI51*VLOOKUP('Données projet'!$B$10,Paramètres!$A$1:$I$89,3,0)*VLOOKUP('Données projet'!$B$10,Paramètres!$A$1:$I$89,5,0)</f>
        <v>99.663200000000018</v>
      </c>
      <c r="AK51" s="14">
        <f t="shared" si="35"/>
        <v>26.881743844910037</v>
      </c>
      <c r="AL51" s="22">
        <f t="shared" si="4"/>
        <v>220.39911052988498</v>
      </c>
      <c r="AM51" s="62">
        <f t="shared" si="5"/>
        <v>513.73244386321835</v>
      </c>
      <c r="AN51" s="62">
        <f ca="1">AVERAGE(OFFSET($AM$3,0,0,'Données projet'!$E$10+1,1))-AVERAGE(OFFSET($H$3,0,0,'Données projet'!$E$10+1,1))</f>
        <v>171.15594482010141</v>
      </c>
      <c r="AO51" s="62">
        <f t="shared" si="36"/>
        <v>81.408731282498479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27.900600000000033</v>
      </c>
      <c r="D52" s="12">
        <f t="shared" si="32"/>
        <v>8.7276272845073368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282.74421061724985</v>
      </c>
      <c r="H52" s="70">
        <f t="shared" si="1"/>
        <v>357.12749585385029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18.100000000000001</v>
      </c>
      <c r="N52" s="14">
        <f>IF('Données projet'!$A$36&gt;35,N51+M52-V51,IF(A52&lt;'Données projet'!$A$36,$K$205^A52,IF(A52='Données projet'!$A$36,'Données projet'!$B$36,N51+M52-V51)))</f>
        <v>252.3</v>
      </c>
      <c r="O52" s="14">
        <f>N52*VLOOKUP('Données projet'!$B$9,Paramètres!$A$1:$I$89,3,0)*VLOOKUP('Données projet'!$B$9,Paramètres!$A$1:$I$89,5,0)</f>
        <v>118.07640000000001</v>
      </c>
      <c r="P52" s="14">
        <f t="shared" si="33"/>
        <v>31.225930100508233</v>
      </c>
      <c r="Q52" s="22">
        <f t="shared" si="53"/>
        <v>260.03489159171852</v>
      </c>
      <c r="R52" s="62">
        <f t="shared" si="0"/>
        <v>553.36822492505189</v>
      </c>
      <c r="S52" s="62">
        <f ca="1">AVERAGE(OFFSET($R$3,0,0,'Données projet'!$E$9+1,1))-AVERAGE(OFFSET($H$3,0,0,'Données projet'!$E$9+1,1))</f>
        <v>221.90370112994782</v>
      </c>
      <c r="T52" s="62">
        <f t="shared" si="34"/>
        <v>53.56748068925981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8.9</v>
      </c>
      <c r="AI52" s="14">
        <f>IF('Données projet'!$A$62&gt;35,AI51+AH52-AQ51,IF(A52&lt;'Données projet'!$A$62,$AF$205^A52,IF(A52='Données projet'!$A$62,'Données projet'!$B$62,AI51+AH52-AQ51)))</f>
        <v>216.10000000000005</v>
      </c>
      <c r="AJ52" s="14">
        <f>AI52*VLOOKUP('Données projet'!$B$10,Paramètres!$A$1:$I$89,3,0)*VLOOKUP('Données projet'!$B$10,Paramètres!$A$1:$I$89,5,0)</f>
        <v>103.94410000000003</v>
      </c>
      <c r="AK52" s="14">
        <f t="shared" si="35"/>
        <v>27.899499114944149</v>
      </c>
      <c r="AL52" s="22">
        <f t="shared" si="4"/>
        <v>229.62760179186114</v>
      </c>
      <c r="AM52" s="62">
        <f t="shared" si="5"/>
        <v>522.96093512519451</v>
      </c>
      <c r="AN52" s="62">
        <f ca="1">AVERAGE(OFFSET($AM$3,0,0,'Données projet'!$E$10+1,1))-AVERAGE(OFFSET($H$3,0,0,'Données projet'!$E$10+1,1))</f>
        <v>171.15594482010141</v>
      </c>
      <c r="AO52" s="62">
        <f t="shared" si="36"/>
        <v>81.408731282498479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28.470000000000034</v>
      </c>
      <c r="D53" s="12">
        <f t="shared" si="32"/>
        <v>8.8848240323022747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288.35302761777228</v>
      </c>
      <c r="H53" s="70">
        <f t="shared" si="1"/>
        <v>358.39298518959316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18.100000000000001</v>
      </c>
      <c r="N53" s="14">
        <f>IF('Données projet'!$A$36&gt;35,N52+M53-V52,IF(A53&lt;'Données projet'!$A$36,$K$205^A53,IF(A53='Données projet'!$A$36,'Données projet'!$B$36,N52+M53-V52)))</f>
        <v>270.40000000000003</v>
      </c>
      <c r="O53" s="14">
        <f>N53*VLOOKUP('Données projet'!$B$9,Paramètres!$A$1:$I$89,3,0)*VLOOKUP('Données projet'!$B$9,Paramètres!$A$1:$I$89,5,0)</f>
        <v>126.54720000000002</v>
      </c>
      <c r="P53" s="14">
        <f t="shared" si="33"/>
        <v>33.19727296936243</v>
      </c>
      <c r="Q53" s="22">
        <f t="shared" si="53"/>
        <v>278.22162375497288</v>
      </c>
      <c r="R53" s="62">
        <f t="shared" si="0"/>
        <v>571.5549570883062</v>
      </c>
      <c r="S53" s="62">
        <f ca="1">AVERAGE(OFFSET($R$3,0,0,'Données projet'!$E$9+1,1))-AVERAGE(OFFSET($H$3,0,0,'Données projet'!$E$9+1,1))</f>
        <v>221.90370112994782</v>
      </c>
      <c r="T53" s="62">
        <f t="shared" si="34"/>
        <v>53.56748068925981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225</v>
      </c>
      <c r="AG53" s="13">
        <f>VLOOKUP(A53,'Données projet'!$A$61:$I$81,9,0)</f>
        <v>8.9</v>
      </c>
      <c r="AH53" s="13">
        <f t="array" ref="AH53">INDEX(AG:AG,MIN(IF(ISNUMBER(AG53:AG249),ROW(AG53:AG249),"")))</f>
        <v>8.9</v>
      </c>
      <c r="AI53" s="14">
        <f>IF('Données projet'!$A$62&gt;35,AI52+AH53-AQ52,IF(A53&lt;'Données projet'!$A$62,$AF$205^A53,IF(A53='Données projet'!$A$62,'Données projet'!$B$62,AI52+AH53-AQ52)))</f>
        <v>225.00000000000006</v>
      </c>
      <c r="AJ53" s="14">
        <f>AI53*VLOOKUP('Données projet'!$B$10,Paramètres!$A$1:$I$89,3,0)*VLOOKUP('Données projet'!$B$10,Paramètres!$A$1:$I$89,5,0)</f>
        <v>108.22500000000002</v>
      </c>
      <c r="AK53" s="14">
        <f t="shared" si="35"/>
        <v>28.912385598873438</v>
      </c>
      <c r="AL53" s="22">
        <f t="shared" si="4"/>
        <v>238.84761325137129</v>
      </c>
      <c r="AM53" s="62">
        <f t="shared" si="5"/>
        <v>532.18094658470454</v>
      </c>
      <c r="AN53" s="62">
        <f ca="1">AVERAGE(OFFSET($AM$3,0,0,'Données projet'!$E$10+1,1))-AVERAGE(OFFSET($H$3,0,0,'Données projet'!$E$10+1,1))</f>
        <v>171.15594482010141</v>
      </c>
      <c r="AO53" s="62">
        <f t="shared" si="36"/>
        <v>81.408731282498479</v>
      </c>
      <c r="AP53" s="16">
        <f>IF(ISNA(VLOOKUP(A53,'Données projet'!$A$61:$I$81,3,0)),0,VLOOKUP(A53,'Données projet'!$A$61:$I$81,3,0))</f>
        <v>2</v>
      </c>
      <c r="AQ53" s="16">
        <f>IF(ISNA(VLOOKUP(A53,'Données projet'!$A$61:$I$81,4,0)),0,VLOOKUP(A53,'Données projet'!$A$61:$I$81,4,0))</f>
        <v>58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29.039400000000036</v>
      </c>
      <c r="D54" s="12">
        <f t="shared" si="32"/>
        <v>9.0416552259473555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293.95902279678694</v>
      </c>
      <c r="H54" s="70">
        <f t="shared" si="1"/>
        <v>359.65783785185835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18.100000000000001</v>
      </c>
      <c r="N54" s="14">
        <f>IF('Données projet'!$A$36&gt;35,N53+M54-V53,IF(A54&lt;'Données projet'!$A$36,$K$205^A54,IF(A54='Données projet'!$A$36,'Données projet'!$B$36,N53+M54-V53)))</f>
        <v>288.50000000000006</v>
      </c>
      <c r="O54" s="14">
        <f>N54*VLOOKUP('Données projet'!$B$9,Paramètres!$A$1:$I$89,3,0)*VLOOKUP('Données projet'!$B$9,Paramètres!$A$1:$I$89,5,0)</f>
        <v>135.01800000000003</v>
      </c>
      <c r="P54" s="14">
        <f t="shared" si="33"/>
        <v>35.153303603250578</v>
      </c>
      <c r="Q54" s="22">
        <f t="shared" si="53"/>
        <v>296.38168710899475</v>
      </c>
      <c r="R54" s="62">
        <f t="shared" si="0"/>
        <v>589.71502044232807</v>
      </c>
      <c r="S54" s="62">
        <f ca="1">AVERAGE(OFFSET($R$3,0,0,'Données projet'!$E$9+1,1))-AVERAGE(OFFSET($H$3,0,0,'Données projet'!$E$9+1,1))</f>
        <v>221.90370112994782</v>
      </c>
      <c r="T54" s="62">
        <f t="shared" si="34"/>
        <v>53.56748068925981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9.4</v>
      </c>
      <c r="AI54" s="14">
        <f>IF('Données projet'!$A$62&gt;35,AI53+AH54-AQ53,IF(A54&lt;'Données projet'!$A$62,$AF$205^A54,IF(A54='Données projet'!$A$62,'Données projet'!$B$62,AI53+AH54-AQ53)))</f>
        <v>176.40000000000006</v>
      </c>
      <c r="AJ54" s="14">
        <f>AI54*VLOOKUP('Données projet'!$B$10,Paramètres!$A$1:$I$89,3,0)*VLOOKUP('Données projet'!$B$10,Paramètres!$A$1:$I$89,5,0)</f>
        <v>84.848400000000041</v>
      </c>
      <c r="AK54" s="14">
        <f t="shared" si="35"/>
        <v>23.318553158641894</v>
      </c>
      <c r="AL54" s="22">
        <f t="shared" si="4"/>
        <v>188.39077675130136</v>
      </c>
      <c r="AM54" s="62">
        <f t="shared" si="5"/>
        <v>481.72411008463467</v>
      </c>
      <c r="AN54" s="62">
        <f ca="1">AVERAGE(OFFSET($AM$3,0,0,'Données projet'!$E$10+1,1))-AVERAGE(OFFSET($H$3,0,0,'Données projet'!$E$10+1,1))</f>
        <v>171.15594482010141</v>
      </c>
      <c r="AO54" s="62">
        <f t="shared" si="36"/>
        <v>81.408731282498479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29.608800000000038</v>
      </c>
      <c r="D55" s="12">
        <f t="shared" si="32"/>
        <v>9.1981288594034183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299.56225786206181</v>
      </c>
      <c r="H55" s="70">
        <f t="shared" si="1"/>
        <v>360.92206776346097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18.100000000000001</v>
      </c>
      <c r="N55" s="14">
        <f>IF('Données projet'!$A$36&gt;35,N54+M55-V54,IF(A55&lt;'Données projet'!$A$36,$K$205^A55,IF(A55='Données projet'!$A$36,'Données projet'!$B$36,N54+M55-V54)))</f>
        <v>306.60000000000008</v>
      </c>
      <c r="O55" s="14">
        <f>N55*VLOOKUP('Données projet'!$B$9,Paramètres!$A$1:$I$89,3,0)*VLOOKUP('Données projet'!$B$9,Paramètres!$A$1:$I$89,5,0)</f>
        <v>143.48880000000003</v>
      </c>
      <c r="P55" s="14">
        <f t="shared" si="33"/>
        <v>37.095092027878884</v>
      </c>
      <c r="Q55" s="22">
        <f t="shared" si="53"/>
        <v>314.51694528188909</v>
      </c>
      <c r="R55" s="62">
        <f t="shared" si="0"/>
        <v>607.85027861522235</v>
      </c>
      <c r="S55" s="62">
        <f ca="1">AVERAGE(OFFSET($R$3,0,0,'Données projet'!$E$9+1,1))-AVERAGE(OFFSET($H$3,0,0,'Données projet'!$E$9+1,1))</f>
        <v>221.90370112994782</v>
      </c>
      <c r="T55" s="62">
        <f t="shared" si="34"/>
        <v>53.56748068925981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9.4</v>
      </c>
      <c r="AI55" s="14">
        <f>IF('Données projet'!$A$62&gt;35,AI54+AH55-AQ54,IF(A55&lt;'Données projet'!$A$62,$AF$205^A55,IF(A55='Données projet'!$A$62,'Données projet'!$B$62,AI54+AH55-AQ54)))</f>
        <v>185.80000000000007</v>
      </c>
      <c r="AJ55" s="14">
        <f>AI55*VLOOKUP('Données projet'!$B$10,Paramètres!$A$1:$I$89,3,0)*VLOOKUP('Données projet'!$B$10,Paramètres!$A$1:$I$89,5,0)</f>
        <v>89.369800000000041</v>
      </c>
      <c r="AK55" s="14">
        <f t="shared" si="35"/>
        <v>24.413173827089459</v>
      </c>
      <c r="AL55" s="22">
        <f t="shared" si="4"/>
        <v>198.17201274884755</v>
      </c>
      <c r="AM55" s="62">
        <f t="shared" si="5"/>
        <v>491.50534608218084</v>
      </c>
      <c r="AN55" s="62">
        <f ca="1">AVERAGE(OFFSET($AM$3,0,0,'Données projet'!$E$10+1,1))-AVERAGE(OFFSET($H$3,0,0,'Données projet'!$E$10+1,1))</f>
        <v>171.15594482010141</v>
      </c>
      <c r="AO55" s="62">
        <f t="shared" si="36"/>
        <v>81.408731282498479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30.178200000000039</v>
      </c>
      <c r="D56" s="12">
        <f t="shared" si="32"/>
        <v>9.3542526015809138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305.16279201220385</v>
      </c>
      <c r="H56" s="70">
        <f t="shared" si="1"/>
        <v>362.18568828108681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18.100000000000001</v>
      </c>
      <c r="N56" s="14">
        <f>IF('Données projet'!$A$36&gt;35,N55+M56-V55,IF(A56&lt;'Données projet'!$A$36,$K$205^A56,IF(A56='Données projet'!$A$36,'Données projet'!$B$36,N55+M56-V55)))</f>
        <v>324.7000000000001</v>
      </c>
      <c r="O56" s="14">
        <f>N56*VLOOKUP('Données projet'!$B$9,Paramètres!$A$1:$I$89,3,0)*VLOOKUP('Données projet'!$B$9,Paramètres!$A$1:$I$89,5,0)</f>
        <v>151.95960000000005</v>
      </c>
      <c r="P56" s="14">
        <f t="shared" si="33"/>
        <v>39.023574794907688</v>
      </c>
      <c r="Q56" s="22">
        <f t="shared" si="53"/>
        <v>332.62902943446431</v>
      </c>
      <c r="R56" s="62">
        <f t="shared" si="0"/>
        <v>625.96236276779769</v>
      </c>
      <c r="S56" s="62">
        <f ca="1">AVERAGE(OFFSET($R$3,0,0,'Données projet'!$E$9+1,1))-AVERAGE(OFFSET($H$3,0,0,'Données projet'!$E$9+1,1))</f>
        <v>221.90370112994782</v>
      </c>
      <c r="T56" s="62">
        <f t="shared" si="34"/>
        <v>53.56748068925981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9.4</v>
      </c>
      <c r="AI56" s="14">
        <f>IF('Données projet'!$A$62&gt;35,AI55+AH56-AQ55,IF(A56&lt;'Données projet'!$A$62,$AF$205^A56,IF(A56='Données projet'!$A$62,'Données projet'!$B$62,AI55+AH56-AQ55)))</f>
        <v>195.20000000000007</v>
      </c>
      <c r="AJ56" s="14">
        <f>AI56*VLOOKUP('Données projet'!$B$10,Paramètres!$A$1:$I$89,3,0)*VLOOKUP('Données projet'!$B$10,Paramètres!$A$1:$I$89,5,0)</f>
        <v>93.89120000000004</v>
      </c>
      <c r="AK56" s="14">
        <f t="shared" si="35"/>
        <v>25.501364417068771</v>
      </c>
      <c r="AL56" s="22">
        <f t="shared" si="4"/>
        <v>207.94204969306148</v>
      </c>
      <c r="AM56" s="62">
        <f t="shared" si="5"/>
        <v>501.27538302639482</v>
      </c>
      <c r="AN56" s="62">
        <f ca="1">AVERAGE(OFFSET($AM$3,0,0,'Données projet'!$E$10+1,1))-AVERAGE(OFFSET($H$3,0,0,'Données projet'!$E$10+1,1))</f>
        <v>171.15594482010141</v>
      </c>
      <c r="AO56" s="62">
        <f t="shared" si="36"/>
        <v>81.408731282498479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30.747600000000041</v>
      </c>
      <c r="D57" s="12">
        <f t="shared" si="32"/>
        <v>9.5100338154364508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310.76068208407116</v>
      </c>
      <c r="H57" s="70">
        <f t="shared" si="1"/>
        <v>363.44871222855187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18.100000000000001</v>
      </c>
      <c r="N57" s="14">
        <f>IF('Données projet'!$A$36&gt;35,N56+M57-V56,IF(A57&lt;'Données projet'!$A$36,$K$205^A57,IF(A57='Données projet'!$A$36,'Données projet'!$B$36,N56+M57-V56)))</f>
        <v>342.80000000000013</v>
      </c>
      <c r="O57" s="14">
        <f>N57*VLOOKUP('Données projet'!$B$9,Paramètres!$A$1:$I$89,3,0)*VLOOKUP('Données projet'!$B$9,Paramètres!$A$1:$I$89,5,0)</f>
        <v>160.43040000000005</v>
      </c>
      <c r="P57" s="14">
        <f t="shared" si="33"/>
        <v>40.939578144953074</v>
      </c>
      <c r="Q57" s="22">
        <f t="shared" si="53"/>
        <v>350.71937860245998</v>
      </c>
      <c r="R57" s="62">
        <f t="shared" si="0"/>
        <v>644.05271193579324</v>
      </c>
      <c r="S57" s="62">
        <f ca="1">AVERAGE(OFFSET($R$3,0,0,'Données projet'!$E$9+1,1))-AVERAGE(OFFSET($H$3,0,0,'Données projet'!$E$9+1,1))</f>
        <v>221.90370112994782</v>
      </c>
      <c r="T57" s="62">
        <f t="shared" si="34"/>
        <v>53.56748068925981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9.4</v>
      </c>
      <c r="AI57" s="14">
        <f>IF('Données projet'!$A$62&gt;35,AI56+AH57-AQ56,IF(A57&lt;'Données projet'!$A$62,$AF$205^A57,IF(A57='Données projet'!$A$62,'Données projet'!$B$62,AI56+AH57-AQ56)))</f>
        <v>204.60000000000008</v>
      </c>
      <c r="AJ57" s="14">
        <f>AI57*VLOOKUP('Données projet'!$B$10,Paramètres!$A$1:$I$89,3,0)*VLOOKUP('Données projet'!$B$10,Paramètres!$A$1:$I$89,5,0)</f>
        <v>98.41260000000004</v>
      </c>
      <c r="AK57" s="14">
        <f t="shared" si="35"/>
        <v>26.583469922255617</v>
      </c>
      <c r="AL57" s="22">
        <f t="shared" si="4"/>
        <v>217.7014884479286</v>
      </c>
      <c r="AM57" s="62">
        <f t="shared" si="5"/>
        <v>511.03482178126194</v>
      </c>
      <c r="AN57" s="62">
        <f ca="1">AVERAGE(OFFSET($AM$3,0,0,'Données projet'!$E$10+1,1))-AVERAGE(OFFSET($H$3,0,0,'Données projet'!$E$10+1,1))</f>
        <v>171.15594482010141</v>
      </c>
      <c r="AO57" s="62">
        <f t="shared" si="36"/>
        <v>81.408731282498479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31.317000000000043</v>
      </c>
      <c r="D58" s="12">
        <f t="shared" si="32"/>
        <v>9.6654795756146932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316.35598268895586</v>
      </c>
      <c r="H58" s="70">
        <f t="shared" si="1"/>
        <v>364.71115192752899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18.100000000000001</v>
      </c>
      <c r="N58" s="14">
        <f>IF('Données projet'!$A$36&gt;35,N57+M58-V57,IF(A58&lt;'Données projet'!$A$36,$K$205^A58,IF(A58='Données projet'!$A$36,'Données projet'!$B$36,N57+M58-V57)))</f>
        <v>360.90000000000015</v>
      </c>
      <c r="O58" s="14">
        <f>N58*VLOOKUP('Données projet'!$B$9,Paramètres!$A$1:$I$89,3,0)*VLOOKUP('Données projet'!$B$9,Paramètres!$A$1:$I$89,5,0)</f>
        <v>168.90120000000005</v>
      </c>
      <c r="P58" s="14">
        <f t="shared" si="33"/>
        <v>42.843836138922292</v>
      </c>
      <c r="Q58" s="22">
        <f t="shared" si="53"/>
        <v>368.78927127528976</v>
      </c>
      <c r="R58" s="62">
        <f t="shared" si="0"/>
        <v>662.12260460862308</v>
      </c>
      <c r="S58" s="62">
        <f ca="1">AVERAGE(OFFSET($R$3,0,0,'Données projet'!$E$9+1,1))-AVERAGE(OFFSET($H$3,0,0,'Données projet'!$E$9+1,1))</f>
        <v>221.90370112994782</v>
      </c>
      <c r="T58" s="62">
        <f t="shared" si="34"/>
        <v>53.56748068925981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9.4</v>
      </c>
      <c r="AI58" s="14">
        <f>IF('Données projet'!$A$62&gt;35,AI57+AH58-AQ57,IF(A58&lt;'Données projet'!$A$62,$AF$205^A58,IF(A58='Données projet'!$A$62,'Données projet'!$B$62,AI57+AH58-AQ57)))</f>
        <v>214.00000000000009</v>
      </c>
      <c r="AJ58" s="14">
        <f>AI58*VLOOKUP('Données projet'!$B$10,Paramètres!$A$1:$I$89,3,0)*VLOOKUP('Données projet'!$B$10,Paramètres!$A$1:$I$89,5,0)</f>
        <v>102.93400000000005</v>
      </c>
      <c r="AK58" s="14">
        <f t="shared" si="35"/>
        <v>27.659801844290865</v>
      </c>
      <c r="AL58" s="22">
        <f t="shared" si="4"/>
        <v>227.45087154547332</v>
      </c>
      <c r="AM58" s="62">
        <f t="shared" si="5"/>
        <v>520.78420487880658</v>
      </c>
      <c r="AN58" s="62">
        <f ca="1">AVERAGE(OFFSET($AM$3,0,0,'Données projet'!$E$10+1,1))-AVERAGE(OFFSET($H$3,0,0,'Données projet'!$E$10+1,1))</f>
        <v>171.15594482010141</v>
      </c>
      <c r="AO58" s="62">
        <f t="shared" si="36"/>
        <v>81.408731282498479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31.886400000000044</v>
      </c>
      <c r="D59" s="12">
        <f t="shared" si="32"/>
        <v>9.820596684770992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321.94874633858348</v>
      </c>
      <c r="H59" s="70">
        <f t="shared" si="1"/>
        <v>365.9730192259762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379</v>
      </c>
      <c r="L59" s="13">
        <f>VLOOKUP(A59,'Données projet'!$A$35:$I$55,9,0)</f>
        <v>18.100000000000001</v>
      </c>
      <c r="M59" s="13">
        <f t="array" ref="M59">INDEX(L:L,MIN(IF(ISNUMBER(L59:L255),ROW(L59:L255),"")))</f>
        <v>18.100000000000001</v>
      </c>
      <c r="N59" s="14">
        <f>IF('Données projet'!$A$36&gt;35,N58+M59-V58,IF(A59&lt;'Données projet'!$A$36,$K$205^A59,IF(A59='Données projet'!$A$36,'Données projet'!$B$36,N58+M59-V58)))</f>
        <v>379.00000000000017</v>
      </c>
      <c r="O59" s="14">
        <f>N59*VLOOKUP('Données projet'!$B$9,Paramètres!$A$1:$I$89,3,0)*VLOOKUP('Données projet'!$B$9,Paramètres!$A$1:$I$89,5,0)</f>
        <v>177.37200000000007</v>
      </c>
      <c r="P59" s="14">
        <f t="shared" si="33"/>
        <v>44.737005048641883</v>
      </c>
      <c r="Q59" s="22">
        <f t="shared" si="53"/>
        <v>386.83985045971804</v>
      </c>
      <c r="R59" s="62">
        <f t="shared" si="0"/>
        <v>680.17318379305129</v>
      </c>
      <c r="S59" s="62">
        <f ca="1">AVERAGE(OFFSET($R$3,0,0,'Données projet'!$E$9+1,1))-AVERAGE(OFFSET($H$3,0,0,'Données projet'!$E$9+1,1))</f>
        <v>221.90370112994782</v>
      </c>
      <c r="T59" s="62">
        <f t="shared" si="34"/>
        <v>53.56748068925981</v>
      </c>
      <c r="U59" s="16">
        <f>IF(ISNA(VLOOKUP(A59,'Données projet'!$A$35:$I$55,3,0)),0,VLOOKUP(A59,'Données projet'!$A$35:$I$55,3,0))</f>
        <v>2</v>
      </c>
      <c r="V59" s="16">
        <f>IF(ISNA(VLOOKUP(A59,'Données projet'!$A$35:$I$55,4,0)),0,VLOOKUP(A59,'Données projet'!$A$35:$I$55,4,0))</f>
        <v>91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223.40000000000009</v>
      </c>
      <c r="AJ59" s="14">
        <f>AI59*VLOOKUP('Données projet'!$B$10,Paramètres!$A$1:$I$89,3,0)*VLOOKUP('Données projet'!$B$10,Paramètres!$A$1:$I$89,5,0)</f>
        <v>107.45540000000004</v>
      </c>
      <c r="AK59" s="14">
        <f t="shared" si="35"/>
        <v>28.730642771885091</v>
      </c>
      <c r="AL59" s="22">
        <f t="shared" si="4"/>
        <v>237.19069116103324</v>
      </c>
      <c r="AM59" s="62">
        <f t="shared" si="5"/>
        <v>530.52402449436659</v>
      </c>
      <c r="AN59" s="62">
        <f ca="1">AVERAGE(OFFSET($AM$3,0,0,'Données projet'!$E$10+1,1))-AVERAGE(OFFSET($H$3,0,0,'Données projet'!$E$10+1,1))</f>
        <v>171.15594482010141</v>
      </c>
      <c r="AO59" s="62">
        <f t="shared" si="36"/>
        <v>81.408731282498479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32.455800000000046</v>
      </c>
      <c r="D60" s="12">
        <f t="shared" si="32"/>
        <v>9.975391688695062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327.53902356185699</v>
      </c>
      <c r="H60" s="70">
        <f t="shared" si="1"/>
        <v>367.2343255244773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17.7</v>
      </c>
      <c r="N60" s="14">
        <f>IF('Données projet'!$A$36&gt;35,N59+M60-V59,IF(A60&lt;'Données projet'!$A$36,$K$205^A60,IF(A60='Données projet'!$A$36,'Données projet'!$B$36,N59+M60-V59)))</f>
        <v>305.70000000000016</v>
      </c>
      <c r="O60" s="14">
        <f>N60*VLOOKUP('Données projet'!$B$9,Paramètres!$A$1:$I$89,3,0)*VLOOKUP('Données projet'!$B$9,Paramètres!$A$1:$I$89,5,0)</f>
        <v>143.06760000000006</v>
      </c>
      <c r="P60" s="14">
        <f t="shared" si="33"/>
        <v>36.998860631151281</v>
      </c>
      <c r="Q60" s="22">
        <f t="shared" si="53"/>
        <v>313.61575226592186</v>
      </c>
      <c r="R60" s="62">
        <f t="shared" si="0"/>
        <v>606.94908559925511</v>
      </c>
      <c r="S60" s="62">
        <f ca="1">AVERAGE(OFFSET($R$3,0,0,'Données projet'!$E$9+1,1))-AVERAGE(OFFSET($H$3,0,0,'Données projet'!$E$9+1,1))</f>
        <v>221.90370112994782</v>
      </c>
      <c r="T60" s="62">
        <f t="shared" si="34"/>
        <v>53.56748068925981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232.8000000000001</v>
      </c>
      <c r="AJ60" s="14">
        <f>AI60*VLOOKUP('Données projet'!$B$10,Paramètres!$A$1:$I$89,3,0)*VLOOKUP('Données projet'!$B$10,Paramètres!$A$1:$I$89,5,0)</f>
        <v>111.97680000000005</v>
      </c>
      <c r="AK60" s="14">
        <f t="shared" si="35"/>
        <v>29.796250167500443</v>
      </c>
      <c r="AL60" s="22">
        <f t="shared" si="4"/>
        <v>246.92139570839672</v>
      </c>
      <c r="AM60" s="62">
        <f t="shared" si="5"/>
        <v>540.25472904173</v>
      </c>
      <c r="AN60" s="62">
        <f ca="1">AVERAGE(OFFSET($AM$3,0,0,'Données projet'!$E$10+1,1))-AVERAGE(OFFSET($H$3,0,0,'Données projet'!$E$10+1,1))</f>
        <v>171.15594482010141</v>
      </c>
      <c r="AO60" s="62">
        <f t="shared" si="36"/>
        <v>81.408731282498479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33.025200000000048</v>
      </c>
      <c r="D61" s="12">
        <f t="shared" si="32"/>
        <v>10.129870890343319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333.12686301317689</v>
      </c>
      <c r="H61" s="70">
        <f t="shared" si="1"/>
        <v>368.49508180068136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17.7</v>
      </c>
      <c r="N61" s="14">
        <f>IF('Données projet'!$A$36&gt;35,N60+M61-V60,IF(A61&lt;'Données projet'!$A$36,$K$205^A61,IF(A61='Données projet'!$A$36,'Données projet'!$B$36,N60+M61-V60)))</f>
        <v>323.40000000000015</v>
      </c>
      <c r="O61" s="14">
        <f>N61*VLOOKUP('Données projet'!$B$9,Paramètres!$A$1:$I$89,3,0)*VLOOKUP('Données projet'!$B$9,Paramètres!$A$1:$I$89,5,0)</f>
        <v>151.35120000000006</v>
      </c>
      <c r="P61" s="14">
        <f t="shared" si="33"/>
        <v>38.885490222897076</v>
      </c>
      <c r="Q61" s="22">
        <f t="shared" si="53"/>
        <v>331.32890213821253</v>
      </c>
      <c r="R61" s="62">
        <f t="shared" si="0"/>
        <v>624.66223547154584</v>
      </c>
      <c r="S61" s="62">
        <f ca="1">AVERAGE(OFFSET($R$3,0,0,'Données projet'!$E$9+1,1))-AVERAGE(OFFSET($H$3,0,0,'Données projet'!$E$9+1,1))</f>
        <v>221.90370112994782</v>
      </c>
      <c r="T61" s="62">
        <f t="shared" si="34"/>
        <v>53.56748068925981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242.2000000000001</v>
      </c>
      <c r="AJ61" s="14">
        <f>AI61*VLOOKUP('Données projet'!$B$10,Paramètres!$A$1:$I$89,3,0)*VLOOKUP('Données projet'!$B$10,Paramètres!$A$1:$I$89,5,0)</f>
        <v>116.49820000000004</v>
      </c>
      <c r="AK61" s="14">
        <f t="shared" si="35"/>
        <v>30.856859525217992</v>
      </c>
      <c r="AL61" s="22">
        <f t="shared" si="4"/>
        <v>256.6433953397547</v>
      </c>
      <c r="AM61" s="62">
        <f t="shared" si="5"/>
        <v>549.97672867308802</v>
      </c>
      <c r="AN61" s="62">
        <f ca="1">AVERAGE(OFFSET($AM$3,0,0,'Données projet'!$E$10+1,1))-AVERAGE(OFFSET($H$3,0,0,'Données projet'!$E$10+1,1))</f>
        <v>171.15594482010141</v>
      </c>
      <c r="AO61" s="62">
        <f t="shared" si="36"/>
        <v>81.408731282498479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33.59460000000005</v>
      </c>
      <c r="D62" s="12">
        <f t="shared" si="32"/>
        <v>10.284040362876034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338.71231157307858</v>
      </c>
      <c r="H62" s="70">
        <f t="shared" si="1"/>
        <v>369.75529863200916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17.7</v>
      </c>
      <c r="N62" s="14">
        <f>IF('Données projet'!$A$36&gt;35,N61+M62-V61,IF(A62&lt;'Données projet'!$A$36,$K$205^A62,IF(A62='Données projet'!$A$36,'Données projet'!$B$36,N61+M62-V61)))</f>
        <v>341.10000000000014</v>
      </c>
      <c r="O62" s="14">
        <f>N62*VLOOKUP('Données projet'!$B$9,Paramètres!$A$1:$I$89,3,0)*VLOOKUP('Données projet'!$B$9,Paramètres!$A$1:$I$89,5,0)</f>
        <v>159.63480000000007</v>
      </c>
      <c r="P62" s="14">
        <f t="shared" si="33"/>
        <v>40.760132575591193</v>
      </c>
      <c r="Q62" s="22">
        <f t="shared" si="53"/>
        <v>349.02117423582143</v>
      </c>
      <c r="R62" s="62">
        <f t="shared" si="0"/>
        <v>642.35450756915475</v>
      </c>
      <c r="S62" s="62">
        <f ca="1">AVERAGE(OFFSET($R$3,0,0,'Données projet'!$E$9+1,1))-AVERAGE(OFFSET($H$3,0,0,'Données projet'!$E$9+1,1))</f>
        <v>221.90370112994782</v>
      </c>
      <c r="T62" s="62">
        <f t="shared" si="34"/>
        <v>53.56748068925981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251.60000000000011</v>
      </c>
      <c r="AJ62" s="14">
        <f>AI62*VLOOKUP('Données projet'!$B$10,Paramètres!$A$1:$I$89,3,0)*VLOOKUP('Données projet'!$B$10,Paramètres!$A$1:$I$89,5,0)</f>
        <v>121.01960000000005</v>
      </c>
      <c r="AK62" s="14">
        <f t="shared" si="35"/>
        <v>31.912687024575664</v>
      </c>
      <c r="AL62" s="22">
        <f t="shared" si="4"/>
        <v>266.35706656780263</v>
      </c>
      <c r="AM62" s="62">
        <f t="shared" si="5"/>
        <v>559.69039990113595</v>
      </c>
      <c r="AN62" s="62">
        <f ca="1">AVERAGE(OFFSET($AM$3,0,0,'Données projet'!$E$10+1,1))-AVERAGE(OFFSET($H$3,0,0,'Données projet'!$E$10+1,1))</f>
        <v>171.15594482010141</v>
      </c>
      <c r="AO62" s="62">
        <f t="shared" si="36"/>
        <v>81.408731282498479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34.164000000000051</v>
      </c>
      <c r="D63" s="12">
        <f t="shared" si="32"/>
        <v>10.437905961785624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344.29541444185435</v>
      </c>
      <c r="H63" s="70">
        <f t="shared" si="1"/>
        <v>371.01498621677672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17.7</v>
      </c>
      <c r="N63" s="14">
        <f>IF('Données projet'!$A$36&gt;35,N62+M63-V62,IF(A63&lt;'Données projet'!$A$36,$K$205^A63,IF(A63='Données projet'!$A$36,'Données projet'!$B$36,N62+M63-V62)))</f>
        <v>358.80000000000013</v>
      </c>
      <c r="O63" s="14">
        <f>N63*VLOOKUP('Données projet'!$B$9,Paramètres!$A$1:$I$89,3,0)*VLOOKUP('Données projet'!$B$9,Paramètres!$A$1:$I$89,5,0)</f>
        <v>167.91840000000005</v>
      </c>
      <c r="P63" s="14">
        <f t="shared" si="33"/>
        <v>42.623480667123907</v>
      </c>
      <c r="Q63" s="22">
        <f t="shared" si="53"/>
        <v>366.69377549524091</v>
      </c>
      <c r="R63" s="62">
        <f t="shared" si="0"/>
        <v>660.02710882857423</v>
      </c>
      <c r="S63" s="62">
        <f ca="1">AVERAGE(OFFSET($R$3,0,0,'Données projet'!$E$9+1,1))-AVERAGE(OFFSET($H$3,0,0,'Données projet'!$E$9+1,1))</f>
        <v>221.90370112994782</v>
      </c>
      <c r="T63" s="62">
        <f t="shared" si="34"/>
        <v>53.56748068925981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261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261.00000000000011</v>
      </c>
      <c r="AJ63" s="14">
        <f>AI63*VLOOKUP('Données projet'!$B$10,Paramètres!$A$1:$I$89,3,0)*VLOOKUP('Données projet'!$B$10,Paramètres!$A$1:$I$89,5,0)</f>
        <v>125.54100000000005</v>
      </c>
      <c r="AK63" s="14">
        <f t="shared" si="35"/>
        <v>32.963931776656402</v>
      </c>
      <c r="AL63" s="22">
        <f t="shared" si="4"/>
        <v>276.06275617767665</v>
      </c>
      <c r="AM63" s="62">
        <f t="shared" si="5"/>
        <v>569.3960895110099</v>
      </c>
      <c r="AN63" s="62">
        <f ca="1">AVERAGE(OFFSET($AM$3,0,0,'Données projet'!$E$10+1,1))-AVERAGE(OFFSET($H$3,0,0,'Données projet'!$E$10+1,1))</f>
        <v>171.15594482010141</v>
      </c>
      <c r="AO63" s="62">
        <f t="shared" si="36"/>
        <v>81.408731282498479</v>
      </c>
      <c r="AP63" s="16">
        <f>IF(ISNA(VLOOKUP(A63,'Données projet'!$A$61:$I$81,3,0)),0,VLOOKUP(A63,'Données projet'!$A$61:$I$81,3,0))</f>
        <v>3</v>
      </c>
      <c r="AQ63" s="16">
        <f>IF(ISNA(VLOOKUP(A63,'Données projet'!$A$61:$I$81,4,0)),0,VLOOKUP(A63,'Données projet'!$A$61:$I$81,4,0))</f>
        <v>58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34.733400000000053</v>
      </c>
      <c r="D64" s="12">
        <f t="shared" si="32"/>
        <v>10.591473336193413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349.87621522675659</v>
      </c>
      <c r="H64" s="70">
        <f t="shared" si="1"/>
        <v>372.27415439387028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17.7</v>
      </c>
      <c r="N64" s="14">
        <f>IF('Données projet'!$A$36&gt;35,N63+M64-V63,IF(A64&lt;'Données projet'!$A$36,$K$205^A64,IF(A64='Données projet'!$A$36,'Données projet'!$B$36,N63+M64-V63)))</f>
        <v>376.50000000000011</v>
      </c>
      <c r="O64" s="14">
        <f>N64*VLOOKUP('Données projet'!$B$9,Paramètres!$A$1:$I$89,3,0)*VLOOKUP('Données projet'!$B$9,Paramètres!$A$1:$I$89,5,0)</f>
        <v>176.20200000000008</v>
      </c>
      <c r="P64" s="14">
        <f t="shared" si="33"/>
        <v>44.47615524216701</v>
      </c>
      <c r="Q64" s="22">
        <f t="shared" si="53"/>
        <v>384.34778704677433</v>
      </c>
      <c r="R64" s="62">
        <f t="shared" si="0"/>
        <v>677.68112038010759</v>
      </c>
      <c r="S64" s="62">
        <f ca="1">AVERAGE(OFFSET($R$3,0,0,'Données projet'!$E$9+1,1))-AVERAGE(OFFSET($H$3,0,0,'Données projet'!$E$9+1,1))</f>
        <v>221.90370112994782</v>
      </c>
      <c r="T64" s="62">
        <f t="shared" si="34"/>
        <v>53.56748068925981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10.7</v>
      </c>
      <c r="AI64" s="14">
        <f>IF('Données projet'!$A$62&gt;35,AI63+AH64-AQ63,IF(A64&lt;'Données projet'!$A$62,$AF$205^A64,IF(A64='Données projet'!$A$62,'Données projet'!$B$62,AI63+AH64-AQ63)))</f>
        <v>213.7000000000001</v>
      </c>
      <c r="AJ64" s="14">
        <f>AI64*VLOOKUP('Données projet'!$B$10,Paramètres!$A$1:$I$89,3,0)*VLOOKUP('Données projet'!$B$10,Paramètres!$A$1:$I$89,5,0)</f>
        <v>102.78970000000004</v>
      </c>
      <c r="AK64" s="14">
        <f t="shared" si="35"/>
        <v>27.625537083547467</v>
      </c>
      <c r="AL64" s="22">
        <f t="shared" si="4"/>
        <v>227.13987125384526</v>
      </c>
      <c r="AM64" s="62">
        <f t="shared" si="5"/>
        <v>520.47320458717854</v>
      </c>
      <c r="AN64" s="62">
        <f ca="1">AVERAGE(OFFSET($AM$3,0,0,'Données projet'!$E$10+1,1))-AVERAGE(OFFSET($H$3,0,0,'Données projet'!$E$10+1,1))</f>
        <v>171.15594482010141</v>
      </c>
      <c r="AO64" s="62">
        <f t="shared" si="36"/>
        <v>81.408731282498479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35.302800000000055</v>
      </c>
      <c r="D65" s="12">
        <f t="shared" si="32"/>
        <v>10.744747939384659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355.45475602332061</v>
      </c>
      <c r="H65" s="70">
        <f t="shared" si="1"/>
        <v>373.53281266109502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17.7</v>
      </c>
      <c r="N65" s="14">
        <f>IF('Données projet'!$A$36&gt;35,N64+M65-V64,IF(A65&lt;'Données projet'!$A$36,$K$205^A65,IF(A65='Données projet'!$A$36,'Données projet'!$B$36,N64+M65-V64)))</f>
        <v>394.2000000000001</v>
      </c>
      <c r="O65" s="14">
        <f>N65*VLOOKUP('Données projet'!$B$9,Paramètres!$A$1:$I$89,3,0)*VLOOKUP('Données projet'!$B$9,Paramètres!$A$1:$I$89,5,0)</f>
        <v>184.48560000000006</v>
      </c>
      <c r="P65" s="14">
        <f t="shared" si="33"/>
        <v>46.318715382308234</v>
      </c>
      <c r="Q65" s="22">
        <f t="shared" si="53"/>
        <v>401.98418262418687</v>
      </c>
      <c r="R65" s="62">
        <f t="shared" si="0"/>
        <v>695.31751595752019</v>
      </c>
      <c r="S65" s="62">
        <f ca="1">AVERAGE(OFFSET($R$3,0,0,'Données projet'!$E$9+1,1))-AVERAGE(OFFSET($H$3,0,0,'Données projet'!$E$9+1,1))</f>
        <v>221.90370112994782</v>
      </c>
      <c r="T65" s="62">
        <f t="shared" si="34"/>
        <v>53.56748068925981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10.7</v>
      </c>
      <c r="AI65" s="14">
        <f>IF('Données projet'!$A$62&gt;35,AI64+AH65-AQ64,IF(A65&lt;'Données projet'!$A$62,$AF$205^A65,IF(A65='Données projet'!$A$62,'Données projet'!$B$62,AI64+AH65-AQ64)))</f>
        <v>224.40000000000009</v>
      </c>
      <c r="AJ65" s="14">
        <f>AI65*VLOOKUP('Données projet'!$B$10,Paramètres!$A$1:$I$89,3,0)*VLOOKUP('Données projet'!$B$10,Paramètres!$A$1:$I$89,5,0)</f>
        <v>107.93640000000005</v>
      </c>
      <c r="AK65" s="14">
        <f t="shared" si="35"/>
        <v>28.844249724880882</v>
      </c>
      <c r="AL65" s="22">
        <f t="shared" si="4"/>
        <v>238.22629827083426</v>
      </c>
      <c r="AM65" s="62">
        <f t="shared" si="5"/>
        <v>531.55963160416763</v>
      </c>
      <c r="AN65" s="62">
        <f ca="1">AVERAGE(OFFSET($AM$3,0,0,'Données projet'!$E$10+1,1))-AVERAGE(OFFSET($H$3,0,0,'Données projet'!$E$10+1,1))</f>
        <v>171.15594482010141</v>
      </c>
      <c r="AO65" s="62">
        <f t="shared" si="36"/>
        <v>81.408731282498479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35.872200000000056</v>
      </c>
      <c r="D66" s="12">
        <f t="shared" si="32"/>
        <v>10.897735038644631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361.03107749129231</v>
      </c>
      <c r="H66" s="70">
        <f t="shared" si="1"/>
        <v>374.79097019230613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17.7</v>
      </c>
      <c r="N66" s="14">
        <f>IF('Données projet'!$A$36&gt;35,N65+M66-V65,IF(A66&lt;'Données projet'!$A$36,$K$205^A66,IF(A66='Données projet'!$A$36,'Données projet'!$B$36,N65+M66-V65)))</f>
        <v>411.90000000000009</v>
      </c>
      <c r="O66" s="14">
        <f>N66*VLOOKUP('Données projet'!$B$9,Paramètres!$A$1:$I$89,3,0)*VLOOKUP('Données projet'!$B$9,Paramètres!$A$1:$I$89,5,0)</f>
        <v>192.76920000000004</v>
      </c>
      <c r="P66" s="14">
        <f t="shared" si="33"/>
        <v>48.151667124108045</v>
      </c>
      <c r="Q66" s="22">
        <f t="shared" si="53"/>
        <v>419.60384357448828</v>
      </c>
      <c r="R66" s="62">
        <f t="shared" si="0"/>
        <v>712.93717690782159</v>
      </c>
      <c r="S66" s="62">
        <f ca="1">AVERAGE(OFFSET($R$3,0,0,'Données projet'!$E$9+1,1))-AVERAGE(OFFSET($H$3,0,0,'Données projet'!$E$9+1,1))</f>
        <v>221.90370112994782</v>
      </c>
      <c r="T66" s="62">
        <f t="shared" si="34"/>
        <v>53.56748068925981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10.7</v>
      </c>
      <c r="AI66" s="14">
        <f>IF('Données projet'!$A$62&gt;35,AI65+AH66-AQ65,IF(A66&lt;'Données projet'!$A$62,$AF$205^A66,IF(A66='Données projet'!$A$62,'Données projet'!$B$62,AI65+AH66-AQ65)))</f>
        <v>235.10000000000008</v>
      </c>
      <c r="AJ66" s="14">
        <f>AI66*VLOOKUP('Données projet'!$B$10,Paramètres!$A$1:$I$89,3,0)*VLOOKUP('Données projet'!$B$10,Paramètres!$A$1:$I$89,5,0)</f>
        <v>113.08310000000003</v>
      </c>
      <c r="AK66" s="14">
        <f t="shared" si="35"/>
        <v>30.056214222067155</v>
      </c>
      <c r="AL66" s="22">
        <f t="shared" si="4"/>
        <v>249.30097227010035</v>
      </c>
      <c r="AM66" s="62">
        <f t="shared" si="5"/>
        <v>542.63430560343363</v>
      </c>
      <c r="AN66" s="62">
        <f ca="1">AVERAGE(OFFSET($AM$3,0,0,'Données projet'!$E$10+1,1))-AVERAGE(OFFSET($H$3,0,0,'Données projet'!$E$10+1,1))</f>
        <v>171.15594482010141</v>
      </c>
      <c r="AO66" s="62">
        <f t="shared" si="36"/>
        <v>81.408731282498479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36.441600000000058</v>
      </c>
      <c r="D67" s="12">
        <f t="shared" si="32"/>
        <v>11.050439724452454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366.60521892559836</v>
      </c>
      <c r="H67" s="70">
        <f t="shared" si="1"/>
        <v>376.04863585342144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17.7</v>
      </c>
      <c r="N67" s="14">
        <f>IF('Données projet'!$A$36&gt;35,N66+M67-V66,IF(A67&lt;'Données projet'!$A$36,$K$205^A67,IF(A67='Données projet'!$A$36,'Données projet'!$B$36,N66+M67-V66)))</f>
        <v>429.60000000000008</v>
      </c>
      <c r="O67" s="14">
        <f>N67*VLOOKUP('Données projet'!$B$9,Paramètres!$A$1:$I$89,3,0)*VLOOKUP('Données projet'!$B$9,Paramètres!$A$1:$I$89,5,0)</f>
        <v>201.05280000000005</v>
      </c>
      <c r="P67" s="14">
        <f t="shared" si="33"/>
        <v>49.975470554049167</v>
      </c>
      <c r="Q67" s="22">
        <f t="shared" ref="Q67:Q98" si="54">(O67+P67)*0.475*44/12</f>
        <v>437.20757121496905</v>
      </c>
      <c r="R67" s="62">
        <f t="shared" ref="R67:R130" si="55">Q67+(I67+J67)*44/12</f>
        <v>730.54090454830236</v>
      </c>
      <c r="S67" s="62">
        <f ca="1">AVERAGE(OFFSET($R$3,0,0,'Données projet'!$E$9+1,1))-AVERAGE(OFFSET($H$3,0,0,'Données projet'!$E$9+1,1))</f>
        <v>221.90370112994782</v>
      </c>
      <c r="T67" s="62">
        <f t="shared" si="34"/>
        <v>53.56748068925981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10.7</v>
      </c>
      <c r="AI67" s="14">
        <f>IF('Données projet'!$A$62&gt;35,AI66+AH67-AQ66,IF(A67&lt;'Données projet'!$A$62,$AF$205^A67,IF(A67='Données projet'!$A$62,'Données projet'!$B$62,AI66+AH67-AQ66)))</f>
        <v>245.80000000000007</v>
      </c>
      <c r="AJ67" s="14">
        <f>AI67*VLOOKUP('Données projet'!$B$10,Paramètres!$A$1:$I$89,3,0)*VLOOKUP('Données projet'!$B$10,Paramètres!$A$1:$I$89,5,0)</f>
        <v>118.22980000000004</v>
      </c>
      <c r="AK67" s="14">
        <f t="shared" si="35"/>
        <v>31.261772784524787</v>
      </c>
      <c r="AL67" s="22">
        <f t="shared" si="4"/>
        <v>260.36448926638076</v>
      </c>
      <c r="AM67" s="62">
        <f t="shared" si="5"/>
        <v>553.69782259971407</v>
      </c>
      <c r="AN67" s="62">
        <f ca="1">AVERAGE(OFFSET($AM$3,0,0,'Données projet'!$E$10+1,1))-AVERAGE(OFFSET($H$3,0,0,'Données projet'!$E$10+1,1))</f>
        <v>171.15594482010141</v>
      </c>
      <c r="AO67" s="62">
        <f t="shared" si="36"/>
        <v>81.408731282498479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37.01100000000006</v>
      </c>
      <c r="D68" s="12">
        <f t="shared" si="32"/>
        <v>11.202866919083995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372.17721832275407</v>
      </c>
      <c r="H68" s="70">
        <f t="shared" ref="H68:H131" si="56">(B68+E68+F68)*44/12+(C68+D68)*0.475*44/12</f>
        <v>377.30581821740469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17.7</v>
      </c>
      <c r="N68" s="14">
        <f>IF('Données projet'!$A$36&gt;35,N67+M68-V67,IF(A68&lt;'Données projet'!$A$36,$K$205^A68,IF(A68='Données projet'!$A$36,'Données projet'!$B$36,N67+M68-V67)))</f>
        <v>447.30000000000007</v>
      </c>
      <c r="O68" s="14">
        <f>N68*VLOOKUP('Données projet'!$B$9,Paramètres!$A$1:$I$89,3,0)*VLOOKUP('Données projet'!$B$9,Paramètres!$A$1:$I$89,5,0)</f>
        <v>209.33640000000003</v>
      </c>
      <c r="P68" s="14">
        <f t="shared" si="33"/>
        <v>51.790545701268393</v>
      </c>
      <c r="Q68" s="22">
        <f t="shared" si="54"/>
        <v>454.79609709637583</v>
      </c>
      <c r="R68" s="62">
        <f t="shared" si="55"/>
        <v>748.12943042970915</v>
      </c>
      <c r="S68" s="62">
        <f ca="1">AVERAGE(OFFSET($R$3,0,0,'Données projet'!$E$9+1,1))-AVERAGE(OFFSET($H$3,0,0,'Données projet'!$E$9+1,1))</f>
        <v>221.90370112994782</v>
      </c>
      <c r="T68" s="62">
        <f t="shared" si="34"/>
        <v>53.56748068925981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10.7</v>
      </c>
      <c r="AI68" s="14">
        <f>IF('Données projet'!$A$62&gt;35,AI67+AH68-AQ67,IF(A68&lt;'Données projet'!$A$62,$AF$205^A68,IF(A68='Données projet'!$A$62,'Données projet'!$B$62,AI67+AH68-AQ67)))</f>
        <v>256.50000000000006</v>
      </c>
      <c r="AJ68" s="14">
        <f>AI68*VLOOKUP('Données projet'!$B$10,Paramètres!$A$1:$I$89,3,0)*VLOOKUP('Données projet'!$B$10,Paramètres!$A$1:$I$89,5,0)</f>
        <v>123.37650000000002</v>
      </c>
      <c r="AK68" s="14">
        <f t="shared" si="35"/>
        <v>32.461236143200701</v>
      </c>
      <c r="AL68" s="22">
        <f t="shared" ref="AL68:AL131" si="58">(AJ68+AK68)*0.475*44/12</f>
        <v>271.41739044940789</v>
      </c>
      <c r="AM68" s="62">
        <f t="shared" ref="AM68:AM131" si="59">AL68+(AD68+AE68)*44/12</f>
        <v>564.75072378274126</v>
      </c>
      <c r="AN68" s="62">
        <f ca="1">AVERAGE(OFFSET($AM$3,0,0,'Données projet'!$E$10+1,1))-AVERAGE(OFFSET($H$3,0,0,'Données projet'!$E$10+1,1))</f>
        <v>171.15594482010141</v>
      </c>
      <c r="AO68" s="62">
        <f t="shared" si="36"/>
        <v>81.408731282498479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37.580400000000061</v>
      </c>
      <c r="D69" s="12">
        <f t="shared" ref="D69:D132" si="86">IFERROR(EXP(-1.0587+0.8836*LN(C69)+0.284),0)</f>
        <v>11.355021384670394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377.74711244307019</v>
      </c>
      <c r="H69" s="70">
        <f t="shared" si="56"/>
        <v>378.56252557830101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465</v>
      </c>
      <c r="L69" s="13">
        <f>VLOOKUP(A69,'Données projet'!$A$35:$I$55,9,0)</f>
        <v>17.7</v>
      </c>
      <c r="M69" s="13">
        <f t="array" ref="M69">INDEX(L:L,MIN(IF(ISNUMBER(L69:L265),ROW(L69:L265),"")))</f>
        <v>17.7</v>
      </c>
      <c r="N69" s="14">
        <f>IF('Données projet'!$A$36&gt;35,N68+M69-V68,IF(A69&lt;'Données projet'!$A$36,$K$205^A69,IF(A69='Données projet'!$A$36,'Données projet'!$B$36,N68+M69-V68)))</f>
        <v>465.00000000000006</v>
      </c>
      <c r="O69" s="14">
        <f>N69*VLOOKUP('Données projet'!$B$9,Paramètres!$A$1:$I$89,3,0)*VLOOKUP('Données projet'!$B$9,Paramètres!$A$1:$I$89,5,0)</f>
        <v>217.62</v>
      </c>
      <c r="P69" s="14">
        <f t="shared" ref="P69:P132" si="87">EXP(-1.0587+0.8836*LN(O69)+0.284)</f>
        <v>53.597277471320098</v>
      </c>
      <c r="Q69" s="22">
        <f t="shared" si="54"/>
        <v>472.37009159588257</v>
      </c>
      <c r="R69" s="62">
        <f t="shared" si="55"/>
        <v>765.70342492921588</v>
      </c>
      <c r="S69" s="62">
        <f ca="1">AVERAGE(OFFSET($R$3,0,0,'Données projet'!$E$9+1,1))-AVERAGE(OFFSET($H$3,0,0,'Données projet'!$E$9+1,1))</f>
        <v>221.90370112994782</v>
      </c>
      <c r="T69" s="62">
        <f t="shared" ref="T69:T132" si="88">$T$3</f>
        <v>53.56748068925981</v>
      </c>
      <c r="U69" s="16">
        <f>IF(ISNA(VLOOKUP(A69,'Données projet'!$A$35:$I$55,3,0)),0,VLOOKUP(A69,'Données projet'!$A$35:$I$55,3,0))</f>
        <v>3</v>
      </c>
      <c r="V69" s="16">
        <f>IF(ISNA(VLOOKUP(A69,'Données projet'!$A$35:$I$55,4,0)),0,VLOOKUP(A69,'Données projet'!$A$35:$I$55,4,0))</f>
        <v>101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10.7</v>
      </c>
      <c r="AI69" s="14">
        <f>IF('Données projet'!$A$62&gt;35,AI68+AH69-AQ68,IF(A69&lt;'Données projet'!$A$62,$AF$205^A69,IF(A69='Données projet'!$A$62,'Données projet'!$B$62,AI68+AH69-AQ68)))</f>
        <v>267.20000000000005</v>
      </c>
      <c r="AJ69" s="14">
        <f>AI69*VLOOKUP('Données projet'!$B$10,Paramètres!$A$1:$I$89,3,0)*VLOOKUP('Données projet'!$B$10,Paramètres!$A$1:$I$89,5,0)</f>
        <v>128.52320000000003</v>
      </c>
      <c r="AK69" s="14">
        <f t="shared" ref="AK69:AK132" si="89">EXP(-1.0587+0.8836*LN(AJ69)+0.284)</f>
        <v>33.654887637825418</v>
      </c>
      <c r="AL69" s="22">
        <f t="shared" si="58"/>
        <v>282.46016930254598</v>
      </c>
      <c r="AM69" s="62">
        <f t="shared" si="59"/>
        <v>575.79350263587935</v>
      </c>
      <c r="AN69" s="62">
        <f ca="1">AVERAGE(OFFSET($AM$3,0,0,'Données projet'!$E$10+1,1))-AVERAGE(OFFSET($H$3,0,0,'Données projet'!$E$10+1,1))</f>
        <v>171.15594482010141</v>
      </c>
      <c r="AO69" s="62">
        <f t="shared" ref="AO69:AO132" si="90">$AO$3</f>
        <v>81.408731282498479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38.149800000000063</v>
      </c>
      <c r="D70" s="12">
        <f t="shared" si="86"/>
        <v>11.506907730754262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383.31493686898079</v>
      </c>
      <c r="H70" s="70">
        <f t="shared" si="56"/>
        <v>379.81876596439713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16.7</v>
      </c>
      <c r="N70" s="14">
        <f>IF('Données projet'!$A$36&gt;35,N69+M70-V69,IF(A70&lt;'Données projet'!$A$36,$K$205^A70,IF(A70='Données projet'!$A$36,'Données projet'!$B$36,N69+M70-V69)))</f>
        <v>380.70000000000005</v>
      </c>
      <c r="O70" s="14">
        <f>N70*VLOOKUP('Données projet'!$B$9,Paramètres!$A$1:$I$89,3,0)*VLOOKUP('Données projet'!$B$9,Paramètres!$A$1:$I$89,5,0)</f>
        <v>178.16760000000002</v>
      </c>
      <c r="P70" s="14">
        <f t="shared" si="87"/>
        <v>44.91426846875347</v>
      </c>
      <c r="Q70" s="22">
        <f t="shared" si="54"/>
        <v>388.53425424974563</v>
      </c>
      <c r="R70" s="62">
        <f t="shared" si="55"/>
        <v>681.86758758307894</v>
      </c>
      <c r="S70" s="62">
        <f ca="1">AVERAGE(OFFSET($R$3,0,0,'Données projet'!$E$9+1,1))-AVERAGE(OFFSET($H$3,0,0,'Données projet'!$E$9+1,1))</f>
        <v>221.90370112994782</v>
      </c>
      <c r="T70" s="62">
        <f t="shared" si="88"/>
        <v>53.56748068925981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10.7</v>
      </c>
      <c r="AI70" s="14">
        <f>IF('Données projet'!$A$62&gt;35,AI69+AH70-AQ69,IF(A70&lt;'Données projet'!$A$62,$AF$205^A70,IF(A70='Données projet'!$A$62,'Données projet'!$B$62,AI69+AH70-AQ69)))</f>
        <v>277.90000000000003</v>
      </c>
      <c r="AJ70" s="14">
        <f>AI70*VLOOKUP('Données projet'!$B$10,Paramètres!$A$1:$I$89,3,0)*VLOOKUP('Données projet'!$B$10,Paramètres!$A$1:$I$89,5,0)</f>
        <v>133.66990000000001</v>
      </c>
      <c r="AK70" s="14">
        <f t="shared" si="89"/>
        <v>34.842986631043665</v>
      </c>
      <c r="AL70" s="22">
        <f t="shared" si="58"/>
        <v>293.49327754906773</v>
      </c>
      <c r="AM70" s="62">
        <f t="shared" si="59"/>
        <v>586.82661088240104</v>
      </c>
      <c r="AN70" s="62">
        <f ca="1">AVERAGE(OFFSET($AM$3,0,0,'Données projet'!$E$10+1,1))-AVERAGE(OFFSET($H$3,0,0,'Données projet'!$E$10+1,1))</f>
        <v>171.15594482010141</v>
      </c>
      <c r="AO70" s="62">
        <f t="shared" si="90"/>
        <v>81.408731282498479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38.719200000000065</v>
      </c>
      <c r="D71" s="12">
        <f t="shared" si="86"/>
        <v>11.658530421382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388.88072605979141</v>
      </c>
      <c r="H71" s="70">
        <f t="shared" si="56"/>
        <v>381.07454715057372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16.7</v>
      </c>
      <c r="N71" s="14">
        <f>IF('Données projet'!$A$36&gt;35,N70+M71-V70,IF(A71&lt;'Données projet'!$A$36,$K$205^A71,IF(A71='Données projet'!$A$36,'Données projet'!$B$36,N70+M71-V70)))</f>
        <v>397.40000000000003</v>
      </c>
      <c r="O71" s="14">
        <f>N71*VLOOKUP('Données projet'!$B$9,Paramètres!$A$1:$I$89,3,0)*VLOOKUP('Données projet'!$B$9,Paramètres!$A$1:$I$89,5,0)</f>
        <v>185.98320000000001</v>
      </c>
      <c r="P71" s="14">
        <f t="shared" si="87"/>
        <v>46.650794034675862</v>
      </c>
      <c r="Q71" s="22">
        <f t="shared" si="54"/>
        <v>405.17087294372715</v>
      </c>
      <c r="R71" s="62">
        <f t="shared" si="55"/>
        <v>698.50420627706046</v>
      </c>
      <c r="S71" s="62">
        <f ca="1">AVERAGE(OFFSET($R$3,0,0,'Données projet'!$E$9+1,1))-AVERAGE(OFFSET($H$3,0,0,'Données projet'!$E$9+1,1))</f>
        <v>221.90370112994782</v>
      </c>
      <c r="T71" s="62">
        <f t="shared" si="88"/>
        <v>53.56748068925981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10.7</v>
      </c>
      <c r="AI71" s="14">
        <f>IF('Données projet'!$A$62&gt;35,AI70+AH71-AQ70,IF(A71&lt;'Données projet'!$A$62,$AF$205^A71,IF(A71='Données projet'!$A$62,'Données projet'!$B$62,AI70+AH71-AQ70)))</f>
        <v>288.60000000000002</v>
      </c>
      <c r="AJ71" s="14">
        <f>AI71*VLOOKUP('Données projet'!$B$10,Paramètres!$A$1:$I$89,3,0)*VLOOKUP('Données projet'!$B$10,Paramètres!$A$1:$I$89,5,0)</f>
        <v>138.81660000000002</v>
      </c>
      <c r="AK71" s="14">
        <f t="shared" si="89"/>
        <v>36.025771381937396</v>
      </c>
      <c r="AL71" s="22">
        <f t="shared" si="58"/>
        <v>304.51713015687432</v>
      </c>
      <c r="AM71" s="62">
        <f t="shared" si="59"/>
        <v>597.85046349020763</v>
      </c>
      <c r="AN71" s="62">
        <f ca="1">AVERAGE(OFFSET($AM$3,0,0,'Données projet'!$E$10+1,1))-AVERAGE(OFFSET($H$3,0,0,'Données projet'!$E$10+1,1))</f>
        <v>171.15594482010141</v>
      </c>
      <c r="AO71" s="62">
        <f t="shared" si="90"/>
        <v>81.408731282498479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39.288600000000066</v>
      </c>
      <c r="D72" s="12">
        <f t="shared" si="86"/>
        <v>11.809893781767025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394.44451340311434</v>
      </c>
      <c r="H72" s="70">
        <f t="shared" si="56"/>
        <v>382.32987666991096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16.7</v>
      </c>
      <c r="N72" s="14">
        <f>IF('Données projet'!$A$36&gt;35,N71+M72-V71,IF(A72&lt;'Données projet'!$A$36,$K$205^A72,IF(A72='Données projet'!$A$36,'Données projet'!$B$36,N71+M72-V71)))</f>
        <v>414.1</v>
      </c>
      <c r="O72" s="14">
        <f>N72*VLOOKUP('Données projet'!$B$9,Paramètres!$A$1:$I$89,3,0)*VLOOKUP('Données projet'!$B$9,Paramètres!$A$1:$I$89,5,0)</f>
        <v>193.7988</v>
      </c>
      <c r="P72" s="14">
        <f t="shared" si="87"/>
        <v>48.378843501227415</v>
      </c>
      <c r="Q72" s="22">
        <f t="shared" si="54"/>
        <v>421.79272909797106</v>
      </c>
      <c r="R72" s="62">
        <f t="shared" si="55"/>
        <v>715.12606243130438</v>
      </c>
      <c r="S72" s="62">
        <f ca="1">AVERAGE(OFFSET($R$3,0,0,'Données projet'!$E$9+1,1))-AVERAGE(OFFSET($H$3,0,0,'Données projet'!$E$9+1,1))</f>
        <v>221.90370112994782</v>
      </c>
      <c r="T72" s="62">
        <f t="shared" si="88"/>
        <v>53.56748068925981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10.7</v>
      </c>
      <c r="AI72" s="14">
        <f>IF('Données projet'!$A$62&gt;35,AI71+AH72-AQ71,IF(A72&lt;'Données projet'!$A$62,$AF$205^A72,IF(A72='Données projet'!$A$62,'Données projet'!$B$62,AI71+AH72-AQ71)))</f>
        <v>299.3</v>
      </c>
      <c r="AJ72" s="14">
        <f>AI72*VLOOKUP('Données projet'!$B$10,Paramètres!$A$1:$I$89,3,0)*VLOOKUP('Données projet'!$B$10,Paramètres!$A$1:$I$89,5,0)</f>
        <v>143.9633</v>
      </c>
      <c r="AK72" s="14">
        <f t="shared" si="89"/>
        <v>37.203461481418849</v>
      </c>
      <c r="AL72" s="22">
        <f t="shared" si="58"/>
        <v>315.53210958013784</v>
      </c>
      <c r="AM72" s="62">
        <f t="shared" si="59"/>
        <v>608.86544291347116</v>
      </c>
      <c r="AN72" s="62">
        <f ca="1">AVERAGE(OFFSET($AM$3,0,0,'Données projet'!$E$10+1,1))-AVERAGE(OFFSET($H$3,0,0,'Données projet'!$E$10+1,1))</f>
        <v>171.15594482010141</v>
      </c>
      <c r="AO72" s="62">
        <f t="shared" si="90"/>
        <v>81.408731282498479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39.858000000000068</v>
      </c>
      <c r="D73" s="12">
        <f t="shared" si="86"/>
        <v>11.961002004555807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400.00633126323834</v>
      </c>
      <c r="H73" s="70">
        <f t="shared" si="56"/>
        <v>383.58476182460146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16.7</v>
      </c>
      <c r="N73" s="14">
        <f>IF('Données projet'!$A$36&gt;35,N72+M73-V72,IF(A73&lt;'Données projet'!$A$36,$K$205^A73,IF(A73='Données projet'!$A$36,'Données projet'!$B$36,N72+M73-V72)))</f>
        <v>430.8</v>
      </c>
      <c r="O73" s="14">
        <f>N73*VLOOKUP('Données projet'!$B$9,Paramètres!$A$1:$I$89,3,0)*VLOOKUP('Données projet'!$B$9,Paramètres!$A$1:$I$89,5,0)</f>
        <v>201.61439999999999</v>
      </c>
      <c r="P73" s="14">
        <f t="shared" si="87"/>
        <v>50.098797801035609</v>
      </c>
      <c r="Q73" s="22">
        <f t="shared" si="54"/>
        <v>438.40048617013696</v>
      </c>
      <c r="R73" s="62">
        <f t="shared" si="55"/>
        <v>731.73381950347027</v>
      </c>
      <c r="S73" s="62">
        <f ca="1">AVERAGE(OFFSET($R$3,0,0,'Données projet'!$E$9+1,1))-AVERAGE(OFFSET($H$3,0,0,'Données projet'!$E$9+1,1))</f>
        <v>221.90370112994782</v>
      </c>
      <c r="T73" s="62">
        <f t="shared" si="88"/>
        <v>53.56748068925981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310</v>
      </c>
      <c r="AG73" s="13">
        <f>VLOOKUP(A73,'Données projet'!$A$61:$I$81,9,0)</f>
        <v>10.7</v>
      </c>
      <c r="AH73" s="13">
        <f t="array" ref="AH73">INDEX(AG:AG,MIN(IF(ISNUMBER(AG73:AG269),ROW(AG73:AG269),"")))</f>
        <v>10.7</v>
      </c>
      <c r="AI73" s="14">
        <f>IF('Données projet'!$A$62&gt;35,AI72+AH73-AQ72,IF(A73&lt;'Données projet'!$A$62,$AF$205^A73,IF(A73='Données projet'!$A$62,'Données projet'!$B$62,AI72+AH73-AQ72)))</f>
        <v>310</v>
      </c>
      <c r="AJ73" s="14">
        <f>AI73*VLOOKUP('Données projet'!$B$10,Paramètres!$A$1:$I$89,3,0)*VLOOKUP('Données projet'!$B$10,Paramètres!$A$1:$I$89,5,0)</f>
        <v>149.11000000000001</v>
      </c>
      <c r="AK73" s="14">
        <f t="shared" si="89"/>
        <v>38.37625992957517</v>
      </c>
      <c r="AL73" s="22">
        <f t="shared" si="58"/>
        <v>326.53856937734338</v>
      </c>
      <c r="AM73" s="62">
        <f t="shared" si="59"/>
        <v>619.87190271067675</v>
      </c>
      <c r="AN73" s="62">
        <f ca="1">AVERAGE(OFFSET($AM$3,0,0,'Données projet'!$E$10+1,1))-AVERAGE(OFFSET($H$3,0,0,'Données projet'!$E$10+1,1))</f>
        <v>171.15594482010141</v>
      </c>
      <c r="AO73" s="62">
        <f t="shared" si="90"/>
        <v>81.408731282498479</v>
      </c>
      <c r="AP73" s="16">
        <f>IF(ISNA(VLOOKUP(A73,'Données projet'!$A$61:$I$81,3,0)),0,VLOOKUP(A73,'Données projet'!$A$61:$I$81,3,0))</f>
        <v>4</v>
      </c>
      <c r="AQ73" s="16">
        <f>IF(ISNA(VLOOKUP(A73,'Données projet'!$A$61:$I$81,4,0)),0,VLOOKUP(A73,'Données projet'!$A$61:$I$81,4,0))</f>
        <v>62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40.42740000000007</v>
      </c>
      <c r="D74" s="12">
        <f t="shared" si="86"/>
        <v>12.111859155725643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405.56621102665468</v>
      </c>
      <c r="H74" s="70">
        <f t="shared" si="56"/>
        <v>384.83920969622227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16.7</v>
      </c>
      <c r="N74" s="14">
        <f>IF('Données projet'!$A$36&gt;35,N73+M74-V73,IF(A74&lt;'Données projet'!$A$36,$K$205^A74,IF(A74='Données projet'!$A$36,'Données projet'!$B$36,N73+M74-V73)))</f>
        <v>447.5</v>
      </c>
      <c r="O74" s="14">
        <f>N74*VLOOKUP('Données projet'!$B$9,Paramètres!$A$1:$I$89,3,0)*VLOOKUP('Données projet'!$B$9,Paramètres!$A$1:$I$89,5,0)</f>
        <v>209.43</v>
      </c>
      <c r="P74" s="14">
        <f t="shared" si="87"/>
        <v>51.811006660589165</v>
      </c>
      <c r="Q74" s="22">
        <f t="shared" si="54"/>
        <v>454.99475326719272</v>
      </c>
      <c r="R74" s="62">
        <f t="shared" si="55"/>
        <v>748.32808660052603</v>
      </c>
      <c r="S74" s="62">
        <f ca="1">AVERAGE(OFFSET($R$3,0,0,'Données projet'!$E$9+1,1))-AVERAGE(OFFSET($H$3,0,0,'Données projet'!$E$9+1,1))</f>
        <v>221.90370112994782</v>
      </c>
      <c r="T74" s="62">
        <f t="shared" si="88"/>
        <v>53.56748068925981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11.3</v>
      </c>
      <c r="AI74" s="14">
        <f>IF('Données projet'!$A$62&gt;35,AI73+AH74-AQ73,IF(A74&lt;'Données projet'!$A$62,$AF$205^A74,IF(A74='Données projet'!$A$62,'Données projet'!$B$62,AI73+AH74-AQ73)))</f>
        <v>259.3</v>
      </c>
      <c r="AJ74" s="14">
        <f>AI74*VLOOKUP('Données projet'!$B$10,Paramètres!$A$1:$I$89,3,0)*VLOOKUP('Données projet'!$B$10,Paramètres!$A$1:$I$89,5,0)</f>
        <v>124.72330000000001</v>
      </c>
      <c r="AK74" s="14">
        <f t="shared" si="89"/>
        <v>32.774144047461718</v>
      </c>
      <c r="AL74" s="22">
        <f t="shared" si="58"/>
        <v>274.30804838266249</v>
      </c>
      <c r="AM74" s="62">
        <f t="shared" si="59"/>
        <v>567.64138171599575</v>
      </c>
      <c r="AN74" s="62">
        <f ca="1">AVERAGE(OFFSET($AM$3,0,0,'Données projet'!$E$10+1,1))-AVERAGE(OFFSET($H$3,0,0,'Données projet'!$E$10+1,1))</f>
        <v>171.15594482010141</v>
      </c>
      <c r="AO74" s="62">
        <f t="shared" si="90"/>
        <v>81.408731282498479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40.996800000000071</v>
      </c>
      <c r="D75" s="12">
        <f t="shared" si="86"/>
        <v>12.262469180140677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411.12418314494613</v>
      </c>
      <c r="H75" s="70">
        <f t="shared" si="56"/>
        <v>386.0932271554118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16.7</v>
      </c>
      <c r="N75" s="14">
        <f>IF('Données projet'!$A$36&gt;35,N74+M75-V74,IF(A75&lt;'Données projet'!$A$36,$K$205^A75,IF(A75='Données projet'!$A$36,'Données projet'!$B$36,N74+M75-V74)))</f>
        <v>464.2</v>
      </c>
      <c r="O75" s="14">
        <f>N75*VLOOKUP('Données projet'!$B$9,Paramètres!$A$1:$I$89,3,0)*VLOOKUP('Données projet'!$B$9,Paramètres!$A$1:$I$89,5,0)</f>
        <v>217.2456</v>
      </c>
      <c r="P75" s="14">
        <f t="shared" si="87"/>
        <v>53.515792225077334</v>
      </c>
      <c r="Q75" s="22">
        <f t="shared" si="54"/>
        <v>471.57609145867627</v>
      </c>
      <c r="R75" s="62">
        <f t="shared" si="55"/>
        <v>764.90942479200953</v>
      </c>
      <c r="S75" s="62">
        <f ca="1">AVERAGE(OFFSET($R$3,0,0,'Données projet'!$E$9+1,1))-AVERAGE(OFFSET($H$3,0,0,'Données projet'!$E$9+1,1))</f>
        <v>221.90370112994782</v>
      </c>
      <c r="T75" s="62">
        <f t="shared" si="88"/>
        <v>53.56748068925981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11.3</v>
      </c>
      <c r="AI75" s="14">
        <f>IF('Données projet'!$A$62&gt;35,AI74+AH75-AQ74,IF(A75&lt;'Données projet'!$A$62,$AF$205^A75,IF(A75='Données projet'!$A$62,'Données projet'!$B$62,AI74+AH75-AQ74)))</f>
        <v>270.60000000000002</v>
      </c>
      <c r="AJ75" s="14">
        <f>AI75*VLOOKUP('Données projet'!$B$10,Paramètres!$A$1:$I$89,3,0)*VLOOKUP('Données projet'!$B$10,Paramètres!$A$1:$I$89,5,0)</f>
        <v>130.15860000000004</v>
      </c>
      <c r="AK75" s="14">
        <f t="shared" si="89"/>
        <v>34.033004534779167</v>
      </c>
      <c r="AL75" s="22">
        <f t="shared" si="58"/>
        <v>285.96704456474043</v>
      </c>
      <c r="AM75" s="62">
        <f t="shared" si="59"/>
        <v>579.30037789807375</v>
      </c>
      <c r="AN75" s="62">
        <f ca="1">AVERAGE(OFFSET($AM$3,0,0,'Données projet'!$E$10+1,1))-AVERAGE(OFFSET($H$3,0,0,'Données projet'!$E$10+1,1))</f>
        <v>171.15594482010141</v>
      </c>
      <c r="AO75" s="62">
        <f t="shared" si="90"/>
        <v>81.408731282498479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41.566200000000073</v>
      </c>
      <c r="D76" s="12">
        <f t="shared" si="86"/>
        <v>12.412835906790558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416.68027717522591</v>
      </c>
      <c r="H76" s="70">
        <f t="shared" si="56"/>
        <v>387.34682087099367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16.7</v>
      </c>
      <c r="N76" s="14">
        <f>IF('Données projet'!$A$36&gt;35,N75+M76-V75,IF(A76&lt;'Données projet'!$A$36,$K$205^A76,IF(A76='Données projet'!$A$36,'Données projet'!$B$36,N75+M76-V75)))</f>
        <v>480.9</v>
      </c>
      <c r="O76" s="14">
        <f>N76*VLOOKUP('Données projet'!$B$9,Paramètres!$A$1:$I$89,3,0)*VLOOKUP('Données projet'!$B$9,Paramètres!$A$1:$I$89,5,0)</f>
        <v>225.06120000000001</v>
      </c>
      <c r="P76" s="14">
        <f t="shared" si="87"/>
        <v>55.213452146942849</v>
      </c>
      <c r="Q76" s="22">
        <f t="shared" si="54"/>
        <v>488.14501915592547</v>
      </c>
      <c r="R76" s="62">
        <f t="shared" si="55"/>
        <v>781.47835248925878</v>
      </c>
      <c r="S76" s="62">
        <f ca="1">AVERAGE(OFFSET($R$3,0,0,'Données projet'!$E$9+1,1))-AVERAGE(OFFSET($H$3,0,0,'Données projet'!$E$9+1,1))</f>
        <v>221.90370112994782</v>
      </c>
      <c r="T76" s="62">
        <f t="shared" si="88"/>
        <v>53.56748068925981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11.3</v>
      </c>
      <c r="AI76" s="14">
        <f>IF('Données projet'!$A$62&gt;35,AI75+AH76-AQ75,IF(A76&lt;'Données projet'!$A$62,$AF$205^A76,IF(A76='Données projet'!$A$62,'Données projet'!$B$62,AI75+AH76-AQ75)))</f>
        <v>281.90000000000003</v>
      </c>
      <c r="AJ76" s="14">
        <f>AI76*VLOOKUP('Données projet'!$B$10,Paramètres!$A$1:$I$89,3,0)*VLOOKUP('Données projet'!$B$10,Paramètres!$A$1:$I$89,5,0)</f>
        <v>135.59390000000002</v>
      </c>
      <c r="AK76" s="14">
        <f t="shared" si="89"/>
        <v>35.285758984382056</v>
      </c>
      <c r="AL76" s="22">
        <f t="shared" si="58"/>
        <v>297.61540606446545</v>
      </c>
      <c r="AM76" s="62">
        <f t="shared" si="59"/>
        <v>590.94873939779882</v>
      </c>
      <c r="AN76" s="62">
        <f ca="1">AVERAGE(OFFSET($AM$3,0,0,'Données projet'!$E$10+1,1))-AVERAGE(OFFSET($H$3,0,0,'Données projet'!$E$10+1,1))</f>
        <v>171.15594482010141</v>
      </c>
      <c r="AO76" s="62">
        <f t="shared" si="90"/>
        <v>81.408731282498479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42.135600000000075</v>
      </c>
      <c r="D77" s="12">
        <f t="shared" si="86"/>
        <v>12.562963053733808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422.23452181829674</v>
      </c>
      <c r="H77" s="70">
        <f t="shared" si="56"/>
        <v>388.59999731858647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16.7</v>
      </c>
      <c r="N77" s="14">
        <f>IF('Données projet'!$A$36&gt;35,N76+M77-V76,IF(A77&lt;'Données projet'!$A$36,$K$205^A77,IF(A77='Données projet'!$A$36,'Données projet'!$B$36,N76+M77-V76)))</f>
        <v>497.59999999999997</v>
      </c>
      <c r="O77" s="14">
        <f>N77*VLOOKUP('Données projet'!$B$9,Paramètres!$A$1:$I$89,3,0)*VLOOKUP('Données projet'!$B$9,Paramètres!$A$1:$I$89,5,0)</f>
        <v>232.87679999999997</v>
      </c>
      <c r="P77" s="14">
        <f t="shared" si="87"/>
        <v>56.904262233361948</v>
      </c>
      <c r="Q77" s="22">
        <f t="shared" si="54"/>
        <v>504.70201672310532</v>
      </c>
      <c r="R77" s="62">
        <f t="shared" si="55"/>
        <v>798.03535005643857</v>
      </c>
      <c r="S77" s="62">
        <f ca="1">AVERAGE(OFFSET($R$3,0,0,'Données projet'!$E$9+1,1))-AVERAGE(OFFSET($H$3,0,0,'Données projet'!$E$9+1,1))</f>
        <v>221.90370112994782</v>
      </c>
      <c r="T77" s="62">
        <f t="shared" si="88"/>
        <v>53.56748068925981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11.3</v>
      </c>
      <c r="AI77" s="14">
        <f>IF('Données projet'!$A$62&gt;35,AI76+AH77-AQ76,IF(A77&lt;'Données projet'!$A$62,$AF$205^A77,IF(A77='Données projet'!$A$62,'Données projet'!$B$62,AI76+AH77-AQ76)))</f>
        <v>293.20000000000005</v>
      </c>
      <c r="AJ77" s="14">
        <f>AI77*VLOOKUP('Données projet'!$B$10,Paramètres!$A$1:$I$89,3,0)*VLOOKUP('Données projet'!$B$10,Paramètres!$A$1:$I$89,5,0)</f>
        <v>141.0292</v>
      </c>
      <c r="AK77" s="14">
        <f t="shared" si="89"/>
        <v>36.532680160219776</v>
      </c>
      <c r="AL77" s="22">
        <f t="shared" si="58"/>
        <v>309.25360794571606</v>
      </c>
      <c r="AM77" s="62">
        <f t="shared" si="59"/>
        <v>602.58694127904937</v>
      </c>
      <c r="AN77" s="62">
        <f ca="1">AVERAGE(OFFSET($AM$3,0,0,'Données projet'!$E$10+1,1))-AVERAGE(OFFSET($H$3,0,0,'Données projet'!$E$10+1,1))</f>
        <v>171.15594482010141</v>
      </c>
      <c r="AO77" s="62">
        <f t="shared" si="90"/>
        <v>81.408731282498479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42.705000000000076</v>
      </c>
      <c r="D78" s="12">
        <f t="shared" si="86"/>
        <v>12.712854232766428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427.78694495468881</v>
      </c>
      <c r="H78" s="70">
        <f t="shared" si="56"/>
        <v>389.85276278873499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16.7</v>
      </c>
      <c r="N78" s="14">
        <f>IF('Données projet'!$A$36&gt;35,N77+M78-V77,IF(A78&lt;'Données projet'!$A$36,$K$205^A78,IF(A78='Données projet'!$A$36,'Données projet'!$B$36,N77+M78-V77)))</f>
        <v>514.29999999999995</v>
      </c>
      <c r="O78" s="14">
        <f>N78*VLOOKUP('Données projet'!$B$9,Paramètres!$A$1:$I$89,3,0)*VLOOKUP('Données projet'!$B$9,Paramètres!$A$1:$I$89,5,0)</f>
        <v>240.69239999999996</v>
      </c>
      <c r="P78" s="14">
        <f t="shared" si="87"/>
        <v>58.588478728331545</v>
      </c>
      <c r="Q78" s="22">
        <f t="shared" si="54"/>
        <v>521.247530451844</v>
      </c>
      <c r="R78" s="62">
        <f t="shared" si="55"/>
        <v>814.58086378517737</v>
      </c>
      <c r="S78" s="62">
        <f ca="1">AVERAGE(OFFSET($R$3,0,0,'Données projet'!$E$9+1,1))-AVERAGE(OFFSET($H$3,0,0,'Données projet'!$E$9+1,1))</f>
        <v>221.90370112994782</v>
      </c>
      <c r="T78" s="62">
        <f t="shared" si="88"/>
        <v>53.56748068925981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11.3</v>
      </c>
      <c r="AI78" s="14">
        <f>IF('Données projet'!$A$62&gt;35,AI77+AH78-AQ77,IF(A78&lt;'Données projet'!$A$62,$AF$205^A78,IF(A78='Données projet'!$A$62,'Données projet'!$B$62,AI77+AH78-AQ77)))</f>
        <v>304.50000000000006</v>
      </c>
      <c r="AJ78" s="14">
        <f>AI78*VLOOKUP('Données projet'!$B$10,Paramètres!$A$1:$I$89,3,0)*VLOOKUP('Données projet'!$B$10,Paramètres!$A$1:$I$89,5,0)</f>
        <v>146.46450000000004</v>
      </c>
      <c r="AK78" s="14">
        <f t="shared" si="89"/>
        <v>37.774018610834226</v>
      </c>
      <c r="AL78" s="22">
        <f t="shared" si="58"/>
        <v>320.88208658053628</v>
      </c>
      <c r="AM78" s="62">
        <f t="shared" si="59"/>
        <v>614.2154199138696</v>
      </c>
      <c r="AN78" s="62">
        <f ca="1">AVERAGE(OFFSET($AM$3,0,0,'Données projet'!$E$10+1,1))-AVERAGE(OFFSET($H$3,0,0,'Données projet'!$E$10+1,1))</f>
        <v>171.15594482010141</v>
      </c>
      <c r="AO78" s="62">
        <f t="shared" si="90"/>
        <v>81.408731282498479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43.274400000000078</v>
      </c>
      <c r="D79" s="12">
        <f t="shared" si="86"/>
        <v>12.862512953834422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433.33757367872244</v>
      </c>
      <c r="H79" s="70">
        <f t="shared" si="56"/>
        <v>391.10512339459507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>
        <f>VLOOKUP(A79,'Données projet'!$A$35:$I$55,2,0)</f>
        <v>531</v>
      </c>
      <c r="L79" s="13">
        <f>VLOOKUP(A79,'Données projet'!$A$35:$I$55,9,0)</f>
        <v>16.7</v>
      </c>
      <c r="M79" s="13">
        <f t="array" ref="M79">INDEX(L:L,MIN(IF(ISNUMBER(L79:L275),ROW(L79:L275),"")))</f>
        <v>16.7</v>
      </c>
      <c r="N79" s="14">
        <f>IF('Données projet'!$A$36&gt;35,N78+M79-V78,IF(A79&lt;'Données projet'!$A$36,$K$205^A79,IF(A79='Données projet'!$A$36,'Données projet'!$B$36,N78+M79-V78)))</f>
        <v>531</v>
      </c>
      <c r="O79" s="14">
        <f>N79*VLOOKUP('Données projet'!$B$9,Paramètres!$A$1:$I$89,3,0)*VLOOKUP('Données projet'!$B$9,Paramètres!$A$1:$I$89,5,0)</f>
        <v>248.50800000000001</v>
      </c>
      <c r="P79" s="14">
        <f t="shared" si="87"/>
        <v>60.266340290019677</v>
      </c>
      <c r="Q79" s="22">
        <f t="shared" si="54"/>
        <v>537.7819760051176</v>
      </c>
      <c r="R79" s="62">
        <f t="shared" si="55"/>
        <v>831.11530933845097</v>
      </c>
      <c r="S79" s="62">
        <f ca="1">AVERAGE(OFFSET($R$3,0,0,'Données projet'!$E$9+1,1))-AVERAGE(OFFSET($H$3,0,0,'Données projet'!$E$9+1,1))</f>
        <v>221.90370112994782</v>
      </c>
      <c r="T79" s="62">
        <f t="shared" si="88"/>
        <v>53.56748068925981</v>
      </c>
      <c r="U79" s="16">
        <f>IF(ISNA(VLOOKUP(A79,'Données projet'!$A$35:$I$55,3,0)),0,VLOOKUP(A79,'Données projet'!$A$35:$I$55,3,0))</f>
        <v>4</v>
      </c>
      <c r="V79" s="16">
        <f>IF(ISNA(VLOOKUP(A79,'Données projet'!$A$35:$I$55,4,0)),0,VLOOKUP(A79,'Données projet'!$A$35:$I$55,4,0))</f>
        <v>106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11.3</v>
      </c>
      <c r="AI79" s="14">
        <f>IF('Données projet'!$A$62&gt;35,AI78+AH79-AQ78,IF(A79&lt;'Données projet'!$A$62,$AF$205^A79,IF(A79='Données projet'!$A$62,'Données projet'!$B$62,AI78+AH79-AQ78)))</f>
        <v>315.80000000000007</v>
      </c>
      <c r="AJ79" s="14">
        <f>AI79*VLOOKUP('Données projet'!$B$10,Paramètres!$A$1:$I$89,3,0)*VLOOKUP('Données projet'!$B$10,Paramètres!$A$1:$I$89,5,0)</f>
        <v>151.89980000000003</v>
      </c>
      <c r="AK79" s="14">
        <f t="shared" si="89"/>
        <v>39.010005235445981</v>
      </c>
      <c r="AL79" s="22">
        <f t="shared" si="58"/>
        <v>332.50124411840181</v>
      </c>
      <c r="AM79" s="62">
        <f t="shared" si="59"/>
        <v>625.83457745173519</v>
      </c>
      <c r="AN79" s="62">
        <f ca="1">AVERAGE(OFFSET($AM$3,0,0,'Données projet'!$E$10+1,1))-AVERAGE(OFFSET($H$3,0,0,'Données projet'!$E$10+1,1))</f>
        <v>171.15594482010141</v>
      </c>
      <c r="AO79" s="62">
        <f t="shared" si="90"/>
        <v>81.408731282498479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43.84380000000008</v>
      </c>
      <c r="D80" s="12">
        <f t="shared" si="86"/>
        <v>13.011942629207422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438.88643433072457</v>
      </c>
      <c r="H80" s="70">
        <f t="shared" si="56"/>
        <v>392.35708507920305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14.2</v>
      </c>
      <c r="N80" s="14">
        <f>IF('Données projet'!$A$36&gt;35,N79+M80-V79,IF(A80&lt;'Données projet'!$A$36,$K$205^A80,IF(A80='Données projet'!$A$36,'Données projet'!$B$36,N79+M80-V79)))</f>
        <v>439.20000000000005</v>
      </c>
      <c r="O80" s="14">
        <f>N80*VLOOKUP('Données projet'!$B$9,Paramètres!$A$1:$I$89,3,0)*VLOOKUP('Données projet'!$B$9,Paramètres!$A$1:$I$89,5,0)</f>
        <v>205.54560000000004</v>
      </c>
      <c r="P80" s="14">
        <f t="shared" si="87"/>
        <v>50.960975968608146</v>
      </c>
      <c r="Q80" s="22">
        <f t="shared" si="54"/>
        <v>446.74895314532586</v>
      </c>
      <c r="R80" s="62">
        <f t="shared" si="55"/>
        <v>740.08228647865917</v>
      </c>
      <c r="S80" s="62">
        <f ca="1">AVERAGE(OFFSET($R$3,0,0,'Données projet'!$E$9+1,1))-AVERAGE(OFFSET($H$3,0,0,'Données projet'!$E$9+1,1))</f>
        <v>221.90370112994782</v>
      </c>
      <c r="T80" s="62">
        <f t="shared" si="88"/>
        <v>53.56748068925981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11.3</v>
      </c>
      <c r="AI80" s="14">
        <f>IF('Données projet'!$A$62&gt;35,AI79+AH80-AQ79,IF(A80&lt;'Données projet'!$A$62,$AF$205^A80,IF(A80='Données projet'!$A$62,'Données projet'!$B$62,AI79+AH80-AQ79)))</f>
        <v>327.10000000000008</v>
      </c>
      <c r="AJ80" s="14">
        <f>AI80*VLOOKUP('Données projet'!$B$10,Paramètres!$A$1:$I$89,3,0)*VLOOKUP('Données projet'!$B$10,Paramètres!$A$1:$I$89,5,0)</f>
        <v>157.33510000000004</v>
      </c>
      <c r="AK80" s="14">
        <f t="shared" si="89"/>
        <v>40.240853472438801</v>
      </c>
      <c r="AL80" s="22">
        <f t="shared" si="58"/>
        <v>344.11145229783097</v>
      </c>
      <c r="AM80" s="62">
        <f t="shared" si="59"/>
        <v>637.44478563116422</v>
      </c>
      <c r="AN80" s="62">
        <f ca="1">AVERAGE(OFFSET($AM$3,0,0,'Données projet'!$E$10+1,1))-AVERAGE(OFFSET($H$3,0,0,'Données projet'!$E$10+1,1))</f>
        <v>171.15594482010141</v>
      </c>
      <c r="AO80" s="62">
        <f t="shared" si="90"/>
        <v>81.408731282498479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44.413200000000082</v>
      </c>
      <c r="D81" s="12">
        <f t="shared" si="86"/>
        <v>13.161146577429424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444.43355252752605</v>
      </c>
      <c r="H81" s="70">
        <f t="shared" si="56"/>
        <v>393.60865362235637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14.2</v>
      </c>
      <c r="N81" s="14">
        <f>IF('Données projet'!$A$36&gt;35,N80+M81-V80,IF(A81&lt;'Données projet'!$A$36,$K$205^A81,IF(A81='Données projet'!$A$36,'Données projet'!$B$36,N80+M81-V80)))</f>
        <v>453.40000000000003</v>
      </c>
      <c r="O81" s="14">
        <f>N81*VLOOKUP('Données projet'!$B$9,Paramètres!$A$1:$I$89,3,0)*VLOOKUP('Données projet'!$B$9,Paramètres!$A$1:$I$89,5,0)</f>
        <v>212.19120000000004</v>
      </c>
      <c r="P81" s="14">
        <f t="shared" si="87"/>
        <v>52.414128367883173</v>
      </c>
      <c r="Q81" s="22">
        <f t="shared" si="54"/>
        <v>460.85428024072991</v>
      </c>
      <c r="R81" s="62">
        <f t="shared" si="55"/>
        <v>754.18761357406322</v>
      </c>
      <c r="S81" s="62">
        <f ca="1">AVERAGE(OFFSET($R$3,0,0,'Données projet'!$E$9+1,1))-AVERAGE(OFFSET($H$3,0,0,'Données projet'!$E$9+1,1))</f>
        <v>221.90370112994782</v>
      </c>
      <c r="T81" s="62">
        <f t="shared" si="88"/>
        <v>53.56748068925981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11.3</v>
      </c>
      <c r="AI81" s="14">
        <f>IF('Données projet'!$A$62&gt;35,AI80+AH81-AQ80,IF(A81&lt;'Données projet'!$A$62,$AF$205^A81,IF(A81='Données projet'!$A$62,'Données projet'!$B$62,AI80+AH81-AQ80)))</f>
        <v>338.40000000000009</v>
      </c>
      <c r="AJ81" s="14">
        <f>AI81*VLOOKUP('Données projet'!$B$10,Paramètres!$A$1:$I$89,3,0)*VLOOKUP('Données projet'!$B$10,Paramètres!$A$1:$I$89,5,0)</f>
        <v>162.77040000000005</v>
      </c>
      <c r="AK81" s="14">
        <f t="shared" si="89"/>
        <v>41.466761176934298</v>
      </c>
      <c r="AL81" s="22">
        <f t="shared" si="58"/>
        <v>355.71305571649401</v>
      </c>
      <c r="AM81" s="62">
        <f t="shared" si="59"/>
        <v>649.04638904982733</v>
      </c>
      <c r="AN81" s="62">
        <f ca="1">AVERAGE(OFFSET($AM$3,0,0,'Données projet'!$E$10+1,1))-AVERAGE(OFFSET($H$3,0,0,'Données projet'!$E$10+1,1))</f>
        <v>171.15594482010141</v>
      </c>
      <c r="AO81" s="62">
        <f t="shared" si="90"/>
        <v>81.408731282498479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44.982600000000083</v>
      </c>
      <c r="D82" s="12">
        <f t="shared" si="86"/>
        <v>13.310128027061063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449.97895319134926</v>
      </c>
      <c r="H82" s="70">
        <f t="shared" si="56"/>
        <v>394.85983464713149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14.2</v>
      </c>
      <c r="N82" s="14">
        <f>IF('Données projet'!$A$36&gt;35,N81+M82-V81,IF(A82&lt;'Données projet'!$A$36,$K$205^A82,IF(A82='Données projet'!$A$36,'Données projet'!$B$36,N81+M82-V81)))</f>
        <v>467.6</v>
      </c>
      <c r="O82" s="14">
        <f>N82*VLOOKUP('Données projet'!$B$9,Paramètres!$A$1:$I$89,3,0)*VLOOKUP('Données projet'!$B$9,Paramètres!$A$1:$I$89,5,0)</f>
        <v>218.83680000000001</v>
      </c>
      <c r="P82" s="14">
        <f t="shared" si="87"/>
        <v>53.861991997956267</v>
      </c>
      <c r="Q82" s="22">
        <f t="shared" si="54"/>
        <v>474.95039606310712</v>
      </c>
      <c r="R82" s="62">
        <f t="shared" si="55"/>
        <v>768.28372939644044</v>
      </c>
      <c r="S82" s="62">
        <f ca="1">AVERAGE(OFFSET($R$3,0,0,'Données projet'!$E$9+1,1))-AVERAGE(OFFSET($H$3,0,0,'Données projet'!$E$9+1,1))</f>
        <v>221.90370112994782</v>
      </c>
      <c r="T82" s="62">
        <f t="shared" si="88"/>
        <v>53.56748068925981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11.3</v>
      </c>
      <c r="AI82" s="14">
        <f>IF('Données projet'!$A$62&gt;35,AI81+AH82-AQ81,IF(A82&lt;'Données projet'!$A$62,$AF$205^A82,IF(A82='Données projet'!$A$62,'Données projet'!$B$62,AI81+AH82-AQ81)))</f>
        <v>349.7000000000001</v>
      </c>
      <c r="AJ82" s="14">
        <f>AI82*VLOOKUP('Données projet'!$B$10,Paramètres!$A$1:$I$89,3,0)*VLOOKUP('Données projet'!$B$10,Paramètres!$A$1:$I$89,5,0)</f>
        <v>168.20570000000006</v>
      </c>
      <c r="AK82" s="14">
        <f t="shared" si="89"/>
        <v>42.687912240534693</v>
      </c>
      <c r="AL82" s="22">
        <f t="shared" si="58"/>
        <v>367.30637465226465</v>
      </c>
      <c r="AM82" s="62">
        <f t="shared" si="59"/>
        <v>660.63970798559797</v>
      </c>
      <c r="AN82" s="62">
        <f ca="1">AVERAGE(OFFSET($AM$3,0,0,'Données projet'!$E$10+1,1))-AVERAGE(OFFSET($H$3,0,0,'Données projet'!$E$10+1,1))</f>
        <v>171.15594482010141</v>
      </c>
      <c r="AO82" s="62">
        <f t="shared" si="90"/>
        <v>81.408731282498479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45.552000000000085</v>
      </c>
      <c r="D83" s="12">
        <f t="shared" si="86"/>
        <v>13.458890120227061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455.52266057719203</v>
      </c>
      <c r="H83" s="70">
        <f t="shared" si="56"/>
        <v>396.11063362606222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14.2</v>
      </c>
      <c r="N83" s="14">
        <f>IF('Données projet'!$A$36&gt;35,N82+M83-V82,IF(A83&lt;'Données projet'!$A$36,$K$205^A83,IF(A83='Données projet'!$A$36,'Données projet'!$B$36,N82+M83-V82)))</f>
        <v>481.8</v>
      </c>
      <c r="O83" s="14">
        <f>N83*VLOOKUP('Données projet'!$B$9,Paramètres!$A$1:$I$89,3,0)*VLOOKUP('Données projet'!$B$9,Paramètres!$A$1:$I$89,5,0)</f>
        <v>225.48240000000001</v>
      </c>
      <c r="P83" s="14">
        <f t="shared" si="87"/>
        <v>55.304745901414371</v>
      </c>
      <c r="Q83" s="22">
        <f t="shared" si="54"/>
        <v>489.03761244496337</v>
      </c>
      <c r="R83" s="62">
        <f t="shared" si="55"/>
        <v>782.37094577829669</v>
      </c>
      <c r="S83" s="62">
        <f ca="1">AVERAGE(OFFSET($R$3,0,0,'Données projet'!$E$9+1,1))-AVERAGE(OFFSET($H$3,0,0,'Données projet'!$E$9+1,1))</f>
        <v>221.90370112994782</v>
      </c>
      <c r="T83" s="62">
        <f t="shared" si="88"/>
        <v>53.56748068925981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361</v>
      </c>
      <c r="AG83" s="13">
        <f>VLOOKUP(A83,'Données projet'!$A$61:$I$81,9,0)</f>
        <v>11.3</v>
      </c>
      <c r="AH83" s="13">
        <f t="array" ref="AH83">INDEX(AG:AG,MIN(IF(ISNUMBER(AG83:AG279),ROW(AG83:AG279),"")))</f>
        <v>11.3</v>
      </c>
      <c r="AI83" s="14">
        <f>IF('Données projet'!$A$62&gt;35,AI82+AH83-AQ82,IF(A83&lt;'Données projet'!$A$62,$AF$205^A83,IF(A83='Données projet'!$A$62,'Données projet'!$B$62,AI82+AH83-AQ82)))</f>
        <v>361.00000000000011</v>
      </c>
      <c r="AJ83" s="14">
        <f>AI83*VLOOKUP('Données projet'!$B$10,Paramètres!$A$1:$I$89,3,0)*VLOOKUP('Données projet'!$B$10,Paramètres!$A$1:$I$89,5,0)</f>
        <v>173.64100000000008</v>
      </c>
      <c r="AK83" s="14">
        <f t="shared" si="89"/>
        <v>43.90447799582666</v>
      </c>
      <c r="AL83" s="22">
        <f t="shared" si="58"/>
        <v>378.8917075093982</v>
      </c>
      <c r="AM83" s="62">
        <f t="shared" si="59"/>
        <v>672.22504084273146</v>
      </c>
      <c r="AN83" s="62">
        <f ca="1">AVERAGE(OFFSET($AM$3,0,0,'Données projet'!$E$10+1,1))-AVERAGE(OFFSET($H$3,0,0,'Données projet'!$E$10+1,1))</f>
        <v>171.15594482010141</v>
      </c>
      <c r="AO83" s="62">
        <f t="shared" si="90"/>
        <v>81.408731282498479</v>
      </c>
      <c r="AP83" s="16">
        <f>IF(ISNA(VLOOKUP(A83,'Données projet'!$A$61:$I$81,3,0)),0,VLOOKUP(A83,'Données projet'!$A$61:$I$81,3,0))</f>
        <v>5</v>
      </c>
      <c r="AQ83" s="16">
        <f>IF(ISNA(VLOOKUP(A83,'Données projet'!$A$61:$I$81,4,0)),0,VLOOKUP(A83,'Données projet'!$A$61:$I$81,4,0))</f>
        <v>58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46.121400000000087</v>
      </c>
      <c r="D84" s="12">
        <f t="shared" si="86"/>
        <v>13.607435915981235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461.06469829880319</v>
      </c>
      <c r="H84" s="70">
        <f t="shared" si="56"/>
        <v>397.36105588700076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14.2</v>
      </c>
      <c r="N84" s="14">
        <f>IF('Données projet'!$A$36&gt;35,N83+M84-V83,IF(A84&lt;'Données projet'!$A$36,$K$205^A84,IF(A84='Données projet'!$A$36,'Données projet'!$B$36,N83+M84-V83)))</f>
        <v>496</v>
      </c>
      <c r="O84" s="14">
        <f>N84*VLOOKUP('Données projet'!$B$9,Paramètres!$A$1:$I$89,3,0)*VLOOKUP('Données projet'!$B$9,Paramètres!$A$1:$I$89,5,0)</f>
        <v>232.12800000000001</v>
      </c>
      <c r="P84" s="14">
        <f t="shared" si="87"/>
        <v>56.742557967082398</v>
      </c>
      <c r="Q84" s="22">
        <f t="shared" si="54"/>
        <v>503.11622179266845</v>
      </c>
      <c r="R84" s="62">
        <f t="shared" si="55"/>
        <v>796.44955512600177</v>
      </c>
      <c r="S84" s="62">
        <f ca="1">AVERAGE(OFFSET($R$3,0,0,'Données projet'!$E$9+1,1))-AVERAGE(OFFSET($H$3,0,0,'Données projet'!$E$9+1,1))</f>
        <v>221.90370112994782</v>
      </c>
      <c r="T84" s="62">
        <f t="shared" si="88"/>
        <v>53.56748068925981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11.8</v>
      </c>
      <c r="AI84" s="14">
        <f>IF('Données projet'!$A$62&gt;35,AI83+AH84-AQ83,IF(A84&lt;'Données projet'!$A$62,$AF$205^A84,IF(A84='Données projet'!$A$62,'Données projet'!$B$62,AI83+AH84-AQ83)))</f>
        <v>314.80000000000013</v>
      </c>
      <c r="AJ84" s="14">
        <f>AI84*VLOOKUP('Données projet'!$B$10,Paramètres!$A$1:$I$89,3,0)*VLOOKUP('Données projet'!$B$10,Paramètres!$A$1:$I$89,5,0)</f>
        <v>151.41880000000006</v>
      </c>
      <c r="AK84" s="14">
        <f t="shared" si="89"/>
        <v>38.900836139202958</v>
      </c>
      <c r="AL84" s="22">
        <f t="shared" si="58"/>
        <v>331.47336627577857</v>
      </c>
      <c r="AM84" s="62">
        <f t="shared" si="59"/>
        <v>624.80669960911189</v>
      </c>
      <c r="AN84" s="62">
        <f ca="1">AVERAGE(OFFSET($AM$3,0,0,'Données projet'!$E$10+1,1))-AVERAGE(OFFSET($H$3,0,0,'Données projet'!$E$10+1,1))</f>
        <v>171.15594482010141</v>
      </c>
      <c r="AO84" s="62">
        <f t="shared" si="90"/>
        <v>81.408731282498479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46.690800000000088</v>
      </c>
      <c r="D85" s="12">
        <f t="shared" si="86"/>
        <v>13.755768393500583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466.60508935333854</v>
      </c>
      <c r="H85" s="70">
        <f t="shared" si="56"/>
        <v>398.61110661868031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14.2</v>
      </c>
      <c r="N85" s="14">
        <f>IF('Données projet'!$A$36&gt;35,N84+M85-V84,IF(A85&lt;'Données projet'!$A$36,$K$205^A85,IF(A85='Données projet'!$A$36,'Données projet'!$B$36,N84+M85-V84)))</f>
        <v>510.2</v>
      </c>
      <c r="O85" s="14">
        <f>N85*VLOOKUP('Données projet'!$B$9,Paramètres!$A$1:$I$89,3,0)*VLOOKUP('Données projet'!$B$9,Paramètres!$A$1:$I$89,5,0)</f>
        <v>238.77360000000002</v>
      </c>
      <c r="P85" s="14">
        <f t="shared" si="87"/>
        <v>58.175585924051269</v>
      </c>
      <c r="Q85" s="22">
        <f t="shared" si="54"/>
        <v>517.18649881772251</v>
      </c>
      <c r="R85" s="62">
        <f t="shared" si="55"/>
        <v>810.51983215105588</v>
      </c>
      <c r="S85" s="62">
        <f ca="1">AVERAGE(OFFSET($R$3,0,0,'Données projet'!$E$9+1,1))-AVERAGE(OFFSET($H$3,0,0,'Données projet'!$E$9+1,1))</f>
        <v>221.90370112994782</v>
      </c>
      <c r="T85" s="62">
        <f t="shared" si="88"/>
        <v>53.56748068925981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11.8</v>
      </c>
      <c r="AI85" s="14">
        <f>IF('Données projet'!$A$62&gt;35,AI84+AH85-AQ84,IF(A85&lt;'Données projet'!$A$62,$AF$205^A85,IF(A85='Données projet'!$A$62,'Données projet'!$B$62,AI84+AH85-AQ84)))</f>
        <v>326.60000000000014</v>
      </c>
      <c r="AJ85" s="14">
        <f>AI85*VLOOKUP('Données projet'!$B$10,Paramètres!$A$1:$I$89,3,0)*VLOOKUP('Données projet'!$B$10,Paramètres!$A$1:$I$89,5,0)</f>
        <v>157.09460000000007</v>
      </c>
      <c r="AK85" s="14">
        <f t="shared" si="89"/>
        <v>40.186497032218156</v>
      </c>
      <c r="AL85" s="22">
        <f t="shared" si="58"/>
        <v>343.59791066444672</v>
      </c>
      <c r="AM85" s="62">
        <f t="shared" si="59"/>
        <v>636.93124399778003</v>
      </c>
      <c r="AN85" s="62">
        <f ca="1">AVERAGE(OFFSET($AM$3,0,0,'Données projet'!$E$10+1,1))-AVERAGE(OFFSET($H$3,0,0,'Données projet'!$E$10+1,1))</f>
        <v>171.15594482010141</v>
      </c>
      <c r="AO85" s="62">
        <f t="shared" si="90"/>
        <v>81.408731282498479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47.26020000000009</v>
      </c>
      <c r="D86" s="12">
        <f t="shared" si="86"/>
        <v>13.903890455119186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472.1438561447805</v>
      </c>
      <c r="H86" s="70">
        <f t="shared" si="56"/>
        <v>399.86079087599938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14.2</v>
      </c>
      <c r="N86" s="14">
        <f>IF('Données projet'!$A$36&gt;35,N85+M86-V85,IF(A86&lt;'Données projet'!$A$36,$K$205^A86,IF(A86='Données projet'!$A$36,'Données projet'!$B$36,N85+M86-V85)))</f>
        <v>524.4</v>
      </c>
      <c r="O86" s="14">
        <f>N86*VLOOKUP('Données projet'!$B$9,Paramètres!$A$1:$I$89,3,0)*VLOOKUP('Données projet'!$B$9,Paramètres!$A$1:$I$89,5,0)</f>
        <v>245.41919999999999</v>
      </c>
      <c r="P86" s="14">
        <f t="shared" si="87"/>
        <v>59.603978221930504</v>
      </c>
      <c r="Q86" s="22">
        <f t="shared" si="54"/>
        <v>531.24870206986225</v>
      </c>
      <c r="R86" s="62">
        <f t="shared" si="55"/>
        <v>824.5820354031955</v>
      </c>
      <c r="S86" s="62">
        <f ca="1">AVERAGE(OFFSET($R$3,0,0,'Données projet'!$E$9+1,1))-AVERAGE(OFFSET($H$3,0,0,'Données projet'!$E$9+1,1))</f>
        <v>221.90370112994782</v>
      </c>
      <c r="T86" s="62">
        <f t="shared" si="88"/>
        <v>53.56748068925981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11.8</v>
      </c>
      <c r="AI86" s="14">
        <f>IF('Données projet'!$A$62&gt;35,AI85+AH86-AQ85,IF(A86&lt;'Données projet'!$A$62,$AF$205^A86,IF(A86='Données projet'!$A$62,'Données projet'!$B$62,AI85+AH86-AQ85)))</f>
        <v>338.40000000000015</v>
      </c>
      <c r="AJ86" s="14">
        <f>AI86*VLOOKUP('Données projet'!$B$10,Paramètres!$A$1:$I$89,3,0)*VLOOKUP('Données projet'!$B$10,Paramètres!$A$1:$I$89,5,0)</f>
        <v>162.77040000000008</v>
      </c>
      <c r="AK86" s="14">
        <f t="shared" si="89"/>
        <v>41.466761176934298</v>
      </c>
      <c r="AL86" s="22">
        <f t="shared" si="58"/>
        <v>355.71305571649401</v>
      </c>
      <c r="AM86" s="62">
        <f t="shared" si="59"/>
        <v>649.04638904982733</v>
      </c>
      <c r="AN86" s="62">
        <f ca="1">AVERAGE(OFFSET($AM$3,0,0,'Données projet'!$E$10+1,1))-AVERAGE(OFFSET($H$3,0,0,'Données projet'!$E$10+1,1))</f>
        <v>171.15594482010141</v>
      </c>
      <c r="AO86" s="62">
        <f t="shared" si="90"/>
        <v>81.408731282498479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47.829600000000092</v>
      </c>
      <c r="D87" s="12">
        <f t="shared" si="86"/>
        <v>14.051804929211606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477.68102050619558</v>
      </c>
      <c r="H87" s="70">
        <f t="shared" si="56"/>
        <v>401.11011358504368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14.2</v>
      </c>
      <c r="N87" s="14">
        <f>IF('Données projet'!$A$36&gt;35,N86+M87-V86,IF(A87&lt;'Données projet'!$A$36,$K$205^A87,IF(A87='Données projet'!$A$36,'Données projet'!$B$36,N86+M87-V86)))</f>
        <v>538.6</v>
      </c>
      <c r="O87" s="14">
        <f>N87*VLOOKUP('Données projet'!$B$9,Paramètres!$A$1:$I$89,3,0)*VLOOKUP('Données projet'!$B$9,Paramètres!$A$1:$I$89,5,0)</f>
        <v>252.06480000000002</v>
      </c>
      <c r="P87" s="14">
        <f t="shared" si="87"/>
        <v>61.027874813075776</v>
      </c>
      <c r="Q87" s="22">
        <f t="shared" si="54"/>
        <v>545.30307529944037</v>
      </c>
      <c r="R87" s="62">
        <f t="shared" si="55"/>
        <v>838.63640863277374</v>
      </c>
      <c r="S87" s="62">
        <f ca="1">AVERAGE(OFFSET($R$3,0,0,'Données projet'!$E$9+1,1))-AVERAGE(OFFSET($H$3,0,0,'Données projet'!$E$9+1,1))</f>
        <v>221.90370112994782</v>
      </c>
      <c r="T87" s="62">
        <f t="shared" si="88"/>
        <v>53.56748068925981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11.8</v>
      </c>
      <c r="AI87" s="14">
        <f>IF('Données projet'!$A$62&gt;35,AI86+AH87-AQ86,IF(A87&lt;'Données projet'!$A$62,$AF$205^A87,IF(A87='Données projet'!$A$62,'Données projet'!$B$62,AI86+AH87-AQ86)))</f>
        <v>350.20000000000016</v>
      </c>
      <c r="AJ87" s="14">
        <f>AI87*VLOOKUP('Données projet'!$B$10,Paramètres!$A$1:$I$89,3,0)*VLOOKUP('Données projet'!$B$10,Paramètres!$A$1:$I$89,5,0)</f>
        <v>168.44620000000009</v>
      </c>
      <c r="AK87" s="14">
        <f t="shared" si="89"/>
        <v>42.741838323127588</v>
      </c>
      <c r="AL87" s="22">
        <f t="shared" si="58"/>
        <v>367.81916674611404</v>
      </c>
      <c r="AM87" s="62">
        <f t="shared" si="59"/>
        <v>661.15250007944735</v>
      </c>
      <c r="AN87" s="62">
        <f ca="1">AVERAGE(OFFSET($AM$3,0,0,'Données projet'!$E$10+1,1))-AVERAGE(OFFSET($H$3,0,0,'Données projet'!$E$10+1,1))</f>
        <v>171.15594482010141</v>
      </c>
      <c r="AO87" s="62">
        <f t="shared" si="90"/>
        <v>81.408731282498479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48.399000000000093</v>
      </c>
      <c r="D88" s="12">
        <f t="shared" si="86"/>
        <v>14.199514572935209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483.21660372090406</v>
      </c>
      <c r="H88" s="70">
        <f t="shared" si="56"/>
        <v>402.35907954786228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14.2</v>
      </c>
      <c r="N88" s="14">
        <f>IF('Données projet'!$A$36&gt;35,N87+M88-V87,IF(A88&lt;'Données projet'!$A$36,$K$205^A88,IF(A88='Données projet'!$A$36,'Données projet'!$B$36,N87+M88-V87)))</f>
        <v>552.80000000000007</v>
      </c>
      <c r="O88" s="14">
        <f>N88*VLOOKUP('Données projet'!$B$9,Paramètres!$A$1:$I$89,3,0)*VLOOKUP('Données projet'!$B$9,Paramètres!$A$1:$I$89,5,0)</f>
        <v>258.71040000000005</v>
      </c>
      <c r="P88" s="14">
        <f t="shared" si="87"/>
        <v>62.447407850003529</v>
      </c>
      <c r="Q88" s="22">
        <f t="shared" si="54"/>
        <v>559.34984867208948</v>
      </c>
      <c r="R88" s="62">
        <f t="shared" si="55"/>
        <v>852.68318200542285</v>
      </c>
      <c r="S88" s="62">
        <f ca="1">AVERAGE(OFFSET($R$3,0,0,'Données projet'!$E$9+1,1))-AVERAGE(OFFSET($H$3,0,0,'Données projet'!$E$9+1,1))</f>
        <v>221.90370112994782</v>
      </c>
      <c r="T88" s="62">
        <f t="shared" si="88"/>
        <v>53.56748068925981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11.8</v>
      </c>
      <c r="AI88" s="14">
        <f>IF('Données projet'!$A$62&gt;35,AI87+AH88-AQ87,IF(A88&lt;'Données projet'!$A$62,$AF$205^A88,IF(A88='Données projet'!$A$62,'Données projet'!$B$62,AI87+AH88-AQ87)))</f>
        <v>362.00000000000017</v>
      </c>
      <c r="AJ88" s="14">
        <f>AI88*VLOOKUP('Données projet'!$B$10,Paramètres!$A$1:$I$89,3,0)*VLOOKUP('Données projet'!$B$10,Paramètres!$A$1:$I$89,5,0)</f>
        <v>174.12200000000007</v>
      </c>
      <c r="AK88" s="14">
        <f t="shared" si="89"/>
        <v>44.011923283560357</v>
      </c>
      <c r="AL88" s="22">
        <f t="shared" si="58"/>
        <v>379.91658305220102</v>
      </c>
      <c r="AM88" s="62">
        <f t="shared" si="59"/>
        <v>673.24991638553433</v>
      </c>
      <c r="AN88" s="62">
        <f ca="1">AVERAGE(OFFSET($AM$3,0,0,'Données projet'!$E$10+1,1))-AVERAGE(OFFSET($H$3,0,0,'Données projet'!$E$10+1,1))</f>
        <v>171.15594482010141</v>
      </c>
      <c r="AO88" s="62">
        <f t="shared" si="90"/>
        <v>81.408731282498479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48.968400000000095</v>
      </c>
      <c r="D89" s="12">
        <f t="shared" si="86"/>
        <v>14.347022074839655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488.75062654262274</v>
      </c>
      <c r="H89" s="70">
        <f t="shared" si="56"/>
        <v>403.60769344701254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>
        <f>VLOOKUP(A89,'Données projet'!$A$35:$I$55,2,0)</f>
        <v>567</v>
      </c>
      <c r="L89" s="13">
        <f>VLOOKUP(A89,'Données projet'!$A$35:$I$55,9,0)</f>
        <v>14.2</v>
      </c>
      <c r="M89" s="13">
        <f t="array" ref="M89">INDEX(L:L,MIN(IF(ISNUMBER(L89:L285),ROW(L89:L285),"")))</f>
        <v>14.2</v>
      </c>
      <c r="N89" s="14">
        <f>IF('Données projet'!$A$36&gt;35,N88+M89-V88,IF(A89&lt;'Données projet'!$A$36,$K$205^A89,IF(A89='Données projet'!$A$36,'Données projet'!$B$36,N88+M89-V88)))</f>
        <v>567.00000000000011</v>
      </c>
      <c r="O89" s="14">
        <f>N89*VLOOKUP('Données projet'!$B$9,Paramètres!$A$1:$I$89,3,0)*VLOOKUP('Données projet'!$B$9,Paramètres!$A$1:$I$89,5,0)</f>
        <v>265.35600000000005</v>
      </c>
      <c r="P89" s="14">
        <f t="shared" si="87"/>
        <v>63.862702309129887</v>
      </c>
      <c r="Q89" s="22">
        <f t="shared" si="54"/>
        <v>573.38923985506801</v>
      </c>
      <c r="R89" s="62">
        <f t="shared" si="55"/>
        <v>866.72257318840138</v>
      </c>
      <c r="S89" s="62">
        <f ca="1">AVERAGE(OFFSET($R$3,0,0,'Données projet'!$E$9+1,1))-AVERAGE(OFFSET($H$3,0,0,'Données projet'!$E$9+1,1))</f>
        <v>221.90370112994782</v>
      </c>
      <c r="T89" s="62">
        <f t="shared" si="88"/>
        <v>53.56748068925981</v>
      </c>
      <c r="U89" s="16">
        <f>IF(ISNA(VLOOKUP(A89,'Données projet'!$A$35:$I$55,3,0)),0,VLOOKUP(A89,'Données projet'!$A$35:$I$55,3,0))</f>
        <v>5</v>
      </c>
      <c r="V89" s="16">
        <f>IF(ISNA(VLOOKUP(A89,'Données projet'!$A$35:$I$55,4,0)),0,VLOOKUP(A89,'Données projet'!$A$35:$I$55,4,0))</f>
        <v>108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11.8</v>
      </c>
      <c r="AI89" s="14">
        <f>IF('Données projet'!$A$62&gt;35,AI88+AH89-AQ88,IF(A89&lt;'Données projet'!$A$62,$AF$205^A89,IF(A89='Données projet'!$A$62,'Données projet'!$B$62,AI88+AH89-AQ88)))</f>
        <v>373.80000000000018</v>
      </c>
      <c r="AJ89" s="14">
        <f>AI89*VLOOKUP('Données projet'!$B$10,Paramètres!$A$1:$I$89,3,0)*VLOOKUP('Données projet'!$B$10,Paramètres!$A$1:$I$89,5,0)</f>
        <v>179.79780000000011</v>
      </c>
      <c r="AK89" s="14">
        <f t="shared" si="89"/>
        <v>45.277197449567822</v>
      </c>
      <c r="AL89" s="22">
        <f t="shared" si="58"/>
        <v>392.00562055799747</v>
      </c>
      <c r="AM89" s="62">
        <f t="shared" si="59"/>
        <v>685.33895389133079</v>
      </c>
      <c r="AN89" s="62">
        <f ca="1">AVERAGE(OFFSET($AM$3,0,0,'Données projet'!$E$10+1,1))-AVERAGE(OFFSET($H$3,0,0,'Données projet'!$E$10+1,1))</f>
        <v>171.15594482010141</v>
      </c>
      <c r="AO89" s="62">
        <f t="shared" si="90"/>
        <v>81.408731282498479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49.537800000000097</v>
      </c>
      <c r="D90" s="12">
        <f t="shared" si="86"/>
        <v>14.494330057351576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494.28310921464458</v>
      </c>
      <c r="H90" s="70">
        <f t="shared" si="56"/>
        <v>404.85595984988748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13</v>
      </c>
      <c r="N90" s="14">
        <f>IF('Données projet'!$A$36&gt;35,N89+M90-V89,IF(A90&lt;'Données projet'!$A$36,$K$205^A90,IF(A90='Données projet'!$A$36,'Données projet'!$B$36,N89+M90-V89)))</f>
        <v>472.00000000000011</v>
      </c>
      <c r="O90" s="14">
        <f>N90*VLOOKUP('Données projet'!$B$9,Paramètres!$A$1:$I$89,3,0)*VLOOKUP('Données projet'!$B$9,Paramètres!$A$1:$I$89,5,0)</f>
        <v>220.89600000000007</v>
      </c>
      <c r="P90" s="14">
        <f t="shared" si="87"/>
        <v>54.309580803412281</v>
      </c>
      <c r="Q90" s="22">
        <f t="shared" si="54"/>
        <v>479.31638656594322</v>
      </c>
      <c r="R90" s="62">
        <f t="shared" si="55"/>
        <v>772.64971989927653</v>
      </c>
      <c r="S90" s="62">
        <f ca="1">AVERAGE(OFFSET($R$3,0,0,'Données projet'!$E$9+1,1))-AVERAGE(OFFSET($H$3,0,0,'Données projet'!$E$9+1,1))</f>
        <v>221.90370112994782</v>
      </c>
      <c r="T90" s="62">
        <f t="shared" si="88"/>
        <v>53.56748068925981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11.8</v>
      </c>
      <c r="AI90" s="14">
        <f>IF('Données projet'!$A$62&gt;35,AI89+AH90-AQ89,IF(A90&lt;'Données projet'!$A$62,$AF$205^A90,IF(A90='Données projet'!$A$62,'Données projet'!$B$62,AI89+AH90-AQ89)))</f>
        <v>385.60000000000019</v>
      </c>
      <c r="AJ90" s="14">
        <f>AI90*VLOOKUP('Données projet'!$B$10,Paramètres!$A$1:$I$89,3,0)*VLOOKUP('Données projet'!$B$10,Paramètres!$A$1:$I$89,5,0)</f>
        <v>185.47360000000012</v>
      </c>
      <c r="AK90" s="14">
        <f t="shared" si="89"/>
        <v>46.537830109895161</v>
      </c>
      <c r="AL90" s="22">
        <f t="shared" si="58"/>
        <v>404.08657410806762</v>
      </c>
      <c r="AM90" s="62">
        <f t="shared" si="59"/>
        <v>697.41990744140094</v>
      </c>
      <c r="AN90" s="62">
        <f ca="1">AVERAGE(OFFSET($AM$3,0,0,'Données projet'!$E$10+1,1))-AVERAGE(OFFSET($H$3,0,0,'Données projet'!$E$10+1,1))</f>
        <v>171.15594482010141</v>
      </c>
      <c r="AO90" s="62">
        <f t="shared" si="90"/>
        <v>81.408731282498479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50.107200000000098</v>
      </c>
      <c r="D91" s="12">
        <f t="shared" si="86"/>
        <v>14.641441079141817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499.81407148811314</v>
      </c>
      <c r="H91" s="70">
        <f t="shared" si="56"/>
        <v>406.10388321283881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13</v>
      </c>
      <c r="N91" s="14">
        <f>IF('Données projet'!$A$36&gt;35,N90+M91-V90,IF(A91&lt;'Données projet'!$A$36,$K$205^A91,IF(A91='Données projet'!$A$36,'Données projet'!$B$36,N90+M91-V90)))</f>
        <v>485.00000000000011</v>
      </c>
      <c r="O91" s="14">
        <f>N91*VLOOKUP('Données projet'!$B$9,Paramètres!$A$1:$I$89,3,0)*VLOOKUP('Données projet'!$B$9,Paramètres!$A$1:$I$89,5,0)</f>
        <v>226.98000000000005</v>
      </c>
      <c r="P91" s="14">
        <f t="shared" si="87"/>
        <v>55.629185455335929</v>
      </c>
      <c r="Q91" s="22">
        <f t="shared" si="54"/>
        <v>492.21099800137682</v>
      </c>
      <c r="R91" s="62">
        <f t="shared" si="55"/>
        <v>785.54433133471014</v>
      </c>
      <c r="S91" s="62">
        <f ca="1">AVERAGE(OFFSET($R$3,0,0,'Données projet'!$E$9+1,1))-AVERAGE(OFFSET($H$3,0,0,'Données projet'!$E$9+1,1))</f>
        <v>221.90370112994782</v>
      </c>
      <c r="T91" s="62">
        <f t="shared" si="88"/>
        <v>53.56748068925981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11.8</v>
      </c>
      <c r="AI91" s="14">
        <f>IF('Données projet'!$A$62&gt;35,AI90+AH91-AQ90,IF(A91&lt;'Données projet'!$A$62,$AF$205^A91,IF(A91='Données projet'!$A$62,'Données projet'!$B$62,AI90+AH91-AQ90)))</f>
        <v>397.4000000000002</v>
      </c>
      <c r="AJ91" s="14">
        <f>AI91*VLOOKUP('Données projet'!$B$10,Paramètres!$A$1:$I$89,3,0)*VLOOKUP('Données projet'!$B$10,Paramètres!$A$1:$I$89,5,0)</f>
        <v>191.1494000000001</v>
      </c>
      <c r="AK91" s="14">
        <f t="shared" si="89"/>
        <v>47.793979603564196</v>
      </c>
      <c r="AL91" s="22">
        <f t="shared" si="58"/>
        <v>416.15971947620778</v>
      </c>
      <c r="AM91" s="62">
        <f t="shared" si="59"/>
        <v>709.49305280954104</v>
      </c>
      <c r="AN91" s="62">
        <f ca="1">AVERAGE(OFFSET($AM$3,0,0,'Données projet'!$E$10+1,1))-AVERAGE(OFFSET($H$3,0,0,'Données projet'!$E$10+1,1))</f>
        <v>171.15594482010141</v>
      </c>
      <c r="AO91" s="62">
        <f t="shared" si="90"/>
        <v>81.408731282498479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50.6766000000001</v>
      </c>
      <c r="D92" s="12">
        <f t="shared" si="86"/>
        <v>14.788357637381919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505.34353263944007</v>
      </c>
      <c r="H92" s="70">
        <f t="shared" si="56"/>
        <v>407.35146788510696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13</v>
      </c>
      <c r="N92" s="14">
        <f>IF('Données projet'!$A$36&gt;35,N91+M92-V91,IF(A92&lt;'Données projet'!$A$36,$K$205^A92,IF(A92='Données projet'!$A$36,'Données projet'!$B$36,N91+M92-V91)))</f>
        <v>498.00000000000011</v>
      </c>
      <c r="O92" s="14">
        <f>N92*VLOOKUP('Données projet'!$B$9,Paramètres!$A$1:$I$89,3,0)*VLOOKUP('Données projet'!$B$9,Paramètres!$A$1:$I$89,5,0)</f>
        <v>233.06400000000005</v>
      </c>
      <c r="P92" s="14">
        <f t="shared" si="87"/>
        <v>56.944678836622806</v>
      </c>
      <c r="Q92" s="22">
        <f t="shared" si="54"/>
        <v>505.0984489737848</v>
      </c>
      <c r="R92" s="62">
        <f t="shared" si="55"/>
        <v>798.43178230711806</v>
      </c>
      <c r="S92" s="62">
        <f ca="1">AVERAGE(OFFSET($R$3,0,0,'Données projet'!$E$9+1,1))-AVERAGE(OFFSET($H$3,0,0,'Données projet'!$E$9+1,1))</f>
        <v>221.90370112994782</v>
      </c>
      <c r="T92" s="62">
        <f t="shared" si="88"/>
        <v>53.56748068925981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11.8</v>
      </c>
      <c r="AI92" s="14">
        <f>IF('Données projet'!$A$62&gt;35,AI91+AH92-AQ91,IF(A92&lt;'Données projet'!$A$62,$AF$205^A92,IF(A92='Données projet'!$A$62,'Données projet'!$B$62,AI91+AH92-AQ91)))</f>
        <v>409.20000000000022</v>
      </c>
      <c r="AJ92" s="14">
        <f>AI92*VLOOKUP('Données projet'!$B$10,Paramètres!$A$1:$I$89,3,0)*VLOOKUP('Données projet'!$B$10,Paramètres!$A$1:$I$89,5,0)</f>
        <v>196.82520000000011</v>
      </c>
      <c r="AK92" s="14">
        <f t="shared" si="89"/>
        <v>49.045794331964828</v>
      </c>
      <c r="AL92" s="22">
        <f t="shared" si="58"/>
        <v>428.22531512817227</v>
      </c>
      <c r="AM92" s="62">
        <f t="shared" si="59"/>
        <v>721.55864846150553</v>
      </c>
      <c r="AN92" s="62">
        <f ca="1">AVERAGE(OFFSET($AM$3,0,0,'Données projet'!$E$10+1,1))-AVERAGE(OFFSET($H$3,0,0,'Données projet'!$E$10+1,1))</f>
        <v>171.15594482010141</v>
      </c>
      <c r="AO92" s="62">
        <f t="shared" si="90"/>
        <v>81.408731282498479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51.246000000000102</v>
      </c>
      <c r="D93" s="12">
        <f t="shared" si="86"/>
        <v>14.935082169896356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510.87151148692004</v>
      </c>
      <c r="H93" s="70">
        <f t="shared" si="56"/>
        <v>408.59871811256966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13</v>
      </c>
      <c r="N93" s="14">
        <f>IF('Données projet'!$A$36&gt;35,N92+M93-V92,IF(A93&lt;'Données projet'!$A$36,$K$205^A93,IF(A93='Données projet'!$A$36,'Données projet'!$B$36,N92+M93-V92)))</f>
        <v>511.00000000000011</v>
      </c>
      <c r="O93" s="14">
        <f>N93*VLOOKUP('Données projet'!$B$9,Paramètres!$A$1:$I$89,3,0)*VLOOKUP('Données projet'!$B$9,Paramètres!$A$1:$I$89,5,0)</f>
        <v>239.14800000000005</v>
      </c>
      <c r="P93" s="14">
        <f t="shared" si="87"/>
        <v>58.256180607577839</v>
      </c>
      <c r="Q93" s="22">
        <f t="shared" si="54"/>
        <v>517.97894789153145</v>
      </c>
      <c r="R93" s="62">
        <f t="shared" si="55"/>
        <v>811.31228122486482</v>
      </c>
      <c r="S93" s="62">
        <f ca="1">AVERAGE(OFFSET($R$3,0,0,'Données projet'!$E$9+1,1))-AVERAGE(OFFSET($H$3,0,0,'Données projet'!$E$9+1,1))</f>
        <v>221.90370112994782</v>
      </c>
      <c r="T93" s="62">
        <f t="shared" si="88"/>
        <v>53.56748068925981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421</v>
      </c>
      <c r="AG93" s="13">
        <f>VLOOKUP(A93,'Données projet'!$A$61:$I$81,9,0)</f>
        <v>11.8</v>
      </c>
      <c r="AH93" s="13">
        <f t="array" ref="AH93">INDEX(AG:AG,MIN(IF(ISNUMBER(AG93:AG289),ROW(AG93:AG289),"")))</f>
        <v>11.8</v>
      </c>
      <c r="AI93" s="14">
        <f>IF('Données projet'!$A$62&gt;35,AI92+AH93-AQ92,IF(A93&lt;'Données projet'!$A$62,$AF$205^A93,IF(A93='Données projet'!$A$62,'Données projet'!$B$62,AI92+AH93-AQ92)))</f>
        <v>421.00000000000023</v>
      </c>
      <c r="AJ93" s="14">
        <f>AI93*VLOOKUP('Données projet'!$B$10,Paramètres!$A$1:$I$89,3,0)*VLOOKUP('Données projet'!$B$10,Paramètres!$A$1:$I$89,5,0)</f>
        <v>202.50100000000012</v>
      </c>
      <c r="AK93" s="14">
        <f t="shared" si="89"/>
        <v>50.293413650922858</v>
      </c>
      <c r="AL93" s="22">
        <f t="shared" si="58"/>
        <v>440.28360377535751</v>
      </c>
      <c r="AM93" s="62">
        <f t="shared" si="59"/>
        <v>733.61693710869076</v>
      </c>
      <c r="AN93" s="62">
        <f ca="1">AVERAGE(OFFSET($AM$3,0,0,'Données projet'!$E$10+1,1))-AVERAGE(OFFSET($H$3,0,0,'Données projet'!$E$10+1,1))</f>
        <v>171.15594482010141</v>
      </c>
      <c r="AO93" s="62">
        <f t="shared" si="90"/>
        <v>81.408731282498479</v>
      </c>
      <c r="AP93" s="16">
        <f>IF(ISNA(VLOOKUP(A93,'Données projet'!$A$61:$I$81,3,0)),0,VLOOKUP(A93,'Données projet'!$A$61:$I$81,3,0))</f>
        <v>6</v>
      </c>
      <c r="AQ93" s="16">
        <f>IF(ISNA(VLOOKUP(A93,'Données projet'!$A$61:$I$81,4,0)),0,VLOOKUP(A93,'Données projet'!$A$61:$I$81,4,0))</f>
        <v>50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51.815400000000103</v>
      </c>
      <c r="D94" s="12">
        <f t="shared" si="86"/>
        <v>15.081617057216334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516.39802640658297</v>
      </c>
      <c r="H94" s="70">
        <f t="shared" si="56"/>
        <v>409.84563804131858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13</v>
      </c>
      <c r="N94" s="14">
        <f>IF('Données projet'!$A$36&gt;35,N93+M94-V93,IF(A94&lt;'Données projet'!$A$36,$K$205^A94,IF(A94='Données projet'!$A$36,'Données projet'!$B$36,N93+M94-V93)))</f>
        <v>524.00000000000011</v>
      </c>
      <c r="O94" s="14">
        <f>N94*VLOOKUP('Données projet'!$B$9,Paramètres!$A$1:$I$89,3,0)*VLOOKUP('Données projet'!$B$9,Paramètres!$A$1:$I$89,5,0)</f>
        <v>245.23200000000006</v>
      </c>
      <c r="P94" s="14">
        <f t="shared" si="87"/>
        <v>59.563803993206548</v>
      </c>
      <c r="Q94" s="22">
        <f t="shared" si="54"/>
        <v>530.85269195483488</v>
      </c>
      <c r="R94" s="62">
        <f t="shared" si="55"/>
        <v>824.18602528816814</v>
      </c>
      <c r="S94" s="62">
        <f ca="1">AVERAGE(OFFSET($R$3,0,0,'Données projet'!$E$9+1,1))-AVERAGE(OFFSET($H$3,0,0,'Données projet'!$E$9+1,1))</f>
        <v>221.90370112994782</v>
      </c>
      <c r="T94" s="62">
        <f t="shared" si="88"/>
        <v>53.56748068925981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12.7</v>
      </c>
      <c r="AI94" s="14">
        <f>IF('Données projet'!$A$62&gt;35,AI93+AH94-AQ93,IF(A94&lt;'Données projet'!$A$62,$AF$205^A94,IF(A94='Données projet'!$A$62,'Données projet'!$B$62,AI93+AH94-AQ93)))</f>
        <v>383.70000000000022</v>
      </c>
      <c r="AJ94" s="14">
        <f>AI94*VLOOKUP('Données projet'!$B$10,Paramètres!$A$1:$I$89,3,0)*VLOOKUP('Données projet'!$B$10,Paramètres!$A$1:$I$89,5,0)</f>
        <v>184.55970000000011</v>
      </c>
      <c r="AK94" s="14">
        <f t="shared" si="89"/>
        <v>46.335153716193432</v>
      </c>
      <c r="AL94" s="22">
        <f t="shared" si="58"/>
        <v>402.14187022237041</v>
      </c>
      <c r="AM94" s="62">
        <f t="shared" si="59"/>
        <v>695.47520355570373</v>
      </c>
      <c r="AN94" s="62">
        <f ca="1">AVERAGE(OFFSET($AM$3,0,0,'Données projet'!$E$10+1,1))-AVERAGE(OFFSET($H$3,0,0,'Données projet'!$E$10+1,1))</f>
        <v>171.15594482010141</v>
      </c>
      <c r="AO94" s="62">
        <f t="shared" si="90"/>
        <v>81.408731282498479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52.384800000000105</v>
      </c>
      <c r="D95" s="12">
        <f t="shared" si="86"/>
        <v>15.227964624540814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521.92309534733329</v>
      </c>
      <c r="H95" s="70">
        <f t="shared" si="56"/>
        <v>411.09223172107539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13</v>
      </c>
      <c r="N95" s="14">
        <f>IF('Données projet'!$A$36&gt;35,N94+M95-V94,IF(A95&lt;'Données projet'!$A$36,$K$205^A95,IF(A95='Données projet'!$A$36,'Données projet'!$B$36,N94+M95-V94)))</f>
        <v>537.00000000000011</v>
      </c>
      <c r="O95" s="14">
        <f>N95*VLOOKUP('Données projet'!$B$9,Paramètres!$A$1:$I$89,3,0)*VLOOKUP('Données projet'!$B$9,Paramètres!$A$1:$I$89,5,0)</f>
        <v>251.31600000000003</v>
      </c>
      <c r="P95" s="14">
        <f t="shared" si="87"/>
        <v>60.86765628024984</v>
      </c>
      <c r="Q95" s="22">
        <f t="shared" si="54"/>
        <v>543.7198680214351</v>
      </c>
      <c r="R95" s="62">
        <f t="shared" si="55"/>
        <v>837.05320135476836</v>
      </c>
      <c r="S95" s="62">
        <f ca="1">AVERAGE(OFFSET($R$3,0,0,'Données projet'!$E$9+1,1))-AVERAGE(OFFSET($H$3,0,0,'Données projet'!$E$9+1,1))</f>
        <v>221.90370112994782</v>
      </c>
      <c r="T95" s="62">
        <f t="shared" si="88"/>
        <v>53.56748068925981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12.7</v>
      </c>
      <c r="AI95" s="14">
        <f>IF('Données projet'!$A$62&gt;35,AI94+AH95-AQ94,IF(A95&lt;'Données projet'!$A$62,$AF$205^A95,IF(A95='Données projet'!$A$62,'Données projet'!$B$62,AI94+AH95-AQ94)))</f>
        <v>396.4000000000002</v>
      </c>
      <c r="AJ95" s="14">
        <f>AI95*VLOOKUP('Données projet'!$B$10,Paramètres!$A$1:$I$89,3,0)*VLOOKUP('Données projet'!$B$10,Paramètres!$A$1:$I$89,5,0)</f>
        <v>190.66840000000008</v>
      </c>
      <c r="AK95" s="14">
        <f t="shared" si="89"/>
        <v>47.68769638526107</v>
      </c>
      <c r="AL95" s="22">
        <f t="shared" si="58"/>
        <v>415.13686787099647</v>
      </c>
      <c r="AM95" s="62">
        <f t="shared" si="59"/>
        <v>708.47020120432978</v>
      </c>
      <c r="AN95" s="62">
        <f ca="1">AVERAGE(OFFSET($AM$3,0,0,'Données projet'!$E$10+1,1))-AVERAGE(OFFSET($H$3,0,0,'Données projet'!$E$10+1,1))</f>
        <v>171.15594482010141</v>
      </c>
      <c r="AO95" s="62">
        <f t="shared" si="90"/>
        <v>81.408731282498479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52.954200000000107</v>
      </c>
      <c r="D96" s="12">
        <f t="shared" si="86"/>
        <v>15.374127143609748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527.44673584540942</v>
      </c>
      <c r="H96" s="70">
        <f t="shared" si="56"/>
        <v>412.33850310845378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13</v>
      </c>
      <c r="N96" s="14">
        <f>IF('Données projet'!$A$36&gt;35,N95+M96-V95,IF(A96&lt;'Données projet'!$A$36,$K$205^A96,IF(A96='Données projet'!$A$36,'Données projet'!$B$36,N95+M96-V95)))</f>
        <v>550.00000000000011</v>
      </c>
      <c r="O96" s="14">
        <f>N96*VLOOKUP('Données projet'!$B$9,Paramètres!$A$1:$I$89,3,0)*VLOOKUP('Données projet'!$B$9,Paramètres!$A$1:$I$89,5,0)</f>
        <v>257.40000000000003</v>
      </c>
      <c r="P96" s="14">
        <f t="shared" si="87"/>
        <v>62.167839264733466</v>
      </c>
      <c r="Q96" s="22">
        <f t="shared" si="54"/>
        <v>556.58065338607753</v>
      </c>
      <c r="R96" s="62">
        <f t="shared" si="55"/>
        <v>849.91398671941079</v>
      </c>
      <c r="S96" s="62">
        <f ca="1">AVERAGE(OFFSET($R$3,0,0,'Données projet'!$E$9+1,1))-AVERAGE(OFFSET($H$3,0,0,'Données projet'!$E$9+1,1))</f>
        <v>221.90370112994782</v>
      </c>
      <c r="T96" s="62">
        <f t="shared" si="88"/>
        <v>53.56748068925981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12.7</v>
      </c>
      <c r="AI96" s="14">
        <f>IF('Données projet'!$A$62&gt;35,AI95+AH96-AQ95,IF(A96&lt;'Données projet'!$A$62,$AF$205^A96,IF(A96='Données projet'!$A$62,'Données projet'!$B$62,AI95+AH96-AQ95)))</f>
        <v>409.10000000000019</v>
      </c>
      <c r="AJ96" s="14">
        <f>AI96*VLOOKUP('Données projet'!$B$10,Paramètres!$A$1:$I$89,3,0)*VLOOKUP('Données projet'!$B$10,Paramètres!$A$1:$I$89,5,0)</f>
        <v>196.7771000000001</v>
      </c>
      <c r="AK96" s="14">
        <f t="shared" si="89"/>
        <v>49.035203549877203</v>
      </c>
      <c r="AL96" s="22">
        <f t="shared" si="58"/>
        <v>428.12309534936963</v>
      </c>
      <c r="AM96" s="62">
        <f t="shared" si="59"/>
        <v>721.45642868270295</v>
      </c>
      <c r="AN96" s="62">
        <f ca="1">AVERAGE(OFFSET($AM$3,0,0,'Données projet'!$E$10+1,1))-AVERAGE(OFFSET($H$3,0,0,'Données projet'!$E$10+1,1))</f>
        <v>171.15594482010141</v>
      </c>
      <c r="AO96" s="62">
        <f t="shared" si="90"/>
        <v>81.408731282498479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53.523600000000108</v>
      </c>
      <c r="D97" s="12">
        <f t="shared" si="86"/>
        <v>15.520106834494513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532.96896503820415</v>
      </c>
      <c r="H97" s="70">
        <f t="shared" si="56"/>
        <v>413.58445607007815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13</v>
      </c>
      <c r="N97" s="14">
        <f>IF('Données projet'!$A$36&gt;35,N96+M97-V96,IF(A97&lt;'Données projet'!$A$36,$K$205^A97,IF(A97='Données projet'!$A$36,'Données projet'!$B$36,N96+M97-V96)))</f>
        <v>563.00000000000011</v>
      </c>
      <c r="O97" s="14">
        <f>N97*VLOOKUP('Données projet'!$B$9,Paramètres!$A$1:$I$89,3,0)*VLOOKUP('Données projet'!$B$9,Paramètres!$A$1:$I$89,5,0)</f>
        <v>263.48400000000004</v>
      </c>
      <c r="P97" s="14">
        <f t="shared" si="87"/>
        <v>63.464449656011489</v>
      </c>
      <c r="Q97" s="22">
        <f t="shared" si="54"/>
        <v>569.43521648421995</v>
      </c>
      <c r="R97" s="62">
        <f t="shared" si="55"/>
        <v>862.76854981755332</v>
      </c>
      <c r="S97" s="62">
        <f ca="1">AVERAGE(OFFSET($R$3,0,0,'Données projet'!$E$9+1,1))-AVERAGE(OFFSET($H$3,0,0,'Données projet'!$E$9+1,1))</f>
        <v>221.90370112994782</v>
      </c>
      <c r="T97" s="62">
        <f t="shared" si="88"/>
        <v>53.56748068925981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12.7</v>
      </c>
      <c r="AI97" s="14">
        <f>IF('Données projet'!$A$62&gt;35,AI96+AH97-AQ96,IF(A97&lt;'Données projet'!$A$62,$AF$205^A97,IF(A97='Données projet'!$A$62,'Données projet'!$B$62,AI96+AH97-AQ96)))</f>
        <v>421.80000000000018</v>
      </c>
      <c r="AJ97" s="14">
        <f>AI97*VLOOKUP('Données projet'!$B$10,Paramètres!$A$1:$I$89,3,0)*VLOOKUP('Données projet'!$B$10,Paramètres!$A$1:$I$89,5,0)</f>
        <v>202.88580000000007</v>
      </c>
      <c r="AK97" s="14">
        <f t="shared" si="89"/>
        <v>50.377849468625698</v>
      </c>
      <c r="AL97" s="22">
        <f t="shared" si="58"/>
        <v>441.10085615785653</v>
      </c>
      <c r="AM97" s="62">
        <f t="shared" si="59"/>
        <v>734.43418949118984</v>
      </c>
      <c r="AN97" s="62">
        <f ca="1">AVERAGE(OFFSET($AM$3,0,0,'Données projet'!$E$10+1,1))-AVERAGE(OFFSET($H$3,0,0,'Données projet'!$E$10+1,1))</f>
        <v>171.15594482010141</v>
      </c>
      <c r="AO97" s="62">
        <f t="shared" si="90"/>
        <v>81.408731282498479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54.09300000000011</v>
      </c>
      <c r="D98" s="12">
        <f t="shared" si="86"/>
        <v>15.665905867309952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538.48979967748119</v>
      </c>
      <c r="H98" s="70">
        <f t="shared" si="56"/>
        <v>414.83009438556496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576</v>
      </c>
      <c r="L98" s="13">
        <f>VLOOKUP(A98,'Données projet'!$A$35:$I$55,9,0)</f>
        <v>13</v>
      </c>
      <c r="M98" s="13">
        <f t="array" ref="M98">INDEX(L:L,MIN(IF(ISNUMBER(L98:L294),ROW(L98:L294),"")))</f>
        <v>13</v>
      </c>
      <c r="N98" s="14">
        <f>IF('Données projet'!$A$36&gt;35,N97+M98-V97,IF(A98&lt;'Données projet'!$A$36,$K$205^A98,IF(A98='Données projet'!$A$36,'Données projet'!$B$36,N97+M98-V97)))</f>
        <v>576.00000000000011</v>
      </c>
      <c r="O98" s="14">
        <f>N98*VLOOKUP('Données projet'!$B$9,Paramètres!$A$1:$I$89,3,0)*VLOOKUP('Données projet'!$B$9,Paramètres!$A$1:$I$89,5,0)</f>
        <v>269.56800000000004</v>
      </c>
      <c r="P98" s="14">
        <f t="shared" si="87"/>
        <v>64.757579442439862</v>
      </c>
      <c r="Q98" s="22">
        <f t="shared" si="54"/>
        <v>582.28371752891621</v>
      </c>
      <c r="R98" s="62">
        <f t="shared" si="55"/>
        <v>875.61705086224947</v>
      </c>
      <c r="S98" s="62">
        <f ca="1">AVERAGE(OFFSET($R$3,0,0,'Données projet'!$E$9+1,1))-AVERAGE(OFFSET($H$3,0,0,'Données projet'!$E$9+1,1))</f>
        <v>221.90370112994782</v>
      </c>
      <c r="T98" s="62">
        <f t="shared" si="88"/>
        <v>53.56748068925981</v>
      </c>
      <c r="U98" s="16">
        <f>IF(ISNA(VLOOKUP(A98,'Données projet'!$A$35:$I$55,3,0)),0,VLOOKUP(A98,'Données projet'!$A$35:$I$55,3,0))</f>
        <v>6</v>
      </c>
      <c r="V98" s="16">
        <f>IF(ISNA(VLOOKUP(A98,'Données projet'!$A$35:$I$55,4,0)),0,VLOOKUP(A98,'Données projet'!$A$35:$I$55,4,0))</f>
        <v>103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12.7</v>
      </c>
      <c r="AI98" s="14">
        <f>IF('Données projet'!$A$62&gt;35,AI97+AH98-AQ97,IF(A98&lt;'Données projet'!$A$62,$AF$205^A98,IF(A98='Données projet'!$A$62,'Données projet'!$B$62,AI97+AH98-AQ97)))</f>
        <v>434.50000000000017</v>
      </c>
      <c r="AJ98" s="14">
        <f>AI98*VLOOKUP('Données projet'!$B$10,Paramètres!$A$1:$I$89,3,0)*VLOOKUP('Données projet'!$B$10,Paramètres!$A$1:$I$89,5,0)</f>
        <v>208.9945000000001</v>
      </c>
      <c r="AK98" s="14">
        <f t="shared" si="89"/>
        <v>51.715797310202156</v>
      </c>
      <c r="AL98" s="22">
        <f t="shared" si="58"/>
        <v>454.07043448193554</v>
      </c>
      <c r="AM98" s="62">
        <f t="shared" si="59"/>
        <v>747.40376781526879</v>
      </c>
      <c r="AN98" s="62">
        <f ca="1">AVERAGE(OFFSET($AM$3,0,0,'Données projet'!$E$10+1,1))-AVERAGE(OFFSET($H$3,0,0,'Données projet'!$E$10+1,1))</f>
        <v>171.15594482010141</v>
      </c>
      <c r="AO98" s="62">
        <f t="shared" si="90"/>
        <v>81.408731282498479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54.662400000000112</v>
      </c>
      <c r="D99" s="12">
        <f t="shared" si="86"/>
        <v>15.811526363852272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544.00925614201844</v>
      </c>
      <c r="H99" s="70">
        <f t="shared" si="56"/>
        <v>416.07542175037622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11.2</v>
      </c>
      <c r="N99" s="14">
        <f>IF('Données projet'!$A$36&gt;35,N98+M99-V98,IF(A99&lt;'Données projet'!$A$36,$K$205^A99,IF(A99='Données projet'!$A$36,'Données projet'!$B$36,N98+M99-V98)))</f>
        <v>484.20000000000016</v>
      </c>
      <c r="O99" s="14">
        <f>N99*VLOOKUP('Données projet'!$B$9,Paramètres!$A$1:$I$89,3,0)*VLOOKUP('Données projet'!$B$9,Paramètres!$A$1:$I$89,5,0)</f>
        <v>226.60560000000007</v>
      </c>
      <c r="P99" s="14">
        <f t="shared" si="87"/>
        <v>55.548098989444924</v>
      </c>
      <c r="Q99" s="22">
        <f t="shared" ref="Q99:Q130" si="107">(O99+P99)*0.475*44/12</f>
        <v>491.41769240661665</v>
      </c>
      <c r="R99" s="62">
        <f t="shared" si="55"/>
        <v>784.75102573994991</v>
      </c>
      <c r="S99" s="62">
        <f ca="1">AVERAGE(OFFSET($R$3,0,0,'Données projet'!$E$9+1,1))-AVERAGE(OFFSET($H$3,0,0,'Données projet'!$E$9+1,1))</f>
        <v>221.90370112994782</v>
      </c>
      <c r="T99" s="62">
        <f t="shared" si="88"/>
        <v>53.56748068925981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12.7</v>
      </c>
      <c r="AI99" s="14">
        <f>IF('Données projet'!$A$62&gt;35,AI98+AH99-AQ98,IF(A99&lt;'Données projet'!$A$62,$AF$205^A99,IF(A99='Données projet'!$A$62,'Données projet'!$B$62,AI98+AH99-AQ98)))</f>
        <v>447.20000000000016</v>
      </c>
      <c r="AJ99" s="14">
        <f>AI99*VLOOKUP('Données projet'!$B$10,Paramètres!$A$1:$I$89,3,0)*VLOOKUP('Données projet'!$B$10,Paramètres!$A$1:$I$89,5,0)</f>
        <v>215.10320000000007</v>
      </c>
      <c r="AK99" s="14">
        <f t="shared" si="89"/>
        <v>53.049200162450404</v>
      </c>
      <c r="AL99" s="22">
        <f t="shared" si="58"/>
        <v>467.03209694960123</v>
      </c>
      <c r="AM99" s="62">
        <f t="shared" si="59"/>
        <v>760.36543028293454</v>
      </c>
      <c r="AN99" s="62">
        <f ca="1">AVERAGE(OFFSET($AM$3,0,0,'Données projet'!$E$10+1,1))-AVERAGE(OFFSET($H$3,0,0,'Données projet'!$E$10+1,1))</f>
        <v>171.15594482010141</v>
      </c>
      <c r="AO99" s="62">
        <f t="shared" si="90"/>
        <v>81.408731282498479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55.231800000000113</v>
      </c>
      <c r="D100" s="12">
        <f t="shared" si="86"/>
        <v>15.956970399166744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549.52735044970905</v>
      </c>
      <c r="H100" s="70">
        <f t="shared" si="56"/>
        <v>417.32044177854891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11.2</v>
      </c>
      <c r="N100" s="14">
        <f>IF('Données projet'!$A$36&gt;35,N99+M100-V99,IF(A100&lt;'Données projet'!$A$36,$K$205^A100,IF(A100='Données projet'!$A$36,'Données projet'!$B$36,N99+M100-V99)))</f>
        <v>495.40000000000015</v>
      </c>
      <c r="O100" s="14">
        <f>N100*VLOOKUP('Données projet'!$B$9,Paramètres!$A$1:$I$89,3,0)*VLOOKUP('Données projet'!$B$9,Paramètres!$A$1:$I$89,5,0)</f>
        <v>231.84720000000007</v>
      </c>
      <c r="P100" s="14">
        <f t="shared" si="87"/>
        <v>56.681903222323619</v>
      </c>
      <c r="Q100" s="22">
        <f t="shared" si="107"/>
        <v>502.52152144554702</v>
      </c>
      <c r="R100" s="62">
        <f t="shared" si="55"/>
        <v>795.85485477888028</v>
      </c>
      <c r="S100" s="62">
        <f ca="1">AVERAGE(OFFSET($R$3,0,0,'Données projet'!$E$9+1,1))-AVERAGE(OFFSET($H$3,0,0,'Données projet'!$E$9+1,1))</f>
        <v>221.90370112994782</v>
      </c>
      <c r="T100" s="62">
        <f t="shared" si="88"/>
        <v>53.56748068925981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12.7</v>
      </c>
      <c r="AI100" s="14">
        <f>IF('Données projet'!$A$62&gt;35,AI99+AH100-AQ99,IF(A100&lt;'Données projet'!$A$62,$AF$205^A100,IF(A100='Données projet'!$A$62,'Données projet'!$B$62,AI99+AH100-AQ99)))</f>
        <v>459.90000000000015</v>
      </c>
      <c r="AJ100" s="14">
        <f>AI100*VLOOKUP('Données projet'!$B$10,Paramètres!$A$1:$I$89,3,0)*VLOOKUP('Données projet'!$B$10,Paramètres!$A$1:$I$89,5,0)</f>
        <v>221.21190000000007</v>
      </c>
      <c r="AK100" s="14">
        <f t="shared" si="89"/>
        <v>54.378201923554862</v>
      </c>
      <c r="AL100" s="22">
        <f t="shared" si="58"/>
        <v>479.98609418352476</v>
      </c>
      <c r="AM100" s="62">
        <f t="shared" si="59"/>
        <v>773.31942751685801</v>
      </c>
      <c r="AN100" s="62">
        <f ca="1">AVERAGE(OFFSET($AM$3,0,0,'Données projet'!$E$10+1,1))-AVERAGE(OFFSET($H$3,0,0,'Données projet'!$E$10+1,1))</f>
        <v>171.15594482010141</v>
      </c>
      <c r="AO100" s="62">
        <f t="shared" si="90"/>
        <v>81.408731282498479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55.801200000000115</v>
      </c>
      <c r="D101" s="12">
        <f t="shared" si="86"/>
        <v>16.102240003048909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555.04409826915037</v>
      </c>
      <c r="H101" s="70">
        <f t="shared" si="56"/>
        <v>418.56515800531037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11.2</v>
      </c>
      <c r="N101" s="14">
        <f>IF('Données projet'!$A$36&gt;35,N100+M101-V100,IF(A101&lt;'Données projet'!$A$36,$K$205^A101,IF(A101='Données projet'!$A$36,'Données projet'!$B$36,N100+M101-V100)))</f>
        <v>506.60000000000014</v>
      </c>
      <c r="O101" s="14">
        <f>N101*VLOOKUP('Données projet'!$B$9,Paramètres!$A$1:$I$89,3,0)*VLOOKUP('Données projet'!$B$9,Paramètres!$A$1:$I$89,5,0)</f>
        <v>237.08880000000005</v>
      </c>
      <c r="P101" s="14">
        <f t="shared" si="87"/>
        <v>57.812727423622988</v>
      </c>
      <c r="Q101" s="22">
        <f t="shared" si="107"/>
        <v>513.62016026281015</v>
      </c>
      <c r="R101" s="62">
        <f t="shared" si="55"/>
        <v>806.95349359614352</v>
      </c>
      <c r="S101" s="62">
        <f ca="1">AVERAGE(OFFSET($R$3,0,0,'Données projet'!$E$9+1,1))-AVERAGE(OFFSET($H$3,0,0,'Données projet'!$E$9+1,1))</f>
        <v>221.90370112994782</v>
      </c>
      <c r="T101" s="62">
        <f t="shared" si="88"/>
        <v>53.56748068925981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12.7</v>
      </c>
      <c r="AI101" s="14">
        <f>IF('Données projet'!$A$62&gt;35,AI100+AH101-AQ100,IF(A101&lt;'Données projet'!$A$62,$AF$205^A101,IF(A101='Données projet'!$A$62,'Données projet'!$B$62,AI100+AH101-AQ100)))</f>
        <v>472.60000000000014</v>
      </c>
      <c r="AJ101" s="14">
        <f>AI101*VLOOKUP('Données projet'!$B$10,Paramètres!$A$1:$I$89,3,0)*VLOOKUP('Données projet'!$B$10,Paramètres!$A$1:$I$89,5,0)</f>
        <v>227.32060000000007</v>
      </c>
      <c r="AK101" s="14">
        <f t="shared" si="89"/>
        <v>55.702938092025441</v>
      </c>
      <c r="AL101" s="22">
        <f t="shared" si="58"/>
        <v>492.93266217694435</v>
      </c>
      <c r="AM101" s="62">
        <f t="shared" si="59"/>
        <v>786.26599551027766</v>
      </c>
      <c r="AN101" s="62">
        <f ca="1">AVERAGE(OFFSET($AM$3,0,0,'Données projet'!$E$10+1,1))-AVERAGE(OFFSET($H$3,0,0,'Données projet'!$E$10+1,1))</f>
        <v>171.15594482010141</v>
      </c>
      <c r="AO101" s="62">
        <f t="shared" si="90"/>
        <v>81.408731282498479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56.370600000000117</v>
      </c>
      <c r="D102" s="12">
        <f t="shared" si="86"/>
        <v>16.247337161482822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560.55951493074554</v>
      </c>
      <c r="H102" s="70">
        <f t="shared" si="56"/>
        <v>419.80957388958274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11.2</v>
      </c>
      <c r="N102" s="14">
        <f>IF('Données projet'!$A$36&gt;35,N101+M102-V101,IF(A102&lt;'Données projet'!$A$36,$K$205^A102,IF(A102='Données projet'!$A$36,'Données projet'!$B$36,N101+M102-V101)))</f>
        <v>517.80000000000018</v>
      </c>
      <c r="O102" s="14">
        <f>N102*VLOOKUP('Données projet'!$B$9,Paramètres!$A$1:$I$89,3,0)*VLOOKUP('Données projet'!$B$9,Paramètres!$A$1:$I$89,5,0)</f>
        <v>242.33040000000011</v>
      </c>
      <c r="P102" s="14">
        <f t="shared" si="87"/>
        <v>58.940645062714694</v>
      </c>
      <c r="Q102" s="22">
        <f t="shared" si="107"/>
        <v>524.71373681756154</v>
      </c>
      <c r="R102" s="62">
        <f t="shared" si="55"/>
        <v>818.0470701508948</v>
      </c>
      <c r="S102" s="62">
        <f ca="1">AVERAGE(OFFSET($R$3,0,0,'Données projet'!$E$9+1,1))-AVERAGE(OFFSET($H$3,0,0,'Données projet'!$E$9+1,1))</f>
        <v>221.90370112994782</v>
      </c>
      <c r="T102" s="62">
        <f t="shared" si="88"/>
        <v>53.56748068925981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12.7</v>
      </c>
      <c r="AI102" s="14">
        <f>IF('Données projet'!$A$62&gt;35,AI101+AH102-AQ101,IF(A102&lt;'Données projet'!$A$62,$AF$205^A102,IF(A102='Données projet'!$A$62,'Données projet'!$B$62,AI101+AH102-AQ101)))</f>
        <v>485.30000000000013</v>
      </c>
      <c r="AJ102" s="14">
        <f>AI102*VLOOKUP('Données projet'!$B$10,Paramètres!$A$1:$I$89,3,0)*VLOOKUP('Données projet'!$B$10,Paramètres!$A$1:$I$89,5,0)</f>
        <v>233.42930000000004</v>
      </c>
      <c r="AK102" s="14">
        <f t="shared" si="89"/>
        <v>57.023536469378378</v>
      </c>
      <c r="AL102" s="22">
        <f t="shared" si="58"/>
        <v>505.87202351750079</v>
      </c>
      <c r="AM102" s="62">
        <f t="shared" si="59"/>
        <v>799.20535685083405</v>
      </c>
      <c r="AN102" s="62">
        <f ca="1">AVERAGE(OFFSET($AM$3,0,0,'Données projet'!$E$10+1,1))-AVERAGE(OFFSET($H$3,0,0,'Données projet'!$E$10+1,1))</f>
        <v>171.15594482010141</v>
      </c>
      <c r="AO102" s="62">
        <f t="shared" si="90"/>
        <v>81.408731282498479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56.940000000000119</v>
      </c>
      <c r="D103" s="12">
        <f t="shared" si="86"/>
        <v>16.392263818019341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566.07361543734316</v>
      </c>
      <c r="H103" s="70">
        <f t="shared" si="56"/>
        <v>421.05369281638389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529</v>
      </c>
      <c r="L103" s="13">
        <f>VLOOKUP(A103,'Données projet'!$A$35:$I$55,9,0)</f>
        <v>11.2</v>
      </c>
      <c r="M103" s="13">
        <f t="array" ref="M103">INDEX(L:L,MIN(IF(ISNUMBER(L103:L299),ROW(L103:L299),"")))</f>
        <v>11.2</v>
      </c>
      <c r="N103" s="14">
        <f>IF('Données projet'!$A$36&gt;35,N102+M103-V102,IF(A103&lt;'Données projet'!$A$36,$K$205^A103,IF(A103='Données projet'!$A$36,'Données projet'!$B$36,N102+M103-V102)))</f>
        <v>529.00000000000023</v>
      </c>
      <c r="O103" s="14">
        <f>N103*VLOOKUP('Données projet'!$B$9,Paramètres!$A$1:$I$89,3,0)*VLOOKUP('Données projet'!$B$9,Paramètres!$A$1:$I$89,5,0)</f>
        <v>247.57200000000012</v>
      </c>
      <c r="P103" s="14">
        <f t="shared" si="87"/>
        <v>60.065726249156576</v>
      </c>
      <c r="Q103" s="22">
        <f t="shared" si="107"/>
        <v>535.80237321728123</v>
      </c>
      <c r="R103" s="62">
        <f t="shared" si="55"/>
        <v>829.13570655061449</v>
      </c>
      <c r="S103" s="62">
        <f ca="1">AVERAGE(OFFSET($R$3,0,0,'Données projet'!$E$9+1,1))-AVERAGE(OFFSET($H$3,0,0,'Données projet'!$E$9+1,1))</f>
        <v>221.90370112994782</v>
      </c>
      <c r="T103" s="62">
        <f t="shared" si="88"/>
        <v>53.56748068925981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498</v>
      </c>
      <c r="AG103" s="13">
        <f>VLOOKUP(A103,'Données projet'!$A$61:$I$81,9,0)</f>
        <v>12.7</v>
      </c>
      <c r="AH103" s="13">
        <f t="array" ref="AH103">INDEX(AG:AG,MIN(IF(ISNUMBER(AG103:AG299),ROW(AG103:AG299),"")))</f>
        <v>12.7</v>
      </c>
      <c r="AI103" s="14">
        <f>IF('Données projet'!$A$62&gt;35,AI102+AH103-AQ102,IF(A103&lt;'Données projet'!$A$62,$AF$205^A103,IF(A103='Données projet'!$A$62,'Données projet'!$B$62,AI102+AH103-AQ102)))</f>
        <v>498.00000000000011</v>
      </c>
      <c r="AJ103" s="14">
        <f>AI103*VLOOKUP('Données projet'!$B$10,Paramètres!$A$1:$I$89,3,0)*VLOOKUP('Données projet'!$B$10,Paramètres!$A$1:$I$89,5,0)</f>
        <v>239.53800000000007</v>
      </c>
      <c r="AK103" s="14">
        <f t="shared" si="89"/>
        <v>58.340117787192874</v>
      </c>
      <c r="AL103" s="22">
        <f t="shared" si="58"/>
        <v>518.80438847936102</v>
      </c>
      <c r="AM103" s="62">
        <f t="shared" si="59"/>
        <v>812.13772181269428</v>
      </c>
      <c r="AN103" s="62">
        <f ca="1">AVERAGE(OFFSET($AM$3,0,0,'Données projet'!$E$10+1,1))-AVERAGE(OFFSET($H$3,0,0,'Données projet'!$E$10+1,1))</f>
        <v>171.15594482010141</v>
      </c>
      <c r="AO103" s="62">
        <f t="shared" si="90"/>
        <v>81.408731282498479</v>
      </c>
      <c r="AP103" s="16">
        <f>IF(ISNA(VLOOKUP(A103,'Données projet'!$A$61:$I$81,3,0)),0,VLOOKUP(A103,'Données projet'!$A$61:$I$81,3,0))</f>
        <v>7</v>
      </c>
      <c r="AQ103" s="16">
        <f>IF(ISNA(VLOOKUP(A103,'Données projet'!$A$61:$I$81,4,0)),0,VLOOKUP(A103,'Données projet'!$A$61:$I$81,4,0))</f>
        <v>45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57.50940000000012</v>
      </c>
      <c r="D104" s="12">
        <f t="shared" si="86"/>
        <v>16.53702187509797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571.58641447444143</v>
      </c>
      <c r="H104" s="70">
        <f t="shared" si="56"/>
        <v>422.29751809912915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10.199999999999999</v>
      </c>
      <c r="N104" s="14">
        <f>IF('Données projet'!$A$36&gt;35,N103+M104-V103,IF(A104&lt;'Données projet'!$A$36,$K$205^A104,IF(A104='Données projet'!$A$36,'Données projet'!$B$36,N103+M104-V103)))</f>
        <v>539.20000000000027</v>
      </c>
      <c r="O104" s="14">
        <f>N104*VLOOKUP('Données projet'!$B$9,Paramètres!$A$1:$I$89,3,0)*VLOOKUP('Données projet'!$B$9,Paramètres!$A$1:$I$89,5,0)</f>
        <v>252.3456000000001</v>
      </c>
      <c r="P104" s="14">
        <f t="shared" si="87"/>
        <v>61.08794247234318</v>
      </c>
      <c r="Q104" s="22">
        <f t="shared" si="107"/>
        <v>545.89675313933117</v>
      </c>
      <c r="R104" s="62">
        <f t="shared" si="55"/>
        <v>839.23008647266442</v>
      </c>
      <c r="S104" s="62">
        <f ca="1">AVERAGE(OFFSET($R$3,0,0,'Données projet'!$E$9+1,1))-AVERAGE(OFFSET($H$3,0,0,'Données projet'!$E$9+1,1))</f>
        <v>221.90370112994782</v>
      </c>
      <c r="T104" s="62">
        <f t="shared" si="88"/>
        <v>53.56748068925981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14</v>
      </c>
      <c r="AI104" s="14">
        <f>IF('Données projet'!$A$62&gt;35,AI103+AH104-AQ103,IF(A104&lt;'Données projet'!$A$62,$AF$205^A104,IF(A104='Données projet'!$A$62,'Données projet'!$B$62,AI103+AH104-AQ103)))</f>
        <v>467.00000000000011</v>
      </c>
      <c r="AJ104" s="14">
        <f>AI104*VLOOKUP('Données projet'!$B$10,Paramètres!$A$1:$I$89,3,0)*VLOOKUP('Données projet'!$B$10,Paramètres!$A$1:$I$89,5,0)</f>
        <v>224.62700000000007</v>
      </c>
      <c r="AK104" s="14">
        <f t="shared" si="89"/>
        <v>55.119319863505318</v>
      </c>
      <c r="AL104" s="22">
        <f t="shared" si="58"/>
        <v>487.22484042893853</v>
      </c>
      <c r="AM104" s="62">
        <f t="shared" si="59"/>
        <v>780.55817376227185</v>
      </c>
      <c r="AN104" s="62">
        <f ca="1">AVERAGE(OFFSET($AM$3,0,0,'Données projet'!$E$10+1,1))-AVERAGE(OFFSET($H$3,0,0,'Données projet'!$E$10+1,1))</f>
        <v>171.15594482010141</v>
      </c>
      <c r="AO104" s="62">
        <f t="shared" si="90"/>
        <v>81.408731282498479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58.078800000000122</v>
      </c>
      <c r="D105" s="12">
        <f t="shared" si="86"/>
        <v>16.68161319531464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577.09792641997365</v>
      </c>
      <c r="H105" s="70">
        <f t="shared" si="56"/>
        <v>423.54105298183981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10.199999999999999</v>
      </c>
      <c r="N105" s="14">
        <f>IF('Données projet'!$A$36&gt;35,N104+M105-V104,IF(A105&lt;'Données projet'!$A$36,$K$205^A105,IF(A105='Données projet'!$A$36,'Données projet'!$B$36,N104+M105-V104)))</f>
        <v>549.40000000000032</v>
      </c>
      <c r="O105" s="14">
        <f>N105*VLOOKUP('Données projet'!$B$9,Paramètres!$A$1:$I$89,3,0)*VLOOKUP('Données projet'!$B$9,Paramètres!$A$1:$I$89,5,0)</f>
        <v>257.11920000000015</v>
      </c>
      <c r="P105" s="14">
        <f t="shared" si="87"/>
        <v>62.107910182723955</v>
      </c>
      <c r="Q105" s="22">
        <f t="shared" si="107"/>
        <v>555.98721690157777</v>
      </c>
      <c r="R105" s="62">
        <f t="shared" si="55"/>
        <v>849.32055023491102</v>
      </c>
      <c r="S105" s="62">
        <f ca="1">AVERAGE(OFFSET($R$3,0,0,'Données projet'!$E$9+1,1))-AVERAGE(OFFSET($H$3,0,0,'Données projet'!$E$9+1,1))</f>
        <v>221.90370112994782</v>
      </c>
      <c r="T105" s="62">
        <f t="shared" si="88"/>
        <v>53.56748068925981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14</v>
      </c>
      <c r="AI105" s="14">
        <f>IF('Données projet'!$A$62&gt;35,AI104+AH105-AQ104,IF(A105&lt;'Données projet'!$A$62,$AF$205^A105,IF(A105='Données projet'!$A$62,'Données projet'!$B$62,AI104+AH105-AQ104)))</f>
        <v>481.00000000000011</v>
      </c>
      <c r="AJ105" s="14">
        <f>AI105*VLOOKUP('Données projet'!$B$10,Paramètres!$A$1:$I$89,3,0)*VLOOKUP('Données projet'!$B$10,Paramètres!$A$1:$I$89,5,0)</f>
        <v>231.36100000000005</v>
      </c>
      <c r="AK105" s="14">
        <f t="shared" si="89"/>
        <v>56.576860426068023</v>
      </c>
      <c r="AL105" s="22">
        <f t="shared" si="58"/>
        <v>501.49177357540185</v>
      </c>
      <c r="AM105" s="62">
        <f t="shared" si="59"/>
        <v>794.82510690873517</v>
      </c>
      <c r="AN105" s="62">
        <f ca="1">AVERAGE(OFFSET($AM$3,0,0,'Données projet'!$E$10+1,1))-AVERAGE(OFFSET($H$3,0,0,'Données projet'!$E$10+1,1))</f>
        <v>171.15594482010141</v>
      </c>
      <c r="AO105" s="62">
        <f t="shared" si="90"/>
        <v>81.408731282498479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58.648200000000124</v>
      </c>
      <c r="D106" s="12">
        <f t="shared" si="86"/>
        <v>16.826039602638438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582.60816535370122</v>
      </c>
      <c r="H106" s="70">
        <f t="shared" si="56"/>
        <v>424.78430064126212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10.199999999999999</v>
      </c>
      <c r="N106" s="14">
        <f>IF('Données projet'!$A$36&gt;35,N105+M106-V105,IF(A106&lt;'Données projet'!$A$36,$K$205^A106,IF(A106='Données projet'!$A$36,'Données projet'!$B$36,N105+M106-V105)))</f>
        <v>559.60000000000036</v>
      </c>
      <c r="O106" s="14">
        <f>N106*VLOOKUP('Données projet'!$B$9,Paramètres!$A$1:$I$89,3,0)*VLOOKUP('Données projet'!$B$9,Paramètres!$A$1:$I$89,5,0)</f>
        <v>261.89280000000019</v>
      </c>
      <c r="P106" s="14">
        <f t="shared" si="87"/>
        <v>63.125675939750188</v>
      </c>
      <c r="Q106" s="22">
        <f t="shared" si="107"/>
        <v>566.07384559506522</v>
      </c>
      <c r="R106" s="62">
        <f t="shared" si="55"/>
        <v>859.40717892839848</v>
      </c>
      <c r="S106" s="62">
        <f ca="1">AVERAGE(OFFSET($R$3,0,0,'Données projet'!$E$9+1,1))-AVERAGE(OFFSET($H$3,0,0,'Données projet'!$E$9+1,1))</f>
        <v>221.90370112994782</v>
      </c>
      <c r="T106" s="62">
        <f t="shared" si="88"/>
        <v>53.56748068925981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14</v>
      </c>
      <c r="AI106" s="14">
        <f>IF('Données projet'!$A$62&gt;35,AI105+AH106-AQ105,IF(A106&lt;'Données projet'!$A$62,$AF$205^A106,IF(A106='Données projet'!$A$62,'Données projet'!$B$62,AI105+AH106-AQ105)))</f>
        <v>495.00000000000011</v>
      </c>
      <c r="AJ106" s="14">
        <f>AI106*VLOOKUP('Données projet'!$B$10,Paramètres!$A$1:$I$89,3,0)*VLOOKUP('Données projet'!$B$10,Paramètres!$A$1:$I$89,5,0)</f>
        <v>238.09500000000006</v>
      </c>
      <c r="AK106" s="14">
        <f t="shared" si="89"/>
        <v>58.02947054598085</v>
      </c>
      <c r="AL106" s="22">
        <f t="shared" si="58"/>
        <v>515.75011953425008</v>
      </c>
      <c r="AM106" s="62">
        <f t="shared" si="59"/>
        <v>809.08345286758345</v>
      </c>
      <c r="AN106" s="62">
        <f ca="1">AVERAGE(OFFSET($AM$3,0,0,'Données projet'!$E$10+1,1))-AVERAGE(OFFSET($H$3,0,0,'Données projet'!$E$10+1,1))</f>
        <v>171.15594482010141</v>
      </c>
      <c r="AO106" s="62">
        <f t="shared" si="90"/>
        <v>81.408731282498479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59.217600000000125</v>
      </c>
      <c r="D107" s="12">
        <f t="shared" si="86"/>
        <v>16.970302883579766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588.11714506623082</v>
      </c>
      <c r="H107" s="70">
        <f t="shared" si="56"/>
        <v>426.02726418890165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10.199999999999999</v>
      </c>
      <c r="N107" s="14">
        <f>IF('Données projet'!$A$36&gt;35,N106+M107-V106,IF(A107&lt;'Données projet'!$A$36,$K$205^A107,IF(A107='Données projet'!$A$36,'Données projet'!$B$36,N106+M107-V106)))</f>
        <v>569.80000000000041</v>
      </c>
      <c r="O107" s="14">
        <f>N107*VLOOKUP('Données projet'!$B$9,Paramètres!$A$1:$I$89,3,0)*VLOOKUP('Données projet'!$B$9,Paramètres!$A$1:$I$89,5,0)</f>
        <v>266.66640000000018</v>
      </c>
      <c r="P107" s="14">
        <f t="shared" si="87"/>
        <v>64.141284508389418</v>
      </c>
      <c r="Q107" s="22">
        <f t="shared" si="107"/>
        <v>576.15671718544525</v>
      </c>
      <c r="R107" s="62">
        <f t="shared" si="55"/>
        <v>869.49005051877862</v>
      </c>
      <c r="S107" s="62">
        <f ca="1">AVERAGE(OFFSET($R$3,0,0,'Données projet'!$E$9+1,1))-AVERAGE(OFFSET($H$3,0,0,'Données projet'!$E$9+1,1))</f>
        <v>221.90370112994782</v>
      </c>
      <c r="T107" s="62">
        <f t="shared" si="88"/>
        <v>53.56748068925981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14</v>
      </c>
      <c r="AI107" s="14">
        <f>IF('Données projet'!$A$62&gt;35,AI106+AH107-AQ106,IF(A107&lt;'Données projet'!$A$62,$AF$205^A107,IF(A107='Données projet'!$A$62,'Données projet'!$B$62,AI106+AH107-AQ106)))</f>
        <v>509.00000000000011</v>
      </c>
      <c r="AJ107" s="14">
        <f>AI107*VLOOKUP('Données projet'!$B$10,Paramètres!$A$1:$I$89,3,0)*VLOOKUP('Données projet'!$B$10,Paramètres!$A$1:$I$89,5,0)</f>
        <v>244.82900000000006</v>
      </c>
      <c r="AK107" s="14">
        <f t="shared" si="89"/>
        <v>59.477305687742081</v>
      </c>
      <c r="AL107" s="22">
        <f t="shared" si="58"/>
        <v>530.00014907281752</v>
      </c>
      <c r="AM107" s="62">
        <f t="shared" si="59"/>
        <v>823.33348240615078</v>
      </c>
      <c r="AN107" s="62">
        <f ca="1">AVERAGE(OFFSET($AM$3,0,0,'Données projet'!$E$10+1,1))-AVERAGE(OFFSET($H$3,0,0,'Données projet'!$E$10+1,1))</f>
        <v>171.15594482010141</v>
      </c>
      <c r="AO107" s="62">
        <f t="shared" si="90"/>
        <v>81.408731282498479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59.787000000000127</v>
      </c>
      <c r="D108" s="12">
        <f t="shared" si="86"/>
        <v>17.114404788312168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593.62487906767376</v>
      </c>
      <c r="H108" s="70">
        <f t="shared" si="56"/>
        <v>427.2699466729772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580</v>
      </c>
      <c r="L108" s="13">
        <f>VLOOKUP(A108,'Données projet'!$A$35:$I$55,9,0)</f>
        <v>10.199999999999999</v>
      </c>
      <c r="M108" s="13">
        <f t="array" ref="M108">INDEX(L:L,MIN(IF(ISNUMBER(L108:L304),ROW(L108:L304),"")))</f>
        <v>10.199999999999999</v>
      </c>
      <c r="N108" s="14">
        <f>IF('Données projet'!$A$36&gt;35,N107+M108-V107,IF(A108&lt;'Données projet'!$A$36,$K$205^A108,IF(A108='Données projet'!$A$36,'Données projet'!$B$36,N107+M108-V107)))</f>
        <v>580.00000000000045</v>
      </c>
      <c r="O108" s="14">
        <f>N108*VLOOKUP('Données projet'!$B$9,Paramètres!$A$1:$I$89,3,0)*VLOOKUP('Données projet'!$B$9,Paramètres!$A$1:$I$89,5,0)</f>
        <v>271.44000000000023</v>
      </c>
      <c r="P108" s="14">
        <f t="shared" si="87"/>
        <v>65.15477895915123</v>
      </c>
      <c r="Q108" s="22">
        <f t="shared" si="107"/>
        <v>586.23590668718873</v>
      </c>
      <c r="R108" s="62">
        <f t="shared" si="55"/>
        <v>879.5692400205221</v>
      </c>
      <c r="S108" s="62">
        <f ca="1">AVERAGE(OFFSET($R$3,0,0,'Données projet'!$E$9+1,1))-AVERAGE(OFFSET($H$3,0,0,'Données projet'!$E$9+1,1))</f>
        <v>221.90370112994782</v>
      </c>
      <c r="T108" s="62">
        <f t="shared" si="88"/>
        <v>53.56748068925981</v>
      </c>
      <c r="U108" s="16">
        <f>IF(ISNA(VLOOKUP(A108,'Données projet'!$A$35:$I$55,3,0)),0,VLOOKUP(A108,'Données projet'!$A$35:$I$55,3,0))</f>
        <v>7</v>
      </c>
      <c r="V108" s="16">
        <f>IF(ISNA(VLOOKUP(A108,'Données projet'!$A$35:$I$55,4,0)),0,VLOOKUP(A108,'Données projet'!$A$35:$I$55,4,0))</f>
        <v>580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14</v>
      </c>
      <c r="AI108" s="14">
        <f>IF('Données projet'!$A$62&gt;35,AI107+AH108-AQ107,IF(A108&lt;'Données projet'!$A$62,$AF$205^A108,IF(A108='Données projet'!$A$62,'Données projet'!$B$62,AI107+AH108-AQ107)))</f>
        <v>523.00000000000011</v>
      </c>
      <c r="AJ108" s="14">
        <f>AI108*VLOOKUP('Données projet'!$B$10,Paramètres!$A$1:$I$89,3,0)*VLOOKUP('Données projet'!$B$10,Paramètres!$A$1:$I$89,5,0)</f>
        <v>251.56300000000007</v>
      </c>
      <c r="AK108" s="14">
        <f t="shared" si="89"/>
        <v>60.920512277071659</v>
      </c>
      <c r="AL108" s="22">
        <f t="shared" si="58"/>
        <v>544.24211721589984</v>
      </c>
      <c r="AM108" s="62">
        <f t="shared" si="59"/>
        <v>837.57545054923321</v>
      </c>
      <c r="AN108" s="62">
        <f ca="1">AVERAGE(OFFSET($AM$3,0,0,'Données projet'!$E$10+1,1))-AVERAGE(OFFSET($H$3,0,0,'Données projet'!$E$10+1,1))</f>
        <v>171.15594482010141</v>
      </c>
      <c r="AO108" s="62">
        <f t="shared" si="90"/>
        <v>81.408731282498479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60.356400000000129</v>
      </c>
      <c r="D109" s="12">
        <f t="shared" si="86"/>
        <v>17.258347031750347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599.13138059596861</v>
      </c>
      <c r="H109" s="70">
        <f t="shared" si="56"/>
        <v>428.51235108029874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4.5474735088646412E-13</v>
      </c>
      <c r="O109" s="14">
        <f>N109*VLOOKUP('Données projet'!$B$9,Paramètres!$A$1:$I$89,3,0)*VLOOKUP('Données projet'!$B$9,Paramètres!$A$1:$I$89,5,0)</f>
        <v>2.1282176021486519E-13</v>
      </c>
      <c r="P109" s="14">
        <f t="shared" si="87"/>
        <v>2.9281075858910828E-12</v>
      </c>
      <c r="Q109" s="22">
        <f t="shared" si="107"/>
        <v>5.4704519444678596E-12</v>
      </c>
      <c r="R109" s="62">
        <f t="shared" si="55"/>
        <v>293.33333333333877</v>
      </c>
      <c r="S109" s="62">
        <f ca="1">AVERAGE(OFFSET($R$3,0,0,'Données projet'!$E$9+1,1))-AVERAGE(OFFSET($H$3,0,0,'Données projet'!$E$9+1,1))</f>
        <v>221.90370112994782</v>
      </c>
      <c r="T109" s="62">
        <f t="shared" si="88"/>
        <v>53.56748068925981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14</v>
      </c>
      <c r="AI109" s="14">
        <f>IF('Données projet'!$A$62&gt;35,AI108+AH109-AQ108,IF(A109&lt;'Données projet'!$A$62,$AF$205^A109,IF(A109='Données projet'!$A$62,'Données projet'!$B$62,AI108+AH109-AQ108)))</f>
        <v>537.00000000000011</v>
      </c>
      <c r="AJ109" s="14">
        <f>AI109*VLOOKUP('Données projet'!$B$10,Paramètres!$A$1:$I$89,3,0)*VLOOKUP('Données projet'!$B$10,Paramètres!$A$1:$I$89,5,0)</f>
        <v>258.29700000000003</v>
      </c>
      <c r="AK109" s="14">
        <f t="shared" si="89"/>
        <v>62.3592284541322</v>
      </c>
      <c r="AL109" s="22">
        <f t="shared" si="58"/>
        <v>558.4762645576136</v>
      </c>
      <c r="AM109" s="62">
        <f t="shared" si="59"/>
        <v>851.80959789094686</v>
      </c>
      <c r="AN109" s="62">
        <f ca="1">AVERAGE(OFFSET($AM$3,0,0,'Données projet'!$E$10+1,1))-AVERAGE(OFFSET($H$3,0,0,'Données projet'!$E$10+1,1))</f>
        <v>171.15594482010141</v>
      </c>
      <c r="AO109" s="62">
        <f t="shared" si="90"/>
        <v>81.408731282498479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60.92580000000013</v>
      </c>
      <c r="D110" s="12">
        <f t="shared" si="86"/>
        <v>17.402131294586248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604.63666262487732</v>
      </c>
      <c r="H110" s="70">
        <f t="shared" si="56"/>
        <v>429.75448033807129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4.5474735088646412E-13</v>
      </c>
      <c r="O110" s="14">
        <f>N110*VLOOKUP('Données projet'!$B$9,Paramètres!$A$1:$I$89,3,0)*VLOOKUP('Données projet'!$B$9,Paramètres!$A$1:$I$89,5,0)</f>
        <v>2.1282176021486519E-13</v>
      </c>
      <c r="P110" s="14">
        <f t="shared" si="87"/>
        <v>2.9281075858910828E-12</v>
      </c>
      <c r="Q110" s="22">
        <f t="shared" si="107"/>
        <v>5.4704519444678596E-12</v>
      </c>
      <c r="R110" s="62">
        <f t="shared" si="55"/>
        <v>293.33333333333877</v>
      </c>
      <c r="S110" s="62">
        <f ca="1">AVERAGE(OFFSET($R$3,0,0,'Données projet'!$E$9+1,1))-AVERAGE(OFFSET($H$3,0,0,'Données projet'!$E$9+1,1))</f>
        <v>221.90370112994782</v>
      </c>
      <c r="T110" s="62">
        <f t="shared" si="88"/>
        <v>53.56748068925981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14</v>
      </c>
      <c r="AI110" s="14">
        <f>IF('Données projet'!$A$62&gt;35,AI109+AH110-AQ109,IF(A110&lt;'Données projet'!$A$62,$AF$205^A110,IF(A110='Données projet'!$A$62,'Données projet'!$B$62,AI109+AH110-AQ109)))</f>
        <v>551.00000000000011</v>
      </c>
      <c r="AJ110" s="14">
        <f>AI110*VLOOKUP('Données projet'!$B$10,Paramètres!$A$1:$I$89,3,0)*VLOOKUP('Données projet'!$B$10,Paramètres!$A$1:$I$89,5,0)</f>
        <v>265.03100000000006</v>
      </c>
      <c r="AK110" s="14">
        <f t="shared" si="89"/>
        <v>63.793584745992824</v>
      </c>
      <c r="AL110" s="22">
        <f t="shared" si="58"/>
        <v>572.7028184326042</v>
      </c>
      <c r="AM110" s="62">
        <f t="shared" si="59"/>
        <v>866.03615176593757</v>
      </c>
      <c r="AN110" s="62">
        <f ca="1">AVERAGE(OFFSET($AM$3,0,0,'Données projet'!$E$10+1,1))-AVERAGE(OFFSET($H$3,0,0,'Données projet'!$E$10+1,1))</f>
        <v>171.15594482010141</v>
      </c>
      <c r="AO110" s="62">
        <f t="shared" si="90"/>
        <v>81.408731282498479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61.495200000000132</v>
      </c>
      <c r="D111" s="12">
        <f t="shared" si="86"/>
        <v>17.545759224285291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610.14073787167695</v>
      </c>
      <c r="H111" s="70">
        <f t="shared" si="56"/>
        <v>430.9963373156304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4.5474735088646412E-13</v>
      </c>
      <c r="O111" s="14">
        <f>N111*VLOOKUP('Données projet'!$B$9,Paramètres!$A$1:$I$89,3,0)*VLOOKUP('Données projet'!$B$9,Paramètres!$A$1:$I$89,5,0)</f>
        <v>2.1282176021486519E-13</v>
      </c>
      <c r="P111" s="14">
        <f t="shared" si="87"/>
        <v>2.9281075858910828E-12</v>
      </c>
      <c r="Q111" s="22">
        <f t="shared" si="107"/>
        <v>5.4704519444678596E-12</v>
      </c>
      <c r="R111" s="62">
        <f t="shared" si="55"/>
        <v>293.33333333333877</v>
      </c>
      <c r="S111" s="62">
        <f ca="1">AVERAGE(OFFSET($R$3,0,0,'Données projet'!$E$9+1,1))-AVERAGE(OFFSET($H$3,0,0,'Données projet'!$E$9+1,1))</f>
        <v>221.90370112994782</v>
      </c>
      <c r="T111" s="62">
        <f t="shared" si="88"/>
        <v>53.56748068925981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14</v>
      </c>
      <c r="AI111" s="14">
        <f>IF('Données projet'!$A$62&gt;35,AI110+AH111-AQ110,IF(A111&lt;'Données projet'!$A$62,$AF$205^A111,IF(A111='Données projet'!$A$62,'Données projet'!$B$62,AI110+AH111-AQ110)))</f>
        <v>565.00000000000011</v>
      </c>
      <c r="AJ111" s="14">
        <f>AI111*VLOOKUP('Données projet'!$B$10,Paramètres!$A$1:$I$89,3,0)*VLOOKUP('Données projet'!$B$10,Paramètres!$A$1:$I$89,5,0)</f>
        <v>271.76500000000004</v>
      </c>
      <c r="AK111" s="14">
        <f t="shared" si="89"/>
        <v>65.223704668824254</v>
      </c>
      <c r="AL111" s="22">
        <f t="shared" si="58"/>
        <v>586.92199396486899</v>
      </c>
      <c r="AM111" s="62">
        <f t="shared" si="59"/>
        <v>880.25532729820225</v>
      </c>
      <c r="AN111" s="62">
        <f ca="1">AVERAGE(OFFSET($AM$3,0,0,'Données projet'!$E$10+1,1))-AVERAGE(OFFSET($H$3,0,0,'Données projet'!$E$10+1,1))</f>
        <v>171.15594482010141</v>
      </c>
      <c r="AO111" s="62">
        <f t="shared" si="90"/>
        <v>81.408731282498479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62.064600000000134</v>
      </c>
      <c r="D112" s="12">
        <f t="shared" si="86"/>
        <v>17.689232436044723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615.64361880455681</v>
      </c>
      <c r="H112" s="70">
        <f t="shared" si="56"/>
        <v>432.23792482611145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4.5474735088646412E-13</v>
      </c>
      <c r="O112" s="14">
        <f>N112*VLOOKUP('Données projet'!$B$9,Paramètres!$A$1:$I$89,3,0)*VLOOKUP('Données projet'!$B$9,Paramètres!$A$1:$I$89,5,0)</f>
        <v>2.1282176021486519E-13</v>
      </c>
      <c r="P112" s="14">
        <f t="shared" si="87"/>
        <v>2.9281075858910828E-12</v>
      </c>
      <c r="Q112" s="22">
        <f t="shared" si="107"/>
        <v>5.4704519444678596E-12</v>
      </c>
      <c r="R112" s="62">
        <f t="shared" si="55"/>
        <v>293.33333333333877</v>
      </c>
      <c r="S112" s="62">
        <f ca="1">AVERAGE(OFFSET($R$3,0,0,'Données projet'!$E$9+1,1))-AVERAGE(OFFSET($H$3,0,0,'Données projet'!$E$9+1,1))</f>
        <v>221.90370112994782</v>
      </c>
      <c r="T112" s="62">
        <f t="shared" si="88"/>
        <v>53.56748068925981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14</v>
      </c>
      <c r="AI112" s="14">
        <f>IF('Données projet'!$A$62&gt;35,AI111+AH112-AQ111,IF(A112&lt;'Données projet'!$A$62,$AF$205^A112,IF(A112='Données projet'!$A$62,'Données projet'!$B$62,AI111+AH112-AQ111)))</f>
        <v>579.00000000000011</v>
      </c>
      <c r="AJ112" s="14">
        <f>AI112*VLOOKUP('Données projet'!$B$10,Paramètres!$A$1:$I$89,3,0)*VLOOKUP('Données projet'!$B$10,Paramètres!$A$1:$I$89,5,0)</f>
        <v>278.49900000000008</v>
      </c>
      <c r="AK112" s="14">
        <f t="shared" si="89"/>
        <v>66.649705268727473</v>
      </c>
      <c r="AL112" s="22">
        <f t="shared" si="58"/>
        <v>601.13399500970047</v>
      </c>
      <c r="AM112" s="62">
        <f t="shared" si="59"/>
        <v>894.46732834303384</v>
      </c>
      <c r="AN112" s="62">
        <f ca="1">AVERAGE(OFFSET($AM$3,0,0,'Données projet'!$E$10+1,1))-AVERAGE(OFFSET($H$3,0,0,'Données projet'!$E$10+1,1))</f>
        <v>171.15594482010141</v>
      </c>
      <c r="AO112" s="62">
        <f t="shared" si="90"/>
        <v>81.408731282498479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62.634000000000135</v>
      </c>
      <c r="D113" s="12">
        <f t="shared" si="86"/>
        <v>17.832552513715701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621.14531764973628</v>
      </c>
      <c r="H113" s="70">
        <f t="shared" si="56"/>
        <v>433.47924562805508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4.5474735088646412E-13</v>
      </c>
      <c r="O113" s="14">
        <f>N113*VLOOKUP('Données projet'!$B$9,Paramètres!$A$1:$I$89,3,0)*VLOOKUP('Données projet'!$B$9,Paramètres!$A$1:$I$89,5,0)</f>
        <v>2.1282176021486519E-13</v>
      </c>
      <c r="P113" s="14">
        <f t="shared" si="87"/>
        <v>2.9281075858910828E-12</v>
      </c>
      <c r="Q113" s="22">
        <f t="shared" si="107"/>
        <v>5.4704519444678596E-12</v>
      </c>
      <c r="R113" s="62">
        <f t="shared" si="55"/>
        <v>293.33333333333877</v>
      </c>
      <c r="S113" s="62">
        <f ca="1">AVERAGE(OFFSET($R$3,0,0,'Données projet'!$E$9+1,1))-AVERAGE(OFFSET($H$3,0,0,'Données projet'!$E$9+1,1))</f>
        <v>221.90370112994782</v>
      </c>
      <c r="T113" s="62">
        <f t="shared" si="88"/>
        <v>53.56748068925981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593</v>
      </c>
      <c r="AG113" s="13">
        <f>VLOOKUP(A113,'Données projet'!$A$61:$I$81,9,0)</f>
        <v>14</v>
      </c>
      <c r="AH113" s="13">
        <f t="array" ref="AH113">INDEX(AG:AG,MIN(IF(ISNUMBER(AG113:AG309),ROW(AG113:AG309),"")))</f>
        <v>14</v>
      </c>
      <c r="AI113" s="14">
        <f>IF('Données projet'!$A$62&gt;35,AI112+AH113-AQ112,IF(A113&lt;'Données projet'!$A$62,$AF$205^A113,IF(A113='Données projet'!$A$62,'Données projet'!$B$62,AI112+AH113-AQ112)))</f>
        <v>593.00000000000011</v>
      </c>
      <c r="AJ113" s="14">
        <f>AI113*VLOOKUP('Données projet'!$B$10,Paramètres!$A$1:$I$89,3,0)*VLOOKUP('Données projet'!$B$10,Paramètres!$A$1:$I$89,5,0)</f>
        <v>285.23300000000006</v>
      </c>
      <c r="AK113" s="14">
        <f t="shared" si="89"/>
        <v>68.071697608780525</v>
      </c>
      <c r="AL113" s="22">
        <f t="shared" si="58"/>
        <v>615.33901500195941</v>
      </c>
      <c r="AM113" s="62">
        <f t="shared" si="59"/>
        <v>908.67234833529278</v>
      </c>
      <c r="AN113" s="62">
        <f ca="1">AVERAGE(OFFSET($AM$3,0,0,'Données projet'!$E$10+1,1))-AVERAGE(OFFSET($H$3,0,0,'Données projet'!$E$10+1,1))</f>
        <v>171.15594482010141</v>
      </c>
      <c r="AO113" s="62">
        <f t="shared" si="90"/>
        <v>81.408731282498479</v>
      </c>
      <c r="AP113" s="16">
        <f>IF(ISNA(VLOOKUP(A113,'Données projet'!$A$61:$I$81,3,0)),0,VLOOKUP(A113,'Données projet'!$A$61:$I$81,3,0))</f>
        <v>8</v>
      </c>
      <c r="AQ113" s="16">
        <f>IF(ISNA(VLOOKUP(A113,'Données projet'!$A$61:$I$81,4,0)),0,VLOOKUP(A113,'Données projet'!$A$61:$I$81,4,0))</f>
        <v>593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63.203400000000137</v>
      </c>
      <c r="D114" s="12">
        <f t="shared" si="86"/>
        <v>17.975721010690972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626.6458463983173</v>
      </c>
      <c r="H114" s="70">
        <f t="shared" si="56"/>
        <v>434.72030242695365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4.5474735088646412E-13</v>
      </c>
      <c r="O114" s="14">
        <f>N114*VLOOKUP('Données projet'!$B$9,Paramètres!$A$1:$I$89,3,0)*VLOOKUP('Données projet'!$B$9,Paramètres!$A$1:$I$89,5,0)</f>
        <v>2.1282176021486519E-13</v>
      </c>
      <c r="P114" s="14">
        <f t="shared" si="87"/>
        <v>2.9281075858910828E-12</v>
      </c>
      <c r="Q114" s="22">
        <f t="shared" si="107"/>
        <v>5.4704519444678596E-12</v>
      </c>
      <c r="R114" s="62">
        <f t="shared" si="55"/>
        <v>293.33333333333877</v>
      </c>
      <c r="S114" s="62">
        <f ca="1">AVERAGE(OFFSET($R$3,0,0,'Données projet'!$E$9+1,1))-AVERAGE(OFFSET($H$3,0,0,'Données projet'!$E$9+1,1))</f>
        <v>221.90370112994782</v>
      </c>
      <c r="T114" s="62">
        <f t="shared" si="88"/>
        <v>53.56748068925981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5.4683368944097308E-14</v>
      </c>
      <c r="AK114" s="14">
        <f t="shared" si="89"/>
        <v>8.8129432816788268E-13</v>
      </c>
      <c r="AL114" s="22">
        <f t="shared" si="58"/>
        <v>1.6301611558033651E-12</v>
      </c>
      <c r="AM114" s="62">
        <f t="shared" si="59"/>
        <v>293.33333333333496</v>
      </c>
      <c r="AN114" s="62">
        <f ca="1">AVERAGE(OFFSET($AM$3,0,0,'Données projet'!$E$10+1,1))-AVERAGE(OFFSET($H$3,0,0,'Données projet'!$E$10+1,1))</f>
        <v>171.15594482010141</v>
      </c>
      <c r="AO114" s="62">
        <f t="shared" si="90"/>
        <v>81.408731282498479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63.772800000000139</v>
      </c>
      <c r="D115" s="12">
        <f t="shared" si="86"/>
        <v>18.118739450759591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632.14521681288204</v>
      </c>
      <c r="H115" s="70">
        <f t="shared" si="56"/>
        <v>435.96109787673981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4.5474735088646412E-13</v>
      </c>
      <c r="O115" s="14">
        <f>N115*VLOOKUP('Données projet'!$B$9,Paramètres!$A$1:$I$89,3,0)*VLOOKUP('Données projet'!$B$9,Paramètres!$A$1:$I$89,5,0)</f>
        <v>2.1282176021486519E-13</v>
      </c>
      <c r="P115" s="14">
        <f t="shared" si="87"/>
        <v>2.9281075858910828E-12</v>
      </c>
      <c r="Q115" s="22">
        <f t="shared" si="107"/>
        <v>5.4704519444678596E-12</v>
      </c>
      <c r="R115" s="62">
        <f t="shared" si="55"/>
        <v>293.33333333333877</v>
      </c>
      <c r="S115" s="62">
        <f ca="1">AVERAGE(OFFSET($R$3,0,0,'Données projet'!$E$9+1,1))-AVERAGE(OFFSET($H$3,0,0,'Données projet'!$E$9+1,1))</f>
        <v>221.90370112994782</v>
      </c>
      <c r="T115" s="62">
        <f t="shared" si="88"/>
        <v>53.56748068925981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5.4683368944097308E-14</v>
      </c>
      <c r="AK115" s="14">
        <f t="shared" si="89"/>
        <v>8.8129432816788268E-13</v>
      </c>
      <c r="AL115" s="22">
        <f t="shared" si="58"/>
        <v>1.6301611558033651E-12</v>
      </c>
      <c r="AM115" s="62">
        <f t="shared" si="59"/>
        <v>293.33333333333496</v>
      </c>
      <c r="AN115" s="62">
        <f ca="1">AVERAGE(OFFSET($AM$3,0,0,'Données projet'!$E$10+1,1))-AVERAGE(OFFSET($H$3,0,0,'Données projet'!$E$10+1,1))</f>
        <v>171.15594482010141</v>
      </c>
      <c r="AO115" s="62">
        <f t="shared" si="90"/>
        <v>81.408731282498479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64.342200000000133</v>
      </c>
      <c r="D116" s="12">
        <f t="shared" si="86"/>
        <v>18.261609328930277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637.64344043384881</v>
      </c>
      <c r="H116" s="70">
        <f t="shared" si="56"/>
        <v>437.20163458122045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4.5474735088646412E-13</v>
      </c>
      <c r="O116" s="14">
        <f>N116*VLOOKUP('Données projet'!$B$9,Paramètres!$A$1:$I$89,3,0)*VLOOKUP('Données projet'!$B$9,Paramètres!$A$1:$I$89,5,0)</f>
        <v>2.1282176021486519E-13</v>
      </c>
      <c r="P116" s="14">
        <f t="shared" si="87"/>
        <v>2.9281075858910828E-12</v>
      </c>
      <c r="Q116" s="22">
        <f t="shared" si="107"/>
        <v>5.4704519444678596E-12</v>
      </c>
      <c r="R116" s="62">
        <f t="shared" si="55"/>
        <v>293.33333333333877</v>
      </c>
      <c r="S116" s="62">
        <f ca="1">AVERAGE(OFFSET($R$3,0,0,'Données projet'!$E$9+1,1))-AVERAGE(OFFSET($H$3,0,0,'Données projet'!$E$9+1,1))</f>
        <v>221.90370112994782</v>
      </c>
      <c r="T116" s="62">
        <f t="shared" si="88"/>
        <v>53.56748068925981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5.4683368944097308E-14</v>
      </c>
      <c r="AK116" s="14">
        <f t="shared" si="89"/>
        <v>8.8129432816788268E-13</v>
      </c>
      <c r="AL116" s="22">
        <f t="shared" si="58"/>
        <v>1.6301611558033651E-12</v>
      </c>
      <c r="AM116" s="62">
        <f t="shared" si="59"/>
        <v>293.33333333333496</v>
      </c>
      <c r="AN116" s="62">
        <f ca="1">AVERAGE(OFFSET($AM$3,0,0,'Données projet'!$E$10+1,1))-AVERAGE(OFFSET($H$3,0,0,'Données projet'!$E$10+1,1))</f>
        <v>171.15594482010141</v>
      </c>
      <c r="AO116" s="62">
        <f t="shared" si="90"/>
        <v>81.408731282498479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64.911600000000135</v>
      </c>
      <c r="D117" s="12">
        <f t="shared" si="86"/>
        <v>18.40433211222474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643.14052858559558</v>
      </c>
      <c r="H117" s="70">
        <f t="shared" si="56"/>
        <v>438.44191509545828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4.5474735088646412E-13</v>
      </c>
      <c r="O117" s="14">
        <f>N117*VLOOKUP('Données projet'!$B$9,Paramètres!$A$1:$I$89,3,0)*VLOOKUP('Données projet'!$B$9,Paramètres!$A$1:$I$89,5,0)</f>
        <v>2.1282176021486519E-13</v>
      </c>
      <c r="P117" s="14">
        <f t="shared" si="87"/>
        <v>2.9281075858910828E-12</v>
      </c>
      <c r="Q117" s="22">
        <f t="shared" si="107"/>
        <v>5.4704519444678596E-12</v>
      </c>
      <c r="R117" s="62">
        <f t="shared" si="55"/>
        <v>293.33333333333877</v>
      </c>
      <c r="S117" s="62">
        <f ca="1">AVERAGE(OFFSET($R$3,0,0,'Données projet'!$E$9+1,1))-AVERAGE(OFFSET($H$3,0,0,'Données projet'!$E$9+1,1))</f>
        <v>221.90370112994782</v>
      </c>
      <c r="T117" s="62">
        <f t="shared" si="88"/>
        <v>53.56748068925981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5.4683368944097308E-14</v>
      </c>
      <c r="AK117" s="14">
        <f t="shared" si="89"/>
        <v>8.8129432816788268E-13</v>
      </c>
      <c r="AL117" s="22">
        <f t="shared" si="58"/>
        <v>1.6301611558033651E-12</v>
      </c>
      <c r="AM117" s="62">
        <f t="shared" si="59"/>
        <v>293.33333333333496</v>
      </c>
      <c r="AN117" s="62">
        <f ca="1">AVERAGE(OFFSET($AM$3,0,0,'Données projet'!$E$10+1,1))-AVERAGE(OFFSET($H$3,0,0,'Données projet'!$E$10+1,1))</f>
        <v>171.15594482010141</v>
      </c>
      <c r="AO117" s="62">
        <f t="shared" si="90"/>
        <v>81.408731282498479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65.481000000000137</v>
      </c>
      <c r="D118" s="12">
        <f t="shared" si="86"/>
        <v>18.546909240442442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648.63649238236383</v>
      </c>
      <c r="H118" s="70">
        <f t="shared" si="56"/>
        <v>439.68194192710416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4.5474735088646412E-13</v>
      </c>
      <c r="O118" s="14">
        <f>N118*VLOOKUP('Données projet'!$B$9,Paramètres!$A$1:$I$89,3,0)*VLOOKUP('Données projet'!$B$9,Paramètres!$A$1:$I$89,5,0)</f>
        <v>2.1282176021486519E-13</v>
      </c>
      <c r="P118" s="14">
        <f t="shared" si="87"/>
        <v>2.9281075858910828E-12</v>
      </c>
      <c r="Q118" s="22">
        <f t="shared" si="107"/>
        <v>5.4704519444678596E-12</v>
      </c>
      <c r="R118" s="62">
        <f t="shared" si="55"/>
        <v>293.33333333333877</v>
      </c>
      <c r="S118" s="62">
        <f ca="1">AVERAGE(OFFSET($R$3,0,0,'Données projet'!$E$9+1,1))-AVERAGE(OFFSET($H$3,0,0,'Données projet'!$E$9+1,1))</f>
        <v>221.90370112994782</v>
      </c>
      <c r="T118" s="62">
        <f t="shared" si="88"/>
        <v>53.56748068925981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5.4683368944097308E-14</v>
      </c>
      <c r="AK118" s="14">
        <f t="shared" si="89"/>
        <v>8.8129432816788268E-13</v>
      </c>
      <c r="AL118" s="22">
        <f t="shared" si="58"/>
        <v>1.6301611558033651E-12</v>
      </c>
      <c r="AM118" s="62">
        <f t="shared" si="59"/>
        <v>293.33333333333496</v>
      </c>
      <c r="AN118" s="62">
        <f ca="1">AVERAGE(OFFSET($AM$3,0,0,'Données projet'!$E$10+1,1))-AVERAGE(OFFSET($H$3,0,0,'Données projet'!$E$10+1,1))</f>
        <v>171.15594482010141</v>
      </c>
      <c r="AO118" s="62">
        <f t="shared" si="90"/>
        <v>81.408731282498479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66.050400000000138</v>
      </c>
      <c r="D119" s="12">
        <f t="shared" si="86"/>
        <v>18.689342126897941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654.13134273395008</v>
      </c>
      <c r="H119" s="70">
        <f t="shared" si="56"/>
        <v>440.92171753768082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4.5474735088646412E-13</v>
      </c>
      <c r="O119" s="14">
        <f>N119*VLOOKUP('Données projet'!$B$9,Paramètres!$A$1:$I$89,3,0)*VLOOKUP('Données projet'!$B$9,Paramètres!$A$1:$I$89,5,0)</f>
        <v>2.1282176021486519E-13</v>
      </c>
      <c r="P119" s="14">
        <f t="shared" si="87"/>
        <v>2.9281075858910828E-12</v>
      </c>
      <c r="Q119" s="22">
        <f t="shared" si="107"/>
        <v>5.4704519444678596E-12</v>
      </c>
      <c r="R119" s="62">
        <f t="shared" si="55"/>
        <v>293.33333333333877</v>
      </c>
      <c r="S119" s="62">
        <f ca="1">AVERAGE(OFFSET($R$3,0,0,'Données projet'!$E$9+1,1))-AVERAGE(OFFSET($H$3,0,0,'Données projet'!$E$9+1,1))</f>
        <v>221.90370112994782</v>
      </c>
      <c r="T119" s="62">
        <f t="shared" si="88"/>
        <v>53.56748068925981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5.4683368944097308E-14</v>
      </c>
      <c r="AK119" s="14">
        <f t="shared" si="89"/>
        <v>8.8129432816788268E-13</v>
      </c>
      <c r="AL119" s="22">
        <f t="shared" si="58"/>
        <v>1.6301611558033651E-12</v>
      </c>
      <c r="AM119" s="62">
        <f t="shared" si="59"/>
        <v>293.33333333333496</v>
      </c>
      <c r="AN119" s="62">
        <f ca="1">AVERAGE(OFFSET($AM$3,0,0,'Données projet'!$E$10+1,1))-AVERAGE(OFFSET($H$3,0,0,'Données projet'!$E$10+1,1))</f>
        <v>171.15594482010141</v>
      </c>
      <c r="AO119" s="62">
        <f t="shared" si="90"/>
        <v>81.408731282498479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66.61980000000014</v>
      </c>
      <c r="D120" s="12">
        <f t="shared" si="86"/>
        <v>18.831632159132067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659.62509035119604</v>
      </c>
      <c r="H120" s="70">
        <f t="shared" si="56"/>
        <v>442.16124434382186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4.5474735088646412E-13</v>
      </c>
      <c r="O120" s="14">
        <f>N120*VLOOKUP('Données projet'!$B$9,Paramètres!$A$1:$I$89,3,0)*VLOOKUP('Données projet'!$B$9,Paramètres!$A$1:$I$89,5,0)</f>
        <v>2.1282176021486519E-13</v>
      </c>
      <c r="P120" s="14">
        <f t="shared" si="87"/>
        <v>2.9281075858910828E-12</v>
      </c>
      <c r="Q120" s="22">
        <f t="shared" si="107"/>
        <v>5.4704519444678596E-12</v>
      </c>
      <c r="R120" s="62">
        <f t="shared" si="55"/>
        <v>293.33333333333877</v>
      </c>
      <c r="S120" s="62">
        <f ca="1">AVERAGE(OFFSET($R$3,0,0,'Données projet'!$E$9+1,1))-AVERAGE(OFFSET($H$3,0,0,'Données projet'!$E$9+1,1))</f>
        <v>221.90370112994782</v>
      </c>
      <c r="T120" s="62">
        <f t="shared" si="88"/>
        <v>53.56748068925981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5.4683368944097308E-14</v>
      </c>
      <c r="AK120" s="14">
        <f t="shared" si="89"/>
        <v>8.8129432816788268E-13</v>
      </c>
      <c r="AL120" s="22">
        <f t="shared" si="58"/>
        <v>1.6301611558033651E-12</v>
      </c>
      <c r="AM120" s="62">
        <f t="shared" si="59"/>
        <v>293.33333333333496</v>
      </c>
      <c r="AN120" s="62">
        <f ca="1">AVERAGE(OFFSET($AM$3,0,0,'Données projet'!$E$10+1,1))-AVERAGE(OFFSET($H$3,0,0,'Données projet'!$E$10+1,1))</f>
        <v>171.15594482010141</v>
      </c>
      <c r="AO120" s="62">
        <f t="shared" si="90"/>
        <v>81.408731282498479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67.189200000000142</v>
      </c>
      <c r="D121" s="12">
        <f t="shared" si="86"/>
        <v>18.973780699598208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665.1177457512855</v>
      </c>
      <c r="H121" s="70">
        <f t="shared" si="56"/>
        <v>443.40052471846707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4.5474735088646412E-13</v>
      </c>
      <c r="O121" s="14">
        <f>N121*VLOOKUP('Données projet'!$B$9,Paramètres!$A$1:$I$89,3,0)*VLOOKUP('Données projet'!$B$9,Paramètres!$A$1:$I$89,5,0)</f>
        <v>2.1282176021486519E-13</v>
      </c>
      <c r="P121" s="14">
        <f t="shared" si="87"/>
        <v>2.9281075858910828E-12</v>
      </c>
      <c r="Q121" s="22">
        <f t="shared" si="107"/>
        <v>5.4704519444678596E-12</v>
      </c>
      <c r="R121" s="62">
        <f t="shared" si="55"/>
        <v>293.33333333333877</v>
      </c>
      <c r="S121" s="62">
        <f ca="1">AVERAGE(OFFSET($R$3,0,0,'Données projet'!$E$9+1,1))-AVERAGE(OFFSET($H$3,0,0,'Données projet'!$E$9+1,1))</f>
        <v>221.90370112994782</v>
      </c>
      <c r="T121" s="62">
        <f t="shared" si="88"/>
        <v>53.56748068925981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5.4683368944097308E-14</v>
      </c>
      <c r="AK121" s="14">
        <f t="shared" si="89"/>
        <v>8.8129432816788268E-13</v>
      </c>
      <c r="AL121" s="22">
        <f t="shared" si="58"/>
        <v>1.6301611558033651E-12</v>
      </c>
      <c r="AM121" s="62">
        <f t="shared" si="59"/>
        <v>293.33333333333496</v>
      </c>
      <c r="AN121" s="62">
        <f ca="1">AVERAGE(OFFSET($AM$3,0,0,'Données projet'!$E$10+1,1))-AVERAGE(OFFSET($H$3,0,0,'Données projet'!$E$10+1,1))</f>
        <v>171.15594482010141</v>
      </c>
      <c r="AO121" s="62">
        <f t="shared" si="90"/>
        <v>81.408731282498479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67.758600000000143</v>
      </c>
      <c r="D122" s="12">
        <f t="shared" si="86"/>
        <v>19.115789086324494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670.60931926285696</v>
      </c>
      <c r="H122" s="70">
        <f t="shared" si="56"/>
        <v>444.63956099201539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4.5474735088646412E-13</v>
      </c>
      <c r="O122" s="14">
        <f>N122*VLOOKUP('Données projet'!$B$9,Paramètres!$A$1:$I$89,3,0)*VLOOKUP('Données projet'!$B$9,Paramètres!$A$1:$I$89,5,0)</f>
        <v>2.1282176021486519E-13</v>
      </c>
      <c r="P122" s="14">
        <f t="shared" si="87"/>
        <v>2.9281075858910828E-12</v>
      </c>
      <c r="Q122" s="22">
        <f t="shared" si="107"/>
        <v>5.4704519444678596E-12</v>
      </c>
      <c r="R122" s="62">
        <f t="shared" si="55"/>
        <v>293.33333333333877</v>
      </c>
      <c r="S122" s="62">
        <f ca="1">AVERAGE(OFFSET($R$3,0,0,'Données projet'!$E$9+1,1))-AVERAGE(OFFSET($H$3,0,0,'Données projet'!$E$9+1,1))</f>
        <v>221.90370112994782</v>
      </c>
      <c r="T122" s="62">
        <f t="shared" si="88"/>
        <v>53.56748068925981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5.4683368944097308E-14</v>
      </c>
      <c r="AK122" s="14">
        <f t="shared" si="89"/>
        <v>8.8129432816788268E-13</v>
      </c>
      <c r="AL122" s="22">
        <f t="shared" si="58"/>
        <v>1.6301611558033651E-12</v>
      </c>
      <c r="AM122" s="62">
        <f t="shared" si="59"/>
        <v>293.33333333333496</v>
      </c>
      <c r="AN122" s="62">
        <f ca="1">AVERAGE(OFFSET($AM$3,0,0,'Données projet'!$E$10+1,1))-AVERAGE(OFFSET($H$3,0,0,'Données projet'!$E$10+1,1))</f>
        <v>171.15594482010141</v>
      </c>
      <c r="AO122" s="62">
        <f t="shared" si="90"/>
        <v>81.408731282498479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68.328000000000145</v>
      </c>
      <c r="D123" s="12">
        <f t="shared" si="86"/>
        <v>19.257658633553199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676.09982103093819</v>
      </c>
      <c r="H123" s="70">
        <f t="shared" si="56"/>
        <v>445.87835545343876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4.5474735088646412E-13</v>
      </c>
      <c r="O123" s="14">
        <f>N123*VLOOKUP('Données projet'!$B$9,Paramètres!$A$1:$I$89,3,0)*VLOOKUP('Données projet'!$B$9,Paramètres!$A$1:$I$89,5,0)</f>
        <v>2.1282176021486519E-13</v>
      </c>
      <c r="P123" s="14">
        <f t="shared" si="87"/>
        <v>2.9281075858910828E-12</v>
      </c>
      <c r="Q123" s="22">
        <f t="shared" si="107"/>
        <v>5.4704519444678596E-12</v>
      </c>
      <c r="R123" s="62">
        <f t="shared" si="55"/>
        <v>293.33333333333877</v>
      </c>
      <c r="S123" s="62">
        <f ca="1">AVERAGE(OFFSET($R$3,0,0,'Données projet'!$E$9+1,1))-AVERAGE(OFFSET($H$3,0,0,'Données projet'!$E$9+1,1))</f>
        <v>221.90370112994782</v>
      </c>
      <c r="T123" s="62">
        <f t="shared" si="88"/>
        <v>53.56748068925981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5.4683368944097308E-14</v>
      </c>
      <c r="AK123" s="14">
        <f t="shared" si="89"/>
        <v>8.8129432816788268E-13</v>
      </c>
      <c r="AL123" s="22">
        <f t="shared" si="58"/>
        <v>1.6301611558033651E-12</v>
      </c>
      <c r="AM123" s="62">
        <f t="shared" si="59"/>
        <v>293.33333333333496</v>
      </c>
      <c r="AN123" s="62">
        <f ca="1">AVERAGE(OFFSET($AM$3,0,0,'Données projet'!$E$10+1,1))-AVERAGE(OFFSET($H$3,0,0,'Données projet'!$E$10+1,1))</f>
        <v>171.15594482010141</v>
      </c>
      <c r="AO123" s="62">
        <f t="shared" si="90"/>
        <v>81.408731282498479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68.897400000000147</v>
      </c>
      <c r="D124" s="12">
        <f t="shared" si="86"/>
        <v>19.399390632358166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681.58926102171324</v>
      </c>
      <c r="H124" s="70">
        <f t="shared" si="56"/>
        <v>447.11691035135738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4.5474735088646412E-13</v>
      </c>
      <c r="O124" s="14">
        <f>N124*VLOOKUP('Données projet'!$B$9,Paramètres!$A$1:$I$89,3,0)*VLOOKUP('Données projet'!$B$9,Paramètres!$A$1:$I$89,5,0)</f>
        <v>2.1282176021486519E-13</v>
      </c>
      <c r="P124" s="14">
        <f t="shared" si="87"/>
        <v>2.9281075858910828E-12</v>
      </c>
      <c r="Q124" s="22">
        <f t="shared" si="107"/>
        <v>5.4704519444678596E-12</v>
      </c>
      <c r="R124" s="62">
        <f t="shared" si="55"/>
        <v>293.33333333333877</v>
      </c>
      <c r="S124" s="62">
        <f ca="1">AVERAGE(OFFSET($R$3,0,0,'Données projet'!$E$9+1,1))-AVERAGE(OFFSET($H$3,0,0,'Données projet'!$E$9+1,1))</f>
        <v>221.90370112994782</v>
      </c>
      <c r="T124" s="62">
        <f t="shared" si="88"/>
        <v>53.56748068925981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5.4683368944097308E-14</v>
      </c>
      <c r="AK124" s="14">
        <f t="shared" si="89"/>
        <v>8.8129432816788268E-13</v>
      </c>
      <c r="AL124" s="22">
        <f t="shared" si="58"/>
        <v>1.6301611558033651E-12</v>
      </c>
      <c r="AM124" s="62">
        <f t="shared" si="59"/>
        <v>293.33333333333496</v>
      </c>
      <c r="AN124" s="62">
        <f ca="1">AVERAGE(OFFSET($AM$3,0,0,'Données projet'!$E$10+1,1))-AVERAGE(OFFSET($H$3,0,0,'Données projet'!$E$10+1,1))</f>
        <v>171.15594482010141</v>
      </c>
      <c r="AO124" s="62">
        <f t="shared" si="90"/>
        <v>81.408731282498479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69.466800000000148</v>
      </c>
      <c r="D125" s="12">
        <f t="shared" si="86"/>
        <v>19.540986351241333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687.07764902712734</v>
      </c>
      <c r="H125" s="70">
        <f t="shared" si="56"/>
        <v>448.35522789507888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4.5474735088646412E-13</v>
      </c>
      <c r="O125" s="14">
        <f>N125*VLOOKUP('Données projet'!$B$9,Paramètres!$A$1:$I$89,3,0)*VLOOKUP('Données projet'!$B$9,Paramètres!$A$1:$I$89,5,0)</f>
        <v>2.1282176021486519E-13</v>
      </c>
      <c r="P125" s="14">
        <f t="shared" si="87"/>
        <v>2.9281075858910828E-12</v>
      </c>
      <c r="Q125" s="22">
        <f t="shared" si="107"/>
        <v>5.4704519444678596E-12</v>
      </c>
      <c r="R125" s="62">
        <f t="shared" si="55"/>
        <v>293.33333333333877</v>
      </c>
      <c r="S125" s="62">
        <f ca="1">AVERAGE(OFFSET($R$3,0,0,'Données projet'!$E$9+1,1))-AVERAGE(OFFSET($H$3,0,0,'Données projet'!$E$9+1,1))</f>
        <v>221.90370112994782</v>
      </c>
      <c r="T125" s="62">
        <f t="shared" si="88"/>
        <v>53.56748068925981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5.4683368944097308E-14</v>
      </c>
      <c r="AK125" s="14">
        <f t="shared" si="89"/>
        <v>8.8129432816788268E-13</v>
      </c>
      <c r="AL125" s="22">
        <f t="shared" si="58"/>
        <v>1.6301611558033651E-12</v>
      </c>
      <c r="AM125" s="62">
        <f t="shared" si="59"/>
        <v>293.33333333333496</v>
      </c>
      <c r="AN125" s="62">
        <f ca="1">AVERAGE(OFFSET($AM$3,0,0,'Données projet'!$E$10+1,1))-AVERAGE(OFFSET($H$3,0,0,'Données projet'!$E$10+1,1))</f>
        <v>171.15594482010141</v>
      </c>
      <c r="AO125" s="62">
        <f t="shared" si="90"/>
        <v>81.408731282498479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70.03620000000015</v>
      </c>
      <c r="D126" s="12">
        <f t="shared" si="86"/>
        <v>19.682447036708965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692.56499466933349</v>
      </c>
      <c r="H126" s="70">
        <f t="shared" si="56"/>
        <v>449.59331025560169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4.5474735088646412E-13</v>
      </c>
      <c r="O126" s="14">
        <f>N126*VLOOKUP('Données projet'!$B$9,Paramètres!$A$1:$I$89,3,0)*VLOOKUP('Données projet'!$B$9,Paramètres!$A$1:$I$89,5,0)</f>
        <v>2.1282176021486519E-13</v>
      </c>
      <c r="P126" s="14">
        <f t="shared" si="87"/>
        <v>2.9281075858910828E-12</v>
      </c>
      <c r="Q126" s="22">
        <f t="shared" si="107"/>
        <v>5.4704519444678596E-12</v>
      </c>
      <c r="R126" s="62">
        <f t="shared" si="55"/>
        <v>293.33333333333877</v>
      </c>
      <c r="S126" s="62">
        <f ca="1">AVERAGE(OFFSET($R$3,0,0,'Données projet'!$E$9+1,1))-AVERAGE(OFFSET($H$3,0,0,'Données projet'!$E$9+1,1))</f>
        <v>221.90370112994782</v>
      </c>
      <c r="T126" s="62">
        <f t="shared" si="88"/>
        <v>53.56748068925981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5.4683368944097308E-14</v>
      </c>
      <c r="AK126" s="14">
        <f t="shared" si="89"/>
        <v>8.8129432816788268E-13</v>
      </c>
      <c r="AL126" s="22">
        <f t="shared" si="58"/>
        <v>1.6301611558033651E-12</v>
      </c>
      <c r="AM126" s="62">
        <f t="shared" si="59"/>
        <v>293.33333333333496</v>
      </c>
      <c r="AN126" s="62">
        <f ca="1">AVERAGE(OFFSET($AM$3,0,0,'Données projet'!$E$10+1,1))-AVERAGE(OFFSET($H$3,0,0,'Données projet'!$E$10+1,1))</f>
        <v>171.15594482010141</v>
      </c>
      <c r="AO126" s="62">
        <f t="shared" si="90"/>
        <v>81.408731282498479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70.605600000000152</v>
      </c>
      <c r="D127" s="12">
        <f t="shared" si="86"/>
        <v>19.823773913828777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698.05130740499533</v>
      </c>
      <c r="H127" s="70">
        <f t="shared" si="56"/>
        <v>450.83115956658537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4.5474735088646412E-13</v>
      </c>
      <c r="O127" s="14">
        <f>N127*VLOOKUP('Données projet'!$B$9,Paramètres!$A$1:$I$89,3,0)*VLOOKUP('Données projet'!$B$9,Paramètres!$A$1:$I$89,5,0)</f>
        <v>2.1282176021486519E-13</v>
      </c>
      <c r="P127" s="14">
        <f t="shared" si="87"/>
        <v>2.9281075858910828E-12</v>
      </c>
      <c r="Q127" s="22">
        <f t="shared" si="107"/>
        <v>5.4704519444678596E-12</v>
      </c>
      <c r="R127" s="62">
        <f t="shared" si="55"/>
        <v>293.33333333333877</v>
      </c>
      <c r="S127" s="62">
        <f ca="1">AVERAGE(OFFSET($R$3,0,0,'Données projet'!$E$9+1,1))-AVERAGE(OFFSET($H$3,0,0,'Données projet'!$E$9+1,1))</f>
        <v>221.90370112994782</v>
      </c>
      <c r="T127" s="62">
        <f t="shared" si="88"/>
        <v>53.56748068925981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5.4683368944097308E-14</v>
      </c>
      <c r="AK127" s="14">
        <f t="shared" si="89"/>
        <v>8.8129432816788268E-13</v>
      </c>
      <c r="AL127" s="22">
        <f t="shared" si="58"/>
        <v>1.6301611558033651E-12</v>
      </c>
      <c r="AM127" s="62">
        <f t="shared" si="59"/>
        <v>293.33333333333496</v>
      </c>
      <c r="AN127" s="62">
        <f ca="1">AVERAGE(OFFSET($AM$3,0,0,'Données projet'!$E$10+1,1))-AVERAGE(OFFSET($H$3,0,0,'Données projet'!$E$10+1,1))</f>
        <v>171.15594482010141</v>
      </c>
      <c r="AO127" s="62">
        <f t="shared" si="90"/>
        <v>81.408731282498479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71.175000000000153</v>
      </c>
      <c r="D128" s="12">
        <f t="shared" si="86"/>
        <v>19.964968186768484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703.53659652944225</v>
      </c>
      <c r="H128" s="70">
        <f t="shared" si="56"/>
        <v>452.06877792528871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4.5474735088646412E-13</v>
      </c>
      <c r="O128" s="14">
        <f>N128*VLOOKUP('Données projet'!$B$9,Paramètres!$A$1:$I$89,3,0)*VLOOKUP('Données projet'!$B$9,Paramètres!$A$1:$I$89,5,0)</f>
        <v>2.1282176021486519E-13</v>
      </c>
      <c r="P128" s="14">
        <f t="shared" si="87"/>
        <v>2.9281075858910828E-12</v>
      </c>
      <c r="Q128" s="22">
        <f t="shared" si="107"/>
        <v>5.4704519444678596E-12</v>
      </c>
      <c r="R128" s="62">
        <f t="shared" si="55"/>
        <v>293.33333333333877</v>
      </c>
      <c r="S128" s="62">
        <f ca="1">AVERAGE(OFFSET($R$3,0,0,'Données projet'!$E$9+1,1))-AVERAGE(OFFSET($H$3,0,0,'Données projet'!$E$9+1,1))</f>
        <v>221.90370112994782</v>
      </c>
      <c r="T128" s="62">
        <f t="shared" si="88"/>
        <v>53.56748068925981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5.4683368944097308E-14</v>
      </c>
      <c r="AK128" s="14">
        <f t="shared" si="89"/>
        <v>8.8129432816788268E-13</v>
      </c>
      <c r="AL128" s="22">
        <f t="shared" si="58"/>
        <v>1.6301611558033651E-12</v>
      </c>
      <c r="AM128" s="62">
        <f t="shared" si="59"/>
        <v>293.33333333333496</v>
      </c>
      <c r="AN128" s="62">
        <f ca="1">AVERAGE(OFFSET($AM$3,0,0,'Données projet'!$E$10+1,1))-AVERAGE(OFFSET($H$3,0,0,'Données projet'!$E$10+1,1))</f>
        <v>171.15594482010141</v>
      </c>
      <c r="AO128" s="62">
        <f t="shared" si="90"/>
        <v>81.408731282498479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71.744400000000155</v>
      </c>
      <c r="D129" s="12">
        <f t="shared" si="86"/>
        <v>20.106031039316644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709.02087118069119</v>
      </c>
      <c r="H129" s="70">
        <f t="shared" si="56"/>
        <v>453.3061673934767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4.5474735088646412E-13</v>
      </c>
      <c r="O129" s="14">
        <f>N129*VLOOKUP('Données projet'!$B$9,Paramètres!$A$1:$I$89,3,0)*VLOOKUP('Données projet'!$B$9,Paramètres!$A$1:$I$89,5,0)</f>
        <v>2.1282176021486519E-13</v>
      </c>
      <c r="P129" s="14">
        <f t="shared" si="87"/>
        <v>2.9281075858910828E-12</v>
      </c>
      <c r="Q129" s="22">
        <f t="shared" si="107"/>
        <v>5.4704519444678596E-12</v>
      </c>
      <c r="R129" s="62">
        <f t="shared" si="55"/>
        <v>293.33333333333877</v>
      </c>
      <c r="S129" s="62">
        <f ca="1">AVERAGE(OFFSET($R$3,0,0,'Données projet'!$E$9+1,1))-AVERAGE(OFFSET($H$3,0,0,'Données projet'!$E$9+1,1))</f>
        <v>221.90370112994782</v>
      </c>
      <c r="T129" s="62">
        <f t="shared" si="88"/>
        <v>53.56748068925981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5.4683368944097308E-14</v>
      </c>
      <c r="AK129" s="14">
        <f t="shared" si="89"/>
        <v>8.8129432816788268E-13</v>
      </c>
      <c r="AL129" s="22">
        <f t="shared" si="58"/>
        <v>1.6301611558033651E-12</v>
      </c>
      <c r="AM129" s="62">
        <f t="shared" si="59"/>
        <v>293.33333333333496</v>
      </c>
      <c r="AN129" s="62">
        <f ca="1">AVERAGE(OFFSET($AM$3,0,0,'Données projet'!$E$10+1,1))-AVERAGE(OFFSET($H$3,0,0,'Données projet'!$E$10+1,1))</f>
        <v>171.15594482010141</v>
      </c>
      <c r="AO129" s="62">
        <f t="shared" si="90"/>
        <v>81.408731282498479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72.313800000000157</v>
      </c>
      <c r="D130" s="12">
        <f t="shared" si="86"/>
        <v>20.246963635386454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714.50414034333517</v>
      </c>
      <c r="H130" s="70">
        <f t="shared" si="56"/>
        <v>454.5433299982983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4.5474735088646412E-13</v>
      </c>
      <c r="O130" s="14">
        <f>N130*VLOOKUP('Données projet'!$B$9,Paramètres!$A$1:$I$89,3,0)*VLOOKUP('Données projet'!$B$9,Paramètres!$A$1:$I$89,5,0)</f>
        <v>2.1282176021486519E-13</v>
      </c>
      <c r="P130" s="14">
        <f t="shared" si="87"/>
        <v>2.9281075858910828E-12</v>
      </c>
      <c r="Q130" s="22">
        <f t="shared" si="107"/>
        <v>5.4704519444678596E-12</v>
      </c>
      <c r="R130" s="62">
        <f t="shared" si="55"/>
        <v>293.33333333333877</v>
      </c>
      <c r="S130" s="62">
        <f ca="1">AVERAGE(OFFSET($R$3,0,0,'Données projet'!$E$9+1,1))-AVERAGE(OFFSET($H$3,0,0,'Données projet'!$E$9+1,1))</f>
        <v>221.90370112994782</v>
      </c>
      <c r="T130" s="62">
        <f t="shared" si="88"/>
        <v>53.56748068925981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5.4683368944097308E-14</v>
      </c>
      <c r="AK130" s="14">
        <f t="shared" si="89"/>
        <v>8.8129432816788268E-13</v>
      </c>
      <c r="AL130" s="22">
        <f t="shared" si="58"/>
        <v>1.6301611558033651E-12</v>
      </c>
      <c r="AM130" s="62">
        <f t="shared" si="59"/>
        <v>293.33333333333496</v>
      </c>
      <c r="AN130" s="62">
        <f ca="1">AVERAGE(OFFSET($AM$3,0,0,'Données projet'!$E$10+1,1))-AVERAGE(OFFSET($H$3,0,0,'Données projet'!$E$10+1,1))</f>
        <v>171.15594482010141</v>
      </c>
      <c r="AO130" s="62">
        <f t="shared" si="90"/>
        <v>81.408731282498479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72.883200000000159</v>
      </c>
      <c r="D131" s="12">
        <f t="shared" si="86"/>
        <v>20.387767119503351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719.98641285230781</v>
      </c>
      <c r="H131" s="70">
        <f t="shared" si="56"/>
        <v>455.78026773313525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4.5474735088646412E-13</v>
      </c>
      <c r="O131" s="14">
        <f>N131*VLOOKUP('Données projet'!$B$9,Paramètres!$A$1:$I$89,3,0)*VLOOKUP('Données projet'!$B$9,Paramètres!$A$1:$I$89,5,0)</f>
        <v>2.1282176021486519E-13</v>
      </c>
      <c r="P131" s="14">
        <f t="shared" si="87"/>
        <v>2.9281075858910828E-12</v>
      </c>
      <c r="Q131" s="22">
        <f t="shared" ref="Q131:Q153" si="108">(O131+P131)*0.475*44/12</f>
        <v>5.4704519444678596E-12</v>
      </c>
      <c r="R131" s="62">
        <f t="shared" ref="R131:R194" si="109">Q131+(I131+J131)*44/12</f>
        <v>293.33333333333877</v>
      </c>
      <c r="S131" s="62">
        <f ca="1">AVERAGE(OFFSET($R$3,0,0,'Données projet'!$E$9+1,1))-AVERAGE(OFFSET($H$3,0,0,'Données projet'!$E$9+1,1))</f>
        <v>221.90370112994782</v>
      </c>
      <c r="T131" s="62">
        <f t="shared" si="88"/>
        <v>53.56748068925981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5.4683368944097308E-14</v>
      </c>
      <c r="AK131" s="14">
        <f t="shared" si="89"/>
        <v>8.8129432816788268E-13</v>
      </c>
      <c r="AL131" s="22">
        <f t="shared" si="58"/>
        <v>1.6301611558033651E-12</v>
      </c>
      <c r="AM131" s="62">
        <f t="shared" si="59"/>
        <v>293.33333333333496</v>
      </c>
      <c r="AN131" s="62">
        <f ca="1">AVERAGE(OFFSET($AM$3,0,0,'Données projet'!$E$10+1,1))-AVERAGE(OFFSET($H$3,0,0,'Données projet'!$E$10+1,1))</f>
        <v>171.15594482010141</v>
      </c>
      <c r="AO131" s="62">
        <f t="shared" si="90"/>
        <v>81.408731282498479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73.45260000000016</v>
      </c>
      <c r="D132" s="12">
        <f t="shared" si="86"/>
        <v>20.528442617276742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725.46769739652336</v>
      </c>
      <c r="H132" s="70">
        <f t="shared" ref="H132:H195" si="110">(B132+E132+F132)*44/12+(C132+D132)*0.475*44/12</f>
        <v>457.01698255842393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4.5474735088646412E-13</v>
      </c>
      <c r="O132" s="14">
        <f>N132*VLOOKUP('Données projet'!$B$9,Paramètres!$A$1:$I$89,3,0)*VLOOKUP('Données projet'!$B$9,Paramètres!$A$1:$I$89,5,0)</f>
        <v>2.1282176021486519E-13</v>
      </c>
      <c r="P132" s="14">
        <f t="shared" si="87"/>
        <v>2.9281075858910828E-12</v>
      </c>
      <c r="Q132" s="22">
        <f t="shared" si="108"/>
        <v>5.4704519444678596E-12</v>
      </c>
      <c r="R132" s="62">
        <f t="shared" si="109"/>
        <v>293.33333333333877</v>
      </c>
      <c r="S132" s="62">
        <f ca="1">AVERAGE(OFFSET($R$3,0,0,'Données projet'!$E$9+1,1))-AVERAGE(OFFSET($H$3,0,0,'Données projet'!$E$9+1,1))</f>
        <v>221.90370112994782</v>
      </c>
      <c r="T132" s="62">
        <f t="shared" si="88"/>
        <v>53.56748068925981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5.4683368944097308E-14</v>
      </c>
      <c r="AK132" s="14">
        <f t="shared" si="89"/>
        <v>8.8129432816788268E-13</v>
      </c>
      <c r="AL132" s="22">
        <f t="shared" ref="AL132:AL153" si="112">(AJ132+AK132)*0.475*44/12</f>
        <v>1.6301611558033651E-12</v>
      </c>
      <c r="AM132" s="62">
        <f t="shared" ref="AM132:AM195" si="113">AL132+(AD132+AE132)*44/12</f>
        <v>293.33333333333496</v>
      </c>
      <c r="AN132" s="62">
        <f ca="1">AVERAGE(OFFSET($AM$3,0,0,'Données projet'!$E$10+1,1))-AVERAGE(OFFSET($H$3,0,0,'Données projet'!$E$10+1,1))</f>
        <v>171.15594482010141</v>
      </c>
      <c r="AO132" s="62">
        <f t="shared" si="90"/>
        <v>81.408731282498479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74.022000000000162</v>
      </c>
      <c r="D133" s="12">
        <f t="shared" ref="D133:D196" si="140">IFERROR(EXP(-1.0587+0.8836*LN(C133)+0.284),0)</f>
        <v>20.668991235856879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730.9480025224052</v>
      </c>
      <c r="H133" s="70">
        <f t="shared" si="110"/>
        <v>458.25347640245099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4.5474735088646412E-13</v>
      </c>
      <c r="O133" s="14">
        <f>N133*VLOOKUP('Données projet'!$B$9,Paramètres!$A$1:$I$89,3,0)*VLOOKUP('Données projet'!$B$9,Paramètres!$A$1:$I$89,5,0)</f>
        <v>2.1282176021486519E-13</v>
      </c>
      <c r="P133" s="14">
        <f t="shared" ref="P133:P196" si="141">EXP(-1.0587+0.8836*LN(O133)+0.284)</f>
        <v>2.9281075858910828E-12</v>
      </c>
      <c r="Q133" s="22">
        <f t="shared" si="108"/>
        <v>5.4704519444678596E-12</v>
      </c>
      <c r="R133" s="62">
        <f t="shared" si="109"/>
        <v>293.33333333333877</v>
      </c>
      <c r="S133" s="62">
        <f ca="1">AVERAGE(OFFSET($R$3,0,0,'Données projet'!$E$9+1,1))-AVERAGE(OFFSET($H$3,0,0,'Données projet'!$E$9+1,1))</f>
        <v>221.90370112994782</v>
      </c>
      <c r="T133" s="62">
        <f t="shared" ref="T133:T196" si="142">$T$3</f>
        <v>53.56748068925981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5.4683368944097308E-14</v>
      </c>
      <c r="AK133" s="14">
        <f t="shared" ref="AK133:AK153" si="143">EXP(-1.0587+0.8836*LN(AJ133)+0.284)</f>
        <v>8.8129432816788268E-13</v>
      </c>
      <c r="AL133" s="22">
        <f t="shared" si="112"/>
        <v>1.6301611558033651E-12</v>
      </c>
      <c r="AM133" s="62">
        <f t="shared" si="113"/>
        <v>293.33333333333496</v>
      </c>
      <c r="AN133" s="62">
        <f ca="1">AVERAGE(OFFSET($AM$3,0,0,'Données projet'!$E$10+1,1))-AVERAGE(OFFSET($H$3,0,0,'Données projet'!$E$10+1,1))</f>
        <v>171.15594482010141</v>
      </c>
      <c r="AO133" s="62">
        <f t="shared" ref="AO133:AO196" si="144">$AO$3</f>
        <v>81.408731282498479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74.591400000000164</v>
      </c>
      <c r="D134" s="12">
        <f t="shared" si="140"/>
        <v>20.809414064377119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736.42733663729848</v>
      </c>
      <c r="H134" s="70">
        <f t="shared" si="110"/>
        <v>459.48975116212375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4.5474735088646412E-13</v>
      </c>
      <c r="O134" s="14">
        <f>N134*VLOOKUP('Données projet'!$B$9,Paramètres!$A$1:$I$89,3,0)*VLOOKUP('Données projet'!$B$9,Paramètres!$A$1:$I$89,5,0)</f>
        <v>2.1282176021486519E-13</v>
      </c>
      <c r="P134" s="14">
        <f t="shared" si="141"/>
        <v>2.9281075858910828E-12</v>
      </c>
      <c r="Q134" s="22">
        <f t="shared" si="108"/>
        <v>5.4704519444678596E-12</v>
      </c>
      <c r="R134" s="62">
        <f t="shared" si="109"/>
        <v>293.33333333333877</v>
      </c>
      <c r="S134" s="62">
        <f ca="1">AVERAGE(OFFSET($R$3,0,0,'Données projet'!$E$9+1,1))-AVERAGE(OFFSET($H$3,0,0,'Données projet'!$E$9+1,1))</f>
        <v>221.90370112994782</v>
      </c>
      <c r="T134" s="62">
        <f t="shared" si="142"/>
        <v>53.56748068925981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5.4683368944097308E-14</v>
      </c>
      <c r="AK134" s="14">
        <f t="shared" si="143"/>
        <v>8.8129432816788268E-13</v>
      </c>
      <c r="AL134" s="22">
        <f t="shared" si="112"/>
        <v>1.6301611558033651E-12</v>
      </c>
      <c r="AM134" s="62">
        <f t="shared" si="113"/>
        <v>293.33333333333496</v>
      </c>
      <c r="AN134" s="62">
        <f ca="1">AVERAGE(OFFSET($AM$3,0,0,'Données projet'!$E$10+1,1))-AVERAGE(OFFSET($H$3,0,0,'Données projet'!$E$10+1,1))</f>
        <v>171.15594482010141</v>
      </c>
      <c r="AO134" s="62">
        <f t="shared" si="144"/>
        <v>81.408731282498479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75.160800000000165</v>
      </c>
      <c r="D135" s="12">
        <f t="shared" si="140"/>
        <v>20.949712174382402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741.90570801277772</v>
      </c>
      <c r="H135" s="70">
        <f t="shared" si="110"/>
        <v>460.72580870371627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4.5474735088646412E-13</v>
      </c>
      <c r="O135" s="14">
        <f>N135*VLOOKUP('Données projet'!$B$9,Paramètres!$A$1:$I$89,3,0)*VLOOKUP('Données projet'!$B$9,Paramètres!$A$1:$I$89,5,0)</f>
        <v>2.1282176021486519E-13</v>
      </c>
      <c r="P135" s="14">
        <f t="shared" si="141"/>
        <v>2.9281075858910828E-12</v>
      </c>
      <c r="Q135" s="22">
        <f t="shared" si="108"/>
        <v>5.4704519444678596E-12</v>
      </c>
      <c r="R135" s="62">
        <f t="shared" si="109"/>
        <v>293.33333333333877</v>
      </c>
      <c r="S135" s="62">
        <f ca="1">AVERAGE(OFFSET($R$3,0,0,'Données projet'!$E$9+1,1))-AVERAGE(OFFSET($H$3,0,0,'Données projet'!$E$9+1,1))</f>
        <v>221.90370112994782</v>
      </c>
      <c r="T135" s="62">
        <f t="shared" si="142"/>
        <v>53.56748068925981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5.4683368944097308E-14</v>
      </c>
      <c r="AK135" s="14">
        <f t="shared" si="143"/>
        <v>8.8129432816788268E-13</v>
      </c>
      <c r="AL135" s="22">
        <f t="shared" si="112"/>
        <v>1.6301611558033651E-12</v>
      </c>
      <c r="AM135" s="62">
        <f t="shared" si="113"/>
        <v>293.33333333333496</v>
      </c>
      <c r="AN135" s="62">
        <f ca="1">AVERAGE(OFFSET($AM$3,0,0,'Données projet'!$E$10+1,1))-AVERAGE(OFFSET($H$3,0,0,'Données projet'!$E$10+1,1))</f>
        <v>171.15594482010141</v>
      </c>
      <c r="AO135" s="62">
        <f t="shared" si="144"/>
        <v>81.408731282498479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75.730200000000167</v>
      </c>
      <c r="D136" s="12">
        <f t="shared" si="140"/>
        <v>21.089886620244318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747.38312478785213</v>
      </c>
      <c r="H136" s="70">
        <f t="shared" si="110"/>
        <v>461.96165086359247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4.5474735088646412E-13</v>
      </c>
      <c r="O136" s="14">
        <f>N136*VLOOKUP('Données projet'!$B$9,Paramètres!$A$1:$I$89,3,0)*VLOOKUP('Données projet'!$B$9,Paramètres!$A$1:$I$89,5,0)</f>
        <v>2.1282176021486519E-13</v>
      </c>
      <c r="P136" s="14">
        <f t="shared" si="141"/>
        <v>2.9281075858910828E-12</v>
      </c>
      <c r="Q136" s="22">
        <f t="shared" si="108"/>
        <v>5.4704519444678596E-12</v>
      </c>
      <c r="R136" s="62">
        <f t="shared" si="109"/>
        <v>293.33333333333877</v>
      </c>
      <c r="S136" s="62">
        <f ca="1">AVERAGE(OFFSET($R$3,0,0,'Données projet'!$E$9+1,1))-AVERAGE(OFFSET($H$3,0,0,'Données projet'!$E$9+1,1))</f>
        <v>221.90370112994782</v>
      </c>
      <c r="T136" s="62">
        <f t="shared" si="142"/>
        <v>53.56748068925981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5.4683368944097308E-14</v>
      </c>
      <c r="AK136" s="14">
        <f t="shared" si="143"/>
        <v>8.8129432816788268E-13</v>
      </c>
      <c r="AL136" s="22">
        <f t="shared" si="112"/>
        <v>1.6301611558033651E-12</v>
      </c>
      <c r="AM136" s="62">
        <f t="shared" si="113"/>
        <v>293.33333333333496</v>
      </c>
      <c r="AN136" s="62">
        <f ca="1">AVERAGE(OFFSET($AM$3,0,0,'Données projet'!$E$10+1,1))-AVERAGE(OFFSET($H$3,0,0,'Données projet'!$E$10+1,1))</f>
        <v>171.15594482010141</v>
      </c>
      <c r="AO136" s="62">
        <f t="shared" si="144"/>
        <v>81.408731282498479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76.299600000000169</v>
      </c>
      <c r="D137" s="12">
        <f t="shared" si="140"/>
        <v>21.22993843956332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752.85959497206898</v>
      </c>
      <c r="H137" s="70">
        <f t="shared" si="110"/>
        <v>463.19727944890633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4.5474735088646412E-13</v>
      </c>
      <c r="O137" s="14">
        <f>N137*VLOOKUP('Données projet'!$B$9,Paramètres!$A$1:$I$89,3,0)*VLOOKUP('Données projet'!$B$9,Paramètres!$A$1:$I$89,5,0)</f>
        <v>2.1282176021486519E-13</v>
      </c>
      <c r="P137" s="14">
        <f t="shared" si="141"/>
        <v>2.9281075858910828E-12</v>
      </c>
      <c r="Q137" s="22">
        <f t="shared" si="108"/>
        <v>5.4704519444678596E-12</v>
      </c>
      <c r="R137" s="62">
        <f t="shared" si="109"/>
        <v>293.33333333333877</v>
      </c>
      <c r="S137" s="62">
        <f ca="1">AVERAGE(OFFSET($R$3,0,0,'Données projet'!$E$9+1,1))-AVERAGE(OFFSET($H$3,0,0,'Données projet'!$E$9+1,1))</f>
        <v>221.90370112994782</v>
      </c>
      <c r="T137" s="62">
        <f t="shared" si="142"/>
        <v>53.56748068925981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5.4683368944097308E-14</v>
      </c>
      <c r="AK137" s="14">
        <f t="shared" si="143"/>
        <v>8.8129432816788268E-13</v>
      </c>
      <c r="AL137" s="22">
        <f t="shared" si="112"/>
        <v>1.6301611558033651E-12</v>
      </c>
      <c r="AM137" s="62">
        <f t="shared" si="113"/>
        <v>293.33333333333496</v>
      </c>
      <c r="AN137" s="62">
        <f ca="1">AVERAGE(OFFSET($AM$3,0,0,'Données projet'!$E$10+1,1))-AVERAGE(OFFSET($H$3,0,0,'Données projet'!$E$10+1,1))</f>
        <v>171.15594482010141</v>
      </c>
      <c r="AO137" s="62">
        <f t="shared" si="144"/>
        <v>81.408731282498479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76.86900000000017</v>
      </c>
      <c r="D138" s="12">
        <f t="shared" si="140"/>
        <v>21.36986865355869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758.33512644852453</v>
      </c>
      <c r="H138" s="70">
        <f t="shared" si="110"/>
        <v>464.43269623828166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4.5474735088646412E-13</v>
      </c>
      <c r="O138" s="14">
        <f>N138*VLOOKUP('Données projet'!$B$9,Paramètres!$A$1:$I$89,3,0)*VLOOKUP('Données projet'!$B$9,Paramètres!$A$1:$I$89,5,0)</f>
        <v>2.1282176021486519E-13</v>
      </c>
      <c r="P138" s="14">
        <f t="shared" si="141"/>
        <v>2.9281075858910828E-12</v>
      </c>
      <c r="Q138" s="22">
        <f t="shared" si="108"/>
        <v>5.4704519444678596E-12</v>
      </c>
      <c r="R138" s="62">
        <f t="shared" si="109"/>
        <v>293.33333333333877</v>
      </c>
      <c r="S138" s="62">
        <f ca="1">AVERAGE(OFFSET($R$3,0,0,'Données projet'!$E$9+1,1))-AVERAGE(OFFSET($H$3,0,0,'Données projet'!$E$9+1,1))</f>
        <v>221.90370112994782</v>
      </c>
      <c r="T138" s="62">
        <f t="shared" si="142"/>
        <v>53.56748068925981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5.4683368944097308E-14</v>
      </c>
      <c r="AK138" s="14">
        <f t="shared" si="143"/>
        <v>8.8129432816788268E-13</v>
      </c>
      <c r="AL138" s="22">
        <f t="shared" si="112"/>
        <v>1.6301611558033651E-12</v>
      </c>
      <c r="AM138" s="62">
        <f t="shared" si="113"/>
        <v>293.33333333333496</v>
      </c>
      <c r="AN138" s="62">
        <f ca="1">AVERAGE(OFFSET($AM$3,0,0,'Données projet'!$E$10+1,1))-AVERAGE(OFFSET($H$3,0,0,'Données projet'!$E$10+1,1))</f>
        <v>171.15594482010141</v>
      </c>
      <c r="AO138" s="62">
        <f t="shared" si="144"/>
        <v>81.408731282498479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77.438400000000172</v>
      </c>
      <c r="D139" s="12">
        <f t="shared" si="140"/>
        <v>21.509678267446404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763.80972697678055</v>
      </c>
      <c r="H139" s="70">
        <f t="shared" si="110"/>
        <v>465.6679029824694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4.5474735088646412E-13</v>
      </c>
      <c r="O139" s="14">
        <f>N139*VLOOKUP('Données projet'!$B$9,Paramètres!$A$1:$I$89,3,0)*VLOOKUP('Données projet'!$B$9,Paramètres!$A$1:$I$89,5,0)</f>
        <v>2.1282176021486519E-13</v>
      </c>
      <c r="P139" s="14">
        <f t="shared" si="141"/>
        <v>2.9281075858910828E-12</v>
      </c>
      <c r="Q139" s="22">
        <f t="shared" si="108"/>
        <v>5.4704519444678596E-12</v>
      </c>
      <c r="R139" s="62">
        <f t="shared" si="109"/>
        <v>293.33333333333877</v>
      </c>
      <c r="S139" s="62">
        <f ca="1">AVERAGE(OFFSET($R$3,0,0,'Données projet'!$E$9+1,1))-AVERAGE(OFFSET($H$3,0,0,'Données projet'!$E$9+1,1))</f>
        <v>221.90370112994782</v>
      </c>
      <c r="T139" s="62">
        <f t="shared" si="142"/>
        <v>53.56748068925981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5.4683368944097308E-14</v>
      </c>
      <c r="AK139" s="14">
        <f t="shared" si="143"/>
        <v>8.8129432816788268E-13</v>
      </c>
      <c r="AL139" s="22">
        <f t="shared" si="112"/>
        <v>1.6301611558033651E-12</v>
      </c>
      <c r="AM139" s="62">
        <f t="shared" si="113"/>
        <v>293.33333333333496</v>
      </c>
      <c r="AN139" s="62">
        <f ca="1">AVERAGE(OFFSET($AM$3,0,0,'Données projet'!$E$10+1,1))-AVERAGE(OFFSET($H$3,0,0,'Données projet'!$E$10+1,1))</f>
        <v>171.15594482010141</v>
      </c>
      <c r="AO139" s="62">
        <f t="shared" si="144"/>
        <v>81.408731282498479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78.007800000000174</v>
      </c>
      <c r="D140" s="12">
        <f t="shared" si="140"/>
        <v>21.649368270805869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769.28340419569577</v>
      </c>
      <c r="H140" s="70">
        <f t="shared" si="110"/>
        <v>466.90290140498712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4.5474735088646412E-13</v>
      </c>
      <c r="O140" s="14">
        <f>N140*VLOOKUP('Données projet'!$B$9,Paramètres!$A$1:$I$89,3,0)*VLOOKUP('Données projet'!$B$9,Paramètres!$A$1:$I$89,5,0)</f>
        <v>2.1282176021486519E-13</v>
      </c>
      <c r="P140" s="14">
        <f t="shared" si="141"/>
        <v>2.9281075858910828E-12</v>
      </c>
      <c r="Q140" s="22">
        <f t="shared" si="108"/>
        <v>5.4704519444678596E-12</v>
      </c>
      <c r="R140" s="62">
        <f t="shared" si="109"/>
        <v>293.33333333333877</v>
      </c>
      <c r="S140" s="62">
        <f ca="1">AVERAGE(OFFSET($R$3,0,0,'Données projet'!$E$9+1,1))-AVERAGE(OFFSET($H$3,0,0,'Données projet'!$E$9+1,1))</f>
        <v>221.90370112994782</v>
      </c>
      <c r="T140" s="62">
        <f t="shared" si="142"/>
        <v>53.56748068925981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5.4683368944097308E-14</v>
      </c>
      <c r="AK140" s="14">
        <f t="shared" si="143"/>
        <v>8.8129432816788268E-13</v>
      </c>
      <c r="AL140" s="22">
        <f t="shared" si="112"/>
        <v>1.6301611558033651E-12</v>
      </c>
      <c r="AM140" s="62">
        <f t="shared" si="113"/>
        <v>293.33333333333496</v>
      </c>
      <c r="AN140" s="62">
        <f ca="1">AVERAGE(OFFSET($AM$3,0,0,'Données projet'!$E$10+1,1))-AVERAGE(OFFSET($H$3,0,0,'Données projet'!$E$10+1,1))</f>
        <v>171.15594482010141</v>
      </c>
      <c r="AO140" s="62">
        <f t="shared" si="144"/>
        <v>81.408731282498479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78.577200000000175</v>
      </c>
      <c r="D141" s="12">
        <f t="shared" si="140"/>
        <v>21.788939637935282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774.75616562616858</v>
      </c>
      <c r="H141" s="70">
        <f t="shared" si="110"/>
        <v>468.13769320273758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4.5474735088646412E-13</v>
      </c>
      <c r="O141" s="14">
        <f>N141*VLOOKUP('Données projet'!$B$9,Paramètres!$A$1:$I$89,3,0)*VLOOKUP('Données projet'!$B$9,Paramètres!$A$1:$I$89,5,0)</f>
        <v>2.1282176021486519E-13</v>
      </c>
      <c r="P141" s="14">
        <f t="shared" si="141"/>
        <v>2.9281075858910828E-12</v>
      </c>
      <c r="Q141" s="22">
        <f t="shared" si="108"/>
        <v>5.4704519444678596E-12</v>
      </c>
      <c r="R141" s="62">
        <f t="shared" si="109"/>
        <v>293.33333333333877</v>
      </c>
      <c r="S141" s="62">
        <f ca="1">AVERAGE(OFFSET($R$3,0,0,'Données projet'!$E$9+1,1))-AVERAGE(OFFSET($H$3,0,0,'Données projet'!$E$9+1,1))</f>
        <v>221.90370112994782</v>
      </c>
      <c r="T141" s="62">
        <f t="shared" si="142"/>
        <v>53.56748068925981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5.4683368944097308E-14</v>
      </c>
      <c r="AK141" s="14">
        <f t="shared" si="143"/>
        <v>8.8129432816788268E-13</v>
      </c>
      <c r="AL141" s="22">
        <f t="shared" si="112"/>
        <v>1.6301611558033651E-12</v>
      </c>
      <c r="AM141" s="62">
        <f t="shared" si="113"/>
        <v>293.33333333333496</v>
      </c>
      <c r="AN141" s="62">
        <f ca="1">AVERAGE(OFFSET($AM$3,0,0,'Données projet'!$E$10+1,1))-AVERAGE(OFFSET($H$3,0,0,'Données projet'!$E$10+1,1))</f>
        <v>171.15594482010141</v>
      </c>
      <c r="AO141" s="62">
        <f t="shared" si="144"/>
        <v>81.408731282498479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79.146600000000177</v>
      </c>
      <c r="D142" s="12">
        <f t="shared" si="140"/>
        <v>21.928393328196798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780.22801867380122</v>
      </c>
      <c r="H142" s="70">
        <f t="shared" si="110"/>
        <v>469.37228004660972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4.5474735088646412E-13</v>
      </c>
      <c r="O142" s="14">
        <f>N142*VLOOKUP('Données projet'!$B$9,Paramètres!$A$1:$I$89,3,0)*VLOOKUP('Données projet'!$B$9,Paramètres!$A$1:$I$89,5,0)</f>
        <v>2.1282176021486519E-13</v>
      </c>
      <c r="P142" s="14">
        <f t="shared" si="141"/>
        <v>2.9281075858910828E-12</v>
      </c>
      <c r="Q142" s="22">
        <f t="shared" si="108"/>
        <v>5.4704519444678596E-12</v>
      </c>
      <c r="R142" s="62">
        <f t="shared" si="109"/>
        <v>293.33333333333877</v>
      </c>
      <c r="S142" s="62">
        <f ca="1">AVERAGE(OFFSET($R$3,0,0,'Données projet'!$E$9+1,1))-AVERAGE(OFFSET($H$3,0,0,'Données projet'!$E$9+1,1))</f>
        <v>221.90370112994782</v>
      </c>
      <c r="T142" s="62">
        <f t="shared" si="142"/>
        <v>53.56748068925981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5.4683368944097308E-14</v>
      </c>
      <c r="AK142" s="14">
        <f t="shared" si="143"/>
        <v>8.8129432816788268E-13</v>
      </c>
      <c r="AL142" s="22">
        <f t="shared" si="112"/>
        <v>1.6301611558033651E-12</v>
      </c>
      <c r="AM142" s="62">
        <f t="shared" si="113"/>
        <v>293.33333333333496</v>
      </c>
      <c r="AN142" s="62">
        <f ca="1">AVERAGE(OFFSET($AM$3,0,0,'Données projet'!$E$10+1,1))-AVERAGE(OFFSET($H$3,0,0,'Données projet'!$E$10+1,1))</f>
        <v>171.15594482010141</v>
      </c>
      <c r="AO142" s="62">
        <f t="shared" si="144"/>
        <v>81.408731282498479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79.716000000000179</v>
      </c>
      <c r="D143" s="12">
        <f t="shared" si="140"/>
        <v>22.067730286351082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785.69897063148346</v>
      </c>
      <c r="H143" s="70">
        <f t="shared" si="110"/>
        <v>470.60666358206174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4.5474735088646412E-13</v>
      </c>
      <c r="O143" s="14">
        <f>N143*VLOOKUP('Données projet'!$B$9,Paramètres!$A$1:$I$89,3,0)*VLOOKUP('Données projet'!$B$9,Paramètres!$A$1:$I$89,5,0)</f>
        <v>2.1282176021486519E-13</v>
      </c>
      <c r="P143" s="14">
        <f t="shared" si="141"/>
        <v>2.9281075858910828E-12</v>
      </c>
      <c r="Q143" s="22">
        <f t="shared" si="108"/>
        <v>5.4704519444678596E-12</v>
      </c>
      <c r="R143" s="62">
        <f t="shared" si="109"/>
        <v>293.33333333333877</v>
      </c>
      <c r="S143" s="62">
        <f ca="1">AVERAGE(OFFSET($R$3,0,0,'Données projet'!$E$9+1,1))-AVERAGE(OFFSET($H$3,0,0,'Données projet'!$E$9+1,1))</f>
        <v>221.90370112994782</v>
      </c>
      <c r="T143" s="62">
        <f t="shared" si="142"/>
        <v>53.56748068925981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5.4683368944097308E-14</v>
      </c>
      <c r="AK143" s="14">
        <f t="shared" si="143"/>
        <v>8.8129432816788268E-13</v>
      </c>
      <c r="AL143" s="22">
        <f t="shared" si="112"/>
        <v>1.6301611558033651E-12</v>
      </c>
      <c r="AM143" s="62">
        <f t="shared" si="113"/>
        <v>293.33333333333496</v>
      </c>
      <c r="AN143" s="62">
        <f ca="1">AVERAGE(OFFSET($AM$3,0,0,'Données projet'!$E$10+1,1))-AVERAGE(OFFSET($H$3,0,0,'Données projet'!$E$10+1,1))</f>
        <v>171.15594482010141</v>
      </c>
      <c r="AO143" s="62">
        <f t="shared" si="144"/>
        <v>81.408731282498479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80.28540000000018</v>
      </c>
      <c r="D144" s="12">
        <f t="shared" si="140"/>
        <v>22.206951442882346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791.16902868190027</v>
      </c>
      <c r="H144" s="70">
        <f t="shared" si="110"/>
        <v>471.84084542968702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4.5474735088646412E-13</v>
      </c>
      <c r="O144" s="14">
        <f>N144*VLOOKUP('Données projet'!$B$9,Paramètres!$A$1:$I$89,3,0)*VLOOKUP('Données projet'!$B$9,Paramètres!$A$1:$I$89,5,0)</f>
        <v>2.1282176021486519E-13</v>
      </c>
      <c r="P144" s="14">
        <f t="shared" si="141"/>
        <v>2.9281075858910828E-12</v>
      </c>
      <c r="Q144" s="22">
        <f t="shared" si="108"/>
        <v>5.4704519444678596E-12</v>
      </c>
      <c r="R144" s="62">
        <f t="shared" si="109"/>
        <v>293.33333333333877</v>
      </c>
      <c r="S144" s="62">
        <f ca="1">AVERAGE(OFFSET($R$3,0,0,'Données projet'!$E$9+1,1))-AVERAGE(OFFSET($H$3,0,0,'Données projet'!$E$9+1,1))</f>
        <v>221.90370112994782</v>
      </c>
      <c r="T144" s="62">
        <f t="shared" si="142"/>
        <v>53.56748068925981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5.4683368944097308E-14</v>
      </c>
      <c r="AK144" s="14">
        <f t="shared" si="143"/>
        <v>8.8129432816788268E-13</v>
      </c>
      <c r="AL144" s="22">
        <f t="shared" si="112"/>
        <v>1.6301611558033651E-12</v>
      </c>
      <c r="AM144" s="62">
        <f t="shared" si="113"/>
        <v>293.33333333333496</v>
      </c>
      <c r="AN144" s="62">
        <f ca="1">AVERAGE(OFFSET($AM$3,0,0,'Données projet'!$E$10+1,1))-AVERAGE(OFFSET($H$3,0,0,'Données projet'!$E$10+1,1))</f>
        <v>171.15594482010141</v>
      </c>
      <c r="AO144" s="62">
        <f t="shared" si="144"/>
        <v>81.408731282498479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80.854800000000182</v>
      </c>
      <c r="D145" s="12">
        <f t="shared" si="140"/>
        <v>22.34605771431367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796.63819989996671</v>
      </c>
      <c r="H145" s="70">
        <f t="shared" si="110"/>
        <v>473.0748271857633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4.5474735088646412E-13</v>
      </c>
      <c r="O145" s="14">
        <f>N145*VLOOKUP('Données projet'!$B$9,Paramètres!$A$1:$I$89,3,0)*VLOOKUP('Données projet'!$B$9,Paramètres!$A$1:$I$89,5,0)</f>
        <v>2.1282176021486519E-13</v>
      </c>
      <c r="P145" s="14">
        <f t="shared" si="141"/>
        <v>2.9281075858910828E-12</v>
      </c>
      <c r="Q145" s="22">
        <f t="shared" si="108"/>
        <v>5.4704519444678596E-12</v>
      </c>
      <c r="R145" s="62">
        <f t="shared" si="109"/>
        <v>293.33333333333877</v>
      </c>
      <c r="S145" s="62">
        <f ca="1">AVERAGE(OFFSET($R$3,0,0,'Données projet'!$E$9+1,1))-AVERAGE(OFFSET($H$3,0,0,'Données projet'!$E$9+1,1))</f>
        <v>221.90370112994782</v>
      </c>
      <c r="T145" s="62">
        <f t="shared" si="142"/>
        <v>53.56748068925981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5.4683368944097308E-14</v>
      </c>
      <c r="AK145" s="14">
        <f t="shared" si="143"/>
        <v>8.8129432816788268E-13</v>
      </c>
      <c r="AL145" s="22">
        <f t="shared" si="112"/>
        <v>1.6301611558033651E-12</v>
      </c>
      <c r="AM145" s="62">
        <f t="shared" si="113"/>
        <v>293.33333333333496</v>
      </c>
      <c r="AN145" s="62">
        <f ca="1">AVERAGE(OFFSET($AM$3,0,0,'Données projet'!$E$10+1,1))-AVERAGE(OFFSET($H$3,0,0,'Données projet'!$E$10+1,1))</f>
        <v>171.15594482010141</v>
      </c>
      <c r="AO145" s="62">
        <f t="shared" si="144"/>
        <v>81.408731282498479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81.424200000000184</v>
      </c>
      <c r="D146" s="12">
        <f t="shared" si="140"/>
        <v>22.48505000351334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802.10649125519205</v>
      </c>
      <c r="H146" s="70">
        <f t="shared" si="110"/>
        <v>474.30861042278605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4.5474735088646412E-13</v>
      </c>
      <c r="O146" s="14">
        <f>N146*VLOOKUP('Données projet'!$B$9,Paramètres!$A$1:$I$89,3,0)*VLOOKUP('Données projet'!$B$9,Paramètres!$A$1:$I$89,5,0)</f>
        <v>2.1282176021486519E-13</v>
      </c>
      <c r="P146" s="14">
        <f t="shared" si="141"/>
        <v>2.9281075858910828E-12</v>
      </c>
      <c r="Q146" s="22">
        <f t="shared" si="108"/>
        <v>5.4704519444678596E-12</v>
      </c>
      <c r="R146" s="62">
        <f t="shared" si="109"/>
        <v>293.33333333333877</v>
      </c>
      <c r="S146" s="62">
        <f ca="1">AVERAGE(OFFSET($R$3,0,0,'Données projet'!$E$9+1,1))-AVERAGE(OFFSET($H$3,0,0,'Données projet'!$E$9+1,1))</f>
        <v>221.90370112994782</v>
      </c>
      <c r="T146" s="62">
        <f t="shared" si="142"/>
        <v>53.56748068925981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5.4683368944097308E-14</v>
      </c>
      <c r="AK146" s="14">
        <f t="shared" si="143"/>
        <v>8.8129432816788268E-13</v>
      </c>
      <c r="AL146" s="22">
        <f t="shared" si="112"/>
        <v>1.6301611558033651E-12</v>
      </c>
      <c r="AM146" s="62">
        <f t="shared" si="113"/>
        <v>293.33333333333496</v>
      </c>
      <c r="AN146" s="62">
        <f ca="1">AVERAGE(OFFSET($AM$3,0,0,'Données projet'!$E$10+1,1))-AVERAGE(OFFSET($H$3,0,0,'Données projet'!$E$10+1,1))</f>
        <v>171.15594482010141</v>
      </c>
      <c r="AO146" s="62">
        <f t="shared" si="144"/>
        <v>81.408731282498479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81.993600000000185</v>
      </c>
      <c r="D147" s="12">
        <f t="shared" si="140"/>
        <v>22.623929199992361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807.57390961397766</v>
      </c>
      <c r="H147" s="70">
        <f t="shared" si="110"/>
        <v>475.54219668998701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4.5474735088646412E-13</v>
      </c>
      <c r="O147" s="14">
        <f>N147*VLOOKUP('Données projet'!$B$9,Paramètres!$A$1:$I$89,3,0)*VLOOKUP('Données projet'!$B$9,Paramètres!$A$1:$I$89,5,0)</f>
        <v>2.1282176021486519E-13</v>
      </c>
      <c r="P147" s="14">
        <f t="shared" si="141"/>
        <v>2.9281075858910828E-12</v>
      </c>
      <c r="Q147" s="22">
        <f t="shared" si="108"/>
        <v>5.4704519444678596E-12</v>
      </c>
      <c r="R147" s="62">
        <f t="shared" si="109"/>
        <v>293.33333333333877</v>
      </c>
      <c r="S147" s="62">
        <f ca="1">AVERAGE(OFFSET($R$3,0,0,'Données projet'!$E$9+1,1))-AVERAGE(OFFSET($H$3,0,0,'Données projet'!$E$9+1,1))</f>
        <v>221.90370112994782</v>
      </c>
      <c r="T147" s="62">
        <f t="shared" si="142"/>
        <v>53.56748068925981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5.4683368944097308E-14</v>
      </c>
      <c r="AK147" s="14">
        <f t="shared" si="143"/>
        <v>8.8129432816788268E-13</v>
      </c>
      <c r="AL147" s="22">
        <f t="shared" si="112"/>
        <v>1.6301611558033651E-12</v>
      </c>
      <c r="AM147" s="62">
        <f t="shared" si="113"/>
        <v>293.33333333333496</v>
      </c>
      <c r="AN147" s="62">
        <f ca="1">AVERAGE(OFFSET($AM$3,0,0,'Données projet'!$E$10+1,1))-AVERAGE(OFFSET($H$3,0,0,'Données projet'!$E$10+1,1))</f>
        <v>171.15594482010141</v>
      </c>
      <c r="AO147" s="62">
        <f t="shared" si="144"/>
        <v>81.408731282498479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82.563000000000187</v>
      </c>
      <c r="D148" s="12">
        <f t="shared" si="140"/>
        <v>22.762696180193284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813.04046174184441</v>
      </c>
      <c r="H148" s="70">
        <f t="shared" si="110"/>
        <v>476.77558751383697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4.5474735088646412E-13</v>
      </c>
      <c r="O148" s="14">
        <f>N148*VLOOKUP('Données projet'!$B$9,Paramètres!$A$1:$I$89,3,0)*VLOOKUP('Données projet'!$B$9,Paramètres!$A$1:$I$89,5,0)</f>
        <v>2.1282176021486519E-13</v>
      </c>
      <c r="P148" s="14">
        <f t="shared" si="141"/>
        <v>2.9281075858910828E-12</v>
      </c>
      <c r="Q148" s="22">
        <f t="shared" si="108"/>
        <v>5.4704519444678596E-12</v>
      </c>
      <c r="R148" s="62">
        <f t="shared" si="109"/>
        <v>293.33333333333877</v>
      </c>
      <c r="S148" s="62">
        <f ca="1">AVERAGE(OFFSET($R$3,0,0,'Données projet'!$E$9+1,1))-AVERAGE(OFFSET($H$3,0,0,'Données projet'!$E$9+1,1))</f>
        <v>221.90370112994782</v>
      </c>
      <c r="T148" s="62">
        <f t="shared" si="142"/>
        <v>53.56748068925981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5.4683368944097308E-14</v>
      </c>
      <c r="AK148" s="14">
        <f t="shared" si="143"/>
        <v>8.8129432816788268E-13</v>
      </c>
      <c r="AL148" s="22">
        <f t="shared" si="112"/>
        <v>1.6301611558033651E-12</v>
      </c>
      <c r="AM148" s="62">
        <f t="shared" si="113"/>
        <v>293.33333333333496</v>
      </c>
      <c r="AN148" s="62">
        <f ca="1">AVERAGE(OFFSET($AM$3,0,0,'Données projet'!$E$10+1,1))-AVERAGE(OFFSET($H$3,0,0,'Données projet'!$E$10+1,1))</f>
        <v>171.15594482010141</v>
      </c>
      <c r="AO148" s="62">
        <f t="shared" si="144"/>
        <v>81.408731282498479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83.132400000000189</v>
      </c>
      <c r="D149" s="12">
        <f t="shared" si="140"/>
        <v>22.901351807771128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818.50615430560322</v>
      </c>
      <c r="H149" s="70">
        <f t="shared" si="110"/>
        <v>478.008784398535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4.5474735088646412E-13</v>
      </c>
      <c r="O149" s="14">
        <f>N149*VLOOKUP('Données projet'!$B$9,Paramètres!$A$1:$I$89,3,0)*VLOOKUP('Données projet'!$B$9,Paramètres!$A$1:$I$89,5,0)</f>
        <v>2.1282176021486519E-13</v>
      </c>
      <c r="P149" s="14">
        <f t="shared" si="141"/>
        <v>2.9281075858910828E-12</v>
      </c>
      <c r="Q149" s="22">
        <f t="shared" si="108"/>
        <v>5.4704519444678596E-12</v>
      </c>
      <c r="R149" s="62">
        <f t="shared" si="109"/>
        <v>293.33333333333877</v>
      </c>
      <c r="S149" s="62">
        <f ca="1">AVERAGE(OFFSET($R$3,0,0,'Données projet'!$E$9+1,1))-AVERAGE(OFFSET($H$3,0,0,'Données projet'!$E$9+1,1))</f>
        <v>221.90370112994782</v>
      </c>
      <c r="T149" s="62">
        <f t="shared" si="142"/>
        <v>53.56748068925981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5.4683368944097308E-14</v>
      </c>
      <c r="AK149" s="14">
        <f t="shared" si="143"/>
        <v>8.8129432816788268E-13</v>
      </c>
      <c r="AL149" s="22">
        <f t="shared" si="112"/>
        <v>1.6301611558033651E-12</v>
      </c>
      <c r="AM149" s="62">
        <f t="shared" si="113"/>
        <v>293.33333333333496</v>
      </c>
      <c r="AN149" s="62">
        <f ca="1">AVERAGE(OFFSET($AM$3,0,0,'Données projet'!$E$10+1,1))-AVERAGE(OFFSET($H$3,0,0,'Données projet'!$E$10+1,1))</f>
        <v>171.15594482010141</v>
      </c>
      <c r="AO149" s="62">
        <f t="shared" si="144"/>
        <v>81.408731282498479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83.70180000000019</v>
      </c>
      <c r="D150" s="12">
        <f t="shared" si="140"/>
        <v>23.039896933866125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823.97099387545916</v>
      </c>
      <c r="H150" s="70">
        <f t="shared" si="110"/>
        <v>479.2417888264838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4.5474735088646412E-13</v>
      </c>
      <c r="O150" s="14">
        <f>N150*VLOOKUP('Données projet'!$B$9,Paramètres!$A$1:$I$89,3,0)*VLOOKUP('Données projet'!$B$9,Paramètres!$A$1:$I$89,5,0)</f>
        <v>2.1282176021486519E-13</v>
      </c>
      <c r="P150" s="14">
        <f t="shared" si="141"/>
        <v>2.9281075858910828E-12</v>
      </c>
      <c r="Q150" s="22">
        <f t="shared" si="108"/>
        <v>5.4704519444678596E-12</v>
      </c>
      <c r="R150" s="62">
        <f t="shared" si="109"/>
        <v>293.33333333333877</v>
      </c>
      <c r="S150" s="62">
        <f ca="1">AVERAGE(OFFSET($R$3,0,0,'Données projet'!$E$9+1,1))-AVERAGE(OFFSET($H$3,0,0,'Données projet'!$E$9+1,1))</f>
        <v>221.90370112994782</v>
      </c>
      <c r="T150" s="62">
        <f t="shared" si="142"/>
        <v>53.56748068925981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5.4683368944097308E-14</v>
      </c>
      <c r="AK150" s="14">
        <f t="shared" si="143"/>
        <v>8.8129432816788268E-13</v>
      </c>
      <c r="AL150" s="22">
        <f t="shared" si="112"/>
        <v>1.6301611558033651E-12</v>
      </c>
      <c r="AM150" s="62">
        <f t="shared" si="113"/>
        <v>293.33333333333496</v>
      </c>
      <c r="AN150" s="62">
        <f ca="1">AVERAGE(OFFSET($AM$3,0,0,'Données projet'!$E$10+1,1))-AVERAGE(OFFSET($H$3,0,0,'Données projet'!$E$10+1,1))</f>
        <v>171.15594482010141</v>
      </c>
      <c r="AO150" s="62">
        <f t="shared" si="144"/>
        <v>81.408731282498479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84.271200000000192</v>
      </c>
      <c r="D151" s="12">
        <f t="shared" si="140"/>
        <v>23.178332397368987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829.43498692706032</v>
      </c>
      <c r="H151" s="70">
        <f t="shared" si="110"/>
        <v>480.4746022587513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4.5474735088646412E-13</v>
      </c>
      <c r="O151" s="14">
        <f>N151*VLOOKUP('Données projet'!$B$9,Paramètres!$A$1:$I$89,3,0)*VLOOKUP('Données projet'!$B$9,Paramètres!$A$1:$I$89,5,0)</f>
        <v>2.1282176021486519E-13</v>
      </c>
      <c r="P151" s="14">
        <f t="shared" si="141"/>
        <v>2.9281075858910828E-12</v>
      </c>
      <c r="Q151" s="22">
        <f t="shared" si="108"/>
        <v>5.4704519444678596E-12</v>
      </c>
      <c r="R151" s="62">
        <f t="shared" si="109"/>
        <v>293.33333333333877</v>
      </c>
      <c r="S151" s="62">
        <f ca="1">AVERAGE(OFFSET($R$3,0,0,'Données projet'!$E$9+1,1))-AVERAGE(OFFSET($H$3,0,0,'Données projet'!$E$9+1,1))</f>
        <v>221.90370112994782</v>
      </c>
      <c r="T151" s="62">
        <f t="shared" si="142"/>
        <v>53.56748068925981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5.4683368944097308E-14</v>
      </c>
      <c r="AK151" s="14">
        <f t="shared" si="143"/>
        <v>8.8129432816788268E-13</v>
      </c>
      <c r="AL151" s="22">
        <f t="shared" si="112"/>
        <v>1.6301611558033651E-12</v>
      </c>
      <c r="AM151" s="62">
        <f t="shared" si="113"/>
        <v>293.33333333333496</v>
      </c>
      <c r="AN151" s="62">
        <f ca="1">AVERAGE(OFFSET($AM$3,0,0,'Données projet'!$E$10+1,1))-AVERAGE(OFFSET($H$3,0,0,'Données projet'!$E$10+1,1))</f>
        <v>171.15594482010141</v>
      </c>
      <c r="AO151" s="62">
        <f t="shared" si="144"/>
        <v>81.408731282498479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84.840600000000194</v>
      </c>
      <c r="D152" s="12">
        <f t="shared" si="140"/>
        <v>23.316659025178737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834.89813984348655</v>
      </c>
      <c r="H152" s="70">
        <f t="shared" si="110"/>
        <v>481.70722613551993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4.5474735088646412E-13</v>
      </c>
      <c r="O152" s="14">
        <f>N152*VLOOKUP('Données projet'!$B$9,Paramètres!$A$1:$I$89,3,0)*VLOOKUP('Données projet'!$B$9,Paramètres!$A$1:$I$89,5,0)</f>
        <v>2.1282176021486519E-13</v>
      </c>
      <c r="P152" s="14">
        <f t="shared" si="141"/>
        <v>2.9281075858910828E-12</v>
      </c>
      <c r="Q152" s="22">
        <f t="shared" si="108"/>
        <v>5.4704519444678596E-12</v>
      </c>
      <c r="R152" s="62">
        <f t="shared" si="109"/>
        <v>293.33333333333877</v>
      </c>
      <c r="S152" s="62">
        <f ca="1">AVERAGE(OFFSET($R$3,0,0,'Données projet'!$E$9+1,1))-AVERAGE(OFFSET($H$3,0,0,'Données projet'!$E$9+1,1))</f>
        <v>221.90370112994782</v>
      </c>
      <c r="T152" s="62">
        <f t="shared" si="142"/>
        <v>53.56748068925981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5.4683368944097308E-14</v>
      </c>
      <c r="AK152" s="14">
        <f t="shared" si="143"/>
        <v>8.8129432816788268E-13</v>
      </c>
      <c r="AL152" s="22">
        <f t="shared" si="112"/>
        <v>1.6301611558033651E-12</v>
      </c>
      <c r="AM152" s="62">
        <f t="shared" si="113"/>
        <v>293.33333333333496</v>
      </c>
      <c r="AN152" s="62">
        <f ca="1">AVERAGE(OFFSET($AM$3,0,0,'Données projet'!$E$10+1,1))-AVERAGE(OFFSET($H$3,0,0,'Données projet'!$E$10+1,1))</f>
        <v>171.15594482010141</v>
      </c>
      <c r="AO152" s="62">
        <f t="shared" si="144"/>
        <v>81.408731282498479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85.410000000000196</v>
      </c>
      <c r="D153" s="12">
        <f t="shared" si="140"/>
        <v>23.4548776324534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840.36045891718584</v>
      </c>
      <c r="H153" s="70">
        <f t="shared" si="110"/>
        <v>482.93966187652336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4.5474735088646412E-13</v>
      </c>
      <c r="O153" s="14">
        <f>N153*VLOOKUP('Données projet'!$B$9,Paramètres!$A$1:$I$89,3,0)*VLOOKUP('Données projet'!$B$9,Paramètres!$A$1:$I$89,5,0)</f>
        <v>2.1282176021486519E-13</v>
      </c>
      <c r="P153" s="14">
        <f t="shared" si="141"/>
        <v>2.9281075858910828E-12</v>
      </c>
      <c r="Q153" s="22">
        <f t="shared" si="108"/>
        <v>5.4704519444678596E-12</v>
      </c>
      <c r="R153" s="62">
        <f t="shared" si="109"/>
        <v>293.33333333333877</v>
      </c>
      <c r="S153" s="62">
        <f ca="1">AVERAGE(OFFSET($R$3,0,0,'Données projet'!$E$9+1,1))-AVERAGE(OFFSET($H$3,0,0,'Données projet'!$E$9+1,1))</f>
        <v>221.90370112994782</v>
      </c>
      <c r="T153" s="62">
        <f t="shared" si="142"/>
        <v>53.56748068925981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5.4683368944097308E-14</v>
      </c>
      <c r="AK153" s="14">
        <f t="shared" si="143"/>
        <v>8.8129432816788268E-13</v>
      </c>
      <c r="AL153" s="22">
        <f t="shared" si="112"/>
        <v>1.6301611558033651E-12</v>
      </c>
      <c r="AM153" s="62">
        <f t="shared" si="113"/>
        <v>293.33333333333496</v>
      </c>
      <c r="AN153" s="62">
        <f ca="1">AVERAGE(OFFSET($AM$3,0,0,'Données projet'!$E$10+1,1))-AVERAGE(OFFSET($H$3,0,0,'Données projet'!$E$10+1,1))</f>
        <v>171.15594482010141</v>
      </c>
      <c r="AO153" s="62">
        <f t="shared" si="144"/>
        <v>81.408731282498479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85.979400000000197</v>
      </c>
      <c r="D154" s="12">
        <f t="shared" si="140"/>
        <v>23.592989022853931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845.82195035185657</v>
      </c>
      <c r="H154" s="70">
        <f t="shared" si="110"/>
        <v>484.17191088147092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4.5474735088646412E-13</v>
      </c>
      <c r="O154" s="14">
        <f>N154*VLOOKUP('Données projet'!$B$9,Paramètres!$A$1:$I$89,3,0)*VLOOKUP('Données projet'!$B$9,Paramètres!$A$1:$I$89,5,0)</f>
        <v>2.1282176021486519E-13</v>
      </c>
      <c r="P154" s="14">
        <f t="shared" si="141"/>
        <v>2.9281075858910828E-12</v>
      </c>
      <c r="Q154" s="22">
        <f t="shared" ref="Q154:Q203" si="162">(O154+P154)*0.475*44/12</f>
        <v>5.4704519444678596E-12</v>
      </c>
      <c r="R154" s="62">
        <f t="shared" si="109"/>
        <v>293.33333333333877</v>
      </c>
      <c r="S154" s="62">
        <f ca="1">AVERAGE(OFFSET($R$3,0,0,'Données projet'!$E$9+1,1))-AVERAGE(OFFSET($H$3,0,0,'Données projet'!$E$9+1,1))</f>
        <v>221.90370112994782</v>
      </c>
      <c r="T154" s="62">
        <f t="shared" si="142"/>
        <v>53.56748068925981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5.4683368944097308E-14</v>
      </c>
      <c r="AK154" s="14">
        <f t="shared" ref="AK154:AK203" si="164">EXP(-1.0587+0.8836*LN(AJ154)+0.284)</f>
        <v>8.8129432816788268E-13</v>
      </c>
      <c r="AL154" s="22">
        <f t="shared" ref="AL154:AL203" si="165">(AJ154+AK154)*0.475*44/12</f>
        <v>1.6301611558033651E-12</v>
      </c>
      <c r="AM154" s="62">
        <f t="shared" si="113"/>
        <v>293.33333333333496</v>
      </c>
      <c r="AN154" s="62">
        <f ca="1">AVERAGE(OFFSET($AM$3,0,0,'Données projet'!$E$10+1,1))-AVERAGE(OFFSET($H$3,0,0,'Données projet'!$E$10+1,1))</f>
        <v>171.15594482010141</v>
      </c>
      <c r="AO154" s="62">
        <f t="shared" si="144"/>
        <v>81.408731282498479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86.548800000000199</v>
      </c>
      <c r="D155" s="12">
        <f t="shared" si="140"/>
        <v>23.730993988781307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851.28262026427831</v>
      </c>
      <c r="H155" s="70">
        <f t="shared" si="110"/>
        <v>485.40397453046108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4.5474735088646412E-13</v>
      </c>
      <c r="O155" s="14">
        <f>N155*VLOOKUP('Données projet'!$B$9,Paramètres!$A$1:$I$89,3,0)*VLOOKUP('Données projet'!$B$9,Paramètres!$A$1:$I$89,5,0)</f>
        <v>2.1282176021486519E-13</v>
      </c>
      <c r="P155" s="14">
        <f t="shared" si="141"/>
        <v>2.9281075858910828E-12</v>
      </c>
      <c r="Q155" s="22">
        <f t="shared" si="162"/>
        <v>5.4704519444678596E-12</v>
      </c>
      <c r="R155" s="62">
        <f t="shared" si="109"/>
        <v>293.33333333333877</v>
      </c>
      <c r="S155" s="62">
        <f ca="1">AVERAGE(OFFSET($R$3,0,0,'Données projet'!$E$9+1,1))-AVERAGE(OFFSET($H$3,0,0,'Données projet'!$E$9+1,1))</f>
        <v>221.90370112994782</v>
      </c>
      <c r="T155" s="62">
        <f t="shared" si="142"/>
        <v>53.56748068925981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5.4683368944097308E-14</v>
      </c>
      <c r="AK155" s="14">
        <f t="shared" si="164"/>
        <v>8.8129432816788268E-13</v>
      </c>
      <c r="AL155" s="22">
        <f t="shared" si="165"/>
        <v>1.6301611558033651E-12</v>
      </c>
      <c r="AM155" s="62">
        <f t="shared" si="113"/>
        <v>293.33333333333496</v>
      </c>
      <c r="AN155" s="62">
        <f ca="1">AVERAGE(OFFSET($AM$3,0,0,'Données projet'!$E$10+1,1))-AVERAGE(OFFSET($H$3,0,0,'Données projet'!$E$10+1,1))</f>
        <v>171.15594482010141</v>
      </c>
      <c r="AO155" s="62">
        <f t="shared" si="144"/>
        <v>81.408731282498479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87.118200000000201</v>
      </c>
      <c r="D156" s="12">
        <f t="shared" si="140"/>
        <v>23.868893311607351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856.74247468609337</v>
      </c>
      <c r="H156" s="70">
        <f t="shared" si="110"/>
        <v>486.63585418438311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4.5474735088646412E-13</v>
      </c>
      <c r="O156" s="14">
        <f>N156*VLOOKUP('Données projet'!$B$9,Paramètres!$A$1:$I$89,3,0)*VLOOKUP('Données projet'!$B$9,Paramètres!$A$1:$I$89,5,0)</f>
        <v>2.1282176021486519E-13</v>
      </c>
      <c r="P156" s="14">
        <f t="shared" si="141"/>
        <v>2.9281075858910828E-12</v>
      </c>
      <c r="Q156" s="22">
        <f t="shared" si="162"/>
        <v>5.4704519444678596E-12</v>
      </c>
      <c r="R156" s="62">
        <f t="shared" si="109"/>
        <v>293.33333333333877</v>
      </c>
      <c r="S156" s="62">
        <f ca="1">AVERAGE(OFFSET($R$3,0,0,'Données projet'!$E$9+1,1))-AVERAGE(OFFSET($H$3,0,0,'Données projet'!$E$9+1,1))</f>
        <v>221.90370112994782</v>
      </c>
      <c r="T156" s="62">
        <f t="shared" si="142"/>
        <v>53.56748068925981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5.4683368944097308E-14</v>
      </c>
      <c r="AK156" s="14">
        <f t="shared" si="164"/>
        <v>8.8129432816788268E-13</v>
      </c>
      <c r="AL156" s="22">
        <f t="shared" si="165"/>
        <v>1.6301611558033651E-12</v>
      </c>
      <c r="AM156" s="62">
        <f t="shared" si="113"/>
        <v>293.33333333333496</v>
      </c>
      <c r="AN156" s="62">
        <f ca="1">AVERAGE(OFFSET($AM$3,0,0,'Données projet'!$E$10+1,1))-AVERAGE(OFFSET($H$3,0,0,'Données projet'!$E$10+1,1))</f>
        <v>171.15594482010141</v>
      </c>
      <c r="AO156" s="62">
        <f t="shared" si="144"/>
        <v>81.408731282498479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87.687600000000202</v>
      </c>
      <c r="D157" s="12">
        <f t="shared" si="140"/>
        <v>24.006687761899329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862.20151956554037</v>
      </c>
      <c r="H157" s="70">
        <f t="shared" si="110"/>
        <v>487.86755118530834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4.5474735088646412E-13</v>
      </c>
      <c r="O157" s="14">
        <f>N157*VLOOKUP('Données projet'!$B$9,Paramètres!$A$1:$I$89,3,0)*VLOOKUP('Données projet'!$B$9,Paramètres!$A$1:$I$89,5,0)</f>
        <v>2.1282176021486519E-13</v>
      </c>
      <c r="P157" s="14">
        <f t="shared" si="141"/>
        <v>2.9281075858910828E-12</v>
      </c>
      <c r="Q157" s="22">
        <f t="shared" si="162"/>
        <v>5.4704519444678596E-12</v>
      </c>
      <c r="R157" s="62">
        <f t="shared" si="109"/>
        <v>293.33333333333877</v>
      </c>
      <c r="S157" s="62">
        <f ca="1">AVERAGE(OFFSET($R$3,0,0,'Données projet'!$E$9+1,1))-AVERAGE(OFFSET($H$3,0,0,'Données projet'!$E$9+1,1))</f>
        <v>221.90370112994782</v>
      </c>
      <c r="T157" s="62">
        <f t="shared" si="142"/>
        <v>53.56748068925981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5.4683368944097308E-14</v>
      </c>
      <c r="AK157" s="14">
        <f t="shared" si="164"/>
        <v>8.8129432816788268E-13</v>
      </c>
      <c r="AL157" s="22">
        <f t="shared" si="165"/>
        <v>1.6301611558033651E-12</v>
      </c>
      <c r="AM157" s="62">
        <f t="shared" si="113"/>
        <v>293.33333333333496</v>
      </c>
      <c r="AN157" s="62">
        <f ca="1">AVERAGE(OFFSET($AM$3,0,0,'Données projet'!$E$10+1,1))-AVERAGE(OFFSET($H$3,0,0,'Données projet'!$E$10+1,1))</f>
        <v>171.15594482010141</v>
      </c>
      <c r="AO157" s="62">
        <f t="shared" si="144"/>
        <v>81.408731282498479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88.257000000000204</v>
      </c>
      <c r="D158" s="12">
        <f t="shared" si="140"/>
        <v>24.144378099638505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867.65976076914092</v>
      </c>
      <c r="H158" s="70">
        <f t="shared" si="110"/>
        <v>489.09906685687076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4.5474735088646412E-13</v>
      </c>
      <c r="O158" s="14">
        <f>N158*VLOOKUP('Données projet'!$B$9,Paramètres!$A$1:$I$89,3,0)*VLOOKUP('Données projet'!$B$9,Paramètres!$A$1:$I$89,5,0)</f>
        <v>2.1282176021486519E-13</v>
      </c>
      <c r="P158" s="14">
        <f t="shared" si="141"/>
        <v>2.9281075858910828E-12</v>
      </c>
      <c r="Q158" s="22">
        <f t="shared" si="162"/>
        <v>5.4704519444678596E-12</v>
      </c>
      <c r="R158" s="62">
        <f t="shared" si="109"/>
        <v>293.33333333333877</v>
      </c>
      <c r="S158" s="62">
        <f ca="1">AVERAGE(OFFSET($R$3,0,0,'Données projet'!$E$9+1,1))-AVERAGE(OFFSET($H$3,0,0,'Données projet'!$E$9+1,1))</f>
        <v>221.90370112994782</v>
      </c>
      <c r="T158" s="62">
        <f t="shared" si="142"/>
        <v>53.56748068925981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5.4683368944097308E-14</v>
      </c>
      <c r="AK158" s="14">
        <f t="shared" si="164"/>
        <v>8.8129432816788268E-13</v>
      </c>
      <c r="AL158" s="22">
        <f t="shared" si="165"/>
        <v>1.6301611558033651E-12</v>
      </c>
      <c r="AM158" s="62">
        <f t="shared" si="113"/>
        <v>293.33333333333496</v>
      </c>
      <c r="AN158" s="62">
        <f ca="1">AVERAGE(OFFSET($AM$3,0,0,'Données projet'!$E$10+1,1))-AVERAGE(OFFSET($H$3,0,0,'Données projet'!$E$10+1,1))</f>
        <v>171.15594482010141</v>
      </c>
      <c r="AO158" s="62">
        <f t="shared" si="144"/>
        <v>81.408731282498479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88.826400000000206</v>
      </c>
      <c r="D159" s="12">
        <f t="shared" si="140"/>
        <v>24.281965074432833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873.1172040833427</v>
      </c>
      <c r="H159" s="70">
        <f t="shared" si="110"/>
        <v>490.3304025046375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4.5474735088646412E-13</v>
      </c>
      <c r="O159" s="14">
        <f>N159*VLOOKUP('Données projet'!$B$9,Paramètres!$A$1:$I$89,3,0)*VLOOKUP('Données projet'!$B$9,Paramètres!$A$1:$I$89,5,0)</f>
        <v>2.1282176021486519E-13</v>
      </c>
      <c r="P159" s="14">
        <f t="shared" si="141"/>
        <v>2.9281075858910828E-12</v>
      </c>
      <c r="Q159" s="22">
        <f t="shared" si="162"/>
        <v>5.4704519444678596E-12</v>
      </c>
      <c r="R159" s="62">
        <f t="shared" si="109"/>
        <v>293.33333333333877</v>
      </c>
      <c r="S159" s="62">
        <f ca="1">AVERAGE(OFFSET($R$3,0,0,'Données projet'!$E$9+1,1))-AVERAGE(OFFSET($H$3,0,0,'Données projet'!$E$9+1,1))</f>
        <v>221.90370112994782</v>
      </c>
      <c r="T159" s="62">
        <f t="shared" si="142"/>
        <v>53.56748068925981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5.4683368944097308E-14</v>
      </c>
      <c r="AK159" s="14">
        <f t="shared" si="164"/>
        <v>8.8129432816788268E-13</v>
      </c>
      <c r="AL159" s="22">
        <f t="shared" si="165"/>
        <v>1.6301611558033651E-12</v>
      </c>
      <c r="AM159" s="62">
        <f t="shared" si="113"/>
        <v>293.33333333333496</v>
      </c>
      <c r="AN159" s="62">
        <f ca="1">AVERAGE(OFFSET($AM$3,0,0,'Données projet'!$E$10+1,1))-AVERAGE(OFFSET($H$3,0,0,'Données projet'!$E$10+1,1))</f>
        <v>171.15594482010141</v>
      </c>
      <c r="AO159" s="62">
        <f t="shared" si="144"/>
        <v>81.408731282498479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89.395800000000207</v>
      </c>
      <c r="D160" s="12">
        <f t="shared" si="140"/>
        <v>24.419449425724213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878.57385521611832</v>
      </c>
      <c r="H160" s="70">
        <f t="shared" si="110"/>
        <v>491.56155941647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4.5474735088646412E-13</v>
      </c>
      <c r="O160" s="14">
        <f>N160*VLOOKUP('Données projet'!$B$9,Paramètres!$A$1:$I$89,3,0)*VLOOKUP('Données projet'!$B$9,Paramètres!$A$1:$I$89,5,0)</f>
        <v>2.1282176021486519E-13</v>
      </c>
      <c r="P160" s="14">
        <f t="shared" si="141"/>
        <v>2.9281075858910828E-12</v>
      </c>
      <c r="Q160" s="22">
        <f t="shared" si="162"/>
        <v>5.4704519444678596E-12</v>
      </c>
      <c r="R160" s="62">
        <f t="shared" si="109"/>
        <v>293.33333333333877</v>
      </c>
      <c r="S160" s="62">
        <f ca="1">AVERAGE(OFFSET($R$3,0,0,'Données projet'!$E$9+1,1))-AVERAGE(OFFSET($H$3,0,0,'Données projet'!$E$9+1,1))</f>
        <v>221.90370112994782</v>
      </c>
      <c r="T160" s="62">
        <f t="shared" si="142"/>
        <v>53.56748068925981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5.4683368944097308E-14</v>
      </c>
      <c r="AK160" s="14">
        <f t="shared" si="164"/>
        <v>8.8129432816788268E-13</v>
      </c>
      <c r="AL160" s="22">
        <f t="shared" si="165"/>
        <v>1.6301611558033651E-12</v>
      </c>
      <c r="AM160" s="62">
        <f t="shared" si="113"/>
        <v>293.33333333333496</v>
      </c>
      <c r="AN160" s="62">
        <f ca="1">AVERAGE(OFFSET($AM$3,0,0,'Données projet'!$E$10+1,1))-AVERAGE(OFFSET($H$3,0,0,'Données projet'!$E$10+1,1))</f>
        <v>171.15594482010141</v>
      </c>
      <c r="AO160" s="62">
        <f t="shared" si="144"/>
        <v>81.408731282498479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89.965200000000209</v>
      </c>
      <c r="D161" s="12">
        <f t="shared" si="140"/>
        <v>24.556831882990206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884.02971979852271</v>
      </c>
      <c r="H161" s="70">
        <f t="shared" si="110"/>
        <v>492.79253886287495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4.5474735088646412E-13</v>
      </c>
      <c r="O161" s="14">
        <f>N161*VLOOKUP('Données projet'!$B$9,Paramètres!$A$1:$I$89,3,0)*VLOOKUP('Données projet'!$B$9,Paramètres!$A$1:$I$89,5,0)</f>
        <v>2.1282176021486519E-13</v>
      </c>
      <c r="P161" s="14">
        <f t="shared" si="141"/>
        <v>2.9281075858910828E-12</v>
      </c>
      <c r="Q161" s="22">
        <f t="shared" si="162"/>
        <v>5.4704519444678596E-12</v>
      </c>
      <c r="R161" s="62">
        <f t="shared" si="109"/>
        <v>293.33333333333877</v>
      </c>
      <c r="S161" s="62">
        <f ca="1">AVERAGE(OFFSET($R$3,0,0,'Données projet'!$E$9+1,1))-AVERAGE(OFFSET($H$3,0,0,'Données projet'!$E$9+1,1))</f>
        <v>221.90370112994782</v>
      </c>
      <c r="T161" s="62">
        <f t="shared" si="142"/>
        <v>53.56748068925981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5.4683368944097308E-14</v>
      </c>
      <c r="AK161" s="14">
        <f t="shared" si="164"/>
        <v>8.8129432816788268E-13</v>
      </c>
      <c r="AL161" s="22">
        <f t="shared" si="165"/>
        <v>1.6301611558033651E-12</v>
      </c>
      <c r="AM161" s="62">
        <f t="shared" si="113"/>
        <v>293.33333333333496</v>
      </c>
      <c r="AN161" s="62">
        <f ca="1">AVERAGE(OFFSET($AM$3,0,0,'Données projet'!$E$10+1,1))-AVERAGE(OFFSET($H$3,0,0,'Données projet'!$E$10+1,1))</f>
        <v>171.15594482010141</v>
      </c>
      <c r="AO161" s="62">
        <f t="shared" si="144"/>
        <v>81.408731282498479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90.534600000000211</v>
      </c>
      <c r="D162" s="12">
        <f t="shared" si="140"/>
        <v>24.694113165940404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889.48480338620845</v>
      </c>
      <c r="H162" s="70">
        <f t="shared" si="110"/>
        <v>494.02334209734659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4.5474735088646412E-13</v>
      </c>
      <c r="O162" s="14">
        <f>N162*VLOOKUP('Données projet'!$B$9,Paramètres!$A$1:$I$89,3,0)*VLOOKUP('Données projet'!$B$9,Paramètres!$A$1:$I$89,5,0)</f>
        <v>2.1282176021486519E-13</v>
      </c>
      <c r="P162" s="14">
        <f t="shared" si="141"/>
        <v>2.9281075858910828E-12</v>
      </c>
      <c r="Q162" s="22">
        <f t="shared" si="162"/>
        <v>5.4704519444678596E-12</v>
      </c>
      <c r="R162" s="62">
        <f t="shared" si="109"/>
        <v>293.33333333333877</v>
      </c>
      <c r="S162" s="62">
        <f ca="1">AVERAGE(OFFSET($R$3,0,0,'Données projet'!$E$9+1,1))-AVERAGE(OFFSET($H$3,0,0,'Données projet'!$E$9+1,1))</f>
        <v>221.90370112994782</v>
      </c>
      <c r="T162" s="62">
        <f t="shared" si="142"/>
        <v>53.56748068925981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5.4683368944097308E-14</v>
      </c>
      <c r="AK162" s="14">
        <f t="shared" si="164"/>
        <v>8.8129432816788268E-13</v>
      </c>
      <c r="AL162" s="22">
        <f t="shared" si="165"/>
        <v>1.6301611558033651E-12</v>
      </c>
      <c r="AM162" s="62">
        <f t="shared" si="113"/>
        <v>293.33333333333496</v>
      </c>
      <c r="AN162" s="62">
        <f ca="1">AVERAGE(OFFSET($AM$3,0,0,'Données projet'!$E$10+1,1))-AVERAGE(OFFSET($H$3,0,0,'Données projet'!$E$10+1,1))</f>
        <v>171.15594482010141</v>
      </c>
      <c r="AO162" s="62">
        <f t="shared" si="144"/>
        <v>81.408731282498479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91.104000000000212</v>
      </c>
      <c r="D163" s="12">
        <f t="shared" si="140"/>
        <v>24.831293984707919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894.93911146090488</v>
      </c>
      <c r="H163" s="70">
        <f t="shared" si="110"/>
        <v>495.25397035669994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4.5474735088646412E-13</v>
      </c>
      <c r="O163" s="14">
        <f>N163*VLOOKUP('Données projet'!$B$9,Paramètres!$A$1:$I$89,3,0)*VLOOKUP('Données projet'!$B$9,Paramètres!$A$1:$I$89,5,0)</f>
        <v>2.1282176021486519E-13</v>
      </c>
      <c r="P163" s="14">
        <f t="shared" si="141"/>
        <v>2.9281075858910828E-12</v>
      </c>
      <c r="Q163" s="22">
        <f t="shared" si="162"/>
        <v>5.4704519444678596E-12</v>
      </c>
      <c r="R163" s="62">
        <f t="shared" si="109"/>
        <v>293.33333333333877</v>
      </c>
      <c r="S163" s="62">
        <f ca="1">AVERAGE(OFFSET($R$3,0,0,'Données projet'!$E$9+1,1))-AVERAGE(OFFSET($H$3,0,0,'Données projet'!$E$9+1,1))</f>
        <v>221.90370112994782</v>
      </c>
      <c r="T163" s="62">
        <f t="shared" si="142"/>
        <v>53.56748068925981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5.4683368944097308E-14</v>
      </c>
      <c r="AK163" s="14">
        <f t="shared" si="164"/>
        <v>8.8129432816788268E-13</v>
      </c>
      <c r="AL163" s="22">
        <f t="shared" si="165"/>
        <v>1.6301611558033651E-12</v>
      </c>
      <c r="AM163" s="62">
        <f t="shared" si="113"/>
        <v>293.33333333333496</v>
      </c>
      <c r="AN163" s="62">
        <f ca="1">AVERAGE(OFFSET($AM$3,0,0,'Données projet'!$E$10+1,1))-AVERAGE(OFFSET($H$3,0,0,'Données projet'!$E$10+1,1))</f>
        <v>171.15594482010141</v>
      </c>
      <c r="AO163" s="62">
        <f t="shared" si="144"/>
        <v>81.408731282498479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91.673400000000214</v>
      </c>
      <c r="D164" s="12">
        <f t="shared" si="140"/>
        <v>24.968375040035845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900.39264943185742</v>
      </c>
      <c r="H164" s="70">
        <f t="shared" si="110"/>
        <v>496.48442486139612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4.5474735088646412E-13</v>
      </c>
      <c r="O164" s="14">
        <f>N164*VLOOKUP('Données projet'!$B$9,Paramètres!$A$1:$I$89,3,0)*VLOOKUP('Données projet'!$B$9,Paramètres!$A$1:$I$89,5,0)</f>
        <v>2.1282176021486519E-13</v>
      </c>
      <c r="P164" s="14">
        <f t="shared" si="141"/>
        <v>2.9281075858910828E-12</v>
      </c>
      <c r="Q164" s="22">
        <f t="shared" si="162"/>
        <v>5.4704519444678596E-12</v>
      </c>
      <c r="R164" s="62">
        <f t="shared" si="109"/>
        <v>293.33333333333877</v>
      </c>
      <c r="S164" s="62">
        <f ca="1">AVERAGE(OFFSET($R$3,0,0,'Données projet'!$E$9+1,1))-AVERAGE(OFFSET($H$3,0,0,'Données projet'!$E$9+1,1))</f>
        <v>221.90370112994782</v>
      </c>
      <c r="T164" s="62">
        <f t="shared" si="142"/>
        <v>53.56748068925981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5.4683368944097308E-14</v>
      </c>
      <c r="AK164" s="14">
        <f t="shared" si="164"/>
        <v>8.8129432816788268E-13</v>
      </c>
      <c r="AL164" s="22">
        <f t="shared" si="165"/>
        <v>1.6301611558033651E-12</v>
      </c>
      <c r="AM164" s="62">
        <f t="shared" si="113"/>
        <v>293.33333333333496</v>
      </c>
      <c r="AN164" s="62">
        <f ca="1">AVERAGE(OFFSET($AM$3,0,0,'Données projet'!$E$10+1,1))-AVERAGE(OFFSET($H$3,0,0,'Données projet'!$E$10+1,1))</f>
        <v>171.15594482010141</v>
      </c>
      <c r="AO164" s="62">
        <f t="shared" si="144"/>
        <v>81.408731282498479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92.242800000000216</v>
      </c>
      <c r="D165" s="12">
        <f t="shared" si="140"/>
        <v>25.105357023458843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905.8454226372279</v>
      </c>
      <c r="H165" s="70">
        <f t="shared" si="110"/>
        <v>497.71470681585788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4.5474735088646412E-13</v>
      </c>
      <c r="O165" s="14">
        <f>N165*VLOOKUP('Données projet'!$B$9,Paramètres!$A$1:$I$89,3,0)*VLOOKUP('Données projet'!$B$9,Paramètres!$A$1:$I$89,5,0)</f>
        <v>2.1282176021486519E-13</v>
      </c>
      <c r="P165" s="14">
        <f t="shared" si="141"/>
        <v>2.9281075858910828E-12</v>
      </c>
      <c r="Q165" s="22">
        <f t="shared" si="162"/>
        <v>5.4704519444678596E-12</v>
      </c>
      <c r="R165" s="62">
        <f t="shared" si="109"/>
        <v>293.33333333333877</v>
      </c>
      <c r="S165" s="62">
        <f ca="1">AVERAGE(OFFSET($R$3,0,0,'Données projet'!$E$9+1,1))-AVERAGE(OFFSET($H$3,0,0,'Données projet'!$E$9+1,1))</f>
        <v>221.90370112994782</v>
      </c>
      <c r="T165" s="62">
        <f t="shared" si="142"/>
        <v>53.56748068925981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5.4683368944097308E-14</v>
      </c>
      <c r="AK165" s="14">
        <f t="shared" si="164"/>
        <v>8.8129432816788268E-13</v>
      </c>
      <c r="AL165" s="22">
        <f t="shared" si="165"/>
        <v>1.6301611558033651E-12</v>
      </c>
      <c r="AM165" s="62">
        <f t="shared" si="113"/>
        <v>293.33333333333496</v>
      </c>
      <c r="AN165" s="62">
        <f ca="1">AVERAGE(OFFSET($AM$3,0,0,'Données projet'!$E$10+1,1))-AVERAGE(OFFSET($H$3,0,0,'Données projet'!$E$10+1,1))</f>
        <v>171.15594482010141</v>
      </c>
      <c r="AO165" s="62">
        <f t="shared" si="144"/>
        <v>81.408731282498479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92.812200000000217</v>
      </c>
      <c r="D166" s="12">
        <f t="shared" si="140"/>
        <v>25.242240617480384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911.29743634546423</v>
      </c>
      <c r="H166" s="70">
        <f t="shared" si="110"/>
        <v>498.9448174087787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4.5474735088646412E-13</v>
      </c>
      <c r="O166" s="14">
        <f>N166*VLOOKUP('Données projet'!$B$9,Paramètres!$A$1:$I$89,3,0)*VLOOKUP('Données projet'!$B$9,Paramètres!$A$1:$I$89,5,0)</f>
        <v>2.1282176021486519E-13</v>
      </c>
      <c r="P166" s="14">
        <f t="shared" si="141"/>
        <v>2.9281075858910828E-12</v>
      </c>
      <c r="Q166" s="22">
        <f t="shared" si="162"/>
        <v>5.4704519444678596E-12</v>
      </c>
      <c r="R166" s="62">
        <f t="shared" si="109"/>
        <v>293.33333333333877</v>
      </c>
      <c r="S166" s="62">
        <f ca="1">AVERAGE(OFFSET($R$3,0,0,'Données projet'!$E$9+1,1))-AVERAGE(OFFSET($H$3,0,0,'Données projet'!$E$9+1,1))</f>
        <v>221.90370112994782</v>
      </c>
      <c r="T166" s="62">
        <f t="shared" si="142"/>
        <v>53.56748068925981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5.4683368944097308E-14</v>
      </c>
      <c r="AK166" s="14">
        <f t="shared" si="164"/>
        <v>8.8129432816788268E-13</v>
      </c>
      <c r="AL166" s="22">
        <f t="shared" si="165"/>
        <v>1.6301611558033651E-12</v>
      </c>
      <c r="AM166" s="62">
        <f t="shared" si="113"/>
        <v>293.33333333333496</v>
      </c>
      <c r="AN166" s="62">
        <f ca="1">AVERAGE(OFFSET($AM$3,0,0,'Données projet'!$E$10+1,1))-AVERAGE(OFFSET($H$3,0,0,'Données projet'!$E$10+1,1))</f>
        <v>171.15594482010141</v>
      </c>
      <c r="AO166" s="62">
        <f t="shared" si="144"/>
        <v>81.408731282498479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93.381600000000219</v>
      </c>
      <c r="D167" s="12">
        <f t="shared" si="140"/>
        <v>25.379026495745254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916.74869575663172</v>
      </c>
      <c r="H167" s="70">
        <f t="shared" si="110"/>
        <v>500.17475781342335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4.5474735088646412E-13</v>
      </c>
      <c r="O167" s="14">
        <f>N167*VLOOKUP('Données projet'!$B$9,Paramètres!$A$1:$I$89,3,0)*VLOOKUP('Données projet'!$B$9,Paramètres!$A$1:$I$89,5,0)</f>
        <v>2.1282176021486519E-13</v>
      </c>
      <c r="P167" s="14">
        <f t="shared" si="141"/>
        <v>2.9281075858910828E-12</v>
      </c>
      <c r="Q167" s="22">
        <f t="shared" si="162"/>
        <v>5.4704519444678596E-12</v>
      </c>
      <c r="R167" s="62">
        <f t="shared" si="109"/>
        <v>293.33333333333877</v>
      </c>
      <c r="S167" s="62">
        <f ca="1">AVERAGE(OFFSET($R$3,0,0,'Données projet'!$E$9+1,1))-AVERAGE(OFFSET($H$3,0,0,'Données projet'!$E$9+1,1))</f>
        <v>221.90370112994782</v>
      </c>
      <c r="T167" s="62">
        <f t="shared" si="142"/>
        <v>53.56748068925981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5.4683368944097308E-14</v>
      </c>
      <c r="AK167" s="14">
        <f t="shared" si="164"/>
        <v>8.8129432816788268E-13</v>
      </c>
      <c r="AL167" s="22">
        <f t="shared" si="165"/>
        <v>1.6301611558033651E-12</v>
      </c>
      <c r="AM167" s="62">
        <f t="shared" si="113"/>
        <v>293.33333333333496</v>
      </c>
      <c r="AN167" s="62">
        <f ca="1">AVERAGE(OFFSET($AM$3,0,0,'Données projet'!$E$10+1,1))-AVERAGE(OFFSET($H$3,0,0,'Données projet'!$E$10+1,1))</f>
        <v>171.15594482010141</v>
      </c>
      <c r="AO167" s="62">
        <f t="shared" si="144"/>
        <v>81.408731282498479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93.951000000000221</v>
      </c>
      <c r="D168" s="12">
        <f t="shared" si="140"/>
        <v>25.515715323207807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922.19920600371108</v>
      </c>
      <c r="H168" s="70">
        <f t="shared" si="110"/>
        <v>501.40452918792062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4.5474735088646412E-13</v>
      </c>
      <c r="O168" s="14">
        <f>N168*VLOOKUP('Données projet'!$B$9,Paramètres!$A$1:$I$89,3,0)*VLOOKUP('Données projet'!$B$9,Paramètres!$A$1:$I$89,5,0)</f>
        <v>2.1282176021486519E-13</v>
      </c>
      <c r="P168" s="14">
        <f t="shared" si="141"/>
        <v>2.9281075858910828E-12</v>
      </c>
      <c r="Q168" s="22">
        <f t="shared" si="162"/>
        <v>5.4704519444678596E-12</v>
      </c>
      <c r="R168" s="62">
        <f t="shared" si="109"/>
        <v>293.33333333333877</v>
      </c>
      <c r="S168" s="62">
        <f ca="1">AVERAGE(OFFSET($R$3,0,0,'Données projet'!$E$9+1,1))-AVERAGE(OFFSET($H$3,0,0,'Données projet'!$E$9+1,1))</f>
        <v>221.90370112994782</v>
      </c>
      <c r="T168" s="62">
        <f t="shared" si="142"/>
        <v>53.56748068925981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5.4683368944097308E-14</v>
      </c>
      <c r="AK168" s="14">
        <f t="shared" si="164"/>
        <v>8.8129432816788268E-13</v>
      </c>
      <c r="AL168" s="22">
        <f t="shared" si="165"/>
        <v>1.6301611558033651E-12</v>
      </c>
      <c r="AM168" s="62">
        <f t="shared" si="113"/>
        <v>293.33333333333496</v>
      </c>
      <c r="AN168" s="62">
        <f ca="1">AVERAGE(OFFSET($AM$3,0,0,'Données projet'!$E$10+1,1))-AVERAGE(OFFSET($H$3,0,0,'Données projet'!$E$10+1,1))</f>
        <v>171.15594482010141</v>
      </c>
      <c r="AO168" s="62">
        <f t="shared" si="144"/>
        <v>81.408731282498479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94.520400000000222</v>
      </c>
      <c r="D169" s="12">
        <f t="shared" si="140"/>
        <v>25.652307756296207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927.64897215386736</v>
      </c>
      <c r="H169" s="70">
        <f t="shared" si="110"/>
        <v>502.63413267554961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4.5474735088646412E-13</v>
      </c>
      <c r="O169" s="14">
        <f>N169*VLOOKUP('Données projet'!$B$9,Paramètres!$A$1:$I$89,3,0)*VLOOKUP('Données projet'!$B$9,Paramètres!$A$1:$I$89,5,0)</f>
        <v>2.1282176021486519E-13</v>
      </c>
      <c r="P169" s="14">
        <f t="shared" si="141"/>
        <v>2.9281075858910828E-12</v>
      </c>
      <c r="Q169" s="22">
        <f t="shared" si="162"/>
        <v>5.4704519444678596E-12</v>
      </c>
      <c r="R169" s="62">
        <f t="shared" si="109"/>
        <v>293.33333333333877</v>
      </c>
      <c r="S169" s="62">
        <f ca="1">AVERAGE(OFFSET($R$3,0,0,'Données projet'!$E$9+1,1))-AVERAGE(OFFSET($H$3,0,0,'Données projet'!$E$9+1,1))</f>
        <v>221.90370112994782</v>
      </c>
      <c r="T169" s="62">
        <f t="shared" si="142"/>
        <v>53.56748068925981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5.4683368944097308E-14</v>
      </c>
      <c r="AK169" s="14">
        <f t="shared" si="164"/>
        <v>8.8129432816788268E-13</v>
      </c>
      <c r="AL169" s="22">
        <f t="shared" si="165"/>
        <v>1.6301611558033651E-12</v>
      </c>
      <c r="AM169" s="62">
        <f t="shared" si="113"/>
        <v>293.33333333333496</v>
      </c>
      <c r="AN169" s="62">
        <f ca="1">AVERAGE(OFFSET($AM$3,0,0,'Données projet'!$E$10+1,1))-AVERAGE(OFFSET($H$3,0,0,'Données projet'!$E$10+1,1))</f>
        <v>171.15594482010141</v>
      </c>
      <c r="AO169" s="62">
        <f t="shared" si="144"/>
        <v>81.408731282498479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95.089800000000224</v>
      </c>
      <c r="D170" s="12">
        <f t="shared" si="140"/>
        <v>25.788804443072252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933.09799920968226</v>
      </c>
      <c r="H170" s="70">
        <f t="shared" si="110"/>
        <v>503.86356940501787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4.5474735088646412E-13</v>
      </c>
      <c r="O170" s="14">
        <f>N170*VLOOKUP('Données projet'!$B$9,Paramètres!$A$1:$I$89,3,0)*VLOOKUP('Données projet'!$B$9,Paramètres!$A$1:$I$89,5,0)</f>
        <v>2.1282176021486519E-13</v>
      </c>
      <c r="P170" s="14">
        <f t="shared" si="141"/>
        <v>2.9281075858910828E-12</v>
      </c>
      <c r="Q170" s="22">
        <f t="shared" si="162"/>
        <v>5.4704519444678596E-12</v>
      </c>
      <c r="R170" s="62">
        <f t="shared" si="109"/>
        <v>293.33333333333877</v>
      </c>
      <c r="S170" s="62">
        <f ca="1">AVERAGE(OFFSET($R$3,0,0,'Données projet'!$E$9+1,1))-AVERAGE(OFFSET($H$3,0,0,'Données projet'!$E$9+1,1))</f>
        <v>221.90370112994782</v>
      </c>
      <c r="T170" s="62">
        <f t="shared" si="142"/>
        <v>53.56748068925981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5.4683368944097308E-14</v>
      </c>
      <c r="AK170" s="14">
        <f t="shared" si="164"/>
        <v>8.8129432816788268E-13</v>
      </c>
      <c r="AL170" s="22">
        <f t="shared" si="165"/>
        <v>1.6301611558033651E-12</v>
      </c>
      <c r="AM170" s="62">
        <f t="shared" si="113"/>
        <v>293.33333333333496</v>
      </c>
      <c r="AN170" s="62">
        <f ca="1">AVERAGE(OFFSET($AM$3,0,0,'Données projet'!$E$10+1,1))-AVERAGE(OFFSET($H$3,0,0,'Données projet'!$E$10+1,1))</f>
        <v>171.15594482010141</v>
      </c>
      <c r="AO170" s="62">
        <f t="shared" si="144"/>
        <v>81.408731282498479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95.659200000000226</v>
      </c>
      <c r="D171" s="12">
        <f t="shared" si="140"/>
        <v>25.925206023387521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938.54629211036161</v>
      </c>
      <c r="H171" s="70">
        <f t="shared" si="110"/>
        <v>505.09284049073364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4.5474735088646412E-13</v>
      </c>
      <c r="O171" s="14">
        <f>N171*VLOOKUP('Données projet'!$B$9,Paramètres!$A$1:$I$89,3,0)*VLOOKUP('Données projet'!$B$9,Paramètres!$A$1:$I$89,5,0)</f>
        <v>2.1282176021486519E-13</v>
      </c>
      <c r="P171" s="14">
        <f t="shared" si="141"/>
        <v>2.9281075858910828E-12</v>
      </c>
      <c r="Q171" s="22">
        <f t="shared" si="162"/>
        <v>5.4704519444678596E-12</v>
      </c>
      <c r="R171" s="62">
        <f t="shared" si="109"/>
        <v>293.33333333333877</v>
      </c>
      <c r="S171" s="62">
        <f ca="1">AVERAGE(OFFSET($R$3,0,0,'Données projet'!$E$9+1,1))-AVERAGE(OFFSET($H$3,0,0,'Données projet'!$E$9+1,1))</f>
        <v>221.90370112994782</v>
      </c>
      <c r="T171" s="62">
        <f t="shared" si="142"/>
        <v>53.56748068925981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5.4683368944097308E-14</v>
      </c>
      <c r="AK171" s="14">
        <f t="shared" si="164"/>
        <v>8.8129432816788268E-13</v>
      </c>
      <c r="AL171" s="22">
        <f t="shared" si="165"/>
        <v>1.6301611558033651E-12</v>
      </c>
      <c r="AM171" s="62">
        <f t="shared" si="113"/>
        <v>293.33333333333496</v>
      </c>
      <c r="AN171" s="62">
        <f ca="1">AVERAGE(OFFSET($AM$3,0,0,'Données projet'!$E$10+1,1))-AVERAGE(OFFSET($H$3,0,0,'Données projet'!$E$10+1,1))</f>
        <v>171.15594482010141</v>
      </c>
      <c r="AO171" s="62">
        <f t="shared" si="144"/>
        <v>81.408731282498479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96.228600000000228</v>
      </c>
      <c r="D172" s="12">
        <f t="shared" si="140"/>
        <v>26.061513129035745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943.9938557329092</v>
      </c>
      <c r="H172" s="70">
        <f t="shared" si="110"/>
        <v>506.32194703307096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4.5474735088646412E-13</v>
      </c>
      <c r="O172" s="14">
        <f>N172*VLOOKUP('Données projet'!$B$9,Paramètres!$A$1:$I$89,3,0)*VLOOKUP('Données projet'!$B$9,Paramètres!$A$1:$I$89,5,0)</f>
        <v>2.1282176021486519E-13</v>
      </c>
      <c r="P172" s="14">
        <f t="shared" si="141"/>
        <v>2.9281075858910828E-12</v>
      </c>
      <c r="Q172" s="22">
        <f t="shared" si="162"/>
        <v>5.4704519444678596E-12</v>
      </c>
      <c r="R172" s="62">
        <f t="shared" si="109"/>
        <v>293.33333333333877</v>
      </c>
      <c r="S172" s="62">
        <f ca="1">AVERAGE(OFFSET($R$3,0,0,'Données projet'!$E$9+1,1))-AVERAGE(OFFSET($H$3,0,0,'Données projet'!$E$9+1,1))</f>
        <v>221.90370112994782</v>
      </c>
      <c r="T172" s="62">
        <f t="shared" si="142"/>
        <v>53.56748068925981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5.4683368944097308E-14</v>
      </c>
      <c r="AK172" s="14">
        <f t="shared" si="164"/>
        <v>8.8129432816788268E-13</v>
      </c>
      <c r="AL172" s="22">
        <f t="shared" si="165"/>
        <v>1.6301611558033651E-12</v>
      </c>
      <c r="AM172" s="62">
        <f t="shared" si="113"/>
        <v>293.33333333333496</v>
      </c>
      <c r="AN172" s="62">
        <f ca="1">AVERAGE(OFFSET($AM$3,0,0,'Données projet'!$E$10+1,1))-AVERAGE(OFFSET($H$3,0,0,'Données projet'!$E$10+1,1))</f>
        <v>171.15594482010141</v>
      </c>
      <c r="AO172" s="62">
        <f t="shared" si="144"/>
        <v>81.408731282498479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96.798000000000229</v>
      </c>
      <c r="D173" s="12">
        <f t="shared" si="140"/>
        <v>26.197726383901134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949.44069489327376</v>
      </c>
      <c r="H173" s="70">
        <f t="shared" si="110"/>
        <v>507.55089011862822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4.5474735088646412E-13</v>
      </c>
      <c r="O173" s="14">
        <f>N173*VLOOKUP('Données projet'!$B$9,Paramètres!$A$1:$I$89,3,0)*VLOOKUP('Données projet'!$B$9,Paramètres!$A$1:$I$89,5,0)</f>
        <v>2.1282176021486519E-13</v>
      </c>
      <c r="P173" s="14">
        <f t="shared" si="141"/>
        <v>2.9281075858910828E-12</v>
      </c>
      <c r="Q173" s="22">
        <f t="shared" si="162"/>
        <v>5.4704519444678596E-12</v>
      </c>
      <c r="R173" s="62">
        <f t="shared" si="109"/>
        <v>293.33333333333877</v>
      </c>
      <c r="S173" s="62">
        <f ca="1">AVERAGE(OFFSET($R$3,0,0,'Données projet'!$E$9+1,1))-AVERAGE(OFFSET($H$3,0,0,'Données projet'!$E$9+1,1))</f>
        <v>221.90370112994782</v>
      </c>
      <c r="T173" s="62">
        <f t="shared" si="142"/>
        <v>53.56748068925981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5.4683368944097308E-14</v>
      </c>
      <c r="AK173" s="14">
        <f t="shared" si="164"/>
        <v>8.8129432816788268E-13</v>
      </c>
      <c r="AL173" s="22">
        <f t="shared" si="165"/>
        <v>1.6301611558033651E-12</v>
      </c>
      <c r="AM173" s="62">
        <f t="shared" si="113"/>
        <v>293.33333333333496</v>
      </c>
      <c r="AN173" s="62">
        <f ca="1">AVERAGE(OFFSET($AM$3,0,0,'Données projet'!$E$10+1,1))-AVERAGE(OFFSET($H$3,0,0,'Données projet'!$E$10+1,1))</f>
        <v>171.15594482010141</v>
      </c>
      <c r="AO173" s="62">
        <f t="shared" si="144"/>
        <v>81.408731282498479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97.367400000000231</v>
      </c>
      <c r="D174" s="12">
        <f t="shared" si="140"/>
        <v>26.333846404103461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954.88681434746729</v>
      </c>
      <c r="H174" s="70">
        <f t="shared" si="110"/>
        <v>508.77967082048059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4.5474735088646412E-13</v>
      </c>
      <c r="O174" s="14">
        <f>N174*VLOOKUP('Données projet'!$B$9,Paramètres!$A$1:$I$89,3,0)*VLOOKUP('Données projet'!$B$9,Paramètres!$A$1:$I$89,5,0)</f>
        <v>2.1282176021486519E-13</v>
      </c>
      <c r="P174" s="14">
        <f t="shared" si="141"/>
        <v>2.9281075858910828E-12</v>
      </c>
      <c r="Q174" s="22">
        <f t="shared" si="162"/>
        <v>5.4704519444678596E-12</v>
      </c>
      <c r="R174" s="62">
        <f t="shared" si="109"/>
        <v>293.33333333333877</v>
      </c>
      <c r="S174" s="62">
        <f ca="1">AVERAGE(OFFSET($R$3,0,0,'Données projet'!$E$9+1,1))-AVERAGE(OFFSET($H$3,0,0,'Données projet'!$E$9+1,1))</f>
        <v>221.90370112994782</v>
      </c>
      <c r="T174" s="62">
        <f t="shared" si="142"/>
        <v>53.56748068925981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5.4683368944097308E-14</v>
      </c>
      <c r="AK174" s="14">
        <f t="shared" si="164"/>
        <v>8.8129432816788268E-13</v>
      </c>
      <c r="AL174" s="22">
        <f t="shared" si="165"/>
        <v>1.6301611558033651E-12</v>
      </c>
      <c r="AM174" s="62">
        <f t="shared" si="113"/>
        <v>293.33333333333496</v>
      </c>
      <c r="AN174" s="62">
        <f ca="1">AVERAGE(OFFSET($AM$3,0,0,'Données projet'!$E$10+1,1))-AVERAGE(OFFSET($H$3,0,0,'Données projet'!$E$10+1,1))</f>
        <v>171.15594482010141</v>
      </c>
      <c r="AO174" s="62">
        <f t="shared" si="144"/>
        <v>81.408731282498479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97.936800000000233</v>
      </c>
      <c r="D175" s="12">
        <f t="shared" si="140"/>
        <v>26.46987379813956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960.33221879265795</v>
      </c>
      <c r="H175" s="70">
        <f t="shared" si="110"/>
        <v>510.00829019842678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4.5474735088646412E-13</v>
      </c>
      <c r="O175" s="14">
        <f>N175*VLOOKUP('Données projet'!$B$9,Paramètres!$A$1:$I$89,3,0)*VLOOKUP('Données projet'!$B$9,Paramètres!$A$1:$I$89,5,0)</f>
        <v>2.1282176021486519E-13</v>
      </c>
      <c r="P175" s="14">
        <f t="shared" si="141"/>
        <v>2.9281075858910828E-12</v>
      </c>
      <c r="Q175" s="22">
        <f t="shared" si="162"/>
        <v>5.4704519444678596E-12</v>
      </c>
      <c r="R175" s="62">
        <f t="shared" si="109"/>
        <v>293.33333333333877</v>
      </c>
      <c r="S175" s="62">
        <f ca="1">AVERAGE(OFFSET($R$3,0,0,'Données projet'!$E$9+1,1))-AVERAGE(OFFSET($H$3,0,0,'Données projet'!$E$9+1,1))</f>
        <v>221.90370112994782</v>
      </c>
      <c r="T175" s="62">
        <f t="shared" si="142"/>
        <v>53.56748068925981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5.4683368944097308E-14</v>
      </c>
      <c r="AK175" s="14">
        <f t="shared" si="164"/>
        <v>8.8129432816788268E-13</v>
      </c>
      <c r="AL175" s="22">
        <f t="shared" si="165"/>
        <v>1.6301611558033651E-12</v>
      </c>
      <c r="AM175" s="62">
        <f t="shared" si="113"/>
        <v>293.33333333333496</v>
      </c>
      <c r="AN175" s="62">
        <f ca="1">AVERAGE(OFFSET($AM$3,0,0,'Données projet'!$E$10+1,1))-AVERAGE(OFFSET($H$3,0,0,'Données projet'!$E$10+1,1))</f>
        <v>171.15594482010141</v>
      </c>
      <c r="AO175" s="62">
        <f t="shared" si="144"/>
        <v>81.408731282498479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98.506200000000234</v>
      </c>
      <c r="D176" s="12">
        <f t="shared" si="140"/>
        <v>26.605809167021242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965.77691286823608</v>
      </c>
      <c r="H176" s="70">
        <f t="shared" si="110"/>
        <v>511.23674929922902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4.5474735088646412E-13</v>
      </c>
      <c r="O176" s="14">
        <f>N176*VLOOKUP('Données projet'!$B$9,Paramètres!$A$1:$I$89,3,0)*VLOOKUP('Données projet'!$B$9,Paramètres!$A$1:$I$89,5,0)</f>
        <v>2.1282176021486519E-13</v>
      </c>
      <c r="P176" s="14">
        <f t="shared" si="141"/>
        <v>2.9281075858910828E-12</v>
      </c>
      <c r="Q176" s="22">
        <f t="shared" si="162"/>
        <v>5.4704519444678596E-12</v>
      </c>
      <c r="R176" s="62">
        <f t="shared" si="109"/>
        <v>293.33333333333877</v>
      </c>
      <c r="S176" s="62">
        <f ca="1">AVERAGE(OFFSET($R$3,0,0,'Données projet'!$E$9+1,1))-AVERAGE(OFFSET($H$3,0,0,'Données projet'!$E$9+1,1))</f>
        <v>221.90370112994782</v>
      </c>
      <c r="T176" s="62">
        <f t="shared" si="142"/>
        <v>53.56748068925981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5.4683368944097308E-14</v>
      </c>
      <c r="AK176" s="14">
        <f t="shared" si="164"/>
        <v>8.8129432816788268E-13</v>
      </c>
      <c r="AL176" s="22">
        <f t="shared" si="165"/>
        <v>1.6301611558033651E-12</v>
      </c>
      <c r="AM176" s="62">
        <f t="shared" si="113"/>
        <v>293.33333333333496</v>
      </c>
      <c r="AN176" s="62">
        <f ca="1">AVERAGE(OFFSET($AM$3,0,0,'Données projet'!$E$10+1,1))-AVERAGE(OFFSET($H$3,0,0,'Données projet'!$E$10+1,1))</f>
        <v>171.15594482010141</v>
      </c>
      <c r="AO176" s="62">
        <f t="shared" si="144"/>
        <v>81.408731282498479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99.075600000000236</v>
      </c>
      <c r="D177" s="12">
        <f t="shared" si="140"/>
        <v>26.74165310441018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971.22090115685239</v>
      </c>
      <c r="H177" s="70">
        <f t="shared" si="110"/>
        <v>512.46504915684818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4.5474735088646412E-13</v>
      </c>
      <c r="O177" s="14">
        <f>N177*VLOOKUP('Données projet'!$B$9,Paramètres!$A$1:$I$89,3,0)*VLOOKUP('Données projet'!$B$9,Paramètres!$A$1:$I$89,5,0)</f>
        <v>2.1282176021486519E-13</v>
      </c>
      <c r="P177" s="14">
        <f t="shared" si="141"/>
        <v>2.9281075858910828E-12</v>
      </c>
      <c r="Q177" s="22">
        <f t="shared" si="162"/>
        <v>5.4704519444678596E-12</v>
      </c>
      <c r="R177" s="62">
        <f t="shared" si="109"/>
        <v>293.33333333333877</v>
      </c>
      <c r="S177" s="62">
        <f ca="1">AVERAGE(OFFSET($R$3,0,0,'Données projet'!$E$9+1,1))-AVERAGE(OFFSET($H$3,0,0,'Données projet'!$E$9+1,1))</f>
        <v>221.90370112994782</v>
      </c>
      <c r="T177" s="62">
        <f t="shared" si="142"/>
        <v>53.56748068925981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5.4683368944097308E-14</v>
      </c>
      <c r="AK177" s="14">
        <f t="shared" si="164"/>
        <v>8.8129432816788268E-13</v>
      </c>
      <c r="AL177" s="22">
        <f t="shared" si="165"/>
        <v>1.6301611558033651E-12</v>
      </c>
      <c r="AM177" s="62">
        <f t="shared" si="113"/>
        <v>293.33333333333496</v>
      </c>
      <c r="AN177" s="62">
        <f ca="1">AVERAGE(OFFSET($AM$3,0,0,'Données projet'!$E$10+1,1))-AVERAGE(OFFSET($H$3,0,0,'Données projet'!$E$10+1,1))</f>
        <v>171.15594482010141</v>
      </c>
      <c r="AO177" s="62">
        <f t="shared" si="144"/>
        <v>81.408731282498479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99.645000000000238</v>
      </c>
      <c r="D178" s="12">
        <f t="shared" si="140"/>
        <v>26.877406196749575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976.66418818543718</v>
      </c>
      <c r="H178" s="70">
        <f t="shared" si="110"/>
        <v>513.69319079267257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4.5474735088646412E-13</v>
      </c>
      <c r="O178" s="14">
        <f>N178*VLOOKUP('Données projet'!$B$9,Paramètres!$A$1:$I$89,3,0)*VLOOKUP('Données projet'!$B$9,Paramètres!$A$1:$I$89,5,0)</f>
        <v>2.1282176021486519E-13</v>
      </c>
      <c r="P178" s="14">
        <f t="shared" si="141"/>
        <v>2.9281075858910828E-12</v>
      </c>
      <c r="Q178" s="22">
        <f t="shared" si="162"/>
        <v>5.4704519444678596E-12</v>
      </c>
      <c r="R178" s="62">
        <f t="shared" si="109"/>
        <v>293.33333333333877</v>
      </c>
      <c r="S178" s="62">
        <f ca="1">AVERAGE(OFFSET($R$3,0,0,'Données projet'!$E$9+1,1))-AVERAGE(OFFSET($H$3,0,0,'Données projet'!$E$9+1,1))</f>
        <v>221.90370112994782</v>
      </c>
      <c r="T178" s="62">
        <f t="shared" si="142"/>
        <v>53.56748068925981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5.4683368944097308E-14</v>
      </c>
      <c r="AK178" s="14">
        <f t="shared" si="164"/>
        <v>8.8129432816788268E-13</v>
      </c>
      <c r="AL178" s="22">
        <f t="shared" si="165"/>
        <v>1.6301611558033651E-12</v>
      </c>
      <c r="AM178" s="62">
        <f t="shared" si="113"/>
        <v>293.33333333333496</v>
      </c>
      <c r="AN178" s="62">
        <f ca="1">AVERAGE(OFFSET($AM$3,0,0,'Données projet'!$E$10+1,1))-AVERAGE(OFFSET($H$3,0,0,'Données projet'!$E$10+1,1))</f>
        <v>171.15594482010141</v>
      </c>
      <c r="AO178" s="62">
        <f t="shared" si="144"/>
        <v>81.408731282498479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100.21440000000024</v>
      </c>
      <c r="D179" s="12">
        <f t="shared" si="140"/>
        <v>27.013069023392561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982.10677842619009</v>
      </c>
      <c r="H179" s="70">
        <f t="shared" si="110"/>
        <v>514.92117521574244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4.5474735088646412E-13</v>
      </c>
      <c r="O179" s="14">
        <f>N179*VLOOKUP('Données projet'!$B$9,Paramètres!$A$1:$I$89,3,0)*VLOOKUP('Données projet'!$B$9,Paramètres!$A$1:$I$89,5,0)</f>
        <v>2.1282176021486519E-13</v>
      </c>
      <c r="P179" s="14">
        <f t="shared" si="141"/>
        <v>2.9281075858910828E-12</v>
      </c>
      <c r="Q179" s="22">
        <f t="shared" si="162"/>
        <v>5.4704519444678596E-12</v>
      </c>
      <c r="R179" s="62">
        <f t="shared" si="109"/>
        <v>293.33333333333877</v>
      </c>
      <c r="S179" s="62">
        <f ca="1">AVERAGE(OFFSET($R$3,0,0,'Données projet'!$E$9+1,1))-AVERAGE(OFFSET($H$3,0,0,'Données projet'!$E$9+1,1))</f>
        <v>221.90370112994782</v>
      </c>
      <c r="T179" s="62">
        <f t="shared" si="142"/>
        <v>53.56748068925981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5.4683368944097308E-14</v>
      </c>
      <c r="AK179" s="14">
        <f t="shared" si="164"/>
        <v>8.8129432816788268E-13</v>
      </c>
      <c r="AL179" s="22">
        <f t="shared" si="165"/>
        <v>1.6301611558033651E-12</v>
      </c>
      <c r="AM179" s="62">
        <f t="shared" si="113"/>
        <v>293.33333333333496</v>
      </c>
      <c r="AN179" s="62">
        <f ca="1">AVERAGE(OFFSET($AM$3,0,0,'Données projet'!$E$10+1,1))-AVERAGE(OFFSET($H$3,0,0,'Données projet'!$E$10+1,1))</f>
        <v>171.15594482010141</v>
      </c>
      <c r="AO179" s="62">
        <f t="shared" si="144"/>
        <v>81.408731282498479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100.78380000000024</v>
      </c>
      <c r="D180" s="12">
        <f t="shared" si="140"/>
        <v>27.148642156727714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987.54867629754926</v>
      </c>
      <c r="H180" s="70">
        <f t="shared" si="110"/>
        <v>516.14900342296778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4.5474735088646412E-13</v>
      </c>
      <c r="O180" s="14">
        <f>N180*VLOOKUP('Données projet'!$B$9,Paramètres!$A$1:$I$89,3,0)*VLOOKUP('Données projet'!$B$9,Paramètres!$A$1:$I$89,5,0)</f>
        <v>2.1282176021486519E-13</v>
      </c>
      <c r="P180" s="14">
        <f t="shared" si="141"/>
        <v>2.9281075858910828E-12</v>
      </c>
      <c r="Q180" s="22">
        <f t="shared" si="162"/>
        <v>5.4704519444678596E-12</v>
      </c>
      <c r="R180" s="62">
        <f t="shared" si="109"/>
        <v>293.33333333333877</v>
      </c>
      <c r="S180" s="62">
        <f ca="1">AVERAGE(OFFSET($R$3,0,0,'Données projet'!$E$9+1,1))-AVERAGE(OFFSET($H$3,0,0,'Données projet'!$E$9+1,1))</f>
        <v>221.90370112994782</v>
      </c>
      <c r="T180" s="62">
        <f t="shared" si="142"/>
        <v>53.56748068925981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5.4683368944097308E-14</v>
      </c>
      <c r="AK180" s="14">
        <f t="shared" si="164"/>
        <v>8.8129432816788268E-13</v>
      </c>
      <c r="AL180" s="22">
        <f t="shared" si="165"/>
        <v>1.6301611558033651E-12</v>
      </c>
      <c r="AM180" s="62">
        <f t="shared" si="113"/>
        <v>293.33333333333496</v>
      </c>
      <c r="AN180" s="62">
        <f ca="1">AVERAGE(OFFSET($AM$3,0,0,'Données projet'!$E$10+1,1))-AVERAGE(OFFSET($H$3,0,0,'Données projet'!$E$10+1,1))</f>
        <v>171.15594482010141</v>
      </c>
      <c r="AO180" s="62">
        <f t="shared" si="144"/>
        <v>81.408731282498479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101.35320000000024</v>
      </c>
      <c r="D181" s="12">
        <f t="shared" si="140"/>
        <v>27.284126162301725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992.98988616513816</v>
      </c>
      <c r="H181" s="70">
        <f t="shared" si="110"/>
        <v>517.37667639934261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4.5474735088646412E-13</v>
      </c>
      <c r="O181" s="14">
        <f>N181*VLOOKUP('Données projet'!$B$9,Paramètres!$A$1:$I$89,3,0)*VLOOKUP('Données projet'!$B$9,Paramètres!$A$1:$I$89,5,0)</f>
        <v>2.1282176021486519E-13</v>
      </c>
      <c r="P181" s="14">
        <f t="shared" si="141"/>
        <v>2.9281075858910828E-12</v>
      </c>
      <c r="Q181" s="22">
        <f t="shared" si="162"/>
        <v>5.4704519444678596E-12</v>
      </c>
      <c r="R181" s="62">
        <f t="shared" si="109"/>
        <v>293.33333333333877</v>
      </c>
      <c r="S181" s="62">
        <f ca="1">AVERAGE(OFFSET($R$3,0,0,'Données projet'!$E$9+1,1))-AVERAGE(OFFSET($H$3,0,0,'Données projet'!$E$9+1,1))</f>
        <v>221.90370112994782</v>
      </c>
      <c r="T181" s="62">
        <f t="shared" si="142"/>
        <v>53.56748068925981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5.4683368944097308E-14</v>
      </c>
      <c r="AK181" s="14">
        <f t="shared" si="164"/>
        <v>8.8129432816788268E-13</v>
      </c>
      <c r="AL181" s="22">
        <f t="shared" si="165"/>
        <v>1.6301611558033651E-12</v>
      </c>
      <c r="AM181" s="62">
        <f t="shared" si="113"/>
        <v>293.33333333333496</v>
      </c>
      <c r="AN181" s="62">
        <f ca="1">AVERAGE(OFFSET($AM$3,0,0,'Données projet'!$E$10+1,1))-AVERAGE(OFFSET($H$3,0,0,'Données projet'!$E$10+1,1))</f>
        <v>171.15594482010141</v>
      </c>
      <c r="AO181" s="62">
        <f t="shared" si="144"/>
        <v>81.408731282498479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101.92260000000024</v>
      </c>
      <c r="D182" s="12">
        <f t="shared" si="140"/>
        <v>27.419521598939017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998.43041234268901</v>
      </c>
      <c r="H182" s="70">
        <f t="shared" si="110"/>
        <v>518.60419511815257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4.5474735088646412E-13</v>
      </c>
      <c r="O182" s="14">
        <f>N182*VLOOKUP('Données projet'!$B$9,Paramètres!$A$1:$I$89,3,0)*VLOOKUP('Données projet'!$B$9,Paramètres!$A$1:$I$89,5,0)</f>
        <v>2.1282176021486519E-13</v>
      </c>
      <c r="P182" s="14">
        <f t="shared" si="141"/>
        <v>2.9281075858910828E-12</v>
      </c>
      <c r="Q182" s="22">
        <f t="shared" si="162"/>
        <v>5.4704519444678596E-12</v>
      </c>
      <c r="R182" s="62">
        <f t="shared" si="109"/>
        <v>293.33333333333877</v>
      </c>
      <c r="S182" s="62">
        <f ca="1">AVERAGE(OFFSET($R$3,0,0,'Données projet'!$E$9+1,1))-AVERAGE(OFFSET($H$3,0,0,'Données projet'!$E$9+1,1))</f>
        <v>221.90370112994782</v>
      </c>
      <c r="T182" s="62">
        <f t="shared" si="142"/>
        <v>53.56748068925981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5.4683368944097308E-14</v>
      </c>
      <c r="AK182" s="14">
        <f t="shared" si="164"/>
        <v>8.8129432816788268E-13</v>
      </c>
      <c r="AL182" s="22">
        <f t="shared" si="165"/>
        <v>1.6301611558033651E-12</v>
      </c>
      <c r="AM182" s="62">
        <f t="shared" si="113"/>
        <v>293.33333333333496</v>
      </c>
      <c r="AN182" s="62">
        <f ca="1">AVERAGE(OFFSET($AM$3,0,0,'Données projet'!$E$10+1,1))-AVERAGE(OFFSET($H$3,0,0,'Données projet'!$E$10+1,1))</f>
        <v>171.15594482010141</v>
      </c>
      <c r="AO182" s="62">
        <f t="shared" si="144"/>
        <v>81.408731282498479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102.49200000000025</v>
      </c>
      <c r="D183" s="12">
        <f t="shared" si="140"/>
        <v>27.554829018858893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1003.8702590929479</v>
      </c>
      <c r="H183" s="70">
        <f t="shared" si="110"/>
        <v>519.83156054117967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4.5474735088646412E-13</v>
      </c>
      <c r="O183" s="14">
        <f>N183*VLOOKUP('Données projet'!$B$9,Paramètres!$A$1:$I$89,3,0)*VLOOKUP('Données projet'!$B$9,Paramètres!$A$1:$I$89,5,0)</f>
        <v>2.1282176021486519E-13</v>
      </c>
      <c r="P183" s="14">
        <f t="shared" si="141"/>
        <v>2.9281075858910828E-12</v>
      </c>
      <c r="Q183" s="22">
        <f t="shared" si="162"/>
        <v>5.4704519444678596E-12</v>
      </c>
      <c r="R183" s="62">
        <f t="shared" si="109"/>
        <v>293.33333333333877</v>
      </c>
      <c r="S183" s="62">
        <f ca="1">AVERAGE(OFFSET($R$3,0,0,'Données projet'!$E$9+1,1))-AVERAGE(OFFSET($H$3,0,0,'Données projet'!$E$9+1,1))</f>
        <v>221.90370112994782</v>
      </c>
      <c r="T183" s="62">
        <f t="shared" si="142"/>
        <v>53.56748068925981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5.4683368944097308E-14</v>
      </c>
      <c r="AK183" s="14">
        <f t="shared" si="164"/>
        <v>8.8129432816788268E-13</v>
      </c>
      <c r="AL183" s="22">
        <f t="shared" si="165"/>
        <v>1.6301611558033651E-12</v>
      </c>
      <c r="AM183" s="62">
        <f t="shared" si="113"/>
        <v>293.33333333333496</v>
      </c>
      <c r="AN183" s="62">
        <f ca="1">AVERAGE(OFFSET($AM$3,0,0,'Données projet'!$E$10+1,1))-AVERAGE(OFFSET($H$3,0,0,'Données projet'!$E$10+1,1))</f>
        <v>171.15594482010141</v>
      </c>
      <c r="AO183" s="62">
        <f t="shared" si="144"/>
        <v>81.408731282498479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103.06140000000025</v>
      </c>
      <c r="D184" s="12">
        <f t="shared" si="140"/>
        <v>27.690048967789753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1009.3094306285544</v>
      </c>
      <c r="H184" s="70">
        <f t="shared" si="110"/>
        <v>521.05877361890089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4.5474735088646412E-13</v>
      </c>
      <c r="O184" s="14">
        <f>N184*VLOOKUP('Données projet'!$B$9,Paramètres!$A$1:$I$89,3,0)*VLOOKUP('Données projet'!$B$9,Paramètres!$A$1:$I$89,5,0)</f>
        <v>2.1282176021486519E-13</v>
      </c>
      <c r="P184" s="14">
        <f t="shared" si="141"/>
        <v>2.9281075858910828E-12</v>
      </c>
      <c r="Q184" s="22">
        <f t="shared" si="162"/>
        <v>5.4704519444678596E-12</v>
      </c>
      <c r="R184" s="62">
        <f t="shared" si="109"/>
        <v>293.33333333333877</v>
      </c>
      <c r="S184" s="62">
        <f ca="1">AVERAGE(OFFSET($R$3,0,0,'Données projet'!$E$9+1,1))-AVERAGE(OFFSET($H$3,0,0,'Données projet'!$E$9+1,1))</f>
        <v>221.90370112994782</v>
      </c>
      <c r="T184" s="62">
        <f t="shared" si="142"/>
        <v>53.56748068925981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5.4683368944097308E-14</v>
      </c>
      <c r="AK184" s="14">
        <f t="shared" si="164"/>
        <v>8.8129432816788268E-13</v>
      </c>
      <c r="AL184" s="22">
        <f t="shared" si="165"/>
        <v>1.6301611558033651E-12</v>
      </c>
      <c r="AM184" s="62">
        <f t="shared" si="113"/>
        <v>293.33333333333496</v>
      </c>
      <c r="AN184" s="62">
        <f ca="1">AVERAGE(OFFSET($AM$3,0,0,'Données projet'!$E$10+1,1))-AVERAGE(OFFSET($H$3,0,0,'Données projet'!$E$10+1,1))</f>
        <v>171.15594482010141</v>
      </c>
      <c r="AO184" s="62">
        <f t="shared" si="144"/>
        <v>81.408731282498479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103.63080000000025</v>
      </c>
      <c r="D185" s="12">
        <f t="shared" si="140"/>
        <v>27.825181985080825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1014.7479311129065</v>
      </c>
      <c r="H185" s="70">
        <f t="shared" si="110"/>
        <v>522.28583529068283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4.5474735088646412E-13</v>
      </c>
      <c r="O185" s="14">
        <f>N185*VLOOKUP('Données projet'!$B$9,Paramètres!$A$1:$I$89,3,0)*VLOOKUP('Données projet'!$B$9,Paramètres!$A$1:$I$89,5,0)</f>
        <v>2.1282176021486519E-13</v>
      </c>
      <c r="P185" s="14">
        <f t="shared" si="141"/>
        <v>2.9281075858910828E-12</v>
      </c>
      <c r="Q185" s="22">
        <f t="shared" si="162"/>
        <v>5.4704519444678596E-12</v>
      </c>
      <c r="R185" s="62">
        <f t="shared" si="109"/>
        <v>293.33333333333877</v>
      </c>
      <c r="S185" s="62">
        <f ca="1">AVERAGE(OFFSET($R$3,0,0,'Données projet'!$E$9+1,1))-AVERAGE(OFFSET($H$3,0,0,'Données projet'!$E$9+1,1))</f>
        <v>221.90370112994782</v>
      </c>
      <c r="T185" s="62">
        <f t="shared" si="142"/>
        <v>53.56748068925981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5.4683368944097308E-14</v>
      </c>
      <c r="AK185" s="14">
        <f t="shared" si="164"/>
        <v>8.8129432816788268E-13</v>
      </c>
      <c r="AL185" s="22">
        <f t="shared" si="165"/>
        <v>1.6301611558033651E-12</v>
      </c>
      <c r="AM185" s="62">
        <f t="shared" si="113"/>
        <v>293.33333333333496</v>
      </c>
      <c r="AN185" s="62">
        <f ca="1">AVERAGE(OFFSET($AM$3,0,0,'Données projet'!$E$10+1,1))-AVERAGE(OFFSET($H$3,0,0,'Données projet'!$E$10+1,1))</f>
        <v>171.15594482010141</v>
      </c>
      <c r="AO185" s="62">
        <f t="shared" si="144"/>
        <v>81.408731282498479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104.20020000000025</v>
      </c>
      <c r="D186" s="12">
        <f t="shared" si="140"/>
        <v>27.960228603811441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1020.1857646610025</v>
      </c>
      <c r="H186" s="70">
        <f t="shared" si="110"/>
        <v>523.51274648497201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4.5474735088646412E-13</v>
      </c>
      <c r="O186" s="14">
        <f>N186*VLOOKUP('Données projet'!$B$9,Paramètres!$A$1:$I$89,3,0)*VLOOKUP('Données projet'!$B$9,Paramètres!$A$1:$I$89,5,0)</f>
        <v>2.1282176021486519E-13</v>
      </c>
      <c r="P186" s="14">
        <f t="shared" si="141"/>
        <v>2.9281075858910828E-12</v>
      </c>
      <c r="Q186" s="22">
        <f t="shared" si="162"/>
        <v>5.4704519444678596E-12</v>
      </c>
      <c r="R186" s="62">
        <f t="shared" si="109"/>
        <v>293.33333333333877</v>
      </c>
      <c r="S186" s="62">
        <f ca="1">AVERAGE(OFFSET($R$3,0,0,'Données projet'!$E$9+1,1))-AVERAGE(OFFSET($H$3,0,0,'Données projet'!$E$9+1,1))</f>
        <v>221.90370112994782</v>
      </c>
      <c r="T186" s="62">
        <f t="shared" si="142"/>
        <v>53.56748068925981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5.4683368944097308E-14</v>
      </c>
      <c r="AK186" s="14">
        <f t="shared" si="164"/>
        <v>8.8129432816788268E-13</v>
      </c>
      <c r="AL186" s="22">
        <f t="shared" si="165"/>
        <v>1.6301611558033651E-12</v>
      </c>
      <c r="AM186" s="62">
        <f t="shared" si="113"/>
        <v>293.33333333333496</v>
      </c>
      <c r="AN186" s="62">
        <f ca="1">AVERAGE(OFFSET($AM$3,0,0,'Données projet'!$E$10+1,1))-AVERAGE(OFFSET($H$3,0,0,'Données projet'!$E$10+1,1))</f>
        <v>171.15594482010141</v>
      </c>
      <c r="AO186" s="62">
        <f t="shared" si="144"/>
        <v>81.408731282498479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104.76960000000025</v>
      </c>
      <c r="D187" s="12">
        <f t="shared" si="140"/>
        <v>28.09518935089768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1025.6229353402648</v>
      </c>
      <c r="H187" s="70">
        <f t="shared" si="110"/>
        <v>524.73950811948055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4.5474735088646412E-13</v>
      </c>
      <c r="O187" s="14">
        <f>N187*VLOOKUP('Données projet'!$B$9,Paramètres!$A$1:$I$89,3,0)*VLOOKUP('Données projet'!$B$9,Paramètres!$A$1:$I$89,5,0)</f>
        <v>2.1282176021486519E-13</v>
      </c>
      <c r="P187" s="14">
        <f t="shared" si="141"/>
        <v>2.9281075858910828E-12</v>
      </c>
      <c r="Q187" s="22">
        <f t="shared" si="162"/>
        <v>5.4704519444678596E-12</v>
      </c>
      <c r="R187" s="62">
        <f t="shared" si="109"/>
        <v>293.33333333333877</v>
      </c>
      <c r="S187" s="62">
        <f ca="1">AVERAGE(OFFSET($R$3,0,0,'Données projet'!$E$9+1,1))-AVERAGE(OFFSET($H$3,0,0,'Données projet'!$E$9+1,1))</f>
        <v>221.90370112994782</v>
      </c>
      <c r="T187" s="62">
        <f t="shared" si="142"/>
        <v>53.56748068925981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5.4683368944097308E-14</v>
      </c>
      <c r="AK187" s="14">
        <f t="shared" si="164"/>
        <v>8.8129432816788268E-13</v>
      </c>
      <c r="AL187" s="22">
        <f t="shared" si="165"/>
        <v>1.6301611558033651E-12</v>
      </c>
      <c r="AM187" s="62">
        <f t="shared" si="113"/>
        <v>293.33333333333496</v>
      </c>
      <c r="AN187" s="62">
        <f ca="1">AVERAGE(OFFSET($AM$3,0,0,'Données projet'!$E$10+1,1))-AVERAGE(OFFSET($H$3,0,0,'Données projet'!$E$10+1,1))</f>
        <v>171.15594482010141</v>
      </c>
      <c r="AO187" s="62">
        <f t="shared" si="144"/>
        <v>81.408731282498479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105.33900000000025</v>
      </c>
      <c r="D188" s="12">
        <f t="shared" si="140"/>
        <v>28.230064747196781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1031.0594471713457</v>
      </c>
      <c r="H188" s="70">
        <f t="shared" si="110"/>
        <v>525.96612110136812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4.5474735088646412E-13</v>
      </c>
      <c r="O188" s="14">
        <f>N188*VLOOKUP('Données projet'!$B$9,Paramètres!$A$1:$I$89,3,0)*VLOOKUP('Données projet'!$B$9,Paramètres!$A$1:$I$89,5,0)</f>
        <v>2.1282176021486519E-13</v>
      </c>
      <c r="P188" s="14">
        <f t="shared" si="141"/>
        <v>2.9281075858910828E-12</v>
      </c>
      <c r="Q188" s="22">
        <f t="shared" si="162"/>
        <v>5.4704519444678596E-12</v>
      </c>
      <c r="R188" s="62">
        <f t="shared" si="109"/>
        <v>293.33333333333877</v>
      </c>
      <c r="S188" s="62">
        <f ca="1">AVERAGE(OFFSET($R$3,0,0,'Données projet'!$E$9+1,1))-AVERAGE(OFFSET($H$3,0,0,'Données projet'!$E$9+1,1))</f>
        <v>221.90370112994782</v>
      </c>
      <c r="T188" s="62">
        <f t="shared" si="142"/>
        <v>53.56748068925981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5.4683368944097308E-14</v>
      </c>
      <c r="AK188" s="14">
        <f t="shared" si="164"/>
        <v>8.8129432816788268E-13</v>
      </c>
      <c r="AL188" s="22">
        <f t="shared" si="165"/>
        <v>1.6301611558033651E-12</v>
      </c>
      <c r="AM188" s="62">
        <f t="shared" si="113"/>
        <v>293.33333333333496</v>
      </c>
      <c r="AN188" s="62">
        <f ca="1">AVERAGE(OFFSET($AM$3,0,0,'Données projet'!$E$10+1,1))-AVERAGE(OFFSET($H$3,0,0,'Données projet'!$E$10+1,1))</f>
        <v>171.15594482010141</v>
      </c>
      <c r="AO188" s="62">
        <f t="shared" si="144"/>
        <v>81.408731282498479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105.90840000000026</v>
      </c>
      <c r="D189" s="12">
        <f t="shared" si="140"/>
        <v>28.36485530760919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1036.4953041289152</v>
      </c>
      <c r="H189" s="70">
        <f t="shared" si="110"/>
        <v>527.1925863274198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4.5474735088646412E-13</v>
      </c>
      <c r="O189" s="14">
        <f>N189*VLOOKUP('Données projet'!$B$9,Paramètres!$A$1:$I$89,3,0)*VLOOKUP('Données projet'!$B$9,Paramètres!$A$1:$I$89,5,0)</f>
        <v>2.1282176021486519E-13</v>
      </c>
      <c r="P189" s="14">
        <f t="shared" si="141"/>
        <v>2.9281075858910828E-12</v>
      </c>
      <c r="Q189" s="22">
        <f t="shared" si="162"/>
        <v>5.4704519444678596E-12</v>
      </c>
      <c r="R189" s="62">
        <f t="shared" si="109"/>
        <v>293.33333333333877</v>
      </c>
      <c r="S189" s="62">
        <f ca="1">AVERAGE(OFFSET($R$3,0,0,'Données projet'!$E$9+1,1))-AVERAGE(OFFSET($H$3,0,0,'Données projet'!$E$9+1,1))</f>
        <v>221.90370112994782</v>
      </c>
      <c r="T189" s="62">
        <f t="shared" si="142"/>
        <v>53.56748068925981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5.4683368944097308E-14</v>
      </c>
      <c r="AK189" s="14">
        <f t="shared" si="164"/>
        <v>8.8129432816788268E-13</v>
      </c>
      <c r="AL189" s="22">
        <f t="shared" si="165"/>
        <v>1.6301611558033651E-12</v>
      </c>
      <c r="AM189" s="62">
        <f t="shared" si="113"/>
        <v>293.33333333333496</v>
      </c>
      <c r="AN189" s="62">
        <f ca="1">AVERAGE(OFFSET($AM$3,0,0,'Données projet'!$E$10+1,1))-AVERAGE(OFFSET($H$3,0,0,'Données projet'!$E$10+1,1))</f>
        <v>171.15594482010141</v>
      </c>
      <c r="AO189" s="62">
        <f t="shared" si="144"/>
        <v>81.408731282498479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106.47780000000026</v>
      </c>
      <c r="D190" s="12">
        <f t="shared" si="140"/>
        <v>28.499561541178284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1041.9305101424309</v>
      </c>
      <c r="H190" s="70">
        <f t="shared" si="110"/>
        <v>528.41890468421923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4.5474735088646412E-13</v>
      </c>
      <c r="O190" s="14">
        <f>N190*VLOOKUP('Données projet'!$B$9,Paramètres!$A$1:$I$89,3,0)*VLOOKUP('Données projet'!$B$9,Paramètres!$A$1:$I$89,5,0)</f>
        <v>2.1282176021486519E-13</v>
      </c>
      <c r="P190" s="14">
        <f t="shared" si="141"/>
        <v>2.9281075858910828E-12</v>
      </c>
      <c r="Q190" s="22">
        <f t="shared" si="162"/>
        <v>5.4704519444678596E-12</v>
      </c>
      <c r="R190" s="62">
        <f t="shared" si="109"/>
        <v>293.33333333333877</v>
      </c>
      <c r="S190" s="62">
        <f ca="1">AVERAGE(OFFSET($R$3,0,0,'Données projet'!$E$9+1,1))-AVERAGE(OFFSET($H$3,0,0,'Données projet'!$E$9+1,1))</f>
        <v>221.90370112994782</v>
      </c>
      <c r="T190" s="62">
        <f t="shared" si="142"/>
        <v>53.56748068925981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5.4683368944097308E-14</v>
      </c>
      <c r="AK190" s="14">
        <f t="shared" si="164"/>
        <v>8.8129432816788268E-13</v>
      </c>
      <c r="AL190" s="22">
        <f t="shared" si="165"/>
        <v>1.6301611558033651E-12</v>
      </c>
      <c r="AM190" s="62">
        <f t="shared" si="113"/>
        <v>293.33333333333496</v>
      </c>
      <c r="AN190" s="62">
        <f ca="1">AVERAGE(OFFSET($AM$3,0,0,'Données projet'!$E$10+1,1))-AVERAGE(OFFSET($H$3,0,0,'Données projet'!$E$10+1,1))</f>
        <v>171.15594482010141</v>
      </c>
      <c r="AO190" s="62">
        <f t="shared" si="144"/>
        <v>81.408731282498479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107.04720000000026</v>
      </c>
      <c r="D191" s="12">
        <f t="shared" si="140"/>
        <v>28.634183951187957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1047.3650690968916</v>
      </c>
      <c r="H191" s="70">
        <f t="shared" si="110"/>
        <v>529.64507704831954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4.5474735088646412E-13</v>
      </c>
      <c r="O191" s="14">
        <f>N191*VLOOKUP('Données projet'!$B$9,Paramètres!$A$1:$I$89,3,0)*VLOOKUP('Données projet'!$B$9,Paramètres!$A$1:$I$89,5,0)</f>
        <v>2.1282176021486519E-13</v>
      </c>
      <c r="P191" s="14">
        <f t="shared" si="141"/>
        <v>2.9281075858910828E-12</v>
      </c>
      <c r="Q191" s="22">
        <f t="shared" si="162"/>
        <v>5.4704519444678596E-12</v>
      </c>
      <c r="R191" s="62">
        <f t="shared" si="109"/>
        <v>293.33333333333877</v>
      </c>
      <c r="S191" s="62">
        <f ca="1">AVERAGE(OFFSET($R$3,0,0,'Données projet'!$E$9+1,1))-AVERAGE(OFFSET($H$3,0,0,'Données projet'!$E$9+1,1))</f>
        <v>221.90370112994782</v>
      </c>
      <c r="T191" s="62">
        <f t="shared" si="142"/>
        <v>53.56748068925981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5.4683368944097308E-14</v>
      </c>
      <c r="AK191" s="14">
        <f t="shared" si="164"/>
        <v>8.8129432816788268E-13</v>
      </c>
      <c r="AL191" s="22">
        <f t="shared" si="165"/>
        <v>1.6301611558033651E-12</v>
      </c>
      <c r="AM191" s="62">
        <f t="shared" si="113"/>
        <v>293.33333333333496</v>
      </c>
      <c r="AN191" s="62">
        <f ca="1">AVERAGE(OFFSET($AM$3,0,0,'Données projet'!$E$10+1,1))-AVERAGE(OFFSET($H$3,0,0,'Données projet'!$E$10+1,1))</f>
        <v>171.15594482010141</v>
      </c>
      <c r="AO191" s="62">
        <f t="shared" si="144"/>
        <v>81.408731282498479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107.61660000000026</v>
      </c>
      <c r="D192" s="12">
        <f t="shared" si="140"/>
        <v>28.768723035258162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1052.7989848335737</v>
      </c>
      <c r="H192" s="70">
        <f t="shared" si="110"/>
        <v>530.87110428640835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4.5474735088646412E-13</v>
      </c>
      <c r="O192" s="14">
        <f>N192*VLOOKUP('Données projet'!$B$9,Paramètres!$A$1:$I$89,3,0)*VLOOKUP('Données projet'!$B$9,Paramètres!$A$1:$I$89,5,0)</f>
        <v>2.1282176021486519E-13</v>
      </c>
      <c r="P192" s="14">
        <f t="shared" si="141"/>
        <v>2.9281075858910828E-12</v>
      </c>
      <c r="Q192" s="22">
        <f t="shared" si="162"/>
        <v>5.4704519444678596E-12</v>
      </c>
      <c r="R192" s="62">
        <f t="shared" si="109"/>
        <v>293.33333333333877</v>
      </c>
      <c r="S192" s="62">
        <f ca="1">AVERAGE(OFFSET($R$3,0,0,'Données projet'!$E$9+1,1))-AVERAGE(OFFSET($H$3,0,0,'Données projet'!$E$9+1,1))</f>
        <v>221.90370112994782</v>
      </c>
      <c r="T192" s="62">
        <f t="shared" si="142"/>
        <v>53.56748068925981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5.4683368944097308E-14</v>
      </c>
      <c r="AK192" s="14">
        <f t="shared" si="164"/>
        <v>8.8129432816788268E-13</v>
      </c>
      <c r="AL192" s="22">
        <f t="shared" si="165"/>
        <v>1.6301611558033651E-12</v>
      </c>
      <c r="AM192" s="62">
        <f t="shared" si="113"/>
        <v>293.33333333333496</v>
      </c>
      <c r="AN192" s="62">
        <f ca="1">AVERAGE(OFFSET($AM$3,0,0,'Données projet'!$E$10+1,1))-AVERAGE(OFFSET($H$3,0,0,'Données projet'!$E$10+1,1))</f>
        <v>171.15594482010141</v>
      </c>
      <c r="AO192" s="62">
        <f t="shared" si="144"/>
        <v>81.408731282498479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108.18600000000026</v>
      </c>
      <c r="D193" s="12">
        <f t="shared" si="140"/>
        <v>28.903179285438085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1058.2322611507523</v>
      </c>
      <c r="H193" s="70">
        <f t="shared" si="110"/>
        <v>532.09698725547173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4.5474735088646412E-13</v>
      </c>
      <c r="O193" s="14">
        <f>N193*VLOOKUP('Données projet'!$B$9,Paramètres!$A$1:$I$89,3,0)*VLOOKUP('Données projet'!$B$9,Paramètres!$A$1:$I$89,5,0)</f>
        <v>2.1282176021486519E-13</v>
      </c>
      <c r="P193" s="14">
        <f t="shared" si="141"/>
        <v>2.9281075858910828E-12</v>
      </c>
      <c r="Q193" s="22">
        <f t="shared" si="162"/>
        <v>5.4704519444678596E-12</v>
      </c>
      <c r="R193" s="62">
        <f t="shared" si="109"/>
        <v>293.33333333333877</v>
      </c>
      <c r="S193" s="62">
        <f ca="1">AVERAGE(OFFSET($R$3,0,0,'Données projet'!$E$9+1,1))-AVERAGE(OFFSET($H$3,0,0,'Données projet'!$E$9+1,1))</f>
        <v>221.90370112994782</v>
      </c>
      <c r="T193" s="62">
        <f t="shared" si="142"/>
        <v>53.56748068925981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5.4683368944097308E-14</v>
      </c>
      <c r="AK193" s="14">
        <f t="shared" si="164"/>
        <v>8.8129432816788268E-13</v>
      </c>
      <c r="AL193" s="22">
        <f t="shared" si="165"/>
        <v>1.6301611558033651E-12</v>
      </c>
      <c r="AM193" s="62">
        <f t="shared" si="113"/>
        <v>293.33333333333496</v>
      </c>
      <c r="AN193" s="62">
        <f ca="1">AVERAGE(OFFSET($AM$3,0,0,'Données projet'!$E$10+1,1))-AVERAGE(OFFSET($H$3,0,0,'Données projet'!$E$10+1,1))</f>
        <v>171.15594482010141</v>
      </c>
      <c r="AO193" s="62">
        <f t="shared" si="144"/>
        <v>81.408731282498479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108.75540000000026</v>
      </c>
      <c r="D194" s="12">
        <f t="shared" si="140"/>
        <v>29.03755318829775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1063.6649018044059</v>
      </c>
      <c r="H194" s="70">
        <f t="shared" si="110"/>
        <v>533.32272680295227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4.5474735088646412E-13</v>
      </c>
      <c r="O194" s="14">
        <f>N194*VLOOKUP('Données projet'!$B$9,Paramètres!$A$1:$I$89,3,0)*VLOOKUP('Données projet'!$B$9,Paramètres!$A$1:$I$89,5,0)</f>
        <v>2.1282176021486519E-13</v>
      </c>
      <c r="P194" s="14">
        <f t="shared" si="141"/>
        <v>2.9281075858910828E-12</v>
      </c>
      <c r="Q194" s="22">
        <f t="shared" si="162"/>
        <v>5.4704519444678596E-12</v>
      </c>
      <c r="R194" s="62">
        <f t="shared" si="109"/>
        <v>293.33333333333877</v>
      </c>
      <c r="S194" s="62">
        <f ca="1">AVERAGE(OFFSET($R$3,0,0,'Données projet'!$E$9+1,1))-AVERAGE(OFFSET($H$3,0,0,'Données projet'!$E$9+1,1))</f>
        <v>221.90370112994782</v>
      </c>
      <c r="T194" s="62">
        <f t="shared" si="142"/>
        <v>53.56748068925981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5.4683368944097308E-14</v>
      </c>
      <c r="AK194" s="14">
        <f t="shared" si="164"/>
        <v>8.8129432816788268E-13</v>
      </c>
      <c r="AL194" s="22">
        <f t="shared" si="165"/>
        <v>1.6301611558033651E-12</v>
      </c>
      <c r="AM194" s="62">
        <f t="shared" si="113"/>
        <v>293.33333333333496</v>
      </c>
      <c r="AN194" s="62">
        <f ca="1">AVERAGE(OFFSET($AM$3,0,0,'Données projet'!$E$10+1,1))-AVERAGE(OFFSET($H$3,0,0,'Données projet'!$E$10+1,1))</f>
        <v>171.15594482010141</v>
      </c>
      <c r="AO194" s="62">
        <f t="shared" si="144"/>
        <v>81.408731282498479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109.32480000000027</v>
      </c>
      <c r="D195" s="12">
        <f t="shared" si="140"/>
        <v>29.171845225017108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1069.0969105089059</v>
      </c>
      <c r="H195" s="70">
        <f t="shared" si="110"/>
        <v>534.54832376690524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4.5474735088646412E-13</v>
      </c>
      <c r="O195" s="14">
        <f>N195*VLOOKUP('Données projet'!$B$9,Paramètres!$A$1:$I$89,3,0)*VLOOKUP('Données projet'!$B$9,Paramètres!$A$1:$I$89,5,0)</f>
        <v>2.1282176021486519E-13</v>
      </c>
      <c r="P195" s="14">
        <f t="shared" si="141"/>
        <v>2.9281075858910828E-12</v>
      </c>
      <c r="Q195" s="22">
        <f t="shared" si="162"/>
        <v>5.4704519444678596E-12</v>
      </c>
      <c r="R195" s="62">
        <f t="shared" ref="R195:R203" si="191">Q195+(I195+J195)*44/12</f>
        <v>293.33333333333877</v>
      </c>
      <c r="S195" s="62">
        <f ca="1">AVERAGE(OFFSET($R$3,0,0,'Données projet'!$E$9+1,1))-AVERAGE(OFFSET($H$3,0,0,'Données projet'!$E$9+1,1))</f>
        <v>221.90370112994782</v>
      </c>
      <c r="T195" s="62">
        <f t="shared" si="142"/>
        <v>53.56748068925981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5.4683368944097308E-14</v>
      </c>
      <c r="AK195" s="14">
        <f t="shared" si="164"/>
        <v>8.8129432816788268E-13</v>
      </c>
      <c r="AL195" s="22">
        <f t="shared" si="165"/>
        <v>1.6301611558033651E-12</v>
      </c>
      <c r="AM195" s="62">
        <f t="shared" si="113"/>
        <v>293.33333333333496</v>
      </c>
      <c r="AN195" s="62">
        <f ca="1">AVERAGE(OFFSET($AM$3,0,0,'Données projet'!$E$10+1,1))-AVERAGE(OFFSET($H$3,0,0,'Données projet'!$E$10+1,1))</f>
        <v>171.15594482010141</v>
      </c>
      <c r="AO195" s="62">
        <f t="shared" si="144"/>
        <v>81.408731282498479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109.89420000000027</v>
      </c>
      <c r="D196" s="12">
        <f t="shared" si="140"/>
        <v>29.306055871473728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1074.528290937694</v>
      </c>
      <c r="H196" s="70">
        <f t="shared" ref="H196:H203" si="192">(B196+E196+F196)*44/12+(C196+D196)*0.475*44/12</f>
        <v>535.77377897615054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4.5474735088646412E-13</v>
      </c>
      <c r="O196" s="14">
        <f>N196*VLOOKUP('Données projet'!$B$9,Paramètres!$A$1:$I$89,3,0)*VLOOKUP('Données projet'!$B$9,Paramètres!$A$1:$I$89,5,0)</f>
        <v>2.1282176021486519E-13</v>
      </c>
      <c r="P196" s="14">
        <f t="shared" si="141"/>
        <v>2.9281075858910828E-12</v>
      </c>
      <c r="Q196" s="22">
        <f t="shared" si="162"/>
        <v>5.4704519444678596E-12</v>
      </c>
      <c r="R196" s="62">
        <f t="shared" si="191"/>
        <v>293.33333333333877</v>
      </c>
      <c r="S196" s="62">
        <f ca="1">AVERAGE(OFFSET($R$3,0,0,'Données projet'!$E$9+1,1))-AVERAGE(OFFSET($H$3,0,0,'Données projet'!$E$9+1,1))</f>
        <v>221.90370112994782</v>
      </c>
      <c r="T196" s="62">
        <f t="shared" si="142"/>
        <v>53.56748068925981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5.4683368944097308E-14</v>
      </c>
      <c r="AK196" s="14">
        <f t="shared" si="164"/>
        <v>8.8129432816788268E-13</v>
      </c>
      <c r="AL196" s="22">
        <f t="shared" si="165"/>
        <v>1.6301611558033651E-12</v>
      </c>
      <c r="AM196" s="62">
        <f t="shared" ref="AM196:AM203" si="193">AL196+(AD196+AE196)*44/12</f>
        <v>293.33333333333496</v>
      </c>
      <c r="AN196" s="62">
        <f ca="1">AVERAGE(OFFSET($AM$3,0,0,'Données projet'!$E$10+1,1))-AVERAGE(OFFSET($H$3,0,0,'Données projet'!$E$10+1,1))</f>
        <v>171.15594482010141</v>
      </c>
      <c r="AO196" s="62">
        <f t="shared" si="144"/>
        <v>81.408731282498479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110.46360000000027</v>
      </c>
      <c r="D197" s="12">
        <f t="shared" ref="D197:D203" si="202">IFERROR(EXP(-1.0587+0.8836*LN(C197)+0.284),0)</f>
        <v>29.440185598328281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1079.9590467239395</v>
      </c>
      <c r="H197" s="70">
        <f t="shared" si="192"/>
        <v>536.99909325042222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4.5474735088646412E-13</v>
      </c>
      <c r="O197" s="14">
        <f>N197*VLOOKUP('Données projet'!$B$9,Paramètres!$A$1:$I$89,3,0)*VLOOKUP('Données projet'!$B$9,Paramètres!$A$1:$I$89,5,0)</f>
        <v>2.1282176021486519E-13</v>
      </c>
      <c r="P197" s="14">
        <f t="shared" ref="P197:P203" si="203">EXP(-1.0587+0.8836*LN(O197)+0.284)</f>
        <v>2.9281075858910828E-12</v>
      </c>
      <c r="Q197" s="22">
        <f t="shared" si="162"/>
        <v>5.4704519444678596E-12</v>
      </c>
      <c r="R197" s="62">
        <f t="shared" si="191"/>
        <v>293.33333333333877</v>
      </c>
      <c r="S197" s="62">
        <f ca="1">AVERAGE(OFFSET($R$3,0,0,'Données projet'!$E$9+1,1))-AVERAGE(OFFSET($H$3,0,0,'Données projet'!$E$9+1,1))</f>
        <v>221.90370112994782</v>
      </c>
      <c r="T197" s="62">
        <f t="shared" ref="T197:T203" si="204">$T$3</f>
        <v>53.56748068925981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5.4683368944097308E-14</v>
      </c>
      <c r="AK197" s="14">
        <f t="shared" si="164"/>
        <v>8.8129432816788268E-13</v>
      </c>
      <c r="AL197" s="22">
        <f t="shared" si="165"/>
        <v>1.6301611558033651E-12</v>
      </c>
      <c r="AM197" s="62">
        <f t="shared" si="193"/>
        <v>293.33333333333496</v>
      </c>
      <c r="AN197" s="62">
        <f ca="1">AVERAGE(OFFSET($AM$3,0,0,'Données projet'!$E$10+1,1))-AVERAGE(OFFSET($H$3,0,0,'Données projet'!$E$10+1,1))</f>
        <v>171.15594482010141</v>
      </c>
      <c r="AO197" s="62">
        <f t="shared" ref="AO197:AO203" si="205">$AO$3</f>
        <v>81.408731282498479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111.03300000000027</v>
      </c>
      <c r="D198" s="12">
        <f t="shared" si="202"/>
        <v>29.574234871108324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1085.3891814611891</v>
      </c>
      <c r="H198" s="70">
        <f t="shared" si="192"/>
        <v>538.22426740051412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4.5474735088646412E-13</v>
      </c>
      <c r="O198" s="14">
        <f>N198*VLOOKUP('Données projet'!$B$9,Paramètres!$A$1:$I$89,3,0)*VLOOKUP('Données projet'!$B$9,Paramètres!$A$1:$I$89,5,0)</f>
        <v>2.1282176021486519E-13</v>
      </c>
      <c r="P198" s="14">
        <f t="shared" si="203"/>
        <v>2.9281075858910828E-12</v>
      </c>
      <c r="Q198" s="22">
        <f t="shared" si="162"/>
        <v>5.4704519444678596E-12</v>
      </c>
      <c r="R198" s="62">
        <f t="shared" si="191"/>
        <v>293.33333333333877</v>
      </c>
      <c r="S198" s="62">
        <f ca="1">AVERAGE(OFFSET($R$3,0,0,'Données projet'!$E$9+1,1))-AVERAGE(OFFSET($H$3,0,0,'Données projet'!$E$9+1,1))</f>
        <v>221.90370112994782</v>
      </c>
      <c r="T198" s="62">
        <f t="shared" si="204"/>
        <v>53.56748068925981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5.4683368944097308E-14</v>
      </c>
      <c r="AK198" s="14">
        <f t="shared" si="164"/>
        <v>8.8129432816788268E-13</v>
      </c>
      <c r="AL198" s="22">
        <f t="shared" si="165"/>
        <v>1.6301611558033651E-12</v>
      </c>
      <c r="AM198" s="62">
        <f t="shared" si="193"/>
        <v>293.33333333333496</v>
      </c>
      <c r="AN198" s="62">
        <f ca="1">AVERAGE(OFFSET($AM$3,0,0,'Données projet'!$E$10+1,1))-AVERAGE(OFFSET($H$3,0,0,'Données projet'!$E$10+1,1))</f>
        <v>171.15594482010141</v>
      </c>
      <c r="AO198" s="62">
        <f t="shared" si="205"/>
        <v>81.408731282498479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111.60240000000027</v>
      </c>
      <c r="D199" s="12">
        <f t="shared" si="202"/>
        <v>29.708204150290381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1090.8186987039981</v>
      </c>
      <c r="H199" s="70">
        <f t="shared" si="192"/>
        <v>539.44930222842288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4.5474735088646412E-13</v>
      </c>
      <c r="O199" s="14">
        <f>N199*VLOOKUP('Données projet'!$B$9,Paramètres!$A$1:$I$89,3,0)*VLOOKUP('Données projet'!$B$9,Paramètres!$A$1:$I$89,5,0)</f>
        <v>2.1282176021486519E-13</v>
      </c>
      <c r="P199" s="14">
        <f t="shared" si="203"/>
        <v>2.9281075858910828E-12</v>
      </c>
      <c r="Q199" s="22">
        <f t="shared" si="162"/>
        <v>5.4704519444678596E-12</v>
      </c>
      <c r="R199" s="62">
        <f t="shared" si="191"/>
        <v>293.33333333333877</v>
      </c>
      <c r="S199" s="62">
        <f ca="1">AVERAGE(OFFSET($R$3,0,0,'Données projet'!$E$9+1,1))-AVERAGE(OFFSET($H$3,0,0,'Données projet'!$E$9+1,1))</f>
        <v>221.90370112994782</v>
      </c>
      <c r="T199" s="62">
        <f t="shared" si="204"/>
        <v>53.56748068925981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5.4683368944097308E-14</v>
      </c>
      <c r="AK199" s="14">
        <f t="shared" si="164"/>
        <v>8.8129432816788268E-13</v>
      </c>
      <c r="AL199" s="22">
        <f t="shared" si="165"/>
        <v>1.6301611558033651E-12</v>
      </c>
      <c r="AM199" s="62">
        <f t="shared" si="193"/>
        <v>293.33333333333496</v>
      </c>
      <c r="AN199" s="62">
        <f ca="1">AVERAGE(OFFSET($AM$3,0,0,'Données projet'!$E$10+1,1))-AVERAGE(OFFSET($H$3,0,0,'Données projet'!$E$10+1,1))</f>
        <v>171.15594482010141</v>
      </c>
      <c r="AO199" s="62">
        <f t="shared" si="205"/>
        <v>81.408731282498479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112.17180000000027</v>
      </c>
      <c r="D200" s="12">
        <f t="shared" si="202"/>
        <v>29.842093891380124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1096.2476019685505</v>
      </c>
      <c r="H200" s="70">
        <f t="shared" si="192"/>
        <v>540.67419852748753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4.5474735088646412E-13</v>
      </c>
      <c r="O200" s="14">
        <f>N200*VLOOKUP('Données projet'!$B$9,Paramètres!$A$1:$I$89,3,0)*VLOOKUP('Données projet'!$B$9,Paramètres!$A$1:$I$89,5,0)</f>
        <v>2.1282176021486519E-13</v>
      </c>
      <c r="P200" s="14">
        <f t="shared" si="203"/>
        <v>2.9281075858910828E-12</v>
      </c>
      <c r="Q200" s="22">
        <f t="shared" si="162"/>
        <v>5.4704519444678596E-12</v>
      </c>
      <c r="R200" s="62">
        <f t="shared" si="191"/>
        <v>293.33333333333877</v>
      </c>
      <c r="S200" s="62">
        <f ca="1">AVERAGE(OFFSET($R$3,0,0,'Données projet'!$E$9+1,1))-AVERAGE(OFFSET($H$3,0,0,'Données projet'!$E$9+1,1))</f>
        <v>221.90370112994782</v>
      </c>
      <c r="T200" s="62">
        <f t="shared" si="204"/>
        <v>53.56748068925981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5.4683368944097308E-14</v>
      </c>
      <c r="AK200" s="14">
        <f t="shared" si="164"/>
        <v>8.8129432816788268E-13</v>
      </c>
      <c r="AL200" s="22">
        <f t="shared" si="165"/>
        <v>1.6301611558033651E-12</v>
      </c>
      <c r="AM200" s="62">
        <f t="shared" si="193"/>
        <v>293.33333333333496</v>
      </c>
      <c r="AN200" s="62">
        <f ca="1">AVERAGE(OFFSET($AM$3,0,0,'Données projet'!$E$10+1,1))-AVERAGE(OFFSET($H$3,0,0,'Données projet'!$E$10+1,1))</f>
        <v>171.15594482010141</v>
      </c>
      <c r="AO200" s="62">
        <f t="shared" si="205"/>
        <v>81.408731282498479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112.74120000000028</v>
      </c>
      <c r="D201" s="12">
        <f t="shared" si="202"/>
        <v>29.97590454499106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1101.6758947332667</v>
      </c>
      <c r="H201" s="70">
        <f t="shared" si="192"/>
        <v>541.89895708252652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4.5474735088646412E-13</v>
      </c>
      <c r="O201" s="14">
        <f>N201*VLOOKUP('Données projet'!$B$9,Paramètres!$A$1:$I$89,3,0)*VLOOKUP('Données projet'!$B$9,Paramètres!$A$1:$I$89,5,0)</f>
        <v>2.1282176021486519E-13</v>
      </c>
      <c r="P201" s="14">
        <f t="shared" si="203"/>
        <v>2.9281075858910828E-12</v>
      </c>
      <c r="Q201" s="22">
        <f t="shared" si="162"/>
        <v>5.4704519444678596E-12</v>
      </c>
      <c r="R201" s="62">
        <f t="shared" si="191"/>
        <v>293.33333333333877</v>
      </c>
      <c r="S201" s="62">
        <f ca="1">AVERAGE(OFFSET($R$3,0,0,'Données projet'!$E$9+1,1))-AVERAGE(OFFSET($H$3,0,0,'Données projet'!$E$9+1,1))</f>
        <v>221.90370112994782</v>
      </c>
      <c r="T201" s="62">
        <f t="shared" si="204"/>
        <v>53.56748068925981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5.4683368944097308E-14</v>
      </c>
      <c r="AK201" s="14">
        <f t="shared" si="164"/>
        <v>8.8129432816788268E-13</v>
      </c>
      <c r="AL201" s="22">
        <f t="shared" si="165"/>
        <v>1.6301611558033651E-12</v>
      </c>
      <c r="AM201" s="62">
        <f t="shared" si="193"/>
        <v>293.33333333333496</v>
      </c>
      <c r="AN201" s="62">
        <f ca="1">AVERAGE(OFFSET($AM$3,0,0,'Données projet'!$E$10+1,1))-AVERAGE(OFFSET($H$3,0,0,'Données projet'!$E$10+1,1))</f>
        <v>171.15594482010141</v>
      </c>
      <c r="AO201" s="62">
        <f t="shared" si="205"/>
        <v>81.408731282498479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113.31060000000028</v>
      </c>
      <c r="D202" s="12">
        <f t="shared" si="202"/>
        <v>30.109636556921519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1107.1035804393964</v>
      </c>
      <c r="H202" s="70">
        <f t="shared" si="192"/>
        <v>543.12357866997218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4.5474735088646412E-13</v>
      </c>
      <c r="O202" s="14">
        <f>N202*VLOOKUP('Données projet'!$B$9,Paramètres!$A$1:$I$89,3,0)*VLOOKUP('Données projet'!$B$9,Paramètres!$A$1:$I$89,5,0)</f>
        <v>2.1282176021486519E-13</v>
      </c>
      <c r="P202" s="14">
        <f t="shared" si="203"/>
        <v>2.9281075858910828E-12</v>
      </c>
      <c r="Q202" s="22">
        <f t="shared" si="162"/>
        <v>5.4704519444678596E-12</v>
      </c>
      <c r="R202" s="62">
        <f t="shared" si="191"/>
        <v>293.33333333333877</v>
      </c>
      <c r="S202" s="62">
        <f ca="1">AVERAGE(OFFSET($R$3,0,0,'Données projet'!$E$9+1,1))-AVERAGE(OFFSET($H$3,0,0,'Données projet'!$E$9+1,1))</f>
        <v>221.90370112994782</v>
      </c>
      <c r="T202" s="62">
        <f t="shared" si="204"/>
        <v>53.56748068925981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5.4683368944097308E-14</v>
      </c>
      <c r="AK202" s="14">
        <f t="shared" si="164"/>
        <v>8.8129432816788268E-13</v>
      </c>
      <c r="AL202" s="22">
        <f t="shared" si="165"/>
        <v>1.6301611558033651E-12</v>
      </c>
      <c r="AM202" s="62">
        <f t="shared" si="193"/>
        <v>293.33333333333496</v>
      </c>
      <c r="AN202" s="62">
        <f ca="1">AVERAGE(OFFSET($AM$3,0,0,'Données projet'!$E$10+1,1))-AVERAGE(OFFSET($H$3,0,0,'Données projet'!$E$10+1,1))</f>
        <v>171.15594482010141</v>
      </c>
      <c r="AO202" s="62">
        <f t="shared" si="205"/>
        <v>81.408731282498479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113.88000000000028</v>
      </c>
      <c r="D203" s="12">
        <f t="shared" si="202"/>
        <v>30.243290368229982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1112.5306624916022</v>
      </c>
      <c r="H203" s="70">
        <f t="shared" si="192"/>
        <v>544.348064058001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4.5474735088646412E-13</v>
      </c>
      <c r="O203" s="14">
        <f>N203*VLOOKUP('Données projet'!$B$9,Paramètres!$A$1:$I$89,3,0)*VLOOKUP('Données projet'!$B$9,Paramètres!$A$1:$I$89,5,0)</f>
        <v>2.1282176021486519E-13</v>
      </c>
      <c r="P203" s="14">
        <f t="shared" si="203"/>
        <v>2.9281075858910828E-12</v>
      </c>
      <c r="Q203" s="22">
        <f t="shared" si="162"/>
        <v>5.4704519444678596E-12</v>
      </c>
      <c r="R203" s="62">
        <f t="shared" si="191"/>
        <v>293.33333333333877</v>
      </c>
      <c r="S203" s="62">
        <f ca="1">AVERAGE(OFFSET($R$3,0,0,'Données projet'!$E$9+1,1))-AVERAGE(OFFSET($H$3,0,0,'Données projet'!$E$9+1,1))</f>
        <v>221.90370112994782</v>
      </c>
      <c r="T203" s="62">
        <f t="shared" si="204"/>
        <v>53.56748068925981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5.4683368944097308E-14</v>
      </c>
      <c r="AK203" s="14">
        <f t="shared" si="164"/>
        <v>8.8129432816788268E-13</v>
      </c>
      <c r="AL203" s="22">
        <f t="shared" si="165"/>
        <v>1.6301611558033651E-12</v>
      </c>
      <c r="AM203" s="62">
        <f t="shared" si="193"/>
        <v>293.33333333333496</v>
      </c>
      <c r="AN203" s="62">
        <f ca="1">AVERAGE(OFFSET($AM$3,0,0,'Données projet'!$E$10+1,1))-AVERAGE(OFFSET($H$3,0,0,'Données projet'!$E$10+1,1))</f>
        <v>171.15594482010141</v>
      </c>
      <c r="AO203" s="62">
        <f t="shared" si="205"/>
        <v>81.408731282498479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1.1609568786681319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1.1703271155931456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Cèdre de l'Atlas</v>
      </c>
      <c r="B6" s="155">
        <f>'Données projet'!D9</f>
        <v>4.24</v>
      </c>
      <c r="C6" s="156">
        <f ca="1">IF(OR('Données projet'!B9="",'Données projet'!C9="",'Données projet'!C9=0%),0,Calculateur!S3)</f>
        <v>221.90370112994782</v>
      </c>
      <c r="D6" s="156">
        <f>IF(OR('Données projet'!B9="",'Données projet'!C9="",'Données projet'!C9=0%),0,Calculateur!T3)</f>
        <v>53.56748068925981</v>
      </c>
      <c r="E6" s="156">
        <f ca="1">MIN(C6,D6)</f>
        <v>53.56748068925981</v>
      </c>
      <c r="F6" s="156">
        <f ca="1">E6*B6</f>
        <v>227.12611812246161</v>
      </c>
      <c r="G6" s="156">
        <f ca="1">F6*(100%-'Données projet'!$C$24)*(100%-'Données projet'!$C$25)*(100%-'Données projet'!$C$26)*(100%-'Données projet'!$C$27)</f>
        <v>173.75148036368313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173.75148036368313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Sapin méditerranéen</v>
      </c>
      <c r="B7" s="163">
        <f>'Données projet'!D10</f>
        <v>1.06</v>
      </c>
      <c r="C7" s="156">
        <f ca="1">IF(OR('Données projet'!B10="",'Données projet'!C10="",'Données projet'!C10=0%),0,Calculateur!AN3)</f>
        <v>171.15594482010141</v>
      </c>
      <c r="D7" s="156">
        <f>IF(OR('Données projet'!B10="",'Données projet'!C10="",'Données projet'!C10=0%),0,Calculateur!AO3)</f>
        <v>81.408731282498479</v>
      </c>
      <c r="E7" s="156">
        <f t="shared" ref="E7:E15" ca="1" si="0">MIN(C7,D7)</f>
        <v>81.408731282498479</v>
      </c>
      <c r="F7" s="156">
        <f t="shared" ref="F7:F15" ca="1" si="1">E7*B7</f>
        <v>86.293255159448393</v>
      </c>
      <c r="G7" s="156">
        <f ca="1">F7*(100%-'Données projet'!$C$24)*(100%-'Données projet'!$C$25)*(100%-'Données projet'!$C$26)*(100%-'Données projet'!$C$27)</f>
        <v>66.014340196978011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66.014340196978011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313.41937328191</v>
      </c>
      <c r="G16" s="175">
        <f t="shared" ca="1" si="3"/>
        <v>239.76582056066115</v>
      </c>
      <c r="H16" s="176">
        <f t="shared" si="3"/>
        <v>0</v>
      </c>
      <c r="I16" s="176">
        <f t="shared" si="3"/>
        <v>0</v>
      </c>
      <c r="J16" s="177">
        <f t="shared" si="3"/>
        <v>0</v>
      </c>
      <c r="K16" s="177">
        <f t="shared" si="3"/>
        <v>0</v>
      </c>
      <c r="L16" s="178">
        <f t="shared" ca="1" si="3"/>
        <v>239.76582056066115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Sapin méditerranéen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F1" zoomScale="90" zoomScaleNormal="90" workbookViewId="0">
      <selection activeCell="C63" sqref="C6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791.3886713302511</v>
      </c>
      <c r="U10" s="190">
        <f>'Données projet'!D9</f>
        <v>4.24</v>
      </c>
      <c r="V10" s="189">
        <f>U10*T10</f>
        <v>3355.4879664402647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Sapin méditerranéen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426.00154038294988</v>
      </c>
      <c r="U11" s="190">
        <f>'Données projet'!D10</f>
        <v>1.06</v>
      </c>
      <c r="V11" s="189">
        <f t="shared" ref="V11" si="0">U11*T11</f>
        <v>451.56163280592688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>
        <v>0</v>
      </c>
      <c r="I15" s="204">
        <v>3899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55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27.500000000000039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10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275.0000000000004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7888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30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-17334.65040075381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40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129.48295104390505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46</v>
      </c>
      <c r="B25" s="193">
        <f>'Données projet'!D38</f>
        <v>102</v>
      </c>
      <c r="C25" s="206">
        <v>10</v>
      </c>
      <c r="D25" s="194">
        <f t="shared" si="2"/>
        <v>1020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-17464.133351797715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56</v>
      </c>
      <c r="B26" s="193">
        <f>'Données projet'!D39</f>
        <v>91</v>
      </c>
      <c r="C26" s="206">
        <v>10</v>
      </c>
      <c r="D26" s="194">
        <f t="shared" si="2"/>
        <v>910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66</v>
      </c>
      <c r="B27" s="193">
        <f>'Données projet'!D40</f>
        <v>101</v>
      </c>
      <c r="C27" s="206">
        <v>15</v>
      </c>
      <c r="D27" s="194">
        <f t="shared" si="2"/>
        <v>1515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76</v>
      </c>
      <c r="B28" s="193">
        <f>'Données projet'!D41</f>
        <v>106</v>
      </c>
      <c r="C28" s="206">
        <v>20</v>
      </c>
      <c r="D28" s="194">
        <f t="shared" si="2"/>
        <v>2120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86</v>
      </c>
      <c r="B29" s="193">
        <f>'Données projet'!D42</f>
        <v>108</v>
      </c>
      <c r="C29" s="206">
        <v>30</v>
      </c>
      <c r="D29" s="194">
        <f t="shared" si="2"/>
        <v>3240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95</v>
      </c>
      <c r="B30" s="193">
        <f>'Données projet'!D43</f>
        <v>103</v>
      </c>
      <c r="C30" s="206">
        <v>40</v>
      </c>
      <c r="D30" s="194">
        <f t="shared" si="2"/>
        <v>4120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100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105</v>
      </c>
      <c r="B32" s="193">
        <f>'Données projet'!D45</f>
        <v>580</v>
      </c>
      <c r="C32" s="206">
        <v>50</v>
      </c>
      <c r="D32" s="194">
        <f t="shared" si="2"/>
        <v>29000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Sapin méditerranéen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30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40</v>
      </c>
      <c r="B55" s="193">
        <f>'Données projet'!D63</f>
        <v>66</v>
      </c>
      <c r="C55" s="204">
        <v>10</v>
      </c>
      <c r="D55" s="191">
        <f t="shared" ref="D55:D73" si="4">B55*C55</f>
        <v>660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50</v>
      </c>
      <c r="B56" s="193">
        <f>'Données projet'!D64</f>
        <v>58</v>
      </c>
      <c r="C56" s="204">
        <v>10</v>
      </c>
      <c r="D56" s="191">
        <f t="shared" si="4"/>
        <v>580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60</v>
      </c>
      <c r="B57" s="193">
        <f>'Données projet'!D65</f>
        <v>58</v>
      </c>
      <c r="C57" s="204">
        <v>15</v>
      </c>
      <c r="D57" s="191">
        <f t="shared" si="4"/>
        <v>870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70</v>
      </c>
      <c r="B58" s="193">
        <f>'Données projet'!D66</f>
        <v>62</v>
      </c>
      <c r="C58" s="204">
        <v>15</v>
      </c>
      <c r="D58" s="191">
        <f t="shared" si="4"/>
        <v>930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80</v>
      </c>
      <c r="B59" s="193">
        <f>'Données projet'!D67</f>
        <v>58</v>
      </c>
      <c r="C59" s="204">
        <v>20</v>
      </c>
      <c r="D59" s="191">
        <f t="shared" si="4"/>
        <v>1160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90</v>
      </c>
      <c r="B60" s="193">
        <f>'Données projet'!D68</f>
        <v>50</v>
      </c>
      <c r="C60" s="204">
        <v>20</v>
      </c>
      <c r="D60" s="191">
        <f t="shared" si="4"/>
        <v>1000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100</v>
      </c>
      <c r="B61" s="193">
        <f>'Données projet'!D69</f>
        <v>45</v>
      </c>
      <c r="C61" s="204">
        <v>30</v>
      </c>
      <c r="D61" s="191">
        <f t="shared" si="4"/>
        <v>1350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110</v>
      </c>
      <c r="B62" s="193">
        <f>'Données projet'!D70</f>
        <v>593</v>
      </c>
      <c r="C62" s="204">
        <v>40</v>
      </c>
      <c r="D62" s="191">
        <f t="shared" si="4"/>
        <v>23720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STOUFF</cp:lastModifiedBy>
  <dcterms:created xsi:type="dcterms:W3CDTF">2021-02-01T08:22:39Z</dcterms:created>
  <dcterms:modified xsi:type="dcterms:W3CDTF">2022-02-01T08:31:28Z</dcterms:modified>
</cp:coreProperties>
</file>