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Mont de Marsan\Projet Gaillères_092021\"/>
    </mc:Choice>
  </mc:AlternateContent>
  <bookViews>
    <workbookView xWindow="0" yWindow="0" windowWidth="28800" windowHeight="1270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HI4" i="2" s="1"/>
  <c r="GH4" i="2"/>
  <c r="GK4" i="2"/>
  <c r="GS4" i="2"/>
  <c r="GR4" i="2"/>
  <c r="FP4" i="2"/>
  <c r="GG4" i="2"/>
  <c r="FX4" i="2"/>
  <c r="FW4" i="2"/>
  <c r="FL4" i="2"/>
  <c r="FC4" i="2"/>
  <c r="FM4" i="2"/>
  <c r="FS4" i="2" s="1"/>
  <c r="ER4" i="2"/>
  <c r="EX4" i="2" s="1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CM4" i="2" s="1"/>
  <c r="BO4" i="2"/>
  <c r="BB4" i="2"/>
  <c r="BA4" i="2"/>
  <c r="AT4" i="2"/>
  <c r="A5" i="2"/>
  <c r="AQ4" i="2"/>
  <c r="AF4" i="2"/>
  <c r="AG4" i="2"/>
  <c r="AP4" i="2"/>
  <c r="Y4" i="2"/>
  <c r="U4" i="2"/>
  <c r="V4" i="2"/>
  <c r="EV4" i="2" l="1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HI5" i="2" s="1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B5" i="2" l="1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EV6" i="2" s="1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I6" i="2" s="1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EC6" i="2" s="1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X6" i="2" l="1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FS7" i="2" s="1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C7" i="2" l="1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HG8" i="2" s="1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I8" i="2" s="1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FS8" i="2" s="1"/>
  <c r="EU8" i="2"/>
  <c r="EG8" i="2"/>
  <c r="DW8" i="2"/>
  <c r="EC8" i="2" s="1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V8" i="2" l="1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HI9" i="2" s="1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EV9" i="2" l="1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I10" i="2" s="1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X10" i="2" l="1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EW11" i="2" s="1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FS11" i="2" s="1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EX11" i="2" s="1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AU11" i="2" l="1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HI12" i="2" s="1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FS12" i="2" s="1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X12" i="2" l="1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I13" i="2" s="1"/>
  <c r="GR13" i="2"/>
  <c r="GH13" i="2"/>
  <c r="GK13" i="2"/>
  <c r="GS13" i="2"/>
  <c r="FW13" i="2"/>
  <c r="FM13" i="2"/>
  <c r="FS13" i="2" s="1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X13" i="2" l="1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I14" i="2" s="1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FS14" i="2" l="1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I15" i="2" s="1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X15" i="2" l="1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HI16" i="2" s="1"/>
  <c r="GR16" i="2"/>
  <c r="GH16" i="2"/>
  <c r="GK16" i="2"/>
  <c r="HF16" i="2"/>
  <c r="GS16" i="2"/>
  <c r="FP16" i="2"/>
  <c r="FB16" i="2"/>
  <c r="GG16" i="2"/>
  <c r="FX16" i="2"/>
  <c r="FL16" i="2"/>
  <c r="FC16" i="2"/>
  <c r="ER16" i="2"/>
  <c r="EX16" i="2" s="1"/>
  <c r="DV16" i="2"/>
  <c r="DM16" i="2"/>
  <c r="DA16" i="2"/>
  <c r="FW16" i="2"/>
  <c r="EU16" i="2"/>
  <c r="EG16" i="2"/>
  <c r="DW16" i="2"/>
  <c r="EC16" i="2" s="1"/>
  <c r="DB16" i="2"/>
  <c r="DZ16" i="2"/>
  <c r="DL16" i="2"/>
  <c r="DE16" i="2"/>
  <c r="FM16" i="2"/>
  <c r="FS16" i="2" s="1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W16" i="2" l="1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I17" i="2" s="1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EX17" i="2" s="1"/>
  <c r="DV17" i="2"/>
  <c r="DM17" i="2"/>
  <c r="DA17" i="2"/>
  <c r="CQ17" i="2"/>
  <c r="FL17" i="2"/>
  <c r="FC17" i="2"/>
  <c r="EU17" i="2"/>
  <c r="EG17" i="2"/>
  <c r="DW17" i="2"/>
  <c r="EC17" i="2" s="1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FS17" i="2" l="1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I18" i="2" s="1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C18" i="2" s="1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B18" i="2" l="1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FS19" i="2" s="1"/>
  <c r="EU19" i="2"/>
  <c r="EG19" i="2"/>
  <c r="DW19" i="2"/>
  <c r="EC19" i="2" s="1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EB19" i="2" l="1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HI20" i="2" s="1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AV20" i="2" l="1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EX21" i="2" s="1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FS21" i="2" l="1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I22" i="2" s="1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FS22" i="2" l="1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I23" i="2" s="1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EC23" i="2" s="1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FS23" i="2" l="1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I24" i="2" s="1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EC24" i="2" s="1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X24" i="2" l="1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S25" i="2" s="1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EC25" i="2" s="1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V25" i="2" l="1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S26" i="2" s="1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B26" i="2" l="1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EC27" i="2" s="1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AV27" i="2" l="1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EX28" i="2" s="1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R28" i="2" l="1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EC29" i="2" s="1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GN29" i="2" l="1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I30" i="2" s="1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EX30" i="2" s="1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FS30" i="2" l="1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EC31" i="2" s="1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FR31" i="2" l="1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HI32" i="2" s="1"/>
  <c r="GR32" i="2"/>
  <c r="GK32" i="2"/>
  <c r="HF32" i="2"/>
  <c r="GS32" i="2"/>
  <c r="FP32" i="2"/>
  <c r="GG32" i="2"/>
  <c r="FX32" i="2"/>
  <c r="GH32" i="2"/>
  <c r="FL32" i="2"/>
  <c r="FC32" i="2"/>
  <c r="FB32" i="2"/>
  <c r="ER32" i="2"/>
  <c r="EX32" i="2" s="1"/>
  <c r="DV32" i="2"/>
  <c r="DM32" i="2"/>
  <c r="DA32" i="2"/>
  <c r="FW32" i="2"/>
  <c r="EU32" i="2"/>
  <c r="EG32" i="2"/>
  <c r="DW32" i="2"/>
  <c r="EC32" i="2" s="1"/>
  <c r="DB32" i="2"/>
  <c r="DZ32" i="2"/>
  <c r="DL32" i="2"/>
  <c r="DE32" i="2"/>
  <c r="CR32" i="2"/>
  <c r="FM32" i="2"/>
  <c r="FS32" i="2" s="1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DG32" i="2" l="1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GN34" i="2" s="1"/>
  <c r="EX33" i="2"/>
  <c r="EC33" i="2"/>
  <c r="AV33" i="2"/>
  <c r="AW33" i="2"/>
  <c r="AU33" i="2"/>
  <c r="BR33" i="2"/>
  <c r="BP33" i="2"/>
  <c r="BQ33" i="2"/>
  <c r="CL33" i="2"/>
  <c r="CK33" i="2"/>
  <c r="CM33" i="2"/>
  <c r="CM34" i="2" s="1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A34" i="2" l="1"/>
  <c r="EV34" i="2"/>
  <c r="FS34" i="2"/>
  <c r="GL34" i="2"/>
  <c r="GM34" i="2"/>
  <c r="HH34" i="2"/>
  <c r="HG34" i="2"/>
  <c r="HI34" i="2"/>
  <c r="HI35" i="2" s="1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FS35" i="2" s="1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W35" i="2" l="1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HI36" i="2" s="1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S36" i="2" l="1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HI37" i="2" s="1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AV37" i="2" l="1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I39" i="2" s="1"/>
  <c r="HF39" i="2"/>
  <c r="HB39" i="2"/>
  <c r="GK39" i="2"/>
  <c r="GS39" i="2"/>
  <c r="GG39" i="2"/>
  <c r="FX39" i="2"/>
  <c r="GR39" i="2"/>
  <c r="GH39" i="2"/>
  <c r="FL39" i="2"/>
  <c r="FC39" i="2"/>
  <c r="FW39" i="2"/>
  <c r="FM39" i="2"/>
  <c r="FS39" i="2" s="1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EX39" i="2" s="1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AW39" i="2" l="1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I40" i="2" s="1"/>
  <c r="HF40" i="2"/>
  <c r="GR40" i="2"/>
  <c r="GK40" i="2"/>
  <c r="GS40" i="2"/>
  <c r="FP40" i="2"/>
  <c r="GG40" i="2"/>
  <c r="FX40" i="2"/>
  <c r="GH40" i="2"/>
  <c r="FL40" i="2"/>
  <c r="FC40" i="2"/>
  <c r="FB40" i="2"/>
  <c r="ER40" i="2"/>
  <c r="EX40" i="2" s="1"/>
  <c r="DV40" i="2"/>
  <c r="DM40" i="2"/>
  <c r="DA40" i="2"/>
  <c r="FM40" i="2"/>
  <c r="FS40" i="2" s="1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A40" i="2" l="1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HI41" i="2" s="1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AW41" i="2" l="1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EC42" i="2" s="1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B42" i="2" l="1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FS43" i="2" s="1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W43" i="2" l="1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HI44" i="2" s="1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B44" i="2" l="1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EC45" i="2" s="1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W45" i="2" l="1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FS46" i="2" s="1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X46" i="2" l="1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S47" i="2" s="1"/>
  <c r="FP47" i="2"/>
  <c r="EU47" i="2"/>
  <c r="EG47" i="2"/>
  <c r="DW47" i="2"/>
  <c r="EC47" i="2" s="1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X47" i="2" l="1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EX48" i="2" s="1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FS48" i="2" s="1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A48" i="2" l="1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EX49" i="2" s="1"/>
  <c r="DV49" i="2"/>
  <c r="DM49" i="2"/>
  <c r="DA49" i="2"/>
  <c r="GH49" i="2"/>
  <c r="FL49" i="2"/>
  <c r="FC49" i="2"/>
  <c r="EU49" i="2"/>
  <c r="EG49" i="2"/>
  <c r="DW49" i="2"/>
  <c r="EC49" i="2" s="1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FS49" i="2" l="1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EW50" i="2" s="1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B50" i="2" l="1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I51" i="2" s="1"/>
  <c r="HF51" i="2"/>
  <c r="GK51" i="2"/>
  <c r="HB51" i="2"/>
  <c r="GS51" i="2"/>
  <c r="GR51" i="2"/>
  <c r="GG51" i="2"/>
  <c r="FX51" i="2"/>
  <c r="GH51" i="2"/>
  <c r="FL51" i="2"/>
  <c r="FC51" i="2"/>
  <c r="FW51" i="2"/>
  <c r="FM51" i="2"/>
  <c r="FS51" i="2" s="1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AW51" i="2" l="1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HI52" i="2" s="1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EX52" i="2" s="1"/>
  <c r="DV52" i="2"/>
  <c r="DM52" i="2"/>
  <c r="DA52" i="2"/>
  <c r="EU52" i="2"/>
  <c r="EG52" i="2"/>
  <c r="DW52" i="2"/>
  <c r="EC52" i="2" s="1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G52" i="2" l="1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EC53" i="2" s="1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X53" i="2" l="1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FS55" i="2" s="1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A55" i="2" l="1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I56" i="2" s="1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FS56" i="2" s="1"/>
  <c r="EU56" i="2"/>
  <c r="EG56" i="2"/>
  <c r="DW56" i="2"/>
  <c r="EC56" i="2" s="1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Q56" i="2" l="1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EC57" i="2" s="1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X57" i="2" l="1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I58" i="2" s="1"/>
  <c r="HF58" i="2"/>
  <c r="HB58" i="2"/>
  <c r="GS58" i="2"/>
  <c r="GR58" i="2"/>
  <c r="GH58" i="2"/>
  <c r="FL58" i="2"/>
  <c r="FC58" i="2"/>
  <c r="GK58" i="2"/>
  <c r="FW58" i="2"/>
  <c r="FM58" i="2"/>
  <c r="FS58" i="2" s="1"/>
  <c r="FP58" i="2"/>
  <c r="DZ58" i="2"/>
  <c r="DL58" i="2"/>
  <c r="DE58" i="2"/>
  <c r="EQ58" i="2"/>
  <c r="EH58" i="2"/>
  <c r="CJ58" i="2"/>
  <c r="FX58" i="2"/>
  <c r="FB58" i="2"/>
  <c r="ER58" i="2"/>
  <c r="EX58" i="2" s="1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B58" i="2" l="1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I59" i="2" s="1"/>
  <c r="HF59" i="2"/>
  <c r="GK59" i="2"/>
  <c r="HB59" i="2"/>
  <c r="GS59" i="2"/>
  <c r="GG59" i="2"/>
  <c r="FX59" i="2"/>
  <c r="GH59" i="2"/>
  <c r="FL59" i="2"/>
  <c r="FC59" i="2"/>
  <c r="GR59" i="2"/>
  <c r="FW59" i="2"/>
  <c r="FM59" i="2"/>
  <c r="FS59" i="2" s="1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EX59" i="2" s="1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W59" i="2" l="1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EC60" i="2" s="1"/>
  <c r="DB60" i="2"/>
  <c r="CR60" i="2"/>
  <c r="FM60" i="2"/>
  <c r="FS60" i="2" s="1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X60" i="2" l="1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HI61" i="2" s="1"/>
  <c r="GR61" i="2"/>
  <c r="GK61" i="2"/>
  <c r="HB61" i="2"/>
  <c r="GS61" i="2"/>
  <c r="FW61" i="2"/>
  <c r="FM61" i="2"/>
  <c r="FS61" i="2" s="1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B61" i="2" l="1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I63" i="2" s="1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V63" i="2" l="1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HI64" i="2" s="1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X64" i="2" l="1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FS65" i="2" s="1"/>
  <c r="HB65" i="2"/>
  <c r="GS65" i="2"/>
  <c r="FP65" i="2"/>
  <c r="GG65" i="2"/>
  <c r="FX65" i="2"/>
  <c r="EQ65" i="2"/>
  <c r="EH65" i="2"/>
  <c r="CJ65" i="2"/>
  <c r="FB65" i="2"/>
  <c r="ER65" i="2"/>
  <c r="EX65" i="2" s="1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V65" i="2" l="1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FS67" i="2" s="1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I67" i="2" l="1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HI68" i="2" s="1"/>
  <c r="GR68" i="2"/>
  <c r="GK68" i="2"/>
  <c r="HB68" i="2"/>
  <c r="GS68" i="2"/>
  <c r="FP68" i="2"/>
  <c r="GG68" i="2"/>
  <c r="FX68" i="2"/>
  <c r="GH68" i="2"/>
  <c r="FL68" i="2"/>
  <c r="FC68" i="2"/>
  <c r="HF68" i="2"/>
  <c r="FM68" i="2"/>
  <c r="FS68" i="2" s="1"/>
  <c r="FB68" i="2"/>
  <c r="ER68" i="2"/>
  <c r="EX68" i="2" s="1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AU68" i="2" l="1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HI69" i="2" s="1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EX69" i="2" s="1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A69" i="2" l="1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S70" i="2" s="1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EC70" i="2" s="1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AU70" i="2" l="1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I71" i="2" s="1"/>
  <c r="HF71" i="2"/>
  <c r="GK71" i="2"/>
  <c r="HB71" i="2"/>
  <c r="GS71" i="2"/>
  <c r="GG71" i="2"/>
  <c r="FX71" i="2"/>
  <c r="GR71" i="2"/>
  <c r="GH71" i="2"/>
  <c r="FL71" i="2"/>
  <c r="FC71" i="2"/>
  <c r="FW71" i="2"/>
  <c r="FM71" i="2"/>
  <c r="FS71" i="2" s="1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EX71" i="2" s="1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V71" i="2" l="1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I72" i="2" s="1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C72" i="2" l="1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EX73" i="2" s="1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C73" i="2" l="1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C74" i="2" s="1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X74" i="2" l="1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I75" i="2" s="1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EX75" i="2" s="1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W75" i="2" l="1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HI76" i="2" s="1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EW76" i="2" l="1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S77" i="2" s="1"/>
  <c r="FP77" i="2"/>
  <c r="GG77" i="2"/>
  <c r="FX77" i="2"/>
  <c r="EQ77" i="2"/>
  <c r="EH77" i="2"/>
  <c r="CJ77" i="2"/>
  <c r="GH77" i="2"/>
  <c r="FL77" i="2"/>
  <c r="FC77" i="2"/>
  <c r="FB77" i="2"/>
  <c r="ER77" i="2"/>
  <c r="EX77" i="2" s="1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C77" i="2" l="1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I79" i="2" s="1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EX79" i="2" s="1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FS79" i="2" l="1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EC80" i="2" s="1"/>
  <c r="DB80" i="2"/>
  <c r="DZ80" i="2"/>
  <c r="DL80" i="2"/>
  <c r="DE80" i="2"/>
  <c r="FM80" i="2"/>
  <c r="FS80" i="2" s="1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AU80" i="2" l="1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HI81" i="2" s="1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EX81" i="2" s="1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AW81" i="2" l="1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EX82" i="2" s="1"/>
  <c r="DV82" i="2"/>
  <c r="DM82" i="2"/>
  <c r="DA82" i="2"/>
  <c r="EU82" i="2"/>
  <c r="DW82" i="2"/>
  <c r="EC82" i="2" s="1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FS82" i="2" l="1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I83" i="2" s="1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EC83" i="2" s="1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EX83" i="2" s="1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FS83" i="2" l="1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HI84" i="2" s="1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EC84" i="2" s="1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V84" i="2" l="1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S85" i="2" s="1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X85" i="2" l="1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I86" i="2" s="1"/>
  <c r="HF86" i="2"/>
  <c r="HB86" i="2"/>
  <c r="GS86" i="2"/>
  <c r="GR86" i="2"/>
  <c r="GK86" i="2"/>
  <c r="GH86" i="2"/>
  <c r="FL86" i="2"/>
  <c r="FC86" i="2"/>
  <c r="FW86" i="2"/>
  <c r="FM86" i="2"/>
  <c r="FS86" i="2" s="1"/>
  <c r="FP86" i="2"/>
  <c r="DZ86" i="2"/>
  <c r="DL86" i="2"/>
  <c r="DE86" i="2"/>
  <c r="FX86" i="2"/>
  <c r="EQ86" i="2"/>
  <c r="EH86" i="2"/>
  <c r="CJ86" i="2"/>
  <c r="CR86" i="2"/>
  <c r="GG86" i="2"/>
  <c r="FB86" i="2"/>
  <c r="ER86" i="2"/>
  <c r="EX86" i="2" s="1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GN86" i="2" l="1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I87" i="2" s="1"/>
  <c r="HF87" i="2"/>
  <c r="GK87" i="2"/>
  <c r="HB87" i="2"/>
  <c r="GS87" i="2"/>
  <c r="GG87" i="2"/>
  <c r="FX87" i="2"/>
  <c r="GR87" i="2"/>
  <c r="GH87" i="2"/>
  <c r="FL87" i="2"/>
  <c r="FC87" i="2"/>
  <c r="FW87" i="2"/>
  <c r="FM87" i="2"/>
  <c r="FS87" i="2" s="1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V87" i="2" l="1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FS88" i="2" s="1"/>
  <c r="EU88" i="2"/>
  <c r="EG88" i="2"/>
  <c r="DW88" i="2"/>
  <c r="EC88" i="2" s="1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EW88" i="2" l="1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S89" i="2" s="1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EX89" i="2" s="1"/>
  <c r="DV89" i="2"/>
  <c r="DM89" i="2"/>
  <c r="DA89" i="2"/>
  <c r="HB89" i="2"/>
  <c r="GS89" i="2"/>
  <c r="EU89" i="2"/>
  <c r="EG89" i="2"/>
  <c r="DW89" i="2"/>
  <c r="EC89" i="2" s="1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EA89" i="2" l="1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C90" i="2" s="1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FS90" i="2" l="1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I91" i="2" s="1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EX91" i="2" s="1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FS91" i="2" l="1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HI92" i="2" s="1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FS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FQ92" i="2" l="1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S93" i="2" s="1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AW93" i="2" l="1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FS94" i="2" s="1"/>
  <c r="GK94" i="2"/>
  <c r="FP94" i="2"/>
  <c r="GG94" i="2"/>
  <c r="DZ94" i="2"/>
  <c r="DL94" i="2"/>
  <c r="DE94" i="2"/>
  <c r="EQ94" i="2"/>
  <c r="EH94" i="2"/>
  <c r="CJ94" i="2"/>
  <c r="CR94" i="2"/>
  <c r="FB94" i="2"/>
  <c r="ER94" i="2"/>
  <c r="EX94" i="2" s="1"/>
  <c r="DV94" i="2"/>
  <c r="DM94" i="2"/>
  <c r="DA94" i="2"/>
  <c r="FX94" i="2"/>
  <c r="DW94" i="2"/>
  <c r="EC94" i="2" s="1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A94" i="2" l="1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I95" i="2" s="1"/>
  <c r="HF95" i="2"/>
  <c r="GK95" i="2"/>
  <c r="HB95" i="2"/>
  <c r="GS95" i="2"/>
  <c r="GG95" i="2"/>
  <c r="FX95" i="2"/>
  <c r="GH95" i="2"/>
  <c r="FL95" i="2"/>
  <c r="FC95" i="2"/>
  <c r="FW95" i="2"/>
  <c r="FM95" i="2"/>
  <c r="FS95" i="2" s="1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C95" i="2" l="1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FS96" i="2" s="1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EX96" i="2" l="1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HI97" i="2" s="1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EC97" i="2" s="1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FS97" i="2" l="1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C98" i="2" s="1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V98" i="2" l="1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FL99" i="2"/>
  <c r="FC99" i="2"/>
  <c r="FW99" i="2"/>
  <c r="FM99" i="2"/>
  <c r="FS99" i="2" s="1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EX99" i="2" s="1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W99" i="2" l="1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S101" i="2" s="1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EC101" i="2" s="1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AW101" i="2" l="1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I102" i="2" s="1"/>
  <c r="HF102" i="2"/>
  <c r="HB102" i="2"/>
  <c r="GS102" i="2"/>
  <c r="GR102" i="2"/>
  <c r="GK102" i="2"/>
  <c r="GH102" i="2"/>
  <c r="FL102" i="2"/>
  <c r="FC102" i="2"/>
  <c r="FW102" i="2"/>
  <c r="FM102" i="2"/>
  <c r="FS102" i="2" s="1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EX102" i="2" s="1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AU102" i="2" l="1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FS103" i="2" s="1"/>
  <c r="EU103" i="2"/>
  <c r="EG103" i="2"/>
  <c r="DW103" i="2"/>
  <c r="EC103" i="2" s="1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EX103" i="2" s="1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AW103" i="2" l="1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I104" i="2" s="1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EC104" i="2" s="1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A104" i="2" l="1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EX105" i="2" s="1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C105" i="2" l="1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I106" i="2" s="1"/>
  <c r="HF106" i="2"/>
  <c r="HB106" i="2"/>
  <c r="GS106" i="2"/>
  <c r="GR106" i="2"/>
  <c r="GH106" i="2"/>
  <c r="FL106" i="2"/>
  <c r="FC106" i="2"/>
  <c r="GK106" i="2"/>
  <c r="FW106" i="2"/>
  <c r="FM106" i="2"/>
  <c r="FS106" i="2" s="1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AU106" i="2" l="1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I107" i="2" s="1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DF107" i="2" l="1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EX108" i="2" s="1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C108" i="2" l="1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HI109" i="2" s="1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EC109" i="2" s="1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FS109" i="2" l="1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I110" i="2" s="1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X110" i="2" l="1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S111" i="2" s="1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EX111" i="2" s="1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AW111" i="2" l="1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FS112" i="2" s="1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W112" i="2" l="1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C114" i="2" s="1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AU114" i="2" l="1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I115" i="2" s="1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EC115" i="2" s="1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AW115" i="2" l="1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HI116" i="2" s="1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EX116" i="2" s="1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W116" i="2" l="1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EX117" i="2" s="1"/>
  <c r="DV117" i="2"/>
  <c r="DM117" i="2"/>
  <c r="DA117" i="2"/>
  <c r="EU117" i="2"/>
  <c r="EG117" i="2"/>
  <c r="DW117" i="2"/>
  <c r="EC117" i="2" s="1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FS117" i="2" l="1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I118" i="2" s="1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A118" i="2" l="1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I119" i="2" s="1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Q119" i="2" l="1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EC120" i="2" s="1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A120" i="2" l="1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I123" i="2" s="1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FS123" i="2" s="1"/>
  <c r="EU123" i="2"/>
  <c r="EG123" i="2"/>
  <c r="DW123" i="2"/>
  <c r="EC123" i="2" s="1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EB123" i="2" l="1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HI124" i="2" s="1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EC124" i="2" s="1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B124" i="2" l="1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S125" i="2" s="1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A125" i="2" l="1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I126" i="2" s="1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EX126" i="2" s="1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C126" i="2" l="1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EC127" i="2" s="1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X127" i="2" l="1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HI128" i="2" s="1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C128" i="2" l="1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EX129" i="2" s="1"/>
  <c r="DV129" i="2"/>
  <c r="DM129" i="2"/>
  <c r="DA129" i="2"/>
  <c r="GH129" i="2"/>
  <c r="FL129" i="2"/>
  <c r="FC129" i="2"/>
  <c r="EU129" i="2"/>
  <c r="EG129" i="2"/>
  <c r="DW129" i="2"/>
  <c r="EC129" i="2" s="1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FS129" i="2" l="1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EC131" i="2" s="1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EX131" i="2" s="1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FS131" i="2" l="1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HI132" i="2" s="1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A132" i="2" l="1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X133" i="2" l="1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EC134" i="2" s="1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X134" i="2" l="1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I135" i="2" s="1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FS135" i="2" s="1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C135" i="2" l="1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I136" i="2" s="1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EX136" i="2" s="1"/>
  <c r="DV136" i="2"/>
  <c r="DM136" i="2"/>
  <c r="DA136" i="2"/>
  <c r="FM136" i="2"/>
  <c r="FS136" i="2" s="1"/>
  <c r="EU136" i="2"/>
  <c r="EG136" i="2"/>
  <c r="DW136" i="2"/>
  <c r="EC136" i="2" s="1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AU136" i="2" l="1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I138" i="2" s="1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A138" i="2" l="1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I139" i="2" s="1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EX139" i="2" s="1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C139" i="2" l="1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HI140" i="2" s="1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W140" i="2" l="1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HI141" i="2" s="1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EX141" i="2" s="1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V141" i="2" l="1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I142" i="2" s="1"/>
  <c r="HF142" i="2"/>
  <c r="HB142" i="2"/>
  <c r="GS142" i="2"/>
  <c r="GR142" i="2"/>
  <c r="GH142" i="2"/>
  <c r="FL142" i="2"/>
  <c r="FC142" i="2"/>
  <c r="FW142" i="2"/>
  <c r="FM142" i="2"/>
  <c r="FS142" i="2" s="1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X142" i="2" l="1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I143" i="2" s="1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EC143" i="2" s="1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X143" i="2" l="1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HI144" i="2" s="1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C144" i="2" l="1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HI145" i="2" s="1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C145" i="2" l="1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EX146" i="2" s="1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C146" i="2" l="1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I147" i="2" s="1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EC147" i="2" s="1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FS147" i="2" l="1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HI148" i="2" s="1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EX148" i="2" s="1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FS148" i="2" l="1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S149" i="2" s="1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W149" i="2" l="1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I151" i="2" s="1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W151" i="2" l="1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FS152" i="2" s="1"/>
  <c r="EU152" i="2"/>
  <c r="EG152" i="2"/>
  <c r="DW152" i="2"/>
  <c r="EC152" i="2" s="1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X152" i="2" l="1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S153" i="2" s="1"/>
  <c r="FP153" i="2"/>
  <c r="GG153" i="2"/>
  <c r="FX153" i="2"/>
  <c r="GH153" i="2"/>
  <c r="FL153" i="2"/>
  <c r="FC153" i="2"/>
  <c r="EQ153" i="2"/>
  <c r="EH153" i="2"/>
  <c r="CJ153" i="2"/>
  <c r="HC153" i="2"/>
  <c r="HI153" i="2" s="1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C153" i="2" l="1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X154" i="2" s="1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AA154" i="2" l="1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I155" i="2" s="1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C155" i="2" s="1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FS157" i="2" s="1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V157" i="2" l="1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FS159" i="2" s="1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EX159" i="2" s="1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V159" i="2" l="1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EX160" i="2" s="1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AU160" i="2" l="1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FS162" i="2" s="1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AU162" i="2" l="1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FS163" i="2" s="1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EC163" i="2" s="1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X163" i="2" l="1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HI164" i="2" s="1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EC164" i="2" s="1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W164" i="2" l="1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EC165" i="2" s="1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FS165" i="2" l="1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HI166" i="2" s="1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EX166" i="2" s="1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W166" i="2" l="1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FS168" i="2" s="1"/>
  <c r="DX168" i="2"/>
  <c r="FX168" i="2"/>
  <c r="EQ168" i="2"/>
  <c r="DZ168" i="2"/>
  <c r="DB168" i="2"/>
  <c r="CH168" i="2"/>
  <c r="ER168" i="2"/>
  <c r="EX168" i="2" s="1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Y167" i="2" l="1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HI169" i="2" s="1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C169" i="2" l="1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HI170" i="2" s="1"/>
  <c r="GI170" i="2"/>
  <c r="FP170" i="2"/>
  <c r="HD170" i="2"/>
  <c r="GJ170" i="2"/>
  <c r="HE170" i="2"/>
  <c r="GK170" i="2"/>
  <c r="FB170" i="2"/>
  <c r="HF170" i="2"/>
  <c r="FC170" i="2"/>
  <c r="ER170" i="2"/>
  <c r="EX170" i="2" s="1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EY169" i="2" l="1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FS171" i="2" s="1"/>
  <c r="GS171" i="2"/>
  <c r="GG171" i="2"/>
  <c r="FN171" i="2"/>
  <c r="HB171" i="2"/>
  <c r="GH171" i="2"/>
  <c r="FO171" i="2"/>
  <c r="HC171" i="2"/>
  <c r="HI171" i="2" s="1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EC171" i="2" s="1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EX171" i="2" s="1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DH171" i="2" l="1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HI173" i="2" s="1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EC173" i="2" s="1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FS173" i="2" l="1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EC175" i="2" s="1"/>
  <c r="DY175" i="2"/>
  <c r="EB175" i="2" s="1"/>
  <c r="DA175" i="2"/>
  <c r="CG175" i="2"/>
  <c r="FL175" i="2"/>
  <c r="DZ175" i="2"/>
  <c r="DB175" i="2"/>
  <c r="CH175" i="2"/>
  <c r="FW175" i="2"/>
  <c r="ER175" i="2"/>
  <c r="EX175" i="2" s="1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V175" i="2" l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FS176" i="2" s="1"/>
  <c r="ER176" i="2"/>
  <c r="EX176" i="2" s="1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FQ176" i="2" l="1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HI177" i="2" s="1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EX177" i="2" s="1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V177" i="2" l="1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HI178" i="2" s="1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EX178" i="2" s="1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C178" i="2" l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FS179" i="2" s="1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EX179" i="2" s="1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AW179" i="2" l="1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EC180" i="2" s="1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W180" i="2" l="1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HI181" i="2" s="1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EV181" i="2" s="1"/>
  <c r="DY181" i="2"/>
  <c r="GK181" i="2"/>
  <c r="FB181" i="2"/>
  <c r="EG181" i="2"/>
  <c r="DM181" i="2"/>
  <c r="EQ181" i="2"/>
  <c r="DW181" i="2"/>
  <c r="EC181" i="2" s="1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A181" i="2" l="1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HI183" i="2" s="1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EX183" i="2" s="1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C183" i="2" l="1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FS184" i="2" s="1"/>
  <c r="EG184" i="2"/>
  <c r="DC184" i="2"/>
  <c r="DW184" i="2"/>
  <c r="EC184" i="2" s="1"/>
  <c r="CQ184" i="2"/>
  <c r="FX184" i="2"/>
  <c r="DX184" i="2"/>
  <c r="DY184" i="2"/>
  <c r="DA184" i="2"/>
  <c r="CI184" i="2"/>
  <c r="BN184" i="2"/>
  <c r="ER184" i="2"/>
  <c r="EX184" i="2" s="1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AW184" i="2" l="1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I187" i="2" s="1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EX187" i="2" s="1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FS187" i="2" l="1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FS188" i="2" s="1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C188" i="2" l="1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HI189" i="2" s="1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FS189" i="2" s="1"/>
  <c r="GS189" i="2"/>
  <c r="GG189" i="2"/>
  <c r="FN189" i="2"/>
  <c r="EU189" i="2"/>
  <c r="GK189" i="2"/>
  <c r="ER189" i="2"/>
  <c r="EH189" i="2"/>
  <c r="DW189" i="2"/>
  <c r="EC189" i="2" s="1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X189" i="2" l="1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HI190" i="2" s="1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X190" i="2" l="1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X191" i="2" s="1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EC191" i="2" s="1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FS191" i="2" l="1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HI196" i="2" s="1"/>
  <c r="GI196" i="2"/>
  <c r="HD196" i="2"/>
  <c r="HG196" i="2" s="1"/>
  <c r="HE196" i="2"/>
  <c r="HH196" i="2" s="1"/>
  <c r="GK196" i="2"/>
  <c r="HF196" i="2"/>
  <c r="FW196" i="2"/>
  <c r="GR196" i="2"/>
  <c r="FX196" i="2"/>
  <c r="FM196" i="2"/>
  <c r="FS196" i="2" s="1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AW196" i="2" l="1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HI199" i="2" s="1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C199" i="2" l="1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HI200" i="2" s="1"/>
  <c r="GI200" i="2"/>
  <c r="HD200" i="2"/>
  <c r="GJ200" i="2"/>
  <c r="FL200" i="2"/>
  <c r="EU200" i="2"/>
  <c r="FX200" i="2"/>
  <c r="FM200" i="2"/>
  <c r="FS200" i="2" s="1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EC200" i="2" s="1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H200" i="2" l="1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HI201" i="2" s="1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EX201" i="2" s="1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AI5" i="2" l="1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HI203" i="2" s="1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EX203" i="2" s="1"/>
  <c r="DW203" i="2"/>
  <c r="EC203" i="2" s="1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44" i="2" l="1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<sst xmlns="http://schemas.openxmlformats.org/spreadsheetml/2006/main" count="1165" uniqueCount="321">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</sst>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122.20760219903367</c:v>
                </c:pt>
                <c:pt idx="14">
                  <c:v>146.99966348541213</c:v>
                </c:pt>
                <c:pt idx="15">
                  <c:v>174.93402927835265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201.47111266072736</c:v>
                </c:pt>
                <c:pt idx="19">
                  <c:v>225.99384895175194</c:v>
                </c:pt>
                <c:pt idx="20">
                  <c:v>252.38442832931835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253.67011357686798</c:v>
                </c:pt>
                <c:pt idx="24">
                  <c:v>274.86322161173604</c:v>
                </c:pt>
                <c:pt idx="25">
                  <c:v>297.30072111303951</c:v>
                </c:pt>
                <c:pt idx="26">
                  <c:v>319.70048005131179</c:v>
                </c:pt>
                <c:pt idx="27">
                  <c:v>340.78839978947013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33848976"/>
        <c:axId val="-1733837552"/>
      </c:scatterChart>
      <c:valAx>
        <c:axId val="-17338489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37552"/>
        <c:crosses val="autoZero"/>
        <c:crossBetween val="midCat"/>
      </c:valAx>
      <c:valAx>
        <c:axId val="-173383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48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33847888"/>
        <c:axId val="-1733821232"/>
      </c:scatterChart>
      <c:valAx>
        <c:axId val="-1733847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21232"/>
        <c:crosses val="autoZero"/>
        <c:crossBetween val="midCat"/>
      </c:valAx>
      <c:valAx>
        <c:axId val="-1733821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47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33835376"/>
        <c:axId val="-1733847344"/>
      </c:scatterChart>
      <c:valAx>
        <c:axId val="-1733835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47344"/>
        <c:crosses val="autoZero"/>
        <c:crossBetween val="midCat"/>
      </c:valAx>
      <c:valAx>
        <c:axId val="-173384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35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33819056"/>
        <c:axId val="-1733839184"/>
      </c:scatterChart>
      <c:valAx>
        <c:axId val="-1733819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39184"/>
        <c:crosses val="autoZero"/>
        <c:crossBetween val="midCat"/>
      </c:valAx>
      <c:valAx>
        <c:axId val="-173383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19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33840272"/>
        <c:axId val="-1733822320"/>
      </c:scatterChart>
      <c:valAx>
        <c:axId val="-1733840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22320"/>
        <c:crosses val="autoZero"/>
        <c:crossBetween val="midCat"/>
      </c:valAx>
      <c:valAx>
        <c:axId val="-173382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40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33823952"/>
        <c:axId val="-1733820688"/>
      </c:scatterChart>
      <c:valAx>
        <c:axId val="-17338239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20688"/>
        <c:crosses val="autoZero"/>
        <c:crossBetween val="midCat"/>
      </c:valAx>
      <c:valAx>
        <c:axId val="-173382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23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33832112"/>
        <c:axId val="-1733831568"/>
      </c:scatterChart>
      <c:valAx>
        <c:axId val="-17338321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31568"/>
        <c:crosses val="autoZero"/>
        <c:crossBetween val="midCat"/>
      </c:valAx>
      <c:valAx>
        <c:axId val="-1733831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32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33828304"/>
        <c:axId val="-1733831024"/>
      </c:scatterChart>
      <c:valAx>
        <c:axId val="-173382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31024"/>
        <c:crosses val="autoZero"/>
        <c:crossBetween val="midCat"/>
      </c:valAx>
      <c:valAx>
        <c:axId val="-173383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2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33838640"/>
        <c:axId val="-1733821776"/>
      </c:scatterChart>
      <c:valAx>
        <c:axId val="-17338386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21776"/>
        <c:crosses val="autoZero"/>
        <c:crossBetween val="midCat"/>
      </c:valAx>
      <c:valAx>
        <c:axId val="-173382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38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33830480"/>
        <c:axId val="-1733826672"/>
      </c:scatterChart>
      <c:valAx>
        <c:axId val="-17338304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26672"/>
        <c:crosses val="autoZero"/>
        <c:crossBetween val="midCat"/>
      </c:valAx>
      <c:valAx>
        <c:axId val="-173382667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3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C35" sqref="C35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86" t="s">
        <v>292</v>
      </c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</row>
    <row r="13" spans="2:13" ht="15" customHeight="1" x14ac:dyDescent="0.3"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</row>
    <row r="14" spans="2:13" ht="15" customHeight="1" x14ac:dyDescent="0.3">
      <c r="B14" s="28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</row>
    <row r="15" spans="2:13" ht="18.75" customHeight="1" x14ac:dyDescent="0.3"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</row>
    <row r="16" spans="2:13" ht="18.75" customHeight="1" x14ac:dyDescent="0.3"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</row>
    <row r="18" spans="2:13" ht="12" customHeight="1" x14ac:dyDescent="0.3">
      <c r="B18" s="286" t="s">
        <v>293</v>
      </c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</row>
    <row r="19" spans="2:13" ht="12" customHeight="1" x14ac:dyDescent="0.3">
      <c r="B19" s="286"/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</row>
    <row r="20" spans="2:13" ht="12" customHeight="1" x14ac:dyDescent="0.3">
      <c r="B20" s="286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</row>
    <row r="21" spans="2:13" ht="12" customHeight="1" x14ac:dyDescent="0.3">
      <c r="B21" s="286"/>
      <c r="C21" s="286"/>
      <c r="D21" s="286"/>
      <c r="E21" s="286"/>
      <c r="F21" s="286"/>
      <c r="G21" s="286"/>
      <c r="H21" s="286"/>
      <c r="I21" s="286"/>
      <c r="J21" s="286"/>
      <c r="K21" s="286"/>
      <c r="L21" s="286"/>
      <c r="M21" s="286"/>
    </row>
    <row r="22" spans="2:13" ht="12" customHeight="1" x14ac:dyDescent="0.3">
      <c r="B22" s="286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</row>
    <row r="23" spans="2:13" ht="12" customHeight="1" x14ac:dyDescent="0.3">
      <c r="B23" s="286"/>
      <c r="C23" s="286"/>
      <c r="D23" s="286"/>
      <c r="E23" s="286"/>
      <c r="F23" s="286"/>
      <c r="G23" s="286"/>
      <c r="H23" s="286"/>
      <c r="I23" s="286"/>
      <c r="J23" s="286"/>
      <c r="K23" s="286"/>
      <c r="L23" s="286"/>
      <c r="M23" s="286"/>
    </row>
    <row r="24" spans="2:13" ht="12" customHeight="1" x14ac:dyDescent="0.3"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</row>
    <row r="25" spans="2:13" ht="12" customHeight="1" x14ac:dyDescent="0.3">
      <c r="B25" s="286"/>
      <c r="C25" s="286"/>
      <c r="D25" s="286"/>
      <c r="E25" s="286"/>
      <c r="F25" s="286"/>
      <c r="G25" s="286"/>
      <c r="H25" s="286"/>
      <c r="I25" s="286"/>
      <c r="J25" s="286"/>
      <c r="K25" s="286"/>
      <c r="L25" s="286"/>
      <c r="M25" s="286"/>
    </row>
    <row r="26" spans="2:13" ht="12" customHeight="1" x14ac:dyDescent="0.3">
      <c r="B26" s="286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</row>
    <row r="27" spans="2:13" ht="12" customHeight="1" x14ac:dyDescent="0.3">
      <c r="B27" s="286"/>
      <c r="C27" s="286"/>
      <c r="D27" s="286"/>
      <c r="E27" s="286"/>
      <c r="F27" s="286"/>
      <c r="G27" s="286"/>
      <c r="H27" s="286"/>
      <c r="I27" s="286"/>
      <c r="J27" s="286"/>
      <c r="K27" s="286"/>
      <c r="L27" s="286"/>
      <c r="M27" s="286"/>
    </row>
    <row r="28" spans="2:13" ht="12" customHeight="1" x14ac:dyDescent="0.3">
      <c r="B28" s="286"/>
      <c r="C28" s="286"/>
      <c r="D28" s="286"/>
      <c r="E28" s="286"/>
      <c r="F28" s="286"/>
      <c r="G28" s="286"/>
      <c r="H28" s="286"/>
      <c r="I28" s="286"/>
      <c r="J28" s="286"/>
      <c r="K28" s="286"/>
      <c r="L28" s="286"/>
      <c r="M28" s="286"/>
    </row>
    <row r="29" spans="2:13" ht="12" customHeight="1" x14ac:dyDescent="0.3">
      <c r="B29" s="286"/>
      <c r="C29" s="286"/>
      <c r="D29" s="286"/>
      <c r="E29" s="286"/>
      <c r="F29" s="286"/>
      <c r="G29" s="286"/>
      <c r="H29" s="286"/>
      <c r="I29" s="286"/>
      <c r="J29" s="286"/>
      <c r="K29" s="286"/>
      <c r="L29" s="286"/>
      <c r="M29" s="286"/>
    </row>
    <row r="30" spans="2:13" ht="12" customHeight="1" x14ac:dyDescent="0.3">
      <c r="B30" s="286"/>
      <c r="C30" s="286"/>
      <c r="D30" s="286"/>
      <c r="E30" s="286"/>
      <c r="F30" s="286"/>
      <c r="G30" s="286"/>
      <c r="H30" s="286"/>
      <c r="I30" s="286"/>
      <c r="J30" s="286"/>
      <c r="K30" s="286"/>
      <c r="L30" s="286"/>
      <c r="M30" s="286"/>
    </row>
    <row r="31" spans="2:13" ht="12" customHeight="1" x14ac:dyDescent="0.3">
      <c r="B31" s="286"/>
      <c r="C31" s="286"/>
      <c r="D31" s="286"/>
      <c r="E31" s="286"/>
      <c r="F31" s="286"/>
      <c r="G31" s="286"/>
      <c r="H31" s="286"/>
      <c r="I31" s="286"/>
      <c r="J31" s="286"/>
      <c r="K31" s="286"/>
      <c r="L31" s="286"/>
      <c r="M31" s="28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90" zoomScaleNormal="90" workbookViewId="0">
      <selection activeCell="J27" sqref="J27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91" t="s">
        <v>190</v>
      </c>
      <c r="D1" s="291"/>
      <c r="E1" s="29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2" t="s">
        <v>192</v>
      </c>
      <c r="C3" s="293"/>
      <c r="D3" s="293"/>
      <c r="E3" s="293"/>
      <c r="F3" s="294"/>
      <c r="G3" s="95"/>
      <c r="I3" s="228" t="s">
        <v>305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306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98" t="s">
        <v>231</v>
      </c>
      <c r="B5" s="298"/>
      <c r="C5" s="26">
        <v>2.9178000000000002</v>
      </c>
      <c r="D5" s="299" t="s">
        <v>229</v>
      </c>
      <c r="E5" s="300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296" t="s">
        <v>226</v>
      </c>
      <c r="B7" s="296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1</v>
      </c>
      <c r="D9" s="36">
        <f t="shared" ref="D9:D18" si="0">C9*$C$5</f>
        <v>2.9178000000000002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307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2.9178000000000002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5" t="s">
        <v>232</v>
      </c>
      <c r="B22" s="295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97" t="s">
        <v>227</v>
      </c>
      <c r="B30" s="297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308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87" t="s">
        <v>186</v>
      </c>
      <c r="D34" s="287"/>
      <c r="E34" s="288" t="s">
        <v>187</v>
      </c>
      <c r="F34" s="289"/>
      <c r="G34" s="289"/>
      <c r="H34" s="290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11</v>
      </c>
      <c r="B36" s="63">
        <v>83</v>
      </c>
      <c r="C36" s="63"/>
      <c r="D36" s="63"/>
      <c r="E36" s="54"/>
      <c r="F36" s="54"/>
      <c r="G36" s="54"/>
      <c r="H36" s="54"/>
      <c r="I36" s="52">
        <f>IFERROR(B36/A36,"")</f>
        <v>7.5454545454545459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12</v>
      </c>
      <c r="B37" s="63">
        <v>106</v>
      </c>
      <c r="C37" s="63">
        <v>1</v>
      </c>
      <c r="D37" s="63">
        <v>34</v>
      </c>
      <c r="E37" s="54"/>
      <c r="F37" s="54"/>
      <c r="G37" s="54">
        <v>1</v>
      </c>
      <c r="H37" s="54"/>
      <c r="I37" s="56">
        <f t="shared" ref="I37:I55" si="1">IF(A37&lt;&gt;0,(B37-(B36-D36))/(A37-A36),"")</f>
        <v>23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14</v>
      </c>
      <c r="B38" s="63">
        <v>110</v>
      </c>
      <c r="C38" s="63"/>
      <c r="D38" s="63"/>
      <c r="E38" s="54"/>
      <c r="F38" s="54"/>
      <c r="G38" s="54"/>
      <c r="H38" s="54"/>
      <c r="I38" s="56">
        <f t="shared" si="1"/>
        <v>19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16</v>
      </c>
      <c r="B39" s="63">
        <v>153</v>
      </c>
      <c r="C39" s="63"/>
      <c r="D39" s="63"/>
      <c r="E39" s="54"/>
      <c r="F39" s="54"/>
      <c r="G39" s="54"/>
      <c r="H39" s="54"/>
      <c r="I39" s="52">
        <f t="shared" si="1"/>
        <v>21.5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17</v>
      </c>
      <c r="B40" s="63">
        <v>176</v>
      </c>
      <c r="C40" s="63">
        <v>2</v>
      </c>
      <c r="D40" s="63">
        <v>43</v>
      </c>
      <c r="E40" s="54">
        <v>0.2</v>
      </c>
      <c r="F40" s="54"/>
      <c r="G40" s="54">
        <v>0.8</v>
      </c>
      <c r="H40" s="54"/>
      <c r="I40" s="52">
        <f t="shared" si="1"/>
        <v>23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19</v>
      </c>
      <c r="B41" s="63">
        <v>171</v>
      </c>
      <c r="C41" s="63"/>
      <c r="D41" s="63"/>
      <c r="E41" s="54"/>
      <c r="F41" s="54"/>
      <c r="G41" s="54"/>
      <c r="H41" s="54"/>
      <c r="I41" s="56">
        <f t="shared" si="1"/>
        <v>19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21</v>
      </c>
      <c r="B42" s="63">
        <v>212</v>
      </c>
      <c r="C42" s="63"/>
      <c r="D42" s="63"/>
      <c r="E42" s="54"/>
      <c r="F42" s="54"/>
      <c r="G42" s="54"/>
      <c r="H42" s="54"/>
      <c r="I42" s="56">
        <f t="shared" si="1"/>
        <v>20.5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22</v>
      </c>
      <c r="B43" s="63">
        <v>232</v>
      </c>
      <c r="C43" s="63">
        <v>3</v>
      </c>
      <c r="D43" s="63">
        <v>56</v>
      </c>
      <c r="E43" s="54">
        <v>0.4</v>
      </c>
      <c r="F43" s="54"/>
      <c r="G43" s="54">
        <v>0.6</v>
      </c>
      <c r="H43" s="54"/>
      <c r="I43" s="52">
        <f t="shared" si="1"/>
        <v>20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24</v>
      </c>
      <c r="B44" s="63">
        <v>209</v>
      </c>
      <c r="C44" s="63"/>
      <c r="D44" s="63"/>
      <c r="E44" s="54"/>
      <c r="F44" s="54"/>
      <c r="G44" s="54"/>
      <c r="H44" s="54"/>
      <c r="I44" s="52">
        <f t="shared" si="1"/>
        <v>16.5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26</v>
      </c>
      <c r="B45" s="63">
        <v>244</v>
      </c>
      <c r="C45" s="63"/>
      <c r="D45" s="63"/>
      <c r="E45" s="54"/>
      <c r="F45" s="54"/>
      <c r="G45" s="54"/>
      <c r="H45" s="54"/>
      <c r="I45" s="52">
        <f t="shared" si="1"/>
        <v>17.5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28</v>
      </c>
      <c r="B46" s="63">
        <v>277</v>
      </c>
      <c r="C46" s="63"/>
      <c r="D46" s="63"/>
      <c r="E46" s="54"/>
      <c r="F46" s="54"/>
      <c r="G46" s="54"/>
      <c r="H46" s="54"/>
      <c r="I46" s="52">
        <f t="shared" si="1"/>
        <v>16.5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30</v>
      </c>
      <c r="B47" s="63">
        <v>309</v>
      </c>
      <c r="C47" s="63"/>
      <c r="D47" s="63">
        <v>309</v>
      </c>
      <c r="E47" s="54">
        <v>0.4</v>
      </c>
      <c r="F47" s="54">
        <v>0.4</v>
      </c>
      <c r="G47" s="54">
        <v>0.2</v>
      </c>
      <c r="H47" s="54"/>
      <c r="I47" s="52">
        <f t="shared" si="1"/>
        <v>16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87" t="s">
        <v>186</v>
      </c>
      <c r="D60" s="287"/>
      <c r="E60" s="288" t="s">
        <v>187</v>
      </c>
      <c r="F60" s="289"/>
      <c r="G60" s="289"/>
      <c r="H60" s="290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87" t="s">
        <v>186</v>
      </c>
      <c r="D86" s="287"/>
      <c r="E86" s="288" t="s">
        <v>187</v>
      </c>
      <c r="F86" s="289"/>
      <c r="G86" s="289"/>
      <c r="H86" s="290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87" t="s">
        <v>186</v>
      </c>
      <c r="D112" s="287"/>
      <c r="E112" s="288" t="s">
        <v>187</v>
      </c>
      <c r="F112" s="289"/>
      <c r="G112" s="289"/>
      <c r="H112" s="290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87" t="s">
        <v>186</v>
      </c>
      <c r="D138" s="287"/>
      <c r="E138" s="288" t="s">
        <v>187</v>
      </c>
      <c r="F138" s="289"/>
      <c r="G138" s="289"/>
      <c r="H138" s="290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87" t="s">
        <v>186</v>
      </c>
      <c r="D164" s="287"/>
      <c r="E164" s="288" t="s">
        <v>187</v>
      </c>
      <c r="F164" s="289"/>
      <c r="G164" s="289"/>
      <c r="H164" s="290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87" t="s">
        <v>186</v>
      </c>
      <c r="D190" s="287"/>
      <c r="E190" s="288" t="s">
        <v>187</v>
      </c>
      <c r="F190" s="289"/>
      <c r="G190" s="289"/>
      <c r="H190" s="290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87" t="s">
        <v>186</v>
      </c>
      <c r="D216" s="287"/>
      <c r="E216" s="288" t="s">
        <v>187</v>
      </c>
      <c r="F216" s="289"/>
      <c r="G216" s="289"/>
      <c r="H216" s="290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87" t="s">
        <v>186</v>
      </c>
      <c r="D242" s="287"/>
      <c r="E242" s="288" t="s">
        <v>187</v>
      </c>
      <c r="F242" s="289"/>
      <c r="G242" s="289"/>
      <c r="H242" s="290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87" t="s">
        <v>186</v>
      </c>
      <c r="D268" s="287"/>
      <c r="E268" s="288" t="s">
        <v>187</v>
      </c>
      <c r="F268" s="289"/>
      <c r="G268" s="289"/>
      <c r="H268" s="290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2" t="s">
        <v>191</v>
      </c>
      <c r="C2" s="303"/>
      <c r="D2" s="303"/>
      <c r="E2" s="303"/>
      <c r="F2" s="303"/>
      <c r="G2" s="304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1"/>
      <c r="C4" s="301"/>
      <c r="D4" s="301"/>
      <c r="E4" s="301"/>
      <c r="F4" s="301"/>
      <c r="G4" s="301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297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296</v>
      </c>
      <c r="C7" s="109" t="s">
        <v>214</v>
      </c>
      <c r="D7" s="235"/>
      <c r="E7" s="110"/>
      <c r="F7" s="29" t="s">
        <v>296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302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310</v>
      </c>
      <c r="D14" s="236"/>
      <c r="E14" s="108"/>
      <c r="F14" s="116"/>
      <c r="G14" s="107" t="s">
        <v>295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296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08" t="s">
        <v>176</v>
      </c>
      <c r="C1" s="309"/>
      <c r="D1" s="309"/>
      <c r="E1" s="309"/>
      <c r="F1" s="309"/>
      <c r="G1" s="309"/>
      <c r="H1" s="310"/>
      <c r="I1" s="305" t="str">
        <f>IF('Données projet'!$B$9="","",'Données projet'!$B$9)</f>
        <v>Pin maritime</v>
      </c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7"/>
      <c r="AD1" s="306" t="str">
        <f>IF('Données projet'!$B$10="","",'Données projet'!$B$10)</f>
        <v/>
      </c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6"/>
      <c r="AU1" s="306"/>
      <c r="AV1" s="306"/>
      <c r="AW1" s="306"/>
      <c r="AX1" s="307"/>
      <c r="AY1" s="305" t="str">
        <f>IF('Données projet'!$B$11="","",'Données projet'!$B$11)</f>
        <v/>
      </c>
      <c r="AZ1" s="306"/>
      <c r="BA1" s="306"/>
      <c r="BB1" s="306"/>
      <c r="BC1" s="306"/>
      <c r="BD1" s="306"/>
      <c r="BE1" s="306"/>
      <c r="BF1" s="306"/>
      <c r="BG1" s="306"/>
      <c r="BH1" s="306"/>
      <c r="BI1" s="306"/>
      <c r="BJ1" s="306"/>
      <c r="BK1" s="306"/>
      <c r="BL1" s="306"/>
      <c r="BM1" s="306"/>
      <c r="BN1" s="306"/>
      <c r="BO1" s="306"/>
      <c r="BP1" s="306"/>
      <c r="BQ1" s="306"/>
      <c r="BR1" s="306"/>
      <c r="BS1" s="307"/>
      <c r="BT1" s="305" t="str">
        <f>IF('Données projet'!$B$12="","",'Données projet'!$B$12)</f>
        <v/>
      </c>
      <c r="BU1" s="306"/>
      <c r="BV1" s="306"/>
      <c r="BW1" s="306"/>
      <c r="BX1" s="306"/>
      <c r="BY1" s="306"/>
      <c r="BZ1" s="306"/>
      <c r="CA1" s="306"/>
      <c r="CB1" s="306"/>
      <c r="CC1" s="306"/>
      <c r="CD1" s="306"/>
      <c r="CE1" s="306"/>
      <c r="CF1" s="306"/>
      <c r="CG1" s="306"/>
      <c r="CH1" s="306"/>
      <c r="CI1" s="306"/>
      <c r="CJ1" s="306"/>
      <c r="CK1" s="306"/>
      <c r="CL1" s="306"/>
      <c r="CM1" s="306"/>
      <c r="CN1" s="307"/>
      <c r="CO1" s="305" t="str">
        <f>IF('Données projet'!$B$13="","",'Données projet'!$B$13)</f>
        <v/>
      </c>
      <c r="CP1" s="306"/>
      <c r="CQ1" s="306"/>
      <c r="CR1" s="306"/>
      <c r="CS1" s="306"/>
      <c r="CT1" s="306"/>
      <c r="CU1" s="306"/>
      <c r="CV1" s="306"/>
      <c r="CW1" s="306"/>
      <c r="CX1" s="306"/>
      <c r="CY1" s="306"/>
      <c r="CZ1" s="306"/>
      <c r="DA1" s="306"/>
      <c r="DB1" s="306"/>
      <c r="DC1" s="306"/>
      <c r="DD1" s="306"/>
      <c r="DE1" s="306"/>
      <c r="DF1" s="306"/>
      <c r="DG1" s="306"/>
      <c r="DH1" s="306"/>
      <c r="DI1" s="307"/>
      <c r="DJ1" s="305" t="str">
        <f>IF('Données projet'!$B$14="","",'Données projet'!$B$14)</f>
        <v/>
      </c>
      <c r="DK1" s="306"/>
      <c r="DL1" s="306"/>
      <c r="DM1" s="306"/>
      <c r="DN1" s="306"/>
      <c r="DO1" s="306"/>
      <c r="DP1" s="306"/>
      <c r="DQ1" s="306"/>
      <c r="DR1" s="306"/>
      <c r="DS1" s="306"/>
      <c r="DT1" s="306"/>
      <c r="DU1" s="306"/>
      <c r="DV1" s="306"/>
      <c r="DW1" s="306"/>
      <c r="DX1" s="306"/>
      <c r="DY1" s="306"/>
      <c r="DZ1" s="306"/>
      <c r="EA1" s="306"/>
      <c r="EB1" s="306"/>
      <c r="EC1" s="306"/>
      <c r="ED1" s="307"/>
      <c r="EE1" s="305" t="str">
        <f>IF('Données projet'!$B$15="","",'Données projet'!$B$15)</f>
        <v/>
      </c>
      <c r="EF1" s="306"/>
      <c r="EG1" s="306"/>
      <c r="EH1" s="306"/>
      <c r="EI1" s="306"/>
      <c r="EJ1" s="306"/>
      <c r="EK1" s="306"/>
      <c r="EL1" s="306"/>
      <c r="EM1" s="306"/>
      <c r="EN1" s="306"/>
      <c r="EO1" s="306"/>
      <c r="EP1" s="306"/>
      <c r="EQ1" s="306"/>
      <c r="ER1" s="306"/>
      <c r="ES1" s="306"/>
      <c r="ET1" s="306"/>
      <c r="EU1" s="306"/>
      <c r="EV1" s="306"/>
      <c r="EW1" s="306"/>
      <c r="EX1" s="306"/>
      <c r="EY1" s="307"/>
      <c r="EZ1" s="305" t="str">
        <f>IF('Données projet'!$B$16="","",'Données projet'!$B$16)</f>
        <v/>
      </c>
      <c r="FA1" s="306"/>
      <c r="FB1" s="306"/>
      <c r="FC1" s="306"/>
      <c r="FD1" s="306"/>
      <c r="FE1" s="306"/>
      <c r="FF1" s="306"/>
      <c r="FG1" s="306"/>
      <c r="FH1" s="306"/>
      <c r="FI1" s="306"/>
      <c r="FJ1" s="306"/>
      <c r="FK1" s="306"/>
      <c r="FL1" s="306"/>
      <c r="FM1" s="306"/>
      <c r="FN1" s="306"/>
      <c r="FO1" s="306"/>
      <c r="FP1" s="306"/>
      <c r="FQ1" s="306"/>
      <c r="FR1" s="306"/>
      <c r="FS1" s="306"/>
      <c r="FT1" s="307"/>
      <c r="FU1" s="305" t="str">
        <f>IF('Données projet'!$B$17="","",'Données projet'!$B$17)</f>
        <v/>
      </c>
      <c r="FV1" s="306"/>
      <c r="FW1" s="306"/>
      <c r="FX1" s="306"/>
      <c r="FY1" s="306"/>
      <c r="FZ1" s="306"/>
      <c r="GA1" s="306"/>
      <c r="GB1" s="306"/>
      <c r="GC1" s="306"/>
      <c r="GD1" s="306"/>
      <c r="GE1" s="306"/>
      <c r="GF1" s="306"/>
      <c r="GG1" s="306"/>
      <c r="GH1" s="306"/>
      <c r="GI1" s="306"/>
      <c r="GJ1" s="306"/>
      <c r="GK1" s="306"/>
      <c r="GL1" s="306"/>
      <c r="GM1" s="306"/>
      <c r="GN1" s="306"/>
      <c r="GO1" s="307"/>
      <c r="GP1" s="305" t="str">
        <f>IF('Données projet'!$B$18="","",'Données projet'!$B$18)</f>
        <v/>
      </c>
      <c r="GQ1" s="306"/>
      <c r="GR1" s="306"/>
      <c r="GS1" s="306"/>
      <c r="GT1" s="306"/>
      <c r="GU1" s="306"/>
      <c r="GV1" s="306"/>
      <c r="GW1" s="306"/>
      <c r="GX1" s="306"/>
      <c r="GY1" s="306"/>
      <c r="GZ1" s="306"/>
      <c r="HA1" s="306"/>
      <c r="HB1" s="306"/>
      <c r="HC1" s="306"/>
      <c r="HD1" s="306"/>
      <c r="HE1" s="306"/>
      <c r="HF1" s="306"/>
      <c r="HG1" s="306"/>
      <c r="HH1" s="306"/>
      <c r="HI1" s="306"/>
      <c r="HJ1" s="307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9" t="s">
        <v>300</v>
      </c>
      <c r="I2" s="72" t="s">
        <v>299</v>
      </c>
      <c r="J2" s="73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299</v>
      </c>
      <c r="AE2" s="73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299</v>
      </c>
      <c r="AZ2" s="73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299</v>
      </c>
      <c r="BU2" s="73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299</v>
      </c>
      <c r="CP2" s="73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299</v>
      </c>
      <c r="DK2" s="73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299</v>
      </c>
      <c r="EF2" s="73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299</v>
      </c>
      <c r="FA2" s="73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299</v>
      </c>
      <c r="FV2" s="73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299</v>
      </c>
      <c r="GQ2" s="73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148.54336005338024</v>
      </c>
      <c r="T3" s="62">
        <f>IF('Données projet'!E9&gt;30,$R$33-$H$33,LOOKUP('Données projet'!$E$9,$A$3:$A$203,R3:R203)-LOOKUP('Données projet'!$E$9,$A$3:$A$203,$H$3:$H$203))</f>
        <v>361.07991692964788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projet'!$B$10,Paramètres!$A$1:$I$88,3,0)*VLOOKUP('Données projet'!$B$10,Paramètres!$A$1:$I$88,5,0)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projet'!$B$11,Paramètres!$A$1:$I$88,3,0)*VLOOKUP('Données projet'!$B$11,Paramètres!$A$1:$I$88,5,0)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7.5454545454545459</v>
      </c>
      <c r="N4" s="14">
        <f>IF('Données projet'!$A$36&gt;35,N3+M4-V3,IF(A4&lt;'Données projet'!$A$36,$K$205^A4,IF(A4='Données projet'!$A$36,'Données projet'!$B$36,N3+M4-V3)))</f>
        <v>1.4943820583928935</v>
      </c>
      <c r="O4" s="14">
        <f>N4*VLOOKUP('Données projet'!$B$9,Paramètres!$A$1:$I$88,3,0)*VLOOKUP('Données projet'!$B$9,Paramètres!$A$1:$I$88,5,0)</f>
        <v>0.89364047091895038</v>
      </c>
      <c r="P4" s="14">
        <f>EXP(-1.0587+0.8836*LN(O4)+0.284)</f>
        <v>0.41725306962072783</v>
      </c>
      <c r="Q4" s="22">
        <f t="shared" ref="Q4:Q34" si="2">(O4+P4)*0.475*44/12</f>
        <v>2.2831395831066059</v>
      </c>
      <c r="R4" s="62">
        <f t="shared" si="0"/>
        <v>295.61647291643993</v>
      </c>
      <c r="S4" s="62">
        <f ca="1">AVERAGE(OFFSET($R$3,0,0,'Données projet'!$E$9+1,1))-AVERAGE(OFFSET($H$3,0,0,'Données projet'!$E$9+1,1))</f>
        <v>148.54336005338024</v>
      </c>
      <c r="T4" s="62">
        <f>$T$3</f>
        <v>361.07991692964788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projet'!$B$10,Paramètres!$A$1:$I$88,3,0)*VLOOKUP('Données projet'!$B$10,Paramètres!$A$1:$I$88,5,0)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projet'!$B$10,Paramètres!$A$1:$I$88,3,0)*0.475*44/12</f>
        <v>#N/A</v>
      </c>
      <c r="AV4" s="23" t="e">
        <f>EXP(-LN(2)/25)*AV3+(1-EXP(-LN(2)/25))/(LN(2)/25)*Calculateur!AQ4*Calculateur!AS4*VLOOKUP('Données projet'!$B$10,Paramètres!$A$1:$I$88,3,0)*0.475*44/12</f>
        <v>#N/A</v>
      </c>
      <c r="AW4" s="23" t="e">
        <f>EXP(-LN(2)/2)*AW3+(1-EXP(-LN(2)/2))/(LN(2)/2)*AQ4*AT4*VLOOKUP('Données projet'!$B$10,Paramètres!$A$1:$I$88,3,0)*0.475*44/12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projet'!$B$11,Paramètres!$A$1:$I$88,3,0)*VLOOKUP('Données projet'!$B$11,Paramètres!$A$1:$I$88,5,0)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projet'!$B$11,Paramètres!$A$1:$I$88,3,0)*0.475*44/12</f>
        <v>#N/A</v>
      </c>
      <c r="BQ4" s="23" t="e">
        <f>EXP(-LN(2)/25)*BQ3+(1-EXP(-LN(2)/25))/(LN(2)/25)*Calculateur!BL4*Calculateur!BN4*VLOOKUP('Données projet'!$B$11,Paramètres!$A$1:$I$88,3,0)*0.475*44/12</f>
        <v>#N/A</v>
      </c>
      <c r="BR4" s="23" t="e">
        <f>EXP(-LN(2)/2)*BR3+(1-EXP(-LN(2)/2))/(LN(2)/2)*BL4*BO4*VLOOKUP('Données projet'!$B$11,Paramètres!$A$1:$I$88,3,0)*0.475*44/12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7.5454545454545459</v>
      </c>
      <c r="N5" s="14">
        <f>IF('Données projet'!$A$36&gt;35,N4+M5-V4,IF(A5&lt;'Données projet'!$A$36,$K$205^A5,IF(A5='Données projet'!$A$36,'Données projet'!$B$36,N4+M5-V4)))</f>
        <v>2.2331777364465815</v>
      </c>
      <c r="O5" s="14">
        <f>N5*VLOOKUP('Données projet'!$B$9,Paramètres!$A$1:$I$88,3,0)*VLOOKUP('Données projet'!$B$9,Paramètres!$A$1:$I$88,5,0)</f>
        <v>1.3354402863950559</v>
      </c>
      <c r="P5" s="14">
        <f t="shared" ref="P5:P68" si="33">EXP(-1.0587+0.8836*LN(O5)+0.284)</f>
        <v>0.59505053454406853</v>
      </c>
      <c r="Q5" s="22">
        <f t="shared" si="2"/>
        <v>3.3622715131356418</v>
      </c>
      <c r="R5" s="62">
        <f t="shared" si="0"/>
        <v>296.69560484646894</v>
      </c>
      <c r="S5" s="62">
        <f ca="1">AVERAGE(OFFSET($R$3,0,0,'Données projet'!$E$9+1,1))-AVERAGE(OFFSET($H$3,0,0,'Données projet'!$E$9+1,1))</f>
        <v>148.54336005338024</v>
      </c>
      <c r="T5" s="62">
        <f t="shared" ref="T5:T68" si="34">$T$3</f>
        <v>361.07991692964788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projet'!$B$10,Paramètres!$A$1:$I$88,3,0)*VLOOKUP('Données projet'!$B$10,Paramètres!$A$1:$I$88,5,0)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projet'!$B$10,Paramètres!$A$1:$I$88,3,0)*0.475*44/12</f>
        <v>#N/A</v>
      </c>
      <c r="AV5" s="23" t="e">
        <f>EXP(-LN(2)/25)*AV4+(1-EXP(-LN(2)/25))/(LN(2)/25)*Calculateur!AQ5*Calculateur!AS5*VLOOKUP('Données projet'!$B$10,Paramètres!$A$1:$I$88,3,0)*0.475*44/12</f>
        <v>#N/A</v>
      </c>
      <c r="AW5" s="23" t="e">
        <f>EXP(-LN(2)/2)*AW4+(1-EXP(-LN(2)/2))/(LN(2)/2)*AQ5*AT5*VLOOKUP('Données projet'!$B$10,Paramètres!$A$1:$I$88,3,0)*0.475*44/12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projet'!$B$11,Paramètres!$A$1:$I$88,3,0)*VLOOKUP('Données projet'!$B$11,Paramètres!$A$1:$I$88,5,0)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projet'!$B$11,Paramètres!$A$1:$I$88,3,0)*0.475*44/12</f>
        <v>#N/A</v>
      </c>
      <c r="BQ5" s="23" t="e">
        <f>EXP(-LN(2)/25)*BQ4+(1-EXP(-LN(2)/25))/(LN(2)/25)*Calculateur!BL5*Calculateur!BN5*VLOOKUP('Données projet'!$B$11,Paramètres!$A$1:$I$88,3,0)*0.475*44/12</f>
        <v>#N/A</v>
      </c>
      <c r="BR5" s="23" t="e">
        <f>EXP(-LN(2)/2)*BR4+(1-EXP(-LN(2)/2))/(LN(2)/2)*BL5*BO5*VLOOKUP('Données projet'!$B$11,Paramètres!$A$1:$I$88,3,0)*0.475*44/12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7.5454545454545459</v>
      </c>
      <c r="N6" s="14">
        <f>IF('Données projet'!$A$36&gt;35,N5+M6-V5,IF(A6&lt;'Données projet'!$A$36,$K$205^A6,IF(A6='Données projet'!$A$36,'Données projet'!$B$36,N5+M6-V5)))</f>
        <v>3.337220742548225</v>
      </c>
      <c r="O6" s="14">
        <f>N6*VLOOKUP('Données projet'!$B$9,Paramètres!$A$1:$I$88,3,0)*VLOOKUP('Données projet'!$B$9,Paramètres!$A$1:$I$88,5,0)</f>
        <v>1.9956580040438385</v>
      </c>
      <c r="P6" s="14">
        <f t="shared" si="33"/>
        <v>0.84861002696285914</v>
      </c>
      <c r="Q6" s="22">
        <f t="shared" si="2"/>
        <v>4.9537668206699985</v>
      </c>
      <c r="R6" s="62">
        <f t="shared" si="0"/>
        <v>298.28710015400333</v>
      </c>
      <c r="S6" s="62">
        <f ca="1">AVERAGE(OFFSET($R$3,0,0,'Données projet'!$E$9+1,1))-AVERAGE(OFFSET($H$3,0,0,'Données projet'!$E$9+1,1))</f>
        <v>148.54336005338024</v>
      </c>
      <c r="T6" s="62">
        <f t="shared" si="34"/>
        <v>361.07991692964788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projet'!$B$10,Paramètres!$A$1:$I$88,3,0)*VLOOKUP('Données projet'!$B$10,Paramètres!$A$1:$I$88,5,0)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projet'!$B$10,Paramètres!$A$1:$I$88,3,0)*0.475*44/12</f>
        <v>#N/A</v>
      </c>
      <c r="AV6" s="23" t="e">
        <f>EXP(-LN(2)/25)*AV5+(1-EXP(-LN(2)/25))/(LN(2)/25)*Calculateur!AQ6*Calculateur!AS6*VLOOKUP('Données projet'!$B$10,Paramètres!$A$1:$I$88,3,0)*0.475*44/12</f>
        <v>#N/A</v>
      </c>
      <c r="AW6" s="23" t="e">
        <f>EXP(-LN(2)/2)*AW5+(1-EXP(-LN(2)/2))/(LN(2)/2)*AQ6*AT6*VLOOKUP('Données projet'!$B$10,Paramètres!$A$1:$I$88,3,0)*0.475*44/12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projet'!$B$11,Paramètres!$A$1:$I$88,3,0)*VLOOKUP('Données projet'!$B$11,Paramètres!$A$1:$I$88,5,0)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projet'!$B$11,Paramètres!$A$1:$I$88,3,0)*0.475*44/12</f>
        <v>#N/A</v>
      </c>
      <c r="BQ6" s="23" t="e">
        <f>EXP(-LN(2)/25)*BQ5+(1-EXP(-LN(2)/25))/(LN(2)/25)*Calculateur!BL6*Calculateur!BN6*VLOOKUP('Données projet'!$B$11,Paramètres!$A$1:$I$88,3,0)*0.475*44/12</f>
        <v>#N/A</v>
      </c>
      <c r="BR6" s="23" t="e">
        <f>EXP(-LN(2)/2)*BR5+(1-EXP(-LN(2)/2))/(LN(2)/2)*BL6*BO6*VLOOKUP('Données projet'!$B$11,Paramètres!$A$1:$I$88,3,0)*0.475*44/12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7.5454545454545459</v>
      </c>
      <c r="N7" s="14">
        <f>IF('Données projet'!$A$36&gt;35,N6+M7-V6,IF(A7&lt;'Données projet'!$A$36,$K$205^A7,IF(A7='Données projet'!$A$36,'Données projet'!$B$36,N6+M7-V6)))</f>
        <v>4.9870828025606775</v>
      </c>
      <c r="O7" s="14">
        <f>N7*VLOOKUP('Données projet'!$B$9,Paramètres!$A$1:$I$88,3,0)*VLOOKUP('Données projet'!$B$9,Paramètres!$A$1:$I$88,5,0)</f>
        <v>2.9822755159312857</v>
      </c>
      <c r="P7" s="14">
        <f t="shared" si="33"/>
        <v>1.2102148238782438</v>
      </c>
      <c r="Q7" s="22">
        <f t="shared" si="2"/>
        <v>7.3019206751682626</v>
      </c>
      <c r="R7" s="62">
        <f t="shared" si="0"/>
        <v>300.63525400850159</v>
      </c>
      <c r="S7" s="62">
        <f ca="1">AVERAGE(OFFSET($R$3,0,0,'Données projet'!$E$9+1,1))-AVERAGE(OFFSET($H$3,0,0,'Données projet'!$E$9+1,1))</f>
        <v>148.54336005338024</v>
      </c>
      <c r="T7" s="62">
        <f t="shared" si="34"/>
        <v>361.07991692964788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projet'!$B$10,Paramètres!$A$1:$I$88,3,0)*VLOOKUP('Données projet'!$B$10,Paramètres!$A$1:$I$88,5,0)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projet'!$B$10,Paramètres!$A$1:$I$88,3,0)*0.475*44/12</f>
        <v>#N/A</v>
      </c>
      <c r="AV7" s="23" t="e">
        <f>EXP(-LN(2)/25)*AV6+(1-EXP(-LN(2)/25))/(LN(2)/25)*Calculateur!AQ7*Calculateur!AS7*VLOOKUP('Données projet'!$B$10,Paramètres!$A$1:$I$88,3,0)*0.475*44/12</f>
        <v>#N/A</v>
      </c>
      <c r="AW7" s="23" t="e">
        <f>EXP(-LN(2)/2)*AW6+(1-EXP(-LN(2)/2))/(LN(2)/2)*AQ7*AT7*VLOOKUP('Données projet'!$B$10,Paramètres!$A$1:$I$88,3,0)*0.475*44/12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projet'!$B$11,Paramètres!$A$1:$I$88,3,0)*VLOOKUP('Données projet'!$B$11,Paramètres!$A$1:$I$88,5,0)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projet'!$B$11,Paramètres!$A$1:$I$88,3,0)*0.475*44/12</f>
        <v>#N/A</v>
      </c>
      <c r="BQ7" s="23" t="e">
        <f>EXP(-LN(2)/25)*BQ6+(1-EXP(-LN(2)/25))/(LN(2)/25)*Calculateur!BL7*Calculateur!BN7*VLOOKUP('Données projet'!$B$11,Paramètres!$A$1:$I$88,3,0)*0.475*44/12</f>
        <v>#N/A</v>
      </c>
      <c r="BR7" s="23" t="e">
        <f>EXP(-LN(2)/2)*BR6+(1-EXP(-LN(2)/2))/(LN(2)/2)*BL7*BO7*VLOOKUP('Données projet'!$B$11,Paramètres!$A$1:$I$88,3,0)*0.475*44/12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7.5454545454545459</v>
      </c>
      <c r="N8" s="14">
        <f>IF('Données projet'!$A$36&gt;35,N7+M8-V7,IF(A8&lt;'Données projet'!$A$36,$K$205^A8,IF(A8='Données projet'!$A$36,'Données projet'!$B$36,N7+M8-V7)))</f>
        <v>7.4526070638664255</v>
      </c>
      <c r="O8" s="14">
        <f>N8*VLOOKUP('Données projet'!$B$9,Paramètres!$A$1:$I$88,3,0)*VLOOKUP('Données projet'!$B$9,Paramètres!$A$1:$I$88,5,0)</f>
        <v>4.4566590241921231</v>
      </c>
      <c r="P8" s="14">
        <f t="shared" si="33"/>
        <v>1.7259045655829262</v>
      </c>
      <c r="Q8" s="22">
        <f t="shared" si="2"/>
        <v>10.76796491885821</v>
      </c>
      <c r="R8" s="62">
        <f t="shared" si="0"/>
        <v>304.1012982521915</v>
      </c>
      <c r="S8" s="62">
        <f ca="1">AVERAGE(OFFSET($R$3,0,0,'Données projet'!$E$9+1,1))-AVERAGE(OFFSET($H$3,0,0,'Données projet'!$E$9+1,1))</f>
        <v>148.54336005338024</v>
      </c>
      <c r="T8" s="62">
        <f t="shared" si="34"/>
        <v>361.07991692964788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projet'!$B$10,Paramètres!$A$1:$I$88,3,0)*VLOOKUP('Données projet'!$B$10,Paramètres!$A$1:$I$88,5,0)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projet'!$B$10,Paramètres!$A$1:$I$88,3,0)*0.475*44/12</f>
        <v>#N/A</v>
      </c>
      <c r="AV8" s="23" t="e">
        <f>EXP(-LN(2)/25)*AV7+(1-EXP(-LN(2)/25))/(LN(2)/25)*Calculateur!AQ8*Calculateur!AS8*VLOOKUP('Données projet'!$B$10,Paramètres!$A$1:$I$88,3,0)*0.475*44/12</f>
        <v>#N/A</v>
      </c>
      <c r="AW8" s="23" t="e">
        <f>EXP(-LN(2)/2)*AW7+(1-EXP(-LN(2)/2))/(LN(2)/2)*AQ8*AT8*VLOOKUP('Données projet'!$B$10,Paramètres!$A$1:$I$88,3,0)*0.475*44/12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projet'!$B$11,Paramètres!$A$1:$I$88,3,0)*VLOOKUP('Données projet'!$B$11,Paramètres!$A$1:$I$88,5,0)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projet'!$B$11,Paramètres!$A$1:$I$88,3,0)*0.475*44/12</f>
        <v>#N/A</v>
      </c>
      <c r="BQ8" s="23" t="e">
        <f>EXP(-LN(2)/25)*BQ7+(1-EXP(-LN(2)/25))/(LN(2)/25)*Calculateur!BL8*Calculateur!BN8*VLOOKUP('Données projet'!$B$11,Paramètres!$A$1:$I$88,3,0)*0.475*44/12</f>
        <v>#N/A</v>
      </c>
      <c r="BR8" s="23" t="e">
        <f>EXP(-LN(2)/2)*BR7+(1-EXP(-LN(2)/2))/(LN(2)/2)*BL8*BO8*VLOOKUP('Données projet'!$B$11,Paramètres!$A$1:$I$88,3,0)*0.475*44/12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7.5454545454545459</v>
      </c>
      <c r="N9" s="14">
        <f>IF('Données projet'!$A$36&gt;35,N8+M9-V8,IF(A9&lt;'Données projet'!$A$36,$K$205^A9,IF(A9='Données projet'!$A$36,'Données projet'!$B$36,N8+M9-V8)))</f>
        <v>11.137042284494127</v>
      </c>
      <c r="O9" s="14">
        <f>N9*VLOOKUP('Données projet'!$B$9,Paramètres!$A$1:$I$88,3,0)*VLOOKUP('Données projet'!$B$9,Paramètres!$A$1:$I$88,5,0)</f>
        <v>6.6599512861274883</v>
      </c>
      <c r="P9" s="14">
        <f t="shared" si="33"/>
        <v>2.461337037629669</v>
      </c>
      <c r="Q9" s="22">
        <f t="shared" si="2"/>
        <v>15.886243830543714</v>
      </c>
      <c r="R9" s="62">
        <f t="shared" si="0"/>
        <v>309.21957716387703</v>
      </c>
      <c r="S9" s="62">
        <f ca="1">AVERAGE(OFFSET($R$3,0,0,'Données projet'!$E$9+1,1))-AVERAGE(OFFSET($H$3,0,0,'Données projet'!$E$9+1,1))</f>
        <v>148.54336005338024</v>
      </c>
      <c r="T9" s="62">
        <f t="shared" si="34"/>
        <v>361.07991692964788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projet'!$B$10,Paramètres!$A$1:$I$88,3,0)*VLOOKUP('Données projet'!$B$10,Paramètres!$A$1:$I$88,5,0)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projet'!$B$10,Paramètres!$A$1:$I$88,3,0)*0.475*44/12</f>
        <v>#N/A</v>
      </c>
      <c r="AV9" s="23" t="e">
        <f>EXP(-LN(2)/25)*AV8+(1-EXP(-LN(2)/25))/(LN(2)/25)*Calculateur!AQ9*Calculateur!AS9*VLOOKUP('Données projet'!$B$10,Paramètres!$A$1:$I$88,3,0)*0.475*44/12</f>
        <v>#N/A</v>
      </c>
      <c r="AW9" s="23" t="e">
        <f>EXP(-LN(2)/2)*AW8+(1-EXP(-LN(2)/2))/(LN(2)/2)*AQ9*AT9*VLOOKUP('Données projet'!$B$10,Paramètres!$A$1:$I$88,3,0)*0.475*44/12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projet'!$B$11,Paramètres!$A$1:$I$88,3,0)*VLOOKUP('Données projet'!$B$11,Paramètres!$A$1:$I$88,5,0)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projet'!$B$11,Paramètres!$A$1:$I$88,3,0)*0.475*44/12</f>
        <v>#N/A</v>
      </c>
      <c r="BQ9" s="23" t="e">
        <f>EXP(-LN(2)/25)*BQ8+(1-EXP(-LN(2)/25))/(LN(2)/25)*Calculateur!BL9*Calculateur!BN9*VLOOKUP('Données projet'!$B$11,Paramètres!$A$1:$I$88,3,0)*0.475*44/12</f>
        <v>#N/A</v>
      </c>
      <c r="BR9" s="23" t="e">
        <f>EXP(-LN(2)/2)*BR8+(1-EXP(-LN(2)/2))/(LN(2)/2)*BL9*BO9*VLOOKUP('Données projet'!$B$11,Paramètres!$A$1:$I$88,3,0)*0.475*44/12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7.5454545454545459</v>
      </c>
      <c r="N10" s="14">
        <f>IF('Données projet'!$A$36&gt;35,N9+M10-V9,IF(A10&lt;'Données projet'!$A$36,$K$205^A10,IF(A10='Données projet'!$A$36,'Données projet'!$B$36,N9+M10-V9)))</f>
        <v>16.642996173511026</v>
      </c>
      <c r="O10" s="14">
        <f>N10*VLOOKUP('Données projet'!$B$9,Paramètres!$A$1:$I$88,3,0)*VLOOKUP('Données projet'!$B$9,Paramètres!$A$1:$I$88,5,0)</f>
        <v>9.9525117117595947</v>
      </c>
      <c r="P10" s="14">
        <f t="shared" si="33"/>
        <v>3.5101477414317164</v>
      </c>
      <c r="Q10" s="22">
        <f t="shared" si="2"/>
        <v>23.447465214308199</v>
      </c>
      <c r="R10" s="62">
        <f t="shared" si="0"/>
        <v>316.7807985476415</v>
      </c>
      <c r="S10" s="62">
        <f ca="1">AVERAGE(OFFSET($R$3,0,0,'Données projet'!$E$9+1,1))-AVERAGE(OFFSET($H$3,0,0,'Données projet'!$E$9+1,1))</f>
        <v>148.54336005338024</v>
      </c>
      <c r="T10" s="62">
        <f t="shared" si="34"/>
        <v>361.07991692964788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projet'!$B$10,Paramètres!$A$1:$I$88,3,0)*VLOOKUP('Données projet'!$B$10,Paramètres!$A$1:$I$88,5,0)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projet'!$B$10,Paramètres!$A$1:$I$88,3,0)*0.475*44/12</f>
        <v>#N/A</v>
      </c>
      <c r="AV10" s="23" t="e">
        <f>EXP(-LN(2)/25)*AV9+(1-EXP(-LN(2)/25))/(LN(2)/25)*Calculateur!AQ10*Calculateur!AS10*VLOOKUP('Données projet'!$B$10,Paramètres!$A$1:$I$88,3,0)*0.475*44/12</f>
        <v>#N/A</v>
      </c>
      <c r="AW10" s="23" t="e">
        <f>EXP(-LN(2)/2)*AW9+(1-EXP(-LN(2)/2))/(LN(2)/2)*AQ10*AT10*VLOOKUP('Données projet'!$B$10,Paramètres!$A$1:$I$88,3,0)*0.475*44/12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projet'!$B$11,Paramètres!$A$1:$I$88,3,0)*VLOOKUP('Données projet'!$B$11,Paramètres!$A$1:$I$88,5,0)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projet'!$B$11,Paramètres!$A$1:$I$88,3,0)*0.475*44/12</f>
        <v>#N/A</v>
      </c>
      <c r="BQ10" s="23" t="e">
        <f>EXP(-LN(2)/25)*BQ9+(1-EXP(-LN(2)/25))/(LN(2)/25)*Calculateur!BL10*Calculateur!BN10*VLOOKUP('Données projet'!$B$11,Paramètres!$A$1:$I$88,3,0)*0.475*44/12</f>
        <v>#N/A</v>
      </c>
      <c r="BR10" s="23" t="e">
        <f>EXP(-LN(2)/2)*BR9+(1-EXP(-LN(2)/2))/(LN(2)/2)*BL10*BO10*VLOOKUP('Données projet'!$B$11,Paramètres!$A$1:$I$88,3,0)*0.475*44/12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7.5454545454545459</v>
      </c>
      <c r="N11" s="14">
        <f>IF('Données projet'!$A$36&gt;35,N10+M11-V10,IF(A11&lt;'Données projet'!$A$36,$K$205^A11,IF(A11='Données projet'!$A$36,'Données projet'!$B$36,N10+M11-V10)))</f>
        <v>24.870994879596463</v>
      </c>
      <c r="O11" s="14">
        <f>N11*VLOOKUP('Données projet'!$B$9,Paramètres!$A$1:$I$88,3,0)*VLOOKUP('Données projet'!$B$9,Paramètres!$A$1:$I$88,5,0)</f>
        <v>14.872854937998687</v>
      </c>
      <c r="P11" s="14">
        <f t="shared" si="33"/>
        <v>5.0058715967414829</v>
      </c>
      <c r="Q11" s="22">
        <f t="shared" si="2"/>
        <v>34.622115381339128</v>
      </c>
      <c r="R11" s="62">
        <f t="shared" si="0"/>
        <v>327.95544871467246</v>
      </c>
      <c r="S11" s="62">
        <f ca="1">AVERAGE(OFFSET($R$3,0,0,'Données projet'!$E$9+1,1))-AVERAGE(OFFSET($H$3,0,0,'Données projet'!$E$9+1,1))</f>
        <v>148.54336005338024</v>
      </c>
      <c r="T11" s="62">
        <f t="shared" si="34"/>
        <v>361.07991692964788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projet'!$B$10,Paramètres!$A$1:$I$88,3,0)*VLOOKUP('Données projet'!$B$10,Paramètres!$A$1:$I$88,5,0)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projet'!$B$10,Paramètres!$A$1:$I$88,3,0)*0.475*44/12</f>
        <v>#N/A</v>
      </c>
      <c r="AV11" s="23" t="e">
        <f>EXP(-LN(2)/25)*AV10+(1-EXP(-LN(2)/25))/(LN(2)/25)*Calculateur!AQ11*Calculateur!AS11*VLOOKUP('Données projet'!$B$10,Paramètres!$A$1:$I$88,3,0)*0.475*44/12</f>
        <v>#N/A</v>
      </c>
      <c r="AW11" s="23" t="e">
        <f>EXP(-LN(2)/2)*AW10+(1-EXP(-LN(2)/2))/(LN(2)/2)*AQ11*AT11*VLOOKUP('Données projet'!$B$10,Paramètres!$A$1:$I$88,3,0)*0.475*44/12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projet'!$B$11,Paramètres!$A$1:$I$88,3,0)*VLOOKUP('Données projet'!$B$11,Paramètres!$A$1:$I$88,5,0)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projet'!$B$11,Paramètres!$A$1:$I$88,3,0)*0.475*44/12</f>
        <v>#N/A</v>
      </c>
      <c r="BQ11" s="23" t="e">
        <f>EXP(-LN(2)/25)*BQ10+(1-EXP(-LN(2)/25))/(LN(2)/25)*Calculateur!BL11*Calculateur!BN11*VLOOKUP('Données projet'!$B$11,Paramètres!$A$1:$I$88,3,0)*0.475*44/12</f>
        <v>#N/A</v>
      </c>
      <c r="BR11" s="23" t="e">
        <f>EXP(-LN(2)/2)*BR10+(1-EXP(-LN(2)/2))/(LN(2)/2)*BL11*BO11*VLOOKUP('Données projet'!$B$11,Paramètres!$A$1:$I$88,3,0)*0.475*44/12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7.5454545454545459</v>
      </c>
      <c r="N12" s="14">
        <f>IF('Données projet'!$A$36&gt;35,N11+M12-V11,IF(A12&lt;'Données projet'!$A$36,$K$205^A12,IF(A12='Données projet'!$A$36,'Données projet'!$B$36,N11+M12-V11)))</f>
        <v>37.166768522450475</v>
      </c>
      <c r="O12" s="14">
        <f>N12*VLOOKUP('Données projet'!$B$9,Paramètres!$A$1:$I$88,3,0)*VLOOKUP('Données projet'!$B$9,Paramètres!$A$1:$I$88,5,0)</f>
        <v>22.225727576425388</v>
      </c>
      <c r="P12" s="14">
        <f t="shared" si="33"/>
        <v>7.1389446510425687</v>
      </c>
      <c r="Q12" s="22">
        <f t="shared" si="2"/>
        <v>51.143470796173354</v>
      </c>
      <c r="R12" s="62">
        <f t="shared" si="0"/>
        <v>344.47680412950666</v>
      </c>
      <c r="S12" s="62">
        <f ca="1">AVERAGE(OFFSET($R$3,0,0,'Données projet'!$E$9+1,1))-AVERAGE(OFFSET($H$3,0,0,'Données projet'!$E$9+1,1))</f>
        <v>148.54336005338024</v>
      </c>
      <c r="T12" s="62">
        <f t="shared" si="34"/>
        <v>361.07991692964788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projet'!$B$10,Paramètres!$A$1:$I$88,3,0)*VLOOKUP('Données projet'!$B$10,Paramètres!$A$1:$I$88,5,0)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projet'!$B$10,Paramètres!$A$1:$I$88,3,0)*0.475*44/12</f>
        <v>#N/A</v>
      </c>
      <c r="AV12" s="23" t="e">
        <f>EXP(-LN(2)/25)*AV11+(1-EXP(-LN(2)/25))/(LN(2)/25)*Calculateur!AQ12*Calculateur!AS12*VLOOKUP('Données projet'!$B$10,Paramètres!$A$1:$I$88,3,0)*0.475*44/12</f>
        <v>#N/A</v>
      </c>
      <c r="AW12" s="23" t="e">
        <f>EXP(-LN(2)/2)*AW11+(1-EXP(-LN(2)/2))/(LN(2)/2)*AQ12*AT12*VLOOKUP('Données projet'!$B$10,Paramètres!$A$1:$I$88,3,0)*0.475*44/12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projet'!$B$11,Paramètres!$A$1:$I$88,3,0)*VLOOKUP('Données projet'!$B$11,Paramètres!$A$1:$I$88,5,0)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projet'!$B$11,Paramètres!$A$1:$I$88,3,0)*0.475*44/12</f>
        <v>#N/A</v>
      </c>
      <c r="BQ12" s="23" t="e">
        <f>EXP(-LN(2)/25)*BQ11+(1-EXP(-LN(2)/25))/(LN(2)/25)*Calculateur!BL12*Calculateur!BN12*VLOOKUP('Données projet'!$B$11,Paramètres!$A$1:$I$88,3,0)*0.475*44/12</f>
        <v>#N/A</v>
      </c>
      <c r="BR12" s="23" t="e">
        <f>EXP(-LN(2)/2)*BR11+(1-EXP(-LN(2)/2))/(LN(2)/2)*BL12*BO12*VLOOKUP('Données projet'!$B$11,Paramètres!$A$1:$I$88,3,0)*0.475*44/12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7.5454545454545459</v>
      </c>
      <c r="N13" s="14">
        <f>IF('Données projet'!$A$36&gt;35,N12+M13-V12,IF(A13&lt;'Données projet'!$A$36,$K$205^A13,IF(A13='Données projet'!$A$36,'Données projet'!$B$36,N12+M13-V12)))</f>
        <v>55.541352048391744</v>
      </c>
      <c r="O13" s="14">
        <f>N13*VLOOKUP('Données projet'!$B$9,Paramètres!$A$1:$I$88,3,0)*VLOOKUP('Données projet'!$B$9,Paramètres!$A$1:$I$88,5,0)</f>
        <v>33.213728524938269</v>
      </c>
      <c r="P13" s="14">
        <f t="shared" si="33"/>
        <v>10.180950459021789</v>
      </c>
      <c r="Q13" s="22">
        <f t="shared" si="2"/>
        <v>75.579065897063757</v>
      </c>
      <c r="R13" s="62">
        <f t="shared" si="0"/>
        <v>368.91239923039706</v>
      </c>
      <c r="S13" s="62">
        <f ca="1">AVERAGE(OFFSET($R$3,0,0,'Données projet'!$E$9+1,1))-AVERAGE(OFFSET($H$3,0,0,'Données projet'!$E$9+1,1))</f>
        <v>148.54336005338024</v>
      </c>
      <c r="T13" s="62">
        <f t="shared" si="34"/>
        <v>361.07991692964788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projet'!$B$10,Paramètres!$A$1:$I$88,3,0)*VLOOKUP('Données projet'!$B$10,Paramètres!$A$1:$I$88,5,0)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projet'!$B$10,Paramètres!$A$1:$I$88,3,0)*0.475*44/12</f>
        <v>#N/A</v>
      </c>
      <c r="AV13" s="23" t="e">
        <f>EXP(-LN(2)/25)*AV12+(1-EXP(-LN(2)/25))/(LN(2)/25)*Calculateur!AQ13*Calculateur!AS13*VLOOKUP('Données projet'!$B$10,Paramètres!$A$1:$I$88,3,0)*0.475*44/12</f>
        <v>#N/A</v>
      </c>
      <c r="AW13" s="23" t="e">
        <f>EXP(-LN(2)/2)*AW12+(1-EXP(-LN(2)/2))/(LN(2)/2)*AQ13*AT13*VLOOKUP('Données projet'!$B$10,Paramètres!$A$1:$I$88,3,0)*0.475*44/12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projet'!$B$11,Paramètres!$A$1:$I$88,3,0)*VLOOKUP('Données projet'!$B$11,Paramètres!$A$1:$I$88,5,0)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projet'!$B$11,Paramètres!$A$1:$I$88,3,0)*0.475*44/12</f>
        <v>#N/A</v>
      </c>
      <c r="BQ13" s="23" t="e">
        <f>EXP(-LN(2)/25)*BQ12+(1-EXP(-LN(2)/25))/(LN(2)/25)*Calculateur!BL13*Calculateur!BN13*VLOOKUP('Données projet'!$B$11,Paramètres!$A$1:$I$88,3,0)*0.475*44/12</f>
        <v>#N/A</v>
      </c>
      <c r="BR13" s="23" t="e">
        <f>EXP(-LN(2)/2)*BR12+(1-EXP(-LN(2)/2))/(LN(2)/2)*BL13*BO13*VLOOKUP('Données projet'!$B$11,Paramètres!$A$1:$I$88,3,0)*0.475*44/12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>
        <f>VLOOKUP(A14,'Données projet'!$A$35:$I$55,2,0)</f>
        <v>83</v>
      </c>
      <c r="L14" s="13">
        <f>VLOOKUP(A14,'Données projet'!$A$35:$I$55,9,0)</f>
        <v>7.5454545454545459</v>
      </c>
      <c r="M14" s="13">
        <f t="array" ref="M14">INDEX(L:L,MIN(IF(ISNUMBER(L14:L210),ROW(L14:L210),"")))</f>
        <v>7.5454545454545459</v>
      </c>
      <c r="N14" s="14">
        <f>IF('Données projet'!$A$36&gt;35,N13+M14-V13,IF(A14&lt;'Données projet'!$A$36,$K$205^A14,IF(A14='Données projet'!$A$36,'Données projet'!$B$36,N13+M14-V13)))</f>
        <v>83</v>
      </c>
      <c r="O14" s="14">
        <f>N14*VLOOKUP('Données projet'!$B$9,Paramètres!$A$1:$I$88,3,0)*VLOOKUP('Données projet'!$B$9,Paramètres!$A$1:$I$88,5,0)</f>
        <v>49.634</v>
      </c>
      <c r="P14" s="14">
        <f t="shared" si="33"/>
        <v>14.519198189037462</v>
      </c>
      <c r="Q14" s="22">
        <f t="shared" si="2"/>
        <v>111.73348684590691</v>
      </c>
      <c r="R14" s="62">
        <f t="shared" si="0"/>
        <v>405.06682017924021</v>
      </c>
      <c r="S14" s="62">
        <f ca="1">AVERAGE(OFFSET($R$3,0,0,'Données projet'!$E$9+1,1))-AVERAGE(OFFSET($H$3,0,0,'Données projet'!$E$9+1,1))</f>
        <v>148.54336005338024</v>
      </c>
      <c r="T14" s="62">
        <f t="shared" si="34"/>
        <v>361.07991692964788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projet'!$B$10,Paramètres!$A$1:$I$88,3,0)*VLOOKUP('Données projet'!$B$10,Paramètres!$A$1:$I$88,5,0)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projet'!$B$10,Paramètres!$A$1:$I$88,3,0)*0.475*44/12</f>
        <v>#N/A</v>
      </c>
      <c r="AV14" s="23" t="e">
        <f>EXP(-LN(2)/25)*AV13+(1-EXP(-LN(2)/25))/(LN(2)/25)*Calculateur!AQ14*Calculateur!AS14*VLOOKUP('Données projet'!$B$10,Paramètres!$A$1:$I$88,3,0)*0.475*44/12</f>
        <v>#N/A</v>
      </c>
      <c r="AW14" s="23" t="e">
        <f>EXP(-LN(2)/2)*AW13+(1-EXP(-LN(2)/2))/(LN(2)/2)*AQ14*AT14*VLOOKUP('Données projet'!$B$10,Paramètres!$A$1:$I$88,3,0)*0.475*44/12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projet'!$B$11,Paramètres!$A$1:$I$88,3,0)*VLOOKUP('Données projet'!$B$11,Paramètres!$A$1:$I$88,5,0)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projet'!$B$11,Paramètres!$A$1:$I$88,3,0)*0.475*44/12</f>
        <v>#N/A</v>
      </c>
      <c r="BQ14" s="23" t="e">
        <f>EXP(-LN(2)/25)*BQ13+(1-EXP(-LN(2)/25))/(LN(2)/25)*Calculateur!BL14*Calculateur!BN14*VLOOKUP('Données projet'!$B$11,Paramètres!$A$1:$I$88,3,0)*0.475*44/12</f>
        <v>#N/A</v>
      </c>
      <c r="BR14" s="23" t="e">
        <f>EXP(-LN(2)/2)*BR13+(1-EXP(-LN(2)/2))/(LN(2)/2)*BL14*BO14*VLOOKUP('Données projet'!$B$11,Paramètres!$A$1:$I$88,3,0)*0.475*44/12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23</v>
      </c>
      <c r="M15" s="13">
        <f t="array" ref="M15">INDEX(L:L,MIN(IF(ISNUMBER(L15:L211),ROW(L15:L211),"")))</f>
        <v>23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projet'!$B$9,Paramètres!$A$1:$I$88,3,0)*VLOOKUP('Données projet'!$B$9,Paramètres!$A$1:$I$88,5,0)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148.54336005338024</v>
      </c>
      <c r="T15" s="62">
        <f t="shared" si="34"/>
        <v>361.07991692964788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projet'!$B$10,Paramètres!$A$1:$I$88,3,0)*VLOOKUP('Données projet'!$B$10,Paramètres!$A$1:$I$88,5,0)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projet'!$B$10,Paramètres!$A$1:$I$88,3,0)*0.475*44/12</f>
        <v>#N/A</v>
      </c>
      <c r="AV15" s="23" t="e">
        <f>EXP(-LN(2)/25)*AV14+(1-EXP(-LN(2)/25))/(LN(2)/25)*Calculateur!AQ15*Calculateur!AS15*VLOOKUP('Données projet'!$B$10,Paramètres!$A$1:$I$88,3,0)*0.475*44/12</f>
        <v>#N/A</v>
      </c>
      <c r="AW15" s="23" t="e">
        <f>EXP(-LN(2)/2)*AW14+(1-EXP(-LN(2)/2))/(LN(2)/2)*AQ15*AT15*VLOOKUP('Données projet'!$B$10,Paramètres!$A$1:$I$88,3,0)*0.475*44/12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projet'!$B$11,Paramètres!$A$1:$I$88,3,0)*VLOOKUP('Données projet'!$B$11,Paramètres!$A$1:$I$88,5,0)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projet'!$B$11,Paramètres!$A$1:$I$88,3,0)*0.475*44/12</f>
        <v>#N/A</v>
      </c>
      <c r="BQ15" s="23" t="e">
        <f>EXP(-LN(2)/25)*BQ14+(1-EXP(-LN(2)/25))/(LN(2)/25)*Calculateur!BL15*Calculateur!BN15*VLOOKUP('Données projet'!$B$11,Paramètres!$A$1:$I$88,3,0)*0.475*44/12</f>
        <v>#N/A</v>
      </c>
      <c r="BR15" s="23" t="e">
        <f>EXP(-LN(2)/2)*BR14+(1-EXP(-LN(2)/2))/(LN(2)/2)*BL15*BO15*VLOOKUP('Données projet'!$B$11,Paramètres!$A$1:$I$88,3,0)*0.475*44/12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19</v>
      </c>
      <c r="N16" s="14">
        <f>IF('Données projet'!$A$36&gt;35,N15+M16-V15,IF(A16&lt;'Données projet'!$A$36,$K$205^A16,IF(A16='Données projet'!$A$36,'Données projet'!$B$36,N15+M16-V15)))</f>
        <v>91</v>
      </c>
      <c r="O16" s="14">
        <f>N16*VLOOKUP('Données projet'!$B$9,Paramètres!$A$1:$I$88,3,0)*VLOOKUP('Données projet'!$B$9,Paramètres!$A$1:$I$88,5,0)</f>
        <v>54.417999999999999</v>
      </c>
      <c r="P16" s="14">
        <f t="shared" si="33"/>
        <v>15.749044324804036</v>
      </c>
      <c r="Q16" s="22">
        <f t="shared" si="2"/>
        <v>122.20760219903367</v>
      </c>
      <c r="R16" s="62">
        <f t="shared" si="0"/>
        <v>415.54093553236697</v>
      </c>
      <c r="S16" s="62">
        <f ca="1">AVERAGE(OFFSET($R$3,0,0,'Données projet'!$E$9+1,1))-AVERAGE(OFFSET($H$3,0,0,'Données projet'!$E$9+1,1))</f>
        <v>148.54336005338024</v>
      </c>
      <c r="T16" s="62">
        <f t="shared" si="34"/>
        <v>361.07991692964788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projet'!$B$10,Paramètres!$A$1:$I$88,3,0)*VLOOKUP('Données projet'!$B$10,Paramètres!$A$1:$I$88,5,0)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projet'!$B$10,Paramètres!$A$1:$I$88,3,0)*0.475*44/12</f>
        <v>#N/A</v>
      </c>
      <c r="AV16" s="23" t="e">
        <f>EXP(-LN(2)/25)*AV15+(1-EXP(-LN(2)/25))/(LN(2)/25)*Calculateur!AQ16*Calculateur!AS16*VLOOKUP('Données projet'!$B$10,Paramètres!$A$1:$I$88,3,0)*0.475*44/12</f>
        <v>#N/A</v>
      </c>
      <c r="AW16" s="23" t="e">
        <f>EXP(-LN(2)/2)*AW15+(1-EXP(-LN(2)/2))/(LN(2)/2)*AQ16*AT16*VLOOKUP('Données projet'!$B$10,Paramètres!$A$1:$I$88,3,0)*0.475*44/12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projet'!$B$11,Paramètres!$A$1:$I$88,3,0)*VLOOKUP('Données projet'!$B$11,Paramètres!$A$1:$I$88,5,0)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projet'!$B$11,Paramètres!$A$1:$I$88,3,0)*0.475*44/12</f>
        <v>#N/A</v>
      </c>
      <c r="BQ16" s="23" t="e">
        <f>EXP(-LN(2)/25)*BQ15+(1-EXP(-LN(2)/25))/(LN(2)/25)*Calculateur!BL16*Calculateur!BN16*VLOOKUP('Données projet'!$B$11,Paramètres!$A$1:$I$88,3,0)*0.475*44/12</f>
        <v>#N/A</v>
      </c>
      <c r="BR16" s="23" t="e">
        <f>EXP(-LN(2)/2)*BR15+(1-EXP(-LN(2)/2))/(LN(2)/2)*BL16*BO16*VLOOKUP('Données projet'!$B$11,Paramètres!$A$1:$I$88,3,0)*0.475*44/12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>
        <f>VLOOKUP(A17,'Données projet'!$A$35:$I$55,2,0)</f>
        <v>110</v>
      </c>
      <c r="L17" s="13">
        <f>VLOOKUP(A17,'Données projet'!$A$35:$I$55,9,0)</f>
        <v>19</v>
      </c>
      <c r="M17" s="13">
        <f t="array" ref="M17">INDEX(L:L,MIN(IF(ISNUMBER(L17:L213),ROW(L17:L213),"")))</f>
        <v>19</v>
      </c>
      <c r="N17" s="14">
        <f>IF('Données projet'!$A$36&gt;35,N16+M17-V16,IF(A17&lt;'Données projet'!$A$36,$K$205^A17,IF(A17='Données projet'!$A$36,'Données projet'!$B$36,N16+M17-V16)))</f>
        <v>110</v>
      </c>
      <c r="O17" s="14">
        <f>N17*VLOOKUP('Données projet'!$B$9,Paramètres!$A$1:$I$88,3,0)*VLOOKUP('Données projet'!$B$9,Paramètres!$A$1:$I$88,5,0)</f>
        <v>65.78</v>
      </c>
      <c r="P17" s="14">
        <f t="shared" si="33"/>
        <v>18.621720661480644</v>
      </c>
      <c r="Q17" s="22">
        <f t="shared" si="2"/>
        <v>146.99966348541213</v>
      </c>
      <c r="R17" s="62">
        <f t="shared" si="0"/>
        <v>440.33299681874541</v>
      </c>
      <c r="S17" s="62">
        <f ca="1">AVERAGE(OFFSET($R$3,0,0,'Données projet'!$E$9+1,1))-AVERAGE(OFFSET($H$3,0,0,'Données projet'!$E$9+1,1))</f>
        <v>148.54336005338024</v>
      </c>
      <c r="T17" s="62">
        <f t="shared" si="34"/>
        <v>361.07991692964788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projet'!$B$10,Paramètres!$A$1:$I$88,3,0)*VLOOKUP('Données projet'!$B$10,Paramètres!$A$1:$I$88,5,0)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projet'!$B$10,Paramètres!$A$1:$I$88,3,0)*0.475*44/12</f>
        <v>#N/A</v>
      </c>
      <c r="AV17" s="23" t="e">
        <f>EXP(-LN(2)/25)*AV16+(1-EXP(-LN(2)/25))/(LN(2)/25)*Calculateur!AQ17*Calculateur!AS17*VLOOKUP('Données projet'!$B$10,Paramètres!$A$1:$I$88,3,0)*0.475*44/12</f>
        <v>#N/A</v>
      </c>
      <c r="AW17" s="23" t="e">
        <f>EXP(-LN(2)/2)*AW16+(1-EXP(-LN(2)/2))/(LN(2)/2)*AQ17*AT17*VLOOKUP('Données projet'!$B$10,Paramètres!$A$1:$I$88,3,0)*0.475*44/12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projet'!$B$11,Paramètres!$A$1:$I$88,3,0)*VLOOKUP('Données projet'!$B$11,Paramètres!$A$1:$I$88,5,0)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projet'!$B$11,Paramètres!$A$1:$I$88,3,0)*0.475*44/12</f>
        <v>#N/A</v>
      </c>
      <c r="BQ17" s="23" t="e">
        <f>EXP(-LN(2)/25)*BQ16+(1-EXP(-LN(2)/25))/(LN(2)/25)*Calculateur!BL17*Calculateur!BN17*VLOOKUP('Données projet'!$B$11,Paramètres!$A$1:$I$88,3,0)*0.475*44/12</f>
        <v>#N/A</v>
      </c>
      <c r="BR17" s="23" t="e">
        <f>EXP(-LN(2)/2)*BR16+(1-EXP(-LN(2)/2))/(LN(2)/2)*BL17*BO17*VLOOKUP('Données projet'!$B$11,Paramètres!$A$1:$I$88,3,0)*0.475*44/12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21.5</v>
      </c>
      <c r="N18" s="14">
        <f>IF('Données projet'!$A$36&gt;35,N17+M18-V17,IF(A18&lt;'Données projet'!$A$36,$K$205^A18,IF(A18='Données projet'!$A$36,'Données projet'!$B$36,N17+M18-V17)))</f>
        <v>131.5</v>
      </c>
      <c r="O18" s="14">
        <f>N18*VLOOKUP('Données projet'!$B$9,Paramètres!$A$1:$I$88,3,0)*VLOOKUP('Données projet'!$B$9,Paramètres!$A$1:$I$88,5,0)</f>
        <v>78.637</v>
      </c>
      <c r="P18" s="14">
        <f t="shared" si="33"/>
        <v>21.803590973216835</v>
      </c>
      <c r="Q18" s="22">
        <f t="shared" si="2"/>
        <v>174.93402927835265</v>
      </c>
      <c r="R18" s="62">
        <f t="shared" si="0"/>
        <v>468.26736261168594</v>
      </c>
      <c r="S18" s="62">
        <f ca="1">AVERAGE(OFFSET($R$3,0,0,'Données projet'!$E$9+1,1))-AVERAGE(OFFSET($H$3,0,0,'Données projet'!$E$9+1,1))</f>
        <v>148.54336005338024</v>
      </c>
      <c r="T18" s="62">
        <f t="shared" si="34"/>
        <v>361.07991692964788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projet'!$B$10,Paramètres!$A$1:$I$88,3,0)*VLOOKUP('Données projet'!$B$10,Paramètres!$A$1:$I$88,5,0)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projet'!$B$10,Paramètres!$A$1:$I$88,3,0)*0.475*44/12</f>
        <v>#N/A</v>
      </c>
      <c r="AV18" s="23" t="e">
        <f>EXP(-LN(2)/25)*AV17+(1-EXP(-LN(2)/25))/(LN(2)/25)*Calculateur!AQ18*Calculateur!AS18*VLOOKUP('Données projet'!$B$10,Paramètres!$A$1:$I$88,3,0)*0.475*44/12</f>
        <v>#N/A</v>
      </c>
      <c r="AW18" s="23" t="e">
        <f>EXP(-LN(2)/2)*AW17+(1-EXP(-LN(2)/2))/(LN(2)/2)*AQ18*AT18*VLOOKUP('Données projet'!$B$10,Paramètres!$A$1:$I$88,3,0)*0.475*44/12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projet'!$B$11,Paramètres!$A$1:$I$88,3,0)*VLOOKUP('Données projet'!$B$11,Paramètres!$A$1:$I$88,5,0)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projet'!$B$11,Paramètres!$A$1:$I$88,3,0)*0.475*44/12</f>
        <v>#N/A</v>
      </c>
      <c r="BQ18" s="23" t="e">
        <f>EXP(-LN(2)/25)*BQ17+(1-EXP(-LN(2)/25))/(LN(2)/25)*Calculateur!BL18*Calculateur!BN18*VLOOKUP('Données projet'!$B$11,Paramètres!$A$1:$I$88,3,0)*0.475*44/12</f>
        <v>#N/A</v>
      </c>
      <c r="BR18" s="23" t="e">
        <f>EXP(-LN(2)/2)*BR17+(1-EXP(-LN(2)/2))/(LN(2)/2)*BL18*BO18*VLOOKUP('Données projet'!$B$11,Paramètres!$A$1:$I$88,3,0)*0.475*44/12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153</v>
      </c>
      <c r="L19" s="13">
        <f>VLOOKUP(A19,'Données projet'!$A$35:$I$55,9,0)</f>
        <v>21.5</v>
      </c>
      <c r="M19" s="13">
        <f t="array" ref="M19">INDEX(L:L,MIN(IF(ISNUMBER(L19:L215),ROW(L19:L215),"")))</f>
        <v>21.5</v>
      </c>
      <c r="N19" s="14">
        <f>IF('Données projet'!$A$36&gt;35,N18+M19-V18,IF(A19&lt;'Données projet'!$A$36,$K$205^A19,IF(A19='Données projet'!$A$36,'Données projet'!$B$36,N18+M19-V18)))</f>
        <v>153</v>
      </c>
      <c r="O19" s="14">
        <f>N19*VLOOKUP('Données projet'!$B$9,Paramètres!$A$1:$I$88,3,0)*VLOOKUP('Données projet'!$B$9,Paramètres!$A$1:$I$88,5,0)</f>
        <v>91.494000000000014</v>
      </c>
      <c r="P19" s="14">
        <f t="shared" si="33"/>
        <v>24.925195840896542</v>
      </c>
      <c r="Q19" s="22">
        <f t="shared" si="2"/>
        <v>202.76343275622813</v>
      </c>
      <c r="R19" s="62">
        <f t="shared" si="0"/>
        <v>496.09676608956147</v>
      </c>
      <c r="S19" s="62">
        <f ca="1">AVERAGE(OFFSET($R$3,0,0,'Données projet'!$E$9+1,1))-AVERAGE(OFFSET($H$3,0,0,'Données projet'!$E$9+1,1))</f>
        <v>148.54336005338024</v>
      </c>
      <c r="T19" s="62">
        <f t="shared" si="34"/>
        <v>361.07991692964788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projet'!$B$10,Paramètres!$A$1:$I$88,3,0)*VLOOKUP('Données projet'!$B$10,Paramètres!$A$1:$I$88,5,0)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projet'!$B$10,Paramètres!$A$1:$I$88,3,0)*0.475*44/12</f>
        <v>#N/A</v>
      </c>
      <c r="AV19" s="23" t="e">
        <f>EXP(-LN(2)/25)*AV18+(1-EXP(-LN(2)/25))/(LN(2)/25)*Calculateur!AQ19*Calculateur!AS19*VLOOKUP('Données projet'!$B$10,Paramètres!$A$1:$I$88,3,0)*0.475*44/12</f>
        <v>#N/A</v>
      </c>
      <c r="AW19" s="23" t="e">
        <f>EXP(-LN(2)/2)*AW18+(1-EXP(-LN(2)/2))/(LN(2)/2)*AQ19*AT19*VLOOKUP('Données projet'!$B$10,Paramètres!$A$1:$I$88,3,0)*0.475*44/12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projet'!$B$11,Paramètres!$A$1:$I$88,3,0)*VLOOKUP('Données projet'!$B$11,Paramètres!$A$1:$I$88,5,0)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projet'!$B$11,Paramètres!$A$1:$I$88,3,0)*0.475*44/12</f>
        <v>#N/A</v>
      </c>
      <c r="BQ19" s="23" t="e">
        <f>EXP(-LN(2)/25)*BQ18+(1-EXP(-LN(2)/25))/(LN(2)/25)*Calculateur!BL19*Calculateur!BN19*VLOOKUP('Données projet'!$B$11,Paramètres!$A$1:$I$88,3,0)*0.475*44/12</f>
        <v>#N/A</v>
      </c>
      <c r="BR19" s="23" t="e">
        <f>EXP(-LN(2)/2)*BR18+(1-EXP(-LN(2)/2))/(LN(2)/2)*BL19*BO19*VLOOKUP('Données projet'!$B$11,Paramètres!$A$1:$I$88,3,0)*0.475*44/12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23</v>
      </c>
      <c r="M20" s="13">
        <f t="array" ref="M20">INDEX(L:L,MIN(IF(ISNUMBER(L20:L216),ROW(L20:L216),"")))</f>
        <v>23</v>
      </c>
      <c r="N20" s="14">
        <f>IF('Données projet'!$A$36&gt;35,N19+M20-V19,IF(A20&lt;'Données projet'!$A$36,$K$205^A20,IF(A20='Données projet'!$A$36,'Données projet'!$B$36,N19+M20-V19)))</f>
        <v>176</v>
      </c>
      <c r="O20" s="14">
        <f>N20*VLOOKUP('Données projet'!$B$9,Paramètres!$A$1:$I$88,3,0)*VLOOKUP('Données projet'!$B$9,Paramètres!$A$1:$I$88,5,0)</f>
        <v>105.24800000000002</v>
      </c>
      <c r="P20" s="14">
        <f t="shared" si="33"/>
        <v>28.208515027560551</v>
      </c>
      <c r="Q20" s="22">
        <f t="shared" si="2"/>
        <v>232.43676367300131</v>
      </c>
      <c r="R20" s="62">
        <f t="shared" si="0"/>
        <v>525.77009700633459</v>
      </c>
      <c r="S20" s="62">
        <f ca="1">AVERAGE(OFFSET($R$3,0,0,'Données projet'!$E$9+1,1))-AVERAGE(OFFSET($H$3,0,0,'Données projet'!$E$9+1,1))</f>
        <v>148.54336005338024</v>
      </c>
      <c r="T20" s="62">
        <f t="shared" si="34"/>
        <v>361.07991692964788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projet'!$B$9,Paramètres!$A$1:$I$88,7,0))</f>
        <v>9.0000000000000011E-2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projet'!$B$9,Paramètres!$A$1:$I$88,3,0)*0.475*44/12</f>
        <v>3.0700150566455107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projet'!$B$10,Paramètres!$A$1:$I$88,3,0)*VLOOKUP('Données projet'!$B$10,Paramètres!$A$1:$I$88,5,0)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projet'!$B$10,Paramètres!$A$1:$I$88,3,0)*0.475*44/12</f>
        <v>#N/A</v>
      </c>
      <c r="AV20" s="23" t="e">
        <f>EXP(-LN(2)/25)*AV19+(1-EXP(-LN(2)/25))/(LN(2)/25)*Calculateur!AQ20*Calculateur!AS20*VLOOKUP('Données projet'!$B$10,Paramètres!$A$1:$I$88,3,0)*0.475*44/12</f>
        <v>#N/A</v>
      </c>
      <c r="AW20" s="23" t="e">
        <f>EXP(-LN(2)/2)*AW19+(1-EXP(-LN(2)/2))/(LN(2)/2)*AQ20*AT20*VLOOKUP('Données projet'!$B$10,Paramètres!$A$1:$I$88,3,0)*0.475*44/12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projet'!$B$11,Paramètres!$A$1:$I$88,3,0)*VLOOKUP('Données projet'!$B$11,Paramètres!$A$1:$I$88,5,0)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projet'!$B$11,Paramètres!$A$1:$I$88,3,0)*0.475*44/12</f>
        <v>#N/A</v>
      </c>
      <c r="BQ20" s="23" t="e">
        <f>EXP(-LN(2)/25)*BQ19+(1-EXP(-LN(2)/25))/(LN(2)/25)*Calculateur!BL20*Calculateur!BN20*VLOOKUP('Données projet'!$B$11,Paramètres!$A$1:$I$88,3,0)*0.475*44/12</f>
        <v>#N/A</v>
      </c>
      <c r="BR20" s="23" t="e">
        <f>EXP(-LN(2)/2)*BR19+(1-EXP(-LN(2)/2))/(LN(2)/2)*BL20*BO20*VLOOKUP('Données projet'!$B$11,Paramètres!$A$1:$I$88,3,0)*0.475*44/12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</v>
      </c>
      <c r="N21" s="14">
        <f>IF('Données projet'!$A$36&gt;35,N20+M21-V20,IF(A21&lt;'Données projet'!$A$36,$K$205^A21,IF(A21='Données projet'!$A$36,'Données projet'!$B$36,N20+M21-V20)))</f>
        <v>152</v>
      </c>
      <c r="O21" s="14">
        <f>N21*VLOOKUP('Données projet'!$B$9,Paramètres!$A$1:$I$88,3,0)*VLOOKUP('Données projet'!$B$9,Paramètres!$A$1:$I$88,5,0)</f>
        <v>90.896000000000001</v>
      </c>
      <c r="P21" s="14">
        <f t="shared" si="33"/>
        <v>24.781193872187952</v>
      </c>
      <c r="Q21" s="22">
        <f t="shared" si="2"/>
        <v>201.47111266072736</v>
      </c>
      <c r="R21" s="62">
        <f t="shared" si="0"/>
        <v>494.80444599406064</v>
      </c>
      <c r="S21" s="62">
        <f ca="1">AVERAGE(OFFSET($R$3,0,0,'Données projet'!$E$9+1,1))-AVERAGE(OFFSET($H$3,0,0,'Données projet'!$E$9+1,1))</f>
        <v>148.54336005338024</v>
      </c>
      <c r="T21" s="62">
        <f t="shared" si="34"/>
        <v>361.07991692964788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3.0098139339089802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projet'!$B$10,Paramètres!$A$1:$I$88,3,0)*VLOOKUP('Données projet'!$B$10,Paramètres!$A$1:$I$88,5,0)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projet'!$B$10,Paramètres!$A$1:$I$88,3,0)*0.475*44/12</f>
        <v>#N/A</v>
      </c>
      <c r="AV21" s="23" t="e">
        <f>EXP(-LN(2)/25)*AV20+(1-EXP(-LN(2)/25))/(LN(2)/25)*Calculateur!AQ21*Calculateur!AS21*VLOOKUP('Données projet'!$B$10,Paramètres!$A$1:$I$88,3,0)*0.475*44/12</f>
        <v>#N/A</v>
      </c>
      <c r="AW21" s="23" t="e">
        <f>EXP(-LN(2)/2)*AW20+(1-EXP(-LN(2)/2))/(LN(2)/2)*AQ21*AT21*VLOOKUP('Données projet'!$B$10,Paramètres!$A$1:$I$88,3,0)*0.475*44/12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projet'!$B$11,Paramètres!$A$1:$I$88,3,0)*VLOOKUP('Données projet'!$B$11,Paramètres!$A$1:$I$88,5,0)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projet'!$B$11,Paramètres!$A$1:$I$88,3,0)*0.475*44/12</f>
        <v>#N/A</v>
      </c>
      <c r="BQ21" s="23" t="e">
        <f>EXP(-LN(2)/25)*BQ20+(1-EXP(-LN(2)/25))/(LN(2)/25)*Calculateur!BL21*Calculateur!BN21*VLOOKUP('Données projet'!$B$11,Paramètres!$A$1:$I$88,3,0)*0.475*44/12</f>
        <v>#N/A</v>
      </c>
      <c r="BR21" s="23" t="e">
        <f>EXP(-LN(2)/2)*BR20+(1-EXP(-LN(2)/2))/(LN(2)/2)*BL21*BO21*VLOOKUP('Données projet'!$B$11,Paramètres!$A$1:$I$88,3,0)*0.475*44/12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171</v>
      </c>
      <c r="L22" s="13">
        <f>VLOOKUP(A22,'Données projet'!$A$35:$I$55,9,0)</f>
        <v>19</v>
      </c>
      <c r="M22" s="13">
        <f t="array" ref="M22">INDEX(L:L,MIN(IF(ISNUMBER(L22:L218),ROW(L22:L218),"")))</f>
        <v>19</v>
      </c>
      <c r="N22" s="14">
        <f>IF('Données projet'!$A$36&gt;35,N21+M22-V21,IF(A22&lt;'Données projet'!$A$36,$K$205^A22,IF(A22='Données projet'!$A$36,'Données projet'!$B$36,N21+M22-V21)))</f>
        <v>171</v>
      </c>
      <c r="O22" s="14">
        <f>N22*VLOOKUP('Données projet'!$B$9,Paramètres!$A$1:$I$88,3,0)*VLOOKUP('Données projet'!$B$9,Paramètres!$A$1:$I$88,5,0)</f>
        <v>102.258</v>
      </c>
      <c r="P22" s="14">
        <f t="shared" si="33"/>
        <v>27.499233847895859</v>
      </c>
      <c r="Q22" s="22">
        <f t="shared" si="2"/>
        <v>225.99384895175194</v>
      </c>
      <c r="R22" s="62">
        <f t="shared" si="0"/>
        <v>519.3271822850852</v>
      </c>
      <c r="S22" s="62">
        <f ca="1">AVERAGE(OFFSET($R$3,0,0,'Données projet'!$E$9+1,1))-AVERAGE(OFFSET($H$3,0,0,'Données projet'!$E$9+1,1))</f>
        <v>148.54336005338024</v>
      </c>
      <c r="T22" s="62">
        <f t="shared" si="34"/>
        <v>361.07991692964788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2.9507933184702542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projet'!$B$10,Paramètres!$A$1:$I$88,3,0)*VLOOKUP('Données projet'!$B$10,Paramètres!$A$1:$I$88,5,0)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projet'!$B$10,Paramètres!$A$1:$I$88,3,0)*0.475*44/12</f>
        <v>#N/A</v>
      </c>
      <c r="AV22" s="23" t="e">
        <f>EXP(-LN(2)/25)*AV21+(1-EXP(-LN(2)/25))/(LN(2)/25)*Calculateur!AQ22*Calculateur!AS22*VLOOKUP('Données projet'!$B$10,Paramètres!$A$1:$I$88,3,0)*0.475*44/12</f>
        <v>#N/A</v>
      </c>
      <c r="AW22" s="23" t="e">
        <f>EXP(-LN(2)/2)*AW21+(1-EXP(-LN(2)/2))/(LN(2)/2)*AQ22*AT22*VLOOKUP('Données projet'!$B$10,Paramètres!$A$1:$I$88,3,0)*0.475*44/12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projet'!$B$11,Paramètres!$A$1:$I$88,3,0)*VLOOKUP('Données projet'!$B$11,Paramètres!$A$1:$I$88,5,0)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projet'!$B$11,Paramètres!$A$1:$I$88,3,0)*0.475*44/12</f>
        <v>#N/A</v>
      </c>
      <c r="BQ22" s="23" t="e">
        <f>EXP(-LN(2)/25)*BQ21+(1-EXP(-LN(2)/25))/(LN(2)/25)*Calculateur!BL22*Calculateur!BN22*VLOOKUP('Données projet'!$B$11,Paramètres!$A$1:$I$88,3,0)*0.475*44/12</f>
        <v>#N/A</v>
      </c>
      <c r="BR22" s="23" t="e">
        <f>EXP(-LN(2)/2)*BR21+(1-EXP(-LN(2)/2))/(LN(2)/2)*BL22*BO22*VLOOKUP('Données projet'!$B$11,Paramètres!$A$1:$I$88,3,0)*0.475*44/12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20.5</v>
      </c>
      <c r="N23" s="14">
        <f>IF('Données projet'!$A$36&gt;35,N22+M23-V22,IF(A23&lt;'Données projet'!$A$36,$K$205^A23,IF(A23='Données projet'!$A$36,'Données projet'!$B$36,N22+M23-V22)))</f>
        <v>191.5</v>
      </c>
      <c r="O23" s="14">
        <f>N23*VLOOKUP('Données projet'!$B$9,Paramètres!$A$1:$I$88,3,0)*VLOOKUP('Données projet'!$B$9,Paramètres!$A$1:$I$88,5,0)</f>
        <v>114.51700000000001</v>
      </c>
      <c r="P23" s="14">
        <f t="shared" si="33"/>
        <v>30.392719614919649</v>
      </c>
      <c r="Q23" s="22">
        <f t="shared" si="2"/>
        <v>252.38442832931835</v>
      </c>
      <c r="R23" s="62">
        <f t="shared" si="0"/>
        <v>545.7177616626517</v>
      </c>
      <c r="S23" s="62">
        <f ca="1">AVERAGE(OFFSET($R$3,0,0,'Données projet'!$E$9+1,1))-AVERAGE(OFFSET($H$3,0,0,'Données projet'!$E$9+1,1))</f>
        <v>148.54336005338024</v>
      </c>
      <c r="T23" s="62">
        <f t="shared" si="34"/>
        <v>361.07991692964788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2.8929300613012607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projet'!$B$10,Paramètres!$A$1:$I$88,3,0)*VLOOKUP('Données projet'!$B$10,Paramètres!$A$1:$I$88,5,0)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projet'!$B$10,Paramètres!$A$1:$I$88,3,0)*0.475*44/12</f>
        <v>#N/A</v>
      </c>
      <c r="AV23" s="23" t="e">
        <f>EXP(-LN(2)/25)*AV22+(1-EXP(-LN(2)/25))/(LN(2)/25)*Calculateur!AQ23*Calculateur!AS23*VLOOKUP('Données projet'!$B$10,Paramètres!$A$1:$I$88,3,0)*0.475*44/12</f>
        <v>#N/A</v>
      </c>
      <c r="AW23" s="23" t="e">
        <f>EXP(-LN(2)/2)*AW22+(1-EXP(-LN(2)/2))/(LN(2)/2)*AQ23*AT23*VLOOKUP('Données projet'!$B$10,Paramètres!$A$1:$I$88,3,0)*0.475*44/12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projet'!$B$11,Paramètres!$A$1:$I$88,3,0)*VLOOKUP('Données projet'!$B$11,Paramètres!$A$1:$I$88,5,0)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projet'!$B$11,Paramètres!$A$1:$I$88,3,0)*0.475*44/12</f>
        <v>#N/A</v>
      </c>
      <c r="BQ23" s="23" t="e">
        <f>EXP(-LN(2)/25)*BQ22+(1-EXP(-LN(2)/25))/(LN(2)/25)*Calculateur!BL23*Calculateur!BN23*VLOOKUP('Données projet'!$B$11,Paramètres!$A$1:$I$88,3,0)*0.475*44/12</f>
        <v>#N/A</v>
      </c>
      <c r="BR23" s="23" t="e">
        <f>EXP(-LN(2)/2)*BR22+(1-EXP(-LN(2)/2))/(LN(2)/2)*BL23*BO23*VLOOKUP('Données projet'!$B$11,Paramètres!$A$1:$I$88,3,0)*0.475*44/12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212</v>
      </c>
      <c r="L24" s="13">
        <f>VLOOKUP(A24,'Données projet'!$A$35:$I$55,9,0)</f>
        <v>20.5</v>
      </c>
      <c r="M24" s="13">
        <f t="array" ref="M24">INDEX(L:L,MIN(IF(ISNUMBER(L24:L220),ROW(L24:L220),"")))</f>
        <v>20.5</v>
      </c>
      <c r="N24" s="14">
        <f>IF('Données projet'!$A$36&gt;35,N23+M24-V23,IF(A24&lt;'Données projet'!$A$36,$K$205^A24,IF(A24='Données projet'!$A$36,'Données projet'!$B$36,N23+M24-V23)))</f>
        <v>212</v>
      </c>
      <c r="O24" s="14">
        <f>N24*VLOOKUP('Données projet'!$B$9,Paramètres!$A$1:$I$88,3,0)*VLOOKUP('Données projet'!$B$9,Paramètres!$A$1:$I$88,5,0)</f>
        <v>126.77600000000002</v>
      </c>
      <c r="P24" s="14">
        <f t="shared" si="33"/>
        <v>33.250302273150254</v>
      </c>
      <c r="Q24" s="22">
        <f t="shared" si="2"/>
        <v>278.7124764590701</v>
      </c>
      <c r="R24" s="62">
        <f t="shared" si="0"/>
        <v>572.04580979240336</v>
      </c>
      <c r="S24" s="62">
        <f ca="1">AVERAGE(OFFSET($R$3,0,0,'Données projet'!$E$9+1,1))-AVERAGE(OFFSET($H$3,0,0,'Données projet'!$E$9+1,1))</f>
        <v>148.54336005338024</v>
      </c>
      <c r="T24" s="62">
        <f t="shared" si="34"/>
        <v>361.07991692964788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2.8362014673122493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projet'!$B$10,Paramètres!$A$1:$I$88,3,0)*VLOOKUP('Données projet'!$B$10,Paramètres!$A$1:$I$88,5,0)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projet'!$B$10,Paramètres!$A$1:$I$88,3,0)*0.475*44/12</f>
        <v>#N/A</v>
      </c>
      <c r="AV24" s="23" t="e">
        <f>EXP(-LN(2)/25)*AV23+(1-EXP(-LN(2)/25))/(LN(2)/25)*Calculateur!AQ24*Calculateur!AS24*VLOOKUP('Données projet'!$B$10,Paramètres!$A$1:$I$88,3,0)*0.475*44/12</f>
        <v>#N/A</v>
      </c>
      <c r="AW24" s="23" t="e">
        <f>EXP(-LN(2)/2)*AW23+(1-EXP(-LN(2)/2))/(LN(2)/2)*AQ24*AT24*VLOOKUP('Données projet'!$B$10,Paramètres!$A$1:$I$88,3,0)*0.475*44/12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projet'!$B$11,Paramètres!$A$1:$I$88,3,0)*VLOOKUP('Données projet'!$B$11,Paramètres!$A$1:$I$88,5,0)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projet'!$B$11,Paramètres!$A$1:$I$88,3,0)*0.475*44/12</f>
        <v>#N/A</v>
      </c>
      <c r="BQ24" s="23" t="e">
        <f>EXP(-LN(2)/25)*BQ23+(1-EXP(-LN(2)/25))/(LN(2)/25)*Calculateur!BL24*Calculateur!BN24*VLOOKUP('Données projet'!$B$11,Paramètres!$A$1:$I$88,3,0)*0.475*44/12</f>
        <v>#N/A</v>
      </c>
      <c r="BR24" s="23" t="e">
        <f>EXP(-LN(2)/2)*BR23+(1-EXP(-LN(2)/2))/(LN(2)/2)*BL24*BO24*VLOOKUP('Données projet'!$B$11,Paramètres!$A$1:$I$88,3,0)*0.475*44/12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20</v>
      </c>
      <c r="M25" s="13">
        <f t="array" ref="M25">INDEX(L:L,MIN(IF(ISNUMBER(L25:L221),ROW(L25:L221),"")))</f>
        <v>20</v>
      </c>
      <c r="N25" s="14">
        <f>IF('Données projet'!$A$36&gt;35,N24+M25-V24,IF(A25&lt;'Données projet'!$A$36,$K$205^A25,IF(A25='Données projet'!$A$36,'Données projet'!$B$36,N24+M25-V24)))</f>
        <v>232</v>
      </c>
      <c r="O25" s="14">
        <f>N25*VLOOKUP('Données projet'!$B$9,Paramètres!$A$1:$I$88,3,0)*VLOOKUP('Données projet'!$B$9,Paramètres!$A$1:$I$88,5,0)</f>
        <v>138.73599999999999</v>
      </c>
      <c r="P25" s="14">
        <f t="shared" si="33"/>
        <v>36.007288175538044</v>
      </c>
      <c r="Q25" s="22">
        <f t="shared" si="2"/>
        <v>304.34456023906205</v>
      </c>
      <c r="R25" s="62">
        <f t="shared" si="0"/>
        <v>597.67789357239531</v>
      </c>
      <c r="S25" s="62">
        <f ca="1">AVERAGE(OFFSET($R$3,0,0,'Données projet'!$E$9+1,1))-AVERAGE(OFFSET($H$3,0,0,'Données projet'!$E$9+1,1))</f>
        <v>148.54336005338024</v>
      </c>
      <c r="T25" s="62">
        <f t="shared" si="34"/>
        <v>361.07991692964788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projet'!$B$9,Paramètres!$A$1:$I$88,7,0))</f>
        <v>0.18000000000000002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projet'!$B$9,Paramètres!$A$1:$I$88,3,0)*0.475*44/12</f>
        <v>10.776903573527015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projet'!$B$10,Paramètres!$A$1:$I$88,3,0)*VLOOKUP('Données projet'!$B$10,Paramètres!$A$1:$I$88,5,0)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projet'!$B$10,Paramètres!$A$1:$I$88,3,0)*0.475*44/12</f>
        <v>#N/A</v>
      </c>
      <c r="AV25" s="23" t="e">
        <f>EXP(-LN(2)/25)*AV24+(1-EXP(-LN(2)/25))/(LN(2)/25)*Calculateur!AQ25*Calculateur!AS25*VLOOKUP('Données projet'!$B$10,Paramètres!$A$1:$I$88,3,0)*0.475*44/12</f>
        <v>#N/A</v>
      </c>
      <c r="AW25" s="23" t="e">
        <f>EXP(-LN(2)/2)*AW24+(1-EXP(-LN(2)/2))/(LN(2)/2)*AQ25*AT25*VLOOKUP('Données projet'!$B$10,Paramètres!$A$1:$I$88,3,0)*0.475*44/12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projet'!$B$11,Paramètres!$A$1:$I$88,3,0)*VLOOKUP('Données projet'!$B$11,Paramètres!$A$1:$I$88,5,0)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projet'!$B$11,Paramètres!$A$1:$I$88,3,0)*0.475*44/12</f>
        <v>#N/A</v>
      </c>
      <c r="BQ25" s="23" t="e">
        <f>EXP(-LN(2)/25)*BQ24+(1-EXP(-LN(2)/25))/(LN(2)/25)*Calculateur!BL25*Calculateur!BN25*VLOOKUP('Données projet'!$B$11,Paramètres!$A$1:$I$88,3,0)*0.475*44/12</f>
        <v>#N/A</v>
      </c>
      <c r="BR25" s="23" t="e">
        <f>EXP(-LN(2)/2)*BR24+(1-EXP(-LN(2)/2))/(LN(2)/2)*BL25*BO25*VLOOKUP('Données projet'!$B$11,Paramètres!$A$1:$I$88,3,0)*0.475*44/12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192.5</v>
      </c>
      <c r="O26" s="14">
        <f>N26*VLOOKUP('Données projet'!$B$9,Paramètres!$A$1:$I$88,3,0)*VLOOKUP('Données projet'!$B$9,Paramètres!$A$1:$I$88,5,0)</f>
        <v>115.11499999999999</v>
      </c>
      <c r="P26" s="14">
        <f t="shared" si="33"/>
        <v>30.532912101551005</v>
      </c>
      <c r="Q26" s="22">
        <f t="shared" si="2"/>
        <v>253.67011357686798</v>
      </c>
      <c r="R26" s="62">
        <f t="shared" si="0"/>
        <v>547.00344691020132</v>
      </c>
      <c r="S26" s="62">
        <f ca="1">AVERAGE(OFFSET($R$3,0,0,'Données projet'!$E$9+1,1))-AVERAGE(OFFSET($H$3,0,0,'Données projet'!$E$9+1,1))</f>
        <v>148.54336005338024</v>
      </c>
      <c r="T26" s="62">
        <f t="shared" si="34"/>
        <v>361.07991692964788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10.565575067712274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projet'!$B$10,Paramètres!$A$1:$I$88,3,0)*VLOOKUP('Données projet'!$B$10,Paramètres!$A$1:$I$88,5,0)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projet'!$B$10,Paramètres!$A$1:$I$88,3,0)*0.475*44/12</f>
        <v>#N/A</v>
      </c>
      <c r="AV26" s="23" t="e">
        <f>EXP(-LN(2)/25)*AV25+(1-EXP(-LN(2)/25))/(LN(2)/25)*Calculateur!AQ26*Calculateur!AS26*VLOOKUP('Données projet'!$B$10,Paramètres!$A$1:$I$88,3,0)*0.475*44/12</f>
        <v>#N/A</v>
      </c>
      <c r="AW26" s="23" t="e">
        <f>EXP(-LN(2)/2)*AW25+(1-EXP(-LN(2)/2))/(LN(2)/2)*AQ26*AT26*VLOOKUP('Données projet'!$B$10,Paramètres!$A$1:$I$88,3,0)*0.475*44/12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projet'!$B$11,Paramètres!$A$1:$I$88,3,0)*VLOOKUP('Données projet'!$B$11,Paramètres!$A$1:$I$88,5,0)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projet'!$B$11,Paramètres!$A$1:$I$88,3,0)*0.475*44/12</f>
        <v>#N/A</v>
      </c>
      <c r="BQ26" s="23" t="e">
        <f>EXP(-LN(2)/25)*BQ25+(1-EXP(-LN(2)/25))/(LN(2)/25)*Calculateur!BL26*Calculateur!BN26*VLOOKUP('Données projet'!$B$11,Paramètres!$A$1:$I$88,3,0)*0.475*44/12</f>
        <v>#N/A</v>
      </c>
      <c r="BR26" s="23" t="e">
        <f>EXP(-LN(2)/2)*BR25+(1-EXP(-LN(2)/2))/(LN(2)/2)*BL26*BO26*VLOOKUP('Données projet'!$B$11,Paramètres!$A$1:$I$88,3,0)*0.475*44/12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209</v>
      </c>
      <c r="L27" s="13">
        <f>VLOOKUP(A27,'Données projet'!$A$35:$I$55,9,0)</f>
        <v>16.5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209</v>
      </c>
      <c r="O27" s="14">
        <f>N27*VLOOKUP('Données projet'!$B$9,Paramètres!$A$1:$I$88,3,0)*VLOOKUP('Données projet'!$B$9,Paramètres!$A$1:$I$88,5,0)</f>
        <v>124.982</v>
      </c>
      <c r="P27" s="14">
        <f t="shared" si="33"/>
        <v>32.834203796212122</v>
      </c>
      <c r="Q27" s="22">
        <f t="shared" si="2"/>
        <v>274.86322161173604</v>
      </c>
      <c r="R27" s="62">
        <f t="shared" si="0"/>
        <v>568.19655494506935</v>
      </c>
      <c r="S27" s="62">
        <f ca="1">AVERAGE(OFFSET($R$3,0,0,'Données projet'!$E$9+1,1))-AVERAGE(OFFSET($H$3,0,0,'Données projet'!$E$9+1,1))</f>
        <v>148.54336005338024</v>
      </c>
      <c r="T27" s="62">
        <f t="shared" si="34"/>
        <v>361.07991692964788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10.358390584998899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projet'!$B$10,Paramètres!$A$1:$I$88,3,0)*VLOOKUP('Données projet'!$B$10,Paramètres!$A$1:$I$88,5,0)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projet'!$B$10,Paramètres!$A$1:$I$88,3,0)*0.475*44/12</f>
        <v>#N/A</v>
      </c>
      <c r="AV27" s="23" t="e">
        <f>EXP(-LN(2)/25)*AV26+(1-EXP(-LN(2)/25))/(LN(2)/25)*Calculateur!AQ27*Calculateur!AS27*VLOOKUP('Données projet'!$B$10,Paramètres!$A$1:$I$88,3,0)*0.475*44/12</f>
        <v>#N/A</v>
      </c>
      <c r="AW27" s="23" t="e">
        <f>EXP(-LN(2)/2)*AW26+(1-EXP(-LN(2)/2))/(LN(2)/2)*AQ27*AT27*VLOOKUP('Données projet'!$B$10,Paramètres!$A$1:$I$88,3,0)*0.475*44/12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projet'!$B$11,Paramètres!$A$1:$I$88,3,0)*VLOOKUP('Données projet'!$B$11,Paramètres!$A$1:$I$88,5,0)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projet'!$B$11,Paramètres!$A$1:$I$88,3,0)*0.475*44/12</f>
        <v>#N/A</v>
      </c>
      <c r="BQ27" s="23" t="e">
        <f>EXP(-LN(2)/25)*BQ26+(1-EXP(-LN(2)/25))/(LN(2)/25)*Calculateur!BL27*Calculateur!BN27*VLOOKUP('Données projet'!$B$11,Paramètres!$A$1:$I$88,3,0)*0.475*44/12</f>
        <v>#N/A</v>
      </c>
      <c r="BR27" s="23" t="e">
        <f>EXP(-LN(2)/2)*BR26+(1-EXP(-LN(2)/2))/(LN(2)/2)*BL27*BO27*VLOOKUP('Données projet'!$B$11,Paramètres!$A$1:$I$88,3,0)*0.475*44/12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17.5</v>
      </c>
      <c r="N28" s="14">
        <f>IF('Données projet'!$A$36&gt;35,N27+M28-V27,IF(A28&lt;'Données projet'!$A$36,$K$205^A28,IF(A28='Données projet'!$A$36,'Données projet'!$B$36,N27+M28-V27)))</f>
        <v>226.5</v>
      </c>
      <c r="O28" s="14">
        <f>N28*VLOOKUP('Données projet'!$B$9,Paramètres!$A$1:$I$88,3,0)*VLOOKUP('Données projet'!$B$9,Paramètres!$A$1:$I$88,5,0)</f>
        <v>135.447</v>
      </c>
      <c r="P28" s="14">
        <f t="shared" si="33"/>
        <v>35.251978629496371</v>
      </c>
      <c r="Q28" s="22">
        <f t="shared" si="2"/>
        <v>297.30072111303951</v>
      </c>
      <c r="R28" s="62">
        <f t="shared" si="0"/>
        <v>590.63405444637283</v>
      </c>
      <c r="S28" s="62">
        <f ca="1">AVERAGE(OFFSET($R$3,0,0,'Données projet'!$E$9+1,1))-AVERAGE(OFFSET($H$3,0,0,'Données projet'!$E$9+1,1))</f>
        <v>148.54336005338024</v>
      </c>
      <c r="T28" s="62">
        <f t="shared" si="34"/>
        <v>361.07991692964788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10.155268863621478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projet'!$B$10,Paramètres!$A$1:$I$88,3,0)*VLOOKUP('Données projet'!$B$10,Paramètres!$A$1:$I$88,5,0)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projet'!$B$10,Paramètres!$A$1:$I$88,3,0)*0.475*44/12</f>
        <v>#N/A</v>
      </c>
      <c r="AV28" s="23" t="e">
        <f>EXP(-LN(2)/25)*AV27+(1-EXP(-LN(2)/25))/(LN(2)/25)*Calculateur!AQ28*Calculateur!AS28*VLOOKUP('Données projet'!$B$10,Paramètres!$A$1:$I$88,3,0)*0.475*44/12</f>
        <v>#N/A</v>
      </c>
      <c r="AW28" s="23" t="e">
        <f>EXP(-LN(2)/2)*AW27+(1-EXP(-LN(2)/2))/(LN(2)/2)*AQ28*AT28*VLOOKUP('Données projet'!$B$10,Paramètres!$A$1:$I$88,3,0)*0.475*44/12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projet'!$B$11,Paramètres!$A$1:$I$88,3,0)*VLOOKUP('Données projet'!$B$11,Paramètres!$A$1:$I$88,5,0)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projet'!$B$11,Paramètres!$A$1:$I$88,3,0)*0.475*44/12</f>
        <v>#N/A</v>
      </c>
      <c r="BQ28" s="23" t="e">
        <f>EXP(-LN(2)/25)*BQ27+(1-EXP(-LN(2)/25))/(LN(2)/25)*Calculateur!BL28*Calculateur!BN28*VLOOKUP('Données projet'!$B$11,Paramètres!$A$1:$I$88,3,0)*0.475*44/12</f>
        <v>#N/A</v>
      </c>
      <c r="BR28" s="23" t="e">
        <f>EXP(-LN(2)/2)*BR27+(1-EXP(-LN(2)/2))/(LN(2)/2)*BL28*BO28*VLOOKUP('Données projet'!$B$11,Paramètres!$A$1:$I$88,3,0)*0.475*44/12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>
        <f>VLOOKUP(A29,'Données projet'!$A$35:$I$55,2,0)</f>
        <v>244</v>
      </c>
      <c r="L29" s="13">
        <f>VLOOKUP(A29,'Données projet'!$A$35:$I$55,9,0)</f>
        <v>17.5</v>
      </c>
      <c r="M29" s="13">
        <f t="array" ref="M29">INDEX(L:L,MIN(IF(ISNUMBER(L29:L225),ROW(L29:L225),"")))</f>
        <v>17.5</v>
      </c>
      <c r="N29" s="14">
        <f>IF('Données projet'!$A$36&gt;35,N28+M29-V28,IF(A29&lt;'Données projet'!$A$36,$K$205^A29,IF(A29='Données projet'!$A$36,'Données projet'!$B$36,N28+M29-V28)))</f>
        <v>244</v>
      </c>
      <c r="O29" s="14">
        <f>N29*VLOOKUP('Données projet'!$B$9,Paramètres!$A$1:$I$88,3,0)*VLOOKUP('Données projet'!$B$9,Paramètres!$A$1:$I$88,5,0)</f>
        <v>145.91200000000001</v>
      </c>
      <c r="P29" s="14">
        <f t="shared" si="33"/>
        <v>37.648084239987625</v>
      </c>
      <c r="Q29" s="22">
        <f t="shared" si="2"/>
        <v>319.70048005131179</v>
      </c>
      <c r="R29" s="62">
        <f t="shared" si="0"/>
        <v>613.0338133846451</v>
      </c>
      <c r="S29" s="62">
        <f ca="1">AVERAGE(OFFSET($R$3,0,0,'Données projet'!$E$9+1,1))-AVERAGE(OFFSET($H$3,0,0,'Données projet'!$E$9+1,1))</f>
        <v>148.54336005338024</v>
      </c>
      <c r="T29" s="62">
        <f t="shared" si="34"/>
        <v>361.07991692964788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9.956130235308251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projet'!$B$10,Paramètres!$A$1:$I$88,3,0)*VLOOKUP('Données projet'!$B$10,Paramètres!$A$1:$I$88,5,0)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projet'!$B$10,Paramètres!$A$1:$I$88,3,0)*0.475*44/12</f>
        <v>#N/A</v>
      </c>
      <c r="AV29" s="23" t="e">
        <f>EXP(-LN(2)/25)*AV28+(1-EXP(-LN(2)/25))/(LN(2)/25)*Calculateur!AQ29*Calculateur!AS29*VLOOKUP('Données projet'!$B$10,Paramètres!$A$1:$I$88,3,0)*0.475*44/12</f>
        <v>#N/A</v>
      </c>
      <c r="AW29" s="23" t="e">
        <f>EXP(-LN(2)/2)*AW28+(1-EXP(-LN(2)/2))/(LN(2)/2)*AQ29*AT29*VLOOKUP('Données projet'!$B$10,Paramètres!$A$1:$I$88,3,0)*0.475*44/12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projet'!$B$11,Paramètres!$A$1:$I$88,3,0)*VLOOKUP('Données projet'!$B$11,Paramètres!$A$1:$I$88,5,0)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projet'!$B$11,Paramètres!$A$1:$I$88,3,0)*0.475*44/12</f>
        <v>#N/A</v>
      </c>
      <c r="BQ29" s="23" t="e">
        <f>EXP(-LN(2)/25)*BQ28+(1-EXP(-LN(2)/25))/(LN(2)/25)*Calculateur!BL29*Calculateur!BN29*VLOOKUP('Données projet'!$B$11,Paramètres!$A$1:$I$88,3,0)*0.475*44/12</f>
        <v>#N/A</v>
      </c>
      <c r="BR29" s="23" t="e">
        <f>EXP(-LN(2)/2)*BR28+(1-EXP(-LN(2)/2))/(LN(2)/2)*BL29*BO29*VLOOKUP('Données projet'!$B$11,Paramètres!$A$1:$I$88,3,0)*0.475*44/12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16.5</v>
      </c>
      <c r="N30" s="14">
        <f>IF('Données projet'!$A$36&gt;35,N29+M30-V29,IF(A30&lt;'Données projet'!$A$36,$K$205^A30,IF(A30='Données projet'!$A$36,'Données projet'!$B$36,N29+M30-V29)))</f>
        <v>260.5</v>
      </c>
      <c r="O30" s="14">
        <f>N30*VLOOKUP('Données projet'!$B$9,Paramètres!$A$1:$I$88,3,0)*VLOOKUP('Données projet'!$B$9,Paramètres!$A$1:$I$88,5,0)</f>
        <v>155.779</v>
      </c>
      <c r="P30" s="14">
        <f t="shared" si="33"/>
        <v>39.888980740365632</v>
      </c>
      <c r="Q30" s="22">
        <f t="shared" si="2"/>
        <v>340.78839978947013</v>
      </c>
      <c r="R30" s="62">
        <f t="shared" si="0"/>
        <v>634.12173312280345</v>
      </c>
      <c r="S30" s="62">
        <f ca="1">AVERAGE(OFFSET($R$3,0,0,'Données projet'!$E$9+1,1))-AVERAGE(OFFSET($H$3,0,0,'Données projet'!$E$9+1,1))</f>
        <v>148.54336005338024</v>
      </c>
      <c r="T30" s="62">
        <f t="shared" si="34"/>
        <v>361.07991692964788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9.7608965940336763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projet'!$B$10,Paramètres!$A$1:$I$88,3,0)*VLOOKUP('Données projet'!$B$10,Paramètres!$A$1:$I$88,5,0)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projet'!$B$10,Paramètres!$A$1:$I$88,3,0)*0.475*44/12</f>
        <v>#N/A</v>
      </c>
      <c r="AV30" s="23" t="e">
        <f>EXP(-LN(2)/25)*AV29+(1-EXP(-LN(2)/25))/(LN(2)/25)*Calculateur!AQ30*Calculateur!AS30*VLOOKUP('Données projet'!$B$10,Paramètres!$A$1:$I$88,3,0)*0.475*44/12</f>
        <v>#N/A</v>
      </c>
      <c r="AW30" s="23" t="e">
        <f>EXP(-LN(2)/2)*AW29+(1-EXP(-LN(2)/2))/(LN(2)/2)*AQ30*AT30*VLOOKUP('Données projet'!$B$10,Paramètres!$A$1:$I$88,3,0)*0.475*44/12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projet'!$B$11,Paramètres!$A$1:$I$88,3,0)*VLOOKUP('Données projet'!$B$11,Paramètres!$A$1:$I$88,5,0)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projet'!$B$11,Paramètres!$A$1:$I$88,3,0)*0.475*44/12</f>
        <v>#N/A</v>
      </c>
      <c r="BQ30" s="23" t="e">
        <f>EXP(-LN(2)/25)*BQ29+(1-EXP(-LN(2)/25))/(LN(2)/25)*Calculateur!BL30*Calculateur!BN30*VLOOKUP('Données projet'!$B$11,Paramètres!$A$1:$I$88,3,0)*0.475*44/12</f>
        <v>#N/A</v>
      </c>
      <c r="BR30" s="23" t="e">
        <f>EXP(-LN(2)/2)*BR29+(1-EXP(-LN(2)/2))/(LN(2)/2)*BL30*BO30*VLOOKUP('Données projet'!$B$11,Paramètres!$A$1:$I$88,3,0)*0.475*44/12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277</v>
      </c>
      <c r="L31" s="13">
        <f>VLOOKUP(A31,'Données projet'!$A$35:$I$55,9,0)</f>
        <v>16.5</v>
      </c>
      <c r="M31" s="13">
        <f t="array" ref="M31">INDEX(L:L,MIN(IF(ISNUMBER(L31:L227),ROW(L31:L227),"")))</f>
        <v>16.5</v>
      </c>
      <c r="N31" s="14">
        <f>IF('Données projet'!$A$36&gt;35,N30+M31-V30,IF(A31&lt;'Données projet'!$A$36,$K$205^A31,IF(A31='Données projet'!$A$36,'Données projet'!$B$36,N30+M31-V30)))</f>
        <v>277</v>
      </c>
      <c r="O31" s="14">
        <f>N31*VLOOKUP('Données projet'!$B$9,Paramètres!$A$1:$I$88,3,0)*VLOOKUP('Données projet'!$B$9,Paramètres!$A$1:$I$88,5,0)</f>
        <v>165.64600000000002</v>
      </c>
      <c r="P31" s="14">
        <f t="shared" si="33"/>
        <v>42.113404814327666</v>
      </c>
      <c r="Q31" s="22">
        <f t="shared" si="2"/>
        <v>361.84763005162068</v>
      </c>
      <c r="R31" s="62">
        <f t="shared" si="0"/>
        <v>655.180963384954</v>
      </c>
      <c r="S31" s="62">
        <f ca="1">AVERAGE(OFFSET($R$3,0,0,'Données projet'!$E$9+1,1))-AVERAGE(OFFSET($H$3,0,0,'Données projet'!$E$9+1,1))</f>
        <v>148.54336005338024</v>
      </c>
      <c r="T31" s="62">
        <f t="shared" si="34"/>
        <v>361.07991692964788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9.5694913653837332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projet'!$B$10,Paramètres!$A$1:$I$88,3,0)*VLOOKUP('Données projet'!$B$10,Paramètres!$A$1:$I$88,5,0)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projet'!$B$10,Paramètres!$A$1:$I$88,3,0)*0.475*44/12</f>
        <v>#N/A</v>
      </c>
      <c r="AV31" s="23" t="e">
        <f>EXP(-LN(2)/25)*AV30+(1-EXP(-LN(2)/25))/(LN(2)/25)*Calculateur!AQ31*Calculateur!AS31*VLOOKUP('Données projet'!$B$10,Paramètres!$A$1:$I$88,3,0)*0.475*44/12</f>
        <v>#N/A</v>
      </c>
      <c r="AW31" s="23" t="e">
        <f>EXP(-LN(2)/2)*AW30+(1-EXP(-LN(2)/2))/(LN(2)/2)*AQ31*AT31*VLOOKUP('Données projet'!$B$10,Paramètres!$A$1:$I$88,3,0)*0.475*44/12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projet'!$B$11,Paramètres!$A$1:$I$88,3,0)*VLOOKUP('Données projet'!$B$11,Paramètres!$A$1:$I$88,5,0)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projet'!$B$11,Paramètres!$A$1:$I$88,3,0)*0.475*44/12</f>
        <v>#N/A</v>
      </c>
      <c r="BQ31" s="23" t="e">
        <f>EXP(-LN(2)/25)*BQ30+(1-EXP(-LN(2)/25))/(LN(2)/25)*Calculateur!BL31*Calculateur!BN31*VLOOKUP('Données projet'!$B$11,Paramètres!$A$1:$I$88,3,0)*0.475*44/12</f>
        <v>#N/A</v>
      </c>
      <c r="BR31" s="23" t="e">
        <f>EXP(-LN(2)/2)*BR30+(1-EXP(-LN(2)/2))/(LN(2)/2)*BL31*BO31*VLOOKUP('Données projet'!$B$11,Paramètres!$A$1:$I$88,3,0)*0.475*44/12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</v>
      </c>
      <c r="N32" s="14">
        <f>IF('Données projet'!$A$36&gt;35,N31+M32-V31,IF(A32&lt;'Données projet'!$A$36,$K$205^A32,IF(A32='Données projet'!$A$36,'Données projet'!$B$36,N31+M32-V31)))</f>
        <v>293</v>
      </c>
      <c r="O32" s="14">
        <f>N32*VLOOKUP('Données projet'!$B$9,Paramètres!$A$1:$I$88,3,0)*VLOOKUP('Données projet'!$B$9,Paramètres!$A$1:$I$88,5,0)</f>
        <v>175.214</v>
      </c>
      <c r="P32" s="14">
        <f t="shared" si="33"/>
        <v>44.255725061661991</v>
      </c>
      <c r="Q32" s="22">
        <f t="shared" si="2"/>
        <v>382.24310448239459</v>
      </c>
      <c r="R32" s="62">
        <f t="shared" si="0"/>
        <v>675.5764378157279</v>
      </c>
      <c r="S32" s="62">
        <f ca="1">AVERAGE(OFFSET($R$3,0,0,'Données projet'!$E$9+1,1))-AVERAGE(OFFSET($H$3,0,0,'Données projet'!$E$9+1,1))</f>
        <v>148.54336005338024</v>
      </c>
      <c r="T32" s="62">
        <f t="shared" si="34"/>
        <v>361.07991692964788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9.3818394765219537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projet'!$B$10,Paramètres!$A$1:$I$88,3,0)*VLOOKUP('Données projet'!$B$10,Paramètres!$A$1:$I$88,5,0)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projet'!$B$10,Paramètres!$A$1:$I$88,3,0)*0.475*44/12</f>
        <v>#N/A</v>
      </c>
      <c r="AV32" s="23" t="e">
        <f>EXP(-LN(2)/25)*AV31+(1-EXP(-LN(2)/25))/(LN(2)/25)*Calculateur!AQ32*Calculateur!AS32*VLOOKUP('Données projet'!$B$10,Paramètres!$A$1:$I$88,3,0)*0.475*44/12</f>
        <v>#N/A</v>
      </c>
      <c r="AW32" s="23" t="e">
        <f>EXP(-LN(2)/2)*AW31+(1-EXP(-LN(2)/2))/(LN(2)/2)*AQ32*AT32*VLOOKUP('Données projet'!$B$10,Paramètres!$A$1:$I$88,3,0)*0.475*44/12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projet'!$B$11,Paramètres!$A$1:$I$88,3,0)*VLOOKUP('Données projet'!$B$11,Paramètres!$A$1:$I$88,5,0)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projet'!$B$11,Paramètres!$A$1:$I$88,3,0)*0.475*44/12</f>
        <v>#N/A</v>
      </c>
      <c r="BQ32" s="23" t="e">
        <f>EXP(-LN(2)/25)*BQ31+(1-EXP(-LN(2)/25))/(LN(2)/25)*Calculateur!BL32*Calculateur!BN32*VLOOKUP('Données projet'!$B$11,Paramètres!$A$1:$I$88,3,0)*0.475*44/12</f>
        <v>#N/A</v>
      </c>
      <c r="BR32" s="23" t="e">
        <f>EXP(-LN(2)/2)*BR31+(1-EXP(-LN(2)/2))/(LN(2)/2)*BL32*BO32*VLOOKUP('Données projet'!$B$11,Paramètres!$A$1:$I$88,3,0)*0.475*44/12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</v>
      </c>
      <c r="M33" s="13">
        <f t="array" ref="M33">INDEX(L:L,MIN(IF(ISNUMBER(L33:L229),ROW(L33:L229),"")))</f>
        <v>16</v>
      </c>
      <c r="N33" s="14">
        <f>IF('Données projet'!$A$36&gt;35,N32+M33-V32,IF(A33&lt;'Données projet'!$A$36,$K$205^A33,IF(A33='Données projet'!$A$36,'Données projet'!$B$36,N32+M33-V32)))</f>
        <v>309</v>
      </c>
      <c r="O33" s="14">
        <f>N33*VLOOKUP('Données projet'!$B$9,Paramètres!$A$1:$I$88,3,0)*VLOOKUP('Données projet'!$B$9,Paramètres!$A$1:$I$88,5,0)</f>
        <v>184.78200000000004</v>
      </c>
      <c r="P33" s="14">
        <f t="shared" si="33"/>
        <v>46.384464109944147</v>
      </c>
      <c r="Q33" s="22">
        <f t="shared" si="2"/>
        <v>402.61492499148608</v>
      </c>
      <c r="R33" s="62">
        <f t="shared" si="0"/>
        <v>695.94825832481934</v>
      </c>
      <c r="S33" s="62">
        <f ca="1">AVERAGE(OFFSET($R$3,0,0,'Données projet'!$E$9+1,1))-AVERAGE(OFFSET($H$3,0,0,'Données projet'!$E$9+1,1))</f>
        <v>148.54336005338024</v>
      </c>
      <c r="T33" s="62">
        <f t="shared" si="34"/>
        <v>361.07991692964788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projet'!$B$9,Paramètres!$A$1:$I$88,7,0))</f>
        <v>0.18000000000000002</v>
      </c>
      <c r="X33" s="17">
        <f>IF(ISNA(VLOOKUP(A33,'Données projet'!$A$35:$I$55,6,0)),0%,VLOOKUP(A33,'Données projet'!$A$35:$I$55,6,0)*VLOOKUP('Données projet'!$B$9,Paramètres!$A$1:$I$88,7,0))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projet'!$B$9,Paramètres!$A$1:$I$88,3,0)*0.475*44/12</f>
        <v>53.320409303649647</v>
      </c>
      <c r="AA33" s="23">
        <f>EXP(-LN(2)/25)*AA32+(1-EXP(-LN(2)/25))/(LN(2)/25)*Calculateur!V33*Calculateur!X33*VLOOKUP('Données projet'!$B$9,Paramètres!$A$1:$I$88,3,0)*0.475*44/12</f>
        <v>43.948814717135633</v>
      </c>
      <c r="AB33" s="23">
        <f>EXP(-LN(2)/2)*AB32+(1-EXP(-LN(2)/2))/(LN(2)/2)*V33*Y33*VLOOKUP('Données projet'!$B$9,Paramètres!$A$1:$I$88,3,0)*0.475*44/12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projet'!$B$10,Paramètres!$A$1:$I$88,3,0)*VLOOKUP('Données projet'!$B$10,Paramètres!$A$1:$I$88,5,0)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projet'!$B$10,Paramètres!$A$1:$I$88,3,0)*0.475*44/12</f>
        <v>#N/A</v>
      </c>
      <c r="AV33" s="23" t="e">
        <f>EXP(-LN(2)/25)*AV32+(1-EXP(-LN(2)/25))/(LN(2)/25)*Calculateur!AQ33*Calculateur!AS33*VLOOKUP('Données projet'!$B$10,Paramètres!$A$1:$I$88,3,0)*0.475*44/12</f>
        <v>#N/A</v>
      </c>
      <c r="AW33" s="23" t="e">
        <f>EXP(-LN(2)/2)*AW32+(1-EXP(-LN(2)/2))/(LN(2)/2)*AQ33*AT33*VLOOKUP('Données projet'!$B$10,Paramètres!$A$1:$I$88,3,0)*0.475*44/12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projet'!$B$11,Paramètres!$A$1:$I$88,3,0)*VLOOKUP('Données projet'!$B$11,Paramètres!$A$1:$I$88,5,0)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projet'!$B$11,Paramètres!$A$1:$I$88,3,0)*0.475*44/12</f>
        <v>#N/A</v>
      </c>
      <c r="BQ33" s="23" t="e">
        <f>EXP(-LN(2)/25)*BQ32+(1-EXP(-LN(2)/25))/(LN(2)/25)*Calculateur!BL33*Calculateur!BN33*VLOOKUP('Données projet'!$B$11,Paramètres!$A$1:$I$88,3,0)*0.475*44/12</f>
        <v>#N/A</v>
      </c>
      <c r="BR33" s="23" t="e">
        <f>EXP(-LN(2)/2)*BR32+(1-EXP(-LN(2)/2))/(LN(2)/2)*BL33*BO33*VLOOKUP('Données projet'!$B$11,Paramètres!$A$1:$I$88,3,0)*0.475*44/12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projet'!$B$9,Paramètres!$A$1:$I$88,3,0)*VLOOKUP('Données projet'!$B$9,Paramètres!$A$1:$I$88,5,0)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148.54336005338024</v>
      </c>
      <c r="T34" s="62">
        <f t="shared" si="34"/>
        <v>361.07991692964788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52.274828599443445</v>
      </c>
      <c r="AA34" s="23">
        <f>EXP(-LN(2)/25)*AA33+(1-EXP(-LN(2)/25))/(LN(2)/25)*Calculateur!V34*Calculateur!X34*VLOOKUP('Données projet'!$B$9,Paramètres!$A$1:$I$88,3,0)*0.475*44/12</f>
        <v>42.74703206752784</v>
      </c>
      <c r="AB34" s="23">
        <f>EXP(-LN(2)/2)*AB33+(1-EXP(-LN(2)/2))/(LN(2)/2)*V34*Y34*VLOOKUP('Données projet'!$B$9,Paramètres!$A$1:$I$88,3,0)*0.475*44/12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projet'!$B$10,Paramètres!$A$1:$I$88,3,0)*VLOOKUP('Données projet'!$B$10,Paramètres!$A$1:$I$88,5,0)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projet'!$B$10,Paramètres!$A$1:$I$88,3,0)*0.475*44/12</f>
        <v>#N/A</v>
      </c>
      <c r="AV34" s="23" t="e">
        <f>EXP(-LN(2)/25)*AV33+(1-EXP(-LN(2)/25))/(LN(2)/25)*Calculateur!AQ34*Calculateur!AS34*VLOOKUP('Données projet'!$B$10,Paramètres!$A$1:$I$88,3,0)*0.475*44/12</f>
        <v>#N/A</v>
      </c>
      <c r="AW34" s="23" t="e">
        <f>EXP(-LN(2)/2)*AW33+(1-EXP(-LN(2)/2))/(LN(2)/2)*AQ34*AT34*VLOOKUP('Données projet'!$B$10,Paramètres!$A$1:$I$88,3,0)*0.475*44/12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projet'!$B$11,Paramètres!$A$1:$I$88,3,0)*VLOOKUP('Données projet'!$B$11,Paramètres!$A$1:$I$88,5,0)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projet'!$B$11,Paramètres!$A$1:$I$88,3,0)*0.475*44/12</f>
        <v>#N/A</v>
      </c>
      <c r="BQ34" s="23" t="e">
        <f>EXP(-LN(2)/25)*BQ33+(1-EXP(-LN(2)/25))/(LN(2)/25)*Calculateur!BL34*Calculateur!BN34*VLOOKUP('Données projet'!$B$11,Paramètres!$A$1:$I$88,3,0)*0.475*44/12</f>
        <v>#N/A</v>
      </c>
      <c r="BR34" s="23" t="e">
        <f>EXP(-LN(2)/2)*BR33+(1-EXP(-LN(2)/2))/(LN(2)/2)*BL34*BO34*VLOOKUP('Données projet'!$B$11,Paramètres!$A$1:$I$88,3,0)*0.475*44/12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projet'!$B$9,Paramètres!$A$1:$I$88,3,0)*VLOOKUP('Données projet'!$B$9,Paramètres!$A$1:$I$88,5,0)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148.54336005338024</v>
      </c>
      <c r="T35" s="62">
        <f t="shared" si="34"/>
        <v>361.07991692964788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51.249751095105474</v>
      </c>
      <c r="AA35" s="23">
        <f>EXP(-LN(2)/25)*AA34+(1-EXP(-LN(2)/25))/(LN(2)/25)*Calculateur!V35*Calculateur!X35*VLOOKUP('Données projet'!$B$9,Paramètres!$A$1:$I$88,3,0)*0.475*44/12</f>
        <v>41.578112227672577</v>
      </c>
      <c r="AB35" s="23">
        <f>EXP(-LN(2)/2)*AB34+(1-EXP(-LN(2)/2))/(LN(2)/2)*V35*Y35*VLOOKUP('Données projet'!$B$9,Paramètres!$A$1:$I$88,3,0)*0.475*44/12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projet'!$B$10,Paramètres!$A$1:$I$88,3,0)*VLOOKUP('Données projet'!$B$10,Paramètres!$A$1:$I$88,5,0)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projet'!$B$10,Paramètres!$A$1:$I$88,3,0)*0.475*44/12</f>
        <v>#N/A</v>
      </c>
      <c r="AV35" s="23" t="e">
        <f>EXP(-LN(2)/25)*AV34+(1-EXP(-LN(2)/25))/(LN(2)/25)*Calculateur!AQ35*Calculateur!AS35*VLOOKUP('Données projet'!$B$10,Paramètres!$A$1:$I$88,3,0)*0.475*44/12</f>
        <v>#N/A</v>
      </c>
      <c r="AW35" s="23" t="e">
        <f>EXP(-LN(2)/2)*AW34+(1-EXP(-LN(2)/2))/(LN(2)/2)*AQ35*AT35*VLOOKUP('Données projet'!$B$10,Paramètres!$A$1:$I$88,3,0)*0.475*44/12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projet'!$B$11,Paramètres!$A$1:$I$88,3,0)*VLOOKUP('Données projet'!$B$11,Paramètres!$A$1:$I$88,5,0)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projet'!$B$11,Paramètres!$A$1:$I$88,3,0)*0.475*44/12</f>
        <v>#N/A</v>
      </c>
      <c r="BQ35" s="23" t="e">
        <f>EXP(-LN(2)/25)*BQ34+(1-EXP(-LN(2)/25))/(LN(2)/25)*Calculateur!BL35*Calculateur!BN35*VLOOKUP('Données projet'!$B$11,Paramètres!$A$1:$I$88,3,0)*0.475*44/12</f>
        <v>#N/A</v>
      </c>
      <c r="BR35" s="23" t="e">
        <f>EXP(-LN(2)/2)*BR34+(1-EXP(-LN(2)/2))/(LN(2)/2)*BL35*BO35*VLOOKUP('Données projet'!$B$11,Paramètres!$A$1:$I$88,3,0)*0.475*44/12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projet'!$B$9,Paramètres!$A$1:$I$88,3,0)*VLOOKUP('Données projet'!$B$9,Paramètres!$A$1:$I$88,5,0)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148.54336005338024</v>
      </c>
      <c r="T36" s="62">
        <f t="shared" si="34"/>
        <v>361.07991692964788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50.244774735392028</v>
      </c>
      <c r="AA36" s="23">
        <f>EXP(-LN(2)/25)*AA35+(1-EXP(-LN(2)/25))/(LN(2)/25)*Calculateur!V36*Calculateur!X36*VLOOKUP('Données projet'!$B$9,Paramètres!$A$1:$I$88,3,0)*0.475*44/12</f>
        <v>40.441156562308976</v>
      </c>
      <c r="AB36" s="23">
        <f>EXP(-LN(2)/2)*AB35+(1-EXP(-LN(2)/2))/(LN(2)/2)*V36*Y36*VLOOKUP('Données projet'!$B$9,Paramètres!$A$1:$I$88,3,0)*0.475*44/12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projet'!$B$10,Paramètres!$A$1:$I$88,3,0)*VLOOKUP('Données projet'!$B$10,Paramètres!$A$1:$I$88,5,0)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projet'!$B$10,Paramètres!$A$1:$I$88,3,0)*0.475*44/12</f>
        <v>#N/A</v>
      </c>
      <c r="AV36" s="23" t="e">
        <f>EXP(-LN(2)/25)*AV35+(1-EXP(-LN(2)/25))/(LN(2)/25)*Calculateur!AQ36*Calculateur!AS36*VLOOKUP('Données projet'!$B$10,Paramètres!$A$1:$I$88,3,0)*0.475*44/12</f>
        <v>#N/A</v>
      </c>
      <c r="AW36" s="23" t="e">
        <f>EXP(-LN(2)/2)*AW35+(1-EXP(-LN(2)/2))/(LN(2)/2)*AQ36*AT36*VLOOKUP('Données projet'!$B$10,Paramètres!$A$1:$I$88,3,0)*0.475*44/12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projet'!$B$11,Paramètres!$A$1:$I$88,3,0)*VLOOKUP('Données projet'!$B$11,Paramètres!$A$1:$I$88,5,0)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projet'!$B$11,Paramètres!$A$1:$I$88,3,0)*0.475*44/12</f>
        <v>#N/A</v>
      </c>
      <c r="BQ36" s="23" t="e">
        <f>EXP(-LN(2)/25)*BQ35+(1-EXP(-LN(2)/25))/(LN(2)/25)*Calculateur!BL36*Calculateur!BN36*VLOOKUP('Données projet'!$B$11,Paramètres!$A$1:$I$88,3,0)*0.475*44/12</f>
        <v>#N/A</v>
      </c>
      <c r="BR36" s="23" t="e">
        <f>EXP(-LN(2)/2)*BR35+(1-EXP(-LN(2)/2))/(LN(2)/2)*BL36*BO36*VLOOKUP('Données projet'!$B$11,Paramètres!$A$1:$I$88,3,0)*0.475*44/12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projet'!$B$9,Paramètres!$A$1:$I$88,3,0)*VLOOKUP('Données projet'!$B$9,Paramètres!$A$1:$I$88,5,0)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148.54336005338024</v>
      </c>
      <c r="T37" s="62">
        <f t="shared" si="34"/>
        <v>361.07991692964788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49.259505349117511</v>
      </c>
      <c r="AA37" s="23">
        <f>EXP(-LN(2)/25)*AA36+(1-EXP(-LN(2)/25))/(LN(2)/25)*Calculateur!V37*Calculateur!X37*VLOOKUP('Données projet'!$B$9,Paramètres!$A$1:$I$88,3,0)*0.475*44/12</f>
        <v>39.335291009404642</v>
      </c>
      <c r="AB37" s="23">
        <f>EXP(-LN(2)/2)*AB36+(1-EXP(-LN(2)/2))/(LN(2)/2)*V37*Y37*VLOOKUP('Données projet'!$B$9,Paramètres!$A$1:$I$88,3,0)*0.475*44/12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projet'!$B$10,Paramètres!$A$1:$I$88,3,0)*VLOOKUP('Données projet'!$B$10,Paramètres!$A$1:$I$88,5,0)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projet'!$B$10,Paramètres!$A$1:$I$88,3,0)*0.475*44/12</f>
        <v>#N/A</v>
      </c>
      <c r="AV37" s="23" t="e">
        <f>EXP(-LN(2)/25)*AV36+(1-EXP(-LN(2)/25))/(LN(2)/25)*Calculateur!AQ37*Calculateur!AS37*VLOOKUP('Données projet'!$B$10,Paramètres!$A$1:$I$88,3,0)*0.475*44/12</f>
        <v>#N/A</v>
      </c>
      <c r="AW37" s="23" t="e">
        <f>EXP(-LN(2)/2)*AW36+(1-EXP(-LN(2)/2))/(LN(2)/2)*AQ37*AT37*VLOOKUP('Données projet'!$B$10,Paramètres!$A$1:$I$88,3,0)*0.475*44/12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projet'!$B$11,Paramètres!$A$1:$I$88,3,0)*VLOOKUP('Données projet'!$B$11,Paramètres!$A$1:$I$88,5,0)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projet'!$B$11,Paramètres!$A$1:$I$88,3,0)*0.475*44/12</f>
        <v>#N/A</v>
      </c>
      <c r="BQ37" s="23" t="e">
        <f>EXP(-LN(2)/25)*BQ36+(1-EXP(-LN(2)/25))/(LN(2)/25)*Calculateur!BL37*Calculateur!BN37*VLOOKUP('Données projet'!$B$11,Paramètres!$A$1:$I$88,3,0)*0.475*44/12</f>
        <v>#N/A</v>
      </c>
      <c r="BR37" s="23" t="e">
        <f>EXP(-LN(2)/2)*BR36+(1-EXP(-LN(2)/2))/(LN(2)/2)*BL37*BO37*VLOOKUP('Données projet'!$B$11,Paramètres!$A$1:$I$88,3,0)*0.475*44/12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projet'!$B$9,Paramètres!$A$1:$I$88,3,0)*VLOOKUP('Données projet'!$B$9,Paramètres!$A$1:$I$88,5,0)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148.54336005338024</v>
      </c>
      <c r="T38" s="62">
        <f t="shared" si="34"/>
        <v>361.07991692964788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48.293556494552853</v>
      </c>
      <c r="AA38" s="23">
        <f>EXP(-LN(2)/25)*AA37+(1-EXP(-LN(2)/25))/(LN(2)/25)*Calculateur!V38*Calculateur!X38*VLOOKUP('Données projet'!$B$9,Paramètres!$A$1:$I$88,3,0)*0.475*44/12</f>
        <v>38.259665408199417</v>
      </c>
      <c r="AB38" s="23">
        <f>EXP(-LN(2)/2)*AB37+(1-EXP(-LN(2)/2))/(LN(2)/2)*V38*Y38*VLOOKUP('Données projet'!$B$9,Paramètres!$A$1:$I$88,3,0)*0.475*44/12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projet'!$B$10,Paramètres!$A$1:$I$88,3,0)*VLOOKUP('Données projet'!$B$10,Paramètres!$A$1:$I$88,5,0)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projet'!$B$10,Paramètres!$A$1:$I$88,3,0)*0.475*44/12</f>
        <v>#N/A</v>
      </c>
      <c r="AV38" s="23" t="e">
        <f>EXP(-LN(2)/25)*AV37+(1-EXP(-LN(2)/25))/(LN(2)/25)*Calculateur!AQ38*Calculateur!AS38*VLOOKUP('Données projet'!$B$10,Paramètres!$A$1:$I$88,3,0)*0.475*44/12</f>
        <v>#N/A</v>
      </c>
      <c r="AW38" s="23" t="e">
        <f>EXP(-LN(2)/2)*AW37+(1-EXP(-LN(2)/2))/(LN(2)/2)*AQ38*AT38*VLOOKUP('Données projet'!$B$10,Paramètres!$A$1:$I$88,3,0)*0.475*44/12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projet'!$B$11,Paramètres!$A$1:$I$88,3,0)*VLOOKUP('Données projet'!$B$11,Paramètres!$A$1:$I$88,5,0)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projet'!$B$11,Paramètres!$A$1:$I$88,3,0)*0.475*44/12</f>
        <v>#N/A</v>
      </c>
      <c r="BQ38" s="23" t="e">
        <f>EXP(-LN(2)/25)*BQ37+(1-EXP(-LN(2)/25))/(LN(2)/25)*Calculateur!BL38*Calculateur!BN38*VLOOKUP('Données projet'!$B$11,Paramètres!$A$1:$I$88,3,0)*0.475*44/12</f>
        <v>#N/A</v>
      </c>
      <c r="BR38" s="23" t="e">
        <f>EXP(-LN(2)/2)*BR37+(1-EXP(-LN(2)/2))/(LN(2)/2)*BL38*BO38*VLOOKUP('Données projet'!$B$11,Paramètres!$A$1:$I$88,3,0)*0.475*44/12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projet'!$B$9,Paramètres!$A$1:$I$88,3,0)*VLOOKUP('Données projet'!$B$9,Paramètres!$A$1:$I$88,5,0)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148.54336005338024</v>
      </c>
      <c r="T39" s="62">
        <f t="shared" si="34"/>
        <v>361.07991692964788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47.346549307855575</v>
      </c>
      <c r="AA39" s="23">
        <f>EXP(-LN(2)/25)*AA38+(1-EXP(-LN(2)/25))/(LN(2)/25)*Calculateur!V39*Calculateur!X39*VLOOKUP('Données projet'!$B$9,Paramètres!$A$1:$I$88,3,0)*0.475*44/12</f>
        <v>37.213452845623841</v>
      </c>
      <c r="AB39" s="23">
        <f>EXP(-LN(2)/2)*AB38+(1-EXP(-LN(2)/2))/(LN(2)/2)*V39*Y39*VLOOKUP('Données projet'!$B$9,Paramètres!$A$1:$I$88,3,0)*0.475*44/12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projet'!$B$10,Paramètres!$A$1:$I$88,3,0)*VLOOKUP('Données projet'!$B$10,Paramètres!$A$1:$I$88,5,0)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projet'!$B$10,Paramètres!$A$1:$I$88,3,0)*0.475*44/12</f>
        <v>#N/A</v>
      </c>
      <c r="AV39" s="23" t="e">
        <f>EXP(-LN(2)/25)*AV38+(1-EXP(-LN(2)/25))/(LN(2)/25)*Calculateur!AQ39*Calculateur!AS39*VLOOKUP('Données projet'!$B$10,Paramètres!$A$1:$I$88,3,0)*0.475*44/12</f>
        <v>#N/A</v>
      </c>
      <c r="AW39" s="23" t="e">
        <f>EXP(-LN(2)/2)*AW38+(1-EXP(-LN(2)/2))/(LN(2)/2)*AQ39*AT39*VLOOKUP('Données projet'!$B$10,Paramètres!$A$1:$I$88,3,0)*0.475*44/12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projet'!$B$11,Paramètres!$A$1:$I$88,3,0)*VLOOKUP('Données projet'!$B$11,Paramètres!$A$1:$I$88,5,0)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projet'!$B$11,Paramètres!$A$1:$I$88,3,0)*0.475*44/12</f>
        <v>#N/A</v>
      </c>
      <c r="BQ39" s="23" t="e">
        <f>EXP(-LN(2)/25)*BQ38+(1-EXP(-LN(2)/25))/(LN(2)/25)*Calculateur!BL39*Calculateur!BN39*VLOOKUP('Données projet'!$B$11,Paramètres!$A$1:$I$88,3,0)*0.475*44/12</f>
        <v>#N/A</v>
      </c>
      <c r="BR39" s="23" t="e">
        <f>EXP(-LN(2)/2)*BR38+(1-EXP(-LN(2)/2))/(LN(2)/2)*BL39*BO39*VLOOKUP('Données projet'!$B$11,Paramètres!$A$1:$I$88,3,0)*0.475*44/12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projet'!$B$9,Paramètres!$A$1:$I$88,3,0)*VLOOKUP('Données projet'!$B$9,Paramètres!$A$1:$I$88,5,0)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148.54336005338024</v>
      </c>
      <c r="T40" s="62">
        <f t="shared" si="34"/>
        <v>361.07991692964788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46.418112354472086</v>
      </c>
      <c r="AA40" s="23">
        <f>EXP(-LN(2)/25)*AA39+(1-EXP(-LN(2)/25))/(LN(2)/25)*Calculateur!V40*Calculateur!X40*VLOOKUP('Données projet'!$B$9,Paramètres!$A$1:$I$88,3,0)*0.475*44/12</f>
        <v>36.195849020589826</v>
      </c>
      <c r="AB40" s="23">
        <f>EXP(-LN(2)/2)*AB39+(1-EXP(-LN(2)/2))/(LN(2)/2)*V40*Y40*VLOOKUP('Données projet'!$B$9,Paramètres!$A$1:$I$88,3,0)*0.475*44/12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projet'!$B$10,Paramètres!$A$1:$I$88,3,0)*VLOOKUP('Données projet'!$B$10,Paramètres!$A$1:$I$88,5,0)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projet'!$B$10,Paramètres!$A$1:$I$88,3,0)*0.475*44/12</f>
        <v>#N/A</v>
      </c>
      <c r="AV40" s="23" t="e">
        <f>EXP(-LN(2)/25)*AV39+(1-EXP(-LN(2)/25))/(LN(2)/25)*Calculateur!AQ40*Calculateur!AS40*VLOOKUP('Données projet'!$B$10,Paramètres!$A$1:$I$88,3,0)*0.475*44/12</f>
        <v>#N/A</v>
      </c>
      <c r="AW40" s="23" t="e">
        <f>EXP(-LN(2)/2)*AW39+(1-EXP(-LN(2)/2))/(LN(2)/2)*AQ40*AT40*VLOOKUP('Données projet'!$B$10,Paramètres!$A$1:$I$88,3,0)*0.475*44/12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projet'!$B$11,Paramètres!$A$1:$I$88,3,0)*VLOOKUP('Données projet'!$B$11,Paramètres!$A$1:$I$88,5,0)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projet'!$B$11,Paramètres!$A$1:$I$88,3,0)*0.475*44/12</f>
        <v>#N/A</v>
      </c>
      <c r="BQ40" s="23" t="e">
        <f>EXP(-LN(2)/25)*BQ39+(1-EXP(-LN(2)/25))/(LN(2)/25)*Calculateur!BL40*Calculateur!BN40*VLOOKUP('Données projet'!$B$11,Paramètres!$A$1:$I$88,3,0)*0.475*44/12</f>
        <v>#N/A</v>
      </c>
      <c r="BR40" s="23" t="e">
        <f>EXP(-LN(2)/2)*BR39+(1-EXP(-LN(2)/2))/(LN(2)/2)*BL40*BO40*VLOOKUP('Données projet'!$B$11,Paramètres!$A$1:$I$88,3,0)*0.475*44/12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projet'!$B$9,Paramètres!$A$1:$I$88,3,0)*VLOOKUP('Données projet'!$B$9,Paramètres!$A$1:$I$88,5,0)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148.54336005338024</v>
      </c>
      <c r="T41" s="62">
        <f t="shared" si="34"/>
        <v>361.07991692964788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45.507881483453822</v>
      </c>
      <c r="AA41" s="23">
        <f>EXP(-LN(2)/25)*AA40+(1-EXP(-LN(2)/25))/(LN(2)/25)*Calculateur!V41*Calculateur!X41*VLOOKUP('Données projet'!$B$9,Paramètres!$A$1:$I$88,3,0)*0.475*44/12</f>
        <v>35.206071625664826</v>
      </c>
      <c r="AB41" s="23">
        <f>EXP(-LN(2)/2)*AB40+(1-EXP(-LN(2)/2))/(LN(2)/2)*V41*Y41*VLOOKUP('Données projet'!$B$9,Paramètres!$A$1:$I$88,3,0)*0.475*44/12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projet'!$B$10,Paramètres!$A$1:$I$88,3,0)*VLOOKUP('Données projet'!$B$10,Paramètres!$A$1:$I$88,5,0)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projet'!$B$10,Paramètres!$A$1:$I$88,3,0)*0.475*44/12</f>
        <v>#N/A</v>
      </c>
      <c r="AV41" s="23" t="e">
        <f>EXP(-LN(2)/25)*AV40+(1-EXP(-LN(2)/25))/(LN(2)/25)*Calculateur!AQ41*Calculateur!AS41*VLOOKUP('Données projet'!$B$10,Paramètres!$A$1:$I$88,3,0)*0.475*44/12</f>
        <v>#N/A</v>
      </c>
      <c r="AW41" s="23" t="e">
        <f>EXP(-LN(2)/2)*AW40+(1-EXP(-LN(2)/2))/(LN(2)/2)*AQ41*AT41*VLOOKUP('Données projet'!$B$10,Paramètres!$A$1:$I$88,3,0)*0.475*44/12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projet'!$B$11,Paramètres!$A$1:$I$88,3,0)*VLOOKUP('Données projet'!$B$11,Paramètres!$A$1:$I$88,5,0)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projet'!$B$11,Paramètres!$A$1:$I$88,3,0)*0.475*44/12</f>
        <v>#N/A</v>
      </c>
      <c r="BQ41" s="23" t="e">
        <f>EXP(-LN(2)/25)*BQ40+(1-EXP(-LN(2)/25))/(LN(2)/25)*Calculateur!BL41*Calculateur!BN41*VLOOKUP('Données projet'!$B$11,Paramètres!$A$1:$I$88,3,0)*0.475*44/12</f>
        <v>#N/A</v>
      </c>
      <c r="BR41" s="23" t="e">
        <f>EXP(-LN(2)/2)*BR40+(1-EXP(-LN(2)/2))/(LN(2)/2)*BL41*BO41*VLOOKUP('Données projet'!$B$11,Paramètres!$A$1:$I$88,3,0)*0.475*44/12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projet'!$B$9,Paramètres!$A$1:$I$88,3,0)*VLOOKUP('Données projet'!$B$9,Paramètres!$A$1:$I$88,5,0)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148.54336005338024</v>
      </c>
      <c r="T42" s="62">
        <f t="shared" si="34"/>
        <v>361.07991692964788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44.615499684630215</v>
      </c>
      <c r="AA42" s="23">
        <f>EXP(-LN(2)/25)*AA41+(1-EXP(-LN(2)/25))/(LN(2)/25)*Calculateur!V42*Calculateur!X42*VLOOKUP('Données projet'!$B$9,Paramètres!$A$1:$I$88,3,0)*0.475*44/12</f>
        <v>34.243359745654182</v>
      </c>
      <c r="AB42" s="23">
        <f>EXP(-LN(2)/2)*AB41+(1-EXP(-LN(2)/2))/(LN(2)/2)*V42*Y42*VLOOKUP('Données projet'!$B$9,Paramètres!$A$1:$I$88,3,0)*0.475*44/12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projet'!$B$10,Paramètres!$A$1:$I$88,3,0)*VLOOKUP('Données projet'!$B$10,Paramètres!$A$1:$I$88,5,0)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projet'!$B$10,Paramètres!$A$1:$I$88,3,0)*0.475*44/12</f>
        <v>#N/A</v>
      </c>
      <c r="AV42" s="23" t="e">
        <f>EXP(-LN(2)/25)*AV41+(1-EXP(-LN(2)/25))/(LN(2)/25)*Calculateur!AQ42*Calculateur!AS42*VLOOKUP('Données projet'!$B$10,Paramètres!$A$1:$I$88,3,0)*0.475*44/12</f>
        <v>#N/A</v>
      </c>
      <c r="AW42" s="23" t="e">
        <f>EXP(-LN(2)/2)*AW41+(1-EXP(-LN(2)/2))/(LN(2)/2)*AQ42*AT42*VLOOKUP('Données projet'!$B$10,Paramètres!$A$1:$I$88,3,0)*0.475*44/12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projet'!$B$11,Paramètres!$A$1:$I$88,3,0)*VLOOKUP('Données projet'!$B$11,Paramètres!$A$1:$I$88,5,0)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projet'!$B$11,Paramètres!$A$1:$I$88,3,0)*0.475*44/12</f>
        <v>#N/A</v>
      </c>
      <c r="BQ42" s="23" t="e">
        <f>EXP(-LN(2)/25)*BQ41+(1-EXP(-LN(2)/25))/(LN(2)/25)*Calculateur!BL42*Calculateur!BN42*VLOOKUP('Données projet'!$B$11,Paramètres!$A$1:$I$88,3,0)*0.475*44/12</f>
        <v>#N/A</v>
      </c>
      <c r="BR42" s="23" t="e">
        <f>EXP(-LN(2)/2)*BR41+(1-EXP(-LN(2)/2))/(LN(2)/2)*BL42*BO42*VLOOKUP('Données projet'!$B$11,Paramètres!$A$1:$I$88,3,0)*0.475*44/12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projet'!$B$9,Paramètres!$A$1:$I$88,3,0)*VLOOKUP('Données projet'!$B$9,Paramètres!$A$1:$I$88,5,0)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148.54336005338024</v>
      </c>
      <c r="T43" s="62">
        <f t="shared" si="34"/>
        <v>361.07991692964788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43.740616948582385</v>
      </c>
      <c r="AA43" s="23">
        <f>EXP(-LN(2)/25)*AA42+(1-EXP(-LN(2)/25))/(LN(2)/25)*Calculateur!V43*Calculateur!X43*VLOOKUP('Données projet'!$B$9,Paramètres!$A$1:$I$88,3,0)*0.475*44/12</f>
        <v>33.306973272629243</v>
      </c>
      <c r="AB43" s="23">
        <f>EXP(-LN(2)/2)*AB42+(1-EXP(-LN(2)/2))/(LN(2)/2)*V43*Y43*VLOOKUP('Données projet'!$B$9,Paramètres!$A$1:$I$88,3,0)*0.475*44/12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projet'!$B$10,Paramètres!$A$1:$I$88,3,0)*VLOOKUP('Données projet'!$B$10,Paramètres!$A$1:$I$88,5,0)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projet'!$B$10,Paramètres!$A$1:$I$88,3,0)*0.475*44/12</f>
        <v>#N/A</v>
      </c>
      <c r="AV43" s="23" t="e">
        <f>EXP(-LN(2)/25)*AV42+(1-EXP(-LN(2)/25))/(LN(2)/25)*Calculateur!AQ43*Calculateur!AS43*VLOOKUP('Données projet'!$B$10,Paramètres!$A$1:$I$88,3,0)*0.475*44/12</f>
        <v>#N/A</v>
      </c>
      <c r="AW43" s="23" t="e">
        <f>EXP(-LN(2)/2)*AW42+(1-EXP(-LN(2)/2))/(LN(2)/2)*AQ43*AT43*VLOOKUP('Données projet'!$B$10,Paramètres!$A$1:$I$88,3,0)*0.475*44/12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projet'!$B$11,Paramètres!$A$1:$I$88,3,0)*VLOOKUP('Données projet'!$B$11,Paramètres!$A$1:$I$88,5,0)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projet'!$B$11,Paramètres!$A$1:$I$88,3,0)*0.475*44/12</f>
        <v>#N/A</v>
      </c>
      <c r="BQ43" s="23" t="e">
        <f>EXP(-LN(2)/25)*BQ42+(1-EXP(-LN(2)/25))/(LN(2)/25)*Calculateur!BL43*Calculateur!BN43*VLOOKUP('Données projet'!$B$11,Paramètres!$A$1:$I$88,3,0)*0.475*44/12</f>
        <v>#N/A</v>
      </c>
      <c r="BR43" s="23" t="e">
        <f>EXP(-LN(2)/2)*BR42+(1-EXP(-LN(2)/2))/(LN(2)/2)*BL43*BO43*VLOOKUP('Données projet'!$B$11,Paramètres!$A$1:$I$88,3,0)*0.475*44/12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projet'!$B$9,Paramètres!$A$1:$I$88,3,0)*VLOOKUP('Données projet'!$B$9,Paramètres!$A$1:$I$88,5,0)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148.54336005338024</v>
      </c>
      <c r="T44" s="62">
        <f t="shared" si="34"/>
        <v>361.07991692964788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42.882890129362679</v>
      </c>
      <c r="AA44" s="23">
        <f>EXP(-LN(2)/25)*AA43+(1-EXP(-LN(2)/25))/(LN(2)/25)*Calculateur!V44*Calculateur!X44*VLOOKUP('Données projet'!$B$9,Paramètres!$A$1:$I$88,3,0)*0.475*44/12</f>
        <v>32.396192336951593</v>
      </c>
      <c r="AB44" s="23">
        <f>EXP(-LN(2)/2)*AB43+(1-EXP(-LN(2)/2))/(LN(2)/2)*V44*Y44*VLOOKUP('Données projet'!$B$9,Paramètres!$A$1:$I$88,3,0)*0.475*44/12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projet'!$B$10,Paramètres!$A$1:$I$88,3,0)*VLOOKUP('Données projet'!$B$10,Paramètres!$A$1:$I$88,5,0)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projet'!$B$10,Paramètres!$A$1:$I$88,3,0)*0.475*44/12</f>
        <v>#N/A</v>
      </c>
      <c r="AV44" s="23" t="e">
        <f>EXP(-LN(2)/25)*AV43+(1-EXP(-LN(2)/25))/(LN(2)/25)*Calculateur!AQ44*Calculateur!AS44*VLOOKUP('Données projet'!$B$10,Paramètres!$A$1:$I$88,3,0)*0.475*44/12</f>
        <v>#N/A</v>
      </c>
      <c r="AW44" s="23" t="e">
        <f>EXP(-LN(2)/2)*AW43+(1-EXP(-LN(2)/2))/(LN(2)/2)*AQ44*AT44*VLOOKUP('Données projet'!$B$10,Paramètres!$A$1:$I$88,3,0)*0.475*44/12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projet'!$B$11,Paramètres!$A$1:$I$88,3,0)*VLOOKUP('Données projet'!$B$11,Paramètres!$A$1:$I$88,5,0)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projet'!$B$11,Paramètres!$A$1:$I$88,3,0)*0.475*44/12</f>
        <v>#N/A</v>
      </c>
      <c r="BQ44" s="23" t="e">
        <f>EXP(-LN(2)/25)*BQ43+(1-EXP(-LN(2)/25))/(LN(2)/25)*Calculateur!BL44*Calculateur!BN44*VLOOKUP('Données projet'!$B$11,Paramètres!$A$1:$I$88,3,0)*0.475*44/12</f>
        <v>#N/A</v>
      </c>
      <c r="BR44" s="23" t="e">
        <f>EXP(-LN(2)/2)*BR43+(1-EXP(-LN(2)/2))/(LN(2)/2)*BL44*BO44*VLOOKUP('Données projet'!$B$11,Paramètres!$A$1:$I$88,3,0)*0.475*44/12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projet'!$B$9,Paramètres!$A$1:$I$88,3,0)*VLOOKUP('Données projet'!$B$9,Paramètres!$A$1:$I$88,5,0)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148.54336005338024</v>
      </c>
      <c r="T45" s="62">
        <f t="shared" si="34"/>
        <v>361.07991692964788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42.041982809906166</v>
      </c>
      <c r="AA45" s="23">
        <f>EXP(-LN(2)/25)*AA44+(1-EXP(-LN(2)/25))/(LN(2)/25)*Calculateur!V45*Calculateur!X45*VLOOKUP('Données projet'!$B$9,Paramètres!$A$1:$I$88,3,0)*0.475*44/12</f>
        <v>31.510316753855939</v>
      </c>
      <c r="AB45" s="23">
        <f>EXP(-LN(2)/2)*AB44+(1-EXP(-LN(2)/2))/(LN(2)/2)*V45*Y45*VLOOKUP('Données projet'!$B$9,Paramètres!$A$1:$I$88,3,0)*0.475*44/12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projet'!$B$10,Paramètres!$A$1:$I$88,3,0)*VLOOKUP('Données projet'!$B$10,Paramètres!$A$1:$I$88,5,0)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projet'!$B$10,Paramètres!$A$1:$I$88,3,0)*0.475*44/12</f>
        <v>#N/A</v>
      </c>
      <c r="AV45" s="23" t="e">
        <f>EXP(-LN(2)/25)*AV44+(1-EXP(-LN(2)/25))/(LN(2)/25)*Calculateur!AQ45*Calculateur!AS45*VLOOKUP('Données projet'!$B$10,Paramètres!$A$1:$I$88,3,0)*0.475*44/12</f>
        <v>#N/A</v>
      </c>
      <c r="AW45" s="23" t="e">
        <f>EXP(-LN(2)/2)*AW44+(1-EXP(-LN(2)/2))/(LN(2)/2)*AQ45*AT45*VLOOKUP('Données projet'!$B$10,Paramètres!$A$1:$I$88,3,0)*0.475*44/12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projet'!$B$11,Paramètres!$A$1:$I$88,3,0)*VLOOKUP('Données projet'!$B$11,Paramètres!$A$1:$I$88,5,0)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projet'!$B$11,Paramètres!$A$1:$I$88,3,0)*0.475*44/12</f>
        <v>#N/A</v>
      </c>
      <c r="BQ45" s="23" t="e">
        <f>EXP(-LN(2)/25)*BQ44+(1-EXP(-LN(2)/25))/(LN(2)/25)*Calculateur!BL45*Calculateur!BN45*VLOOKUP('Données projet'!$B$11,Paramètres!$A$1:$I$88,3,0)*0.475*44/12</f>
        <v>#N/A</v>
      </c>
      <c r="BR45" s="23" t="e">
        <f>EXP(-LN(2)/2)*BR44+(1-EXP(-LN(2)/2))/(LN(2)/2)*BL45*BO45*VLOOKUP('Données projet'!$B$11,Paramètres!$A$1:$I$88,3,0)*0.475*44/12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projet'!$B$9,Paramètres!$A$1:$I$88,3,0)*VLOOKUP('Données projet'!$B$9,Paramètres!$A$1:$I$88,5,0)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148.54336005338024</v>
      </c>
      <c r="T46" s="62">
        <f t="shared" si="34"/>
        <v>361.07991692964788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41.217565170081379</v>
      </c>
      <c r="AA46" s="23">
        <f>EXP(-LN(2)/25)*AA45+(1-EXP(-LN(2)/25))/(LN(2)/25)*Calculateur!V46*Calculateur!X46*VLOOKUP('Données projet'!$B$9,Paramètres!$A$1:$I$88,3,0)*0.475*44/12</f>
        <v>30.648665485166209</v>
      </c>
      <c r="AB46" s="23">
        <f>EXP(-LN(2)/2)*AB45+(1-EXP(-LN(2)/2))/(LN(2)/2)*V46*Y46*VLOOKUP('Données projet'!$B$9,Paramètres!$A$1:$I$88,3,0)*0.475*44/12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projet'!$B$10,Paramètres!$A$1:$I$88,3,0)*VLOOKUP('Données projet'!$B$10,Paramètres!$A$1:$I$88,5,0)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projet'!$B$10,Paramètres!$A$1:$I$88,3,0)*0.475*44/12</f>
        <v>#N/A</v>
      </c>
      <c r="AV46" s="23" t="e">
        <f>EXP(-LN(2)/25)*AV45+(1-EXP(-LN(2)/25))/(LN(2)/25)*Calculateur!AQ46*Calculateur!AS46*VLOOKUP('Données projet'!$B$10,Paramètres!$A$1:$I$88,3,0)*0.475*44/12</f>
        <v>#N/A</v>
      </c>
      <c r="AW46" s="23" t="e">
        <f>EXP(-LN(2)/2)*AW45+(1-EXP(-LN(2)/2))/(LN(2)/2)*AQ46*AT46*VLOOKUP('Données projet'!$B$10,Paramètres!$A$1:$I$88,3,0)*0.475*44/12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projet'!$B$11,Paramètres!$A$1:$I$88,3,0)*VLOOKUP('Données projet'!$B$11,Paramètres!$A$1:$I$88,5,0)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projet'!$B$11,Paramètres!$A$1:$I$88,3,0)*0.475*44/12</f>
        <v>#N/A</v>
      </c>
      <c r="BQ46" s="23" t="e">
        <f>EXP(-LN(2)/25)*BQ45+(1-EXP(-LN(2)/25))/(LN(2)/25)*Calculateur!BL46*Calculateur!BN46*VLOOKUP('Données projet'!$B$11,Paramètres!$A$1:$I$88,3,0)*0.475*44/12</f>
        <v>#N/A</v>
      </c>
      <c r="BR46" s="23" t="e">
        <f>EXP(-LN(2)/2)*BR45+(1-EXP(-LN(2)/2))/(LN(2)/2)*BL46*BO46*VLOOKUP('Données projet'!$B$11,Paramètres!$A$1:$I$88,3,0)*0.475*44/12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projet'!$B$9,Paramètres!$A$1:$I$88,3,0)*VLOOKUP('Données projet'!$B$9,Paramètres!$A$1:$I$88,5,0)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148.54336005338024</v>
      </c>
      <c r="T47" s="62">
        <f t="shared" si="34"/>
        <v>361.07991692964788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40.409313857328442</v>
      </c>
      <c r="AA47" s="23">
        <f>EXP(-LN(2)/25)*AA46+(1-EXP(-LN(2)/25))/(LN(2)/25)*Calculateur!V47*Calculateur!X47*VLOOKUP('Données projet'!$B$9,Paramètres!$A$1:$I$88,3,0)*0.475*44/12</f>
        <v>29.81057611573107</v>
      </c>
      <c r="AB47" s="23">
        <f>EXP(-LN(2)/2)*AB46+(1-EXP(-LN(2)/2))/(LN(2)/2)*V47*Y47*VLOOKUP('Données projet'!$B$9,Paramètres!$A$1:$I$88,3,0)*0.475*44/12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projet'!$B$10,Paramètres!$A$1:$I$88,3,0)*VLOOKUP('Données projet'!$B$10,Paramètres!$A$1:$I$88,5,0)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projet'!$B$10,Paramètres!$A$1:$I$88,3,0)*0.475*44/12</f>
        <v>#N/A</v>
      </c>
      <c r="AV47" s="23" t="e">
        <f>EXP(-LN(2)/25)*AV46+(1-EXP(-LN(2)/25))/(LN(2)/25)*Calculateur!AQ47*Calculateur!AS47*VLOOKUP('Données projet'!$B$10,Paramètres!$A$1:$I$88,3,0)*0.475*44/12</f>
        <v>#N/A</v>
      </c>
      <c r="AW47" s="23" t="e">
        <f>EXP(-LN(2)/2)*AW46+(1-EXP(-LN(2)/2))/(LN(2)/2)*AQ47*AT47*VLOOKUP('Données projet'!$B$10,Paramètres!$A$1:$I$88,3,0)*0.475*44/12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projet'!$B$11,Paramètres!$A$1:$I$88,3,0)*VLOOKUP('Données projet'!$B$11,Paramètres!$A$1:$I$88,5,0)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projet'!$B$11,Paramètres!$A$1:$I$88,3,0)*0.475*44/12</f>
        <v>#N/A</v>
      </c>
      <c r="BQ47" s="23" t="e">
        <f>EXP(-LN(2)/25)*BQ46+(1-EXP(-LN(2)/25))/(LN(2)/25)*Calculateur!BL47*Calculateur!BN47*VLOOKUP('Données projet'!$B$11,Paramètres!$A$1:$I$88,3,0)*0.475*44/12</f>
        <v>#N/A</v>
      </c>
      <c r="BR47" s="23" t="e">
        <f>EXP(-LN(2)/2)*BR46+(1-EXP(-LN(2)/2))/(LN(2)/2)*BL47*BO47*VLOOKUP('Données projet'!$B$11,Paramètres!$A$1:$I$88,3,0)*0.475*44/12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projet'!$B$9,Paramètres!$A$1:$I$88,3,0)*VLOOKUP('Données projet'!$B$9,Paramètres!$A$1:$I$88,5,0)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148.54336005338024</v>
      </c>
      <c r="T48" s="62">
        <f t="shared" si="34"/>
        <v>361.07991692964788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39.616911859833969</v>
      </c>
      <c r="AA48" s="23">
        <f>EXP(-LN(2)/25)*AA47+(1-EXP(-LN(2)/25))/(LN(2)/25)*Calculateur!V48*Calculateur!X48*VLOOKUP('Données projet'!$B$9,Paramètres!$A$1:$I$88,3,0)*0.475*44/12</f>
        <v>28.99540434417634</v>
      </c>
      <c r="AB48" s="23">
        <f>EXP(-LN(2)/2)*AB47+(1-EXP(-LN(2)/2))/(LN(2)/2)*V48*Y48*VLOOKUP('Données projet'!$B$9,Paramètres!$A$1:$I$88,3,0)*0.475*44/12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projet'!$B$10,Paramètres!$A$1:$I$88,3,0)*VLOOKUP('Données projet'!$B$10,Paramètres!$A$1:$I$88,5,0)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projet'!$B$10,Paramètres!$A$1:$I$88,3,0)*0.475*44/12</f>
        <v>#N/A</v>
      </c>
      <c r="AV48" s="23" t="e">
        <f>EXP(-LN(2)/25)*AV47+(1-EXP(-LN(2)/25))/(LN(2)/25)*Calculateur!AQ48*Calculateur!AS48*VLOOKUP('Données projet'!$B$10,Paramètres!$A$1:$I$88,3,0)*0.475*44/12</f>
        <v>#N/A</v>
      </c>
      <c r="AW48" s="23" t="e">
        <f>EXP(-LN(2)/2)*AW47+(1-EXP(-LN(2)/2))/(LN(2)/2)*AQ48*AT48*VLOOKUP('Données projet'!$B$10,Paramètres!$A$1:$I$88,3,0)*0.475*44/12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projet'!$B$11,Paramètres!$A$1:$I$88,3,0)*VLOOKUP('Données projet'!$B$11,Paramètres!$A$1:$I$88,5,0)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projet'!$B$11,Paramètres!$A$1:$I$88,3,0)*0.475*44/12</f>
        <v>#N/A</v>
      </c>
      <c r="BQ48" s="23" t="e">
        <f>EXP(-LN(2)/25)*BQ47+(1-EXP(-LN(2)/25))/(LN(2)/25)*Calculateur!BL48*Calculateur!BN48*VLOOKUP('Données projet'!$B$11,Paramètres!$A$1:$I$88,3,0)*0.475*44/12</f>
        <v>#N/A</v>
      </c>
      <c r="BR48" s="23" t="e">
        <f>EXP(-LN(2)/2)*BR47+(1-EXP(-LN(2)/2))/(LN(2)/2)*BL48*BO48*VLOOKUP('Données projet'!$B$11,Paramètres!$A$1:$I$88,3,0)*0.475*44/12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projet'!$B$9,Paramètres!$A$1:$I$88,3,0)*VLOOKUP('Données projet'!$B$9,Paramètres!$A$1:$I$88,5,0)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148.54336005338024</v>
      </c>
      <c r="T49" s="62">
        <f t="shared" si="34"/>
        <v>361.07991692964788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38.840048382192869</v>
      </c>
      <c r="AA49" s="23">
        <f>EXP(-LN(2)/25)*AA48+(1-EXP(-LN(2)/25))/(LN(2)/25)*Calculateur!V49*Calculateur!X49*VLOOKUP('Données projet'!$B$9,Paramètres!$A$1:$I$88,3,0)*0.475*44/12</f>
        <v>28.202523487582791</v>
      </c>
      <c r="AB49" s="23">
        <f>EXP(-LN(2)/2)*AB48+(1-EXP(-LN(2)/2))/(LN(2)/2)*V49*Y49*VLOOKUP('Données projet'!$B$9,Paramètres!$A$1:$I$88,3,0)*0.475*44/12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projet'!$B$10,Paramètres!$A$1:$I$88,3,0)*VLOOKUP('Données projet'!$B$10,Paramètres!$A$1:$I$88,5,0)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projet'!$B$10,Paramètres!$A$1:$I$88,3,0)*0.475*44/12</f>
        <v>#N/A</v>
      </c>
      <c r="AV49" s="23" t="e">
        <f>EXP(-LN(2)/25)*AV48+(1-EXP(-LN(2)/25))/(LN(2)/25)*Calculateur!AQ49*Calculateur!AS49*VLOOKUP('Données projet'!$B$10,Paramètres!$A$1:$I$88,3,0)*0.475*44/12</f>
        <v>#N/A</v>
      </c>
      <c r="AW49" s="23" t="e">
        <f>EXP(-LN(2)/2)*AW48+(1-EXP(-LN(2)/2))/(LN(2)/2)*AQ49*AT49*VLOOKUP('Données projet'!$B$10,Paramètres!$A$1:$I$88,3,0)*0.475*44/12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projet'!$B$11,Paramètres!$A$1:$I$88,3,0)*VLOOKUP('Données projet'!$B$11,Paramètres!$A$1:$I$88,5,0)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projet'!$B$11,Paramètres!$A$1:$I$88,3,0)*0.475*44/12</f>
        <v>#N/A</v>
      </c>
      <c r="BQ49" s="23" t="e">
        <f>EXP(-LN(2)/25)*BQ48+(1-EXP(-LN(2)/25))/(LN(2)/25)*Calculateur!BL49*Calculateur!BN49*VLOOKUP('Données projet'!$B$11,Paramètres!$A$1:$I$88,3,0)*0.475*44/12</f>
        <v>#N/A</v>
      </c>
      <c r="BR49" s="23" t="e">
        <f>EXP(-LN(2)/2)*BR48+(1-EXP(-LN(2)/2))/(LN(2)/2)*BL49*BO49*VLOOKUP('Données projet'!$B$11,Paramètres!$A$1:$I$88,3,0)*0.475*44/12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projet'!$B$9,Paramètres!$A$1:$I$88,3,0)*VLOOKUP('Données projet'!$B$9,Paramètres!$A$1:$I$88,5,0)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148.54336005338024</v>
      </c>
      <c r="T50" s="62">
        <f t="shared" si="34"/>
        <v>361.07991692964788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38.078418723508378</v>
      </c>
      <c r="AA50" s="23">
        <f>EXP(-LN(2)/25)*AA49+(1-EXP(-LN(2)/25))/(LN(2)/25)*Calculateur!V50*Calculateur!X50*VLOOKUP('Données projet'!$B$9,Paramètres!$A$1:$I$88,3,0)*0.475*44/12</f>
        <v>27.431323999708589</v>
      </c>
      <c r="AB50" s="23">
        <f>EXP(-LN(2)/2)*AB49+(1-EXP(-LN(2)/2))/(LN(2)/2)*V50*Y50*VLOOKUP('Données projet'!$B$9,Paramètres!$A$1:$I$88,3,0)*0.475*44/12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projet'!$B$10,Paramètres!$A$1:$I$88,3,0)*VLOOKUP('Données projet'!$B$10,Paramètres!$A$1:$I$88,5,0)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projet'!$B$10,Paramètres!$A$1:$I$88,3,0)*0.475*44/12</f>
        <v>#N/A</v>
      </c>
      <c r="AV50" s="23" t="e">
        <f>EXP(-LN(2)/25)*AV49+(1-EXP(-LN(2)/25))/(LN(2)/25)*Calculateur!AQ50*Calculateur!AS50*VLOOKUP('Données projet'!$B$10,Paramètres!$A$1:$I$88,3,0)*0.475*44/12</f>
        <v>#N/A</v>
      </c>
      <c r="AW50" s="23" t="e">
        <f>EXP(-LN(2)/2)*AW49+(1-EXP(-LN(2)/2))/(LN(2)/2)*AQ50*AT50*VLOOKUP('Données projet'!$B$10,Paramètres!$A$1:$I$88,3,0)*0.475*44/12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projet'!$B$11,Paramètres!$A$1:$I$88,3,0)*VLOOKUP('Données projet'!$B$11,Paramètres!$A$1:$I$88,5,0)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projet'!$B$11,Paramètres!$A$1:$I$88,3,0)*0.475*44/12</f>
        <v>#N/A</v>
      </c>
      <c r="BQ50" s="23" t="e">
        <f>EXP(-LN(2)/25)*BQ49+(1-EXP(-LN(2)/25))/(LN(2)/25)*Calculateur!BL50*Calculateur!BN50*VLOOKUP('Données projet'!$B$11,Paramètres!$A$1:$I$88,3,0)*0.475*44/12</f>
        <v>#N/A</v>
      </c>
      <c r="BR50" s="23" t="e">
        <f>EXP(-LN(2)/2)*BR49+(1-EXP(-LN(2)/2))/(LN(2)/2)*BL50*BO50*VLOOKUP('Données projet'!$B$11,Paramètres!$A$1:$I$88,3,0)*0.475*44/12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projet'!$B$9,Paramètres!$A$1:$I$88,3,0)*VLOOKUP('Données projet'!$B$9,Paramètres!$A$1:$I$88,5,0)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148.54336005338024</v>
      </c>
      <c r="T51" s="62">
        <f t="shared" si="34"/>
        <v>361.07991692964788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37.331724157882469</v>
      </c>
      <c r="AA51" s="23">
        <f>EXP(-LN(2)/25)*AA50+(1-EXP(-LN(2)/25))/(LN(2)/25)*Calculateur!V51*Calculateur!X51*VLOOKUP('Données projet'!$B$9,Paramètres!$A$1:$I$88,3,0)*0.475*44/12</f>
        <v>26.681213002385924</v>
      </c>
      <c r="AB51" s="23">
        <f>EXP(-LN(2)/2)*AB50+(1-EXP(-LN(2)/2))/(LN(2)/2)*V51*Y51*VLOOKUP('Données projet'!$B$9,Paramètres!$A$1:$I$88,3,0)*0.475*44/12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projet'!$B$10,Paramètres!$A$1:$I$88,3,0)*VLOOKUP('Données projet'!$B$10,Paramètres!$A$1:$I$88,5,0)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projet'!$B$10,Paramètres!$A$1:$I$88,3,0)*0.475*44/12</f>
        <v>#N/A</v>
      </c>
      <c r="AV51" s="23" t="e">
        <f>EXP(-LN(2)/25)*AV50+(1-EXP(-LN(2)/25))/(LN(2)/25)*Calculateur!AQ51*Calculateur!AS51*VLOOKUP('Données projet'!$B$10,Paramètres!$A$1:$I$88,3,0)*0.475*44/12</f>
        <v>#N/A</v>
      </c>
      <c r="AW51" s="23" t="e">
        <f>EXP(-LN(2)/2)*AW50+(1-EXP(-LN(2)/2))/(LN(2)/2)*AQ51*AT51*VLOOKUP('Données projet'!$B$10,Paramètres!$A$1:$I$88,3,0)*0.475*44/12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projet'!$B$11,Paramètres!$A$1:$I$88,3,0)*VLOOKUP('Données projet'!$B$11,Paramètres!$A$1:$I$88,5,0)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projet'!$B$11,Paramètres!$A$1:$I$88,3,0)*0.475*44/12</f>
        <v>#N/A</v>
      </c>
      <c r="BQ51" s="23" t="e">
        <f>EXP(-LN(2)/25)*BQ50+(1-EXP(-LN(2)/25))/(LN(2)/25)*Calculateur!BL51*Calculateur!BN51*VLOOKUP('Données projet'!$B$11,Paramètres!$A$1:$I$88,3,0)*0.475*44/12</f>
        <v>#N/A</v>
      </c>
      <c r="BR51" s="23" t="e">
        <f>EXP(-LN(2)/2)*BR50+(1-EXP(-LN(2)/2))/(LN(2)/2)*BL51*BO51*VLOOKUP('Données projet'!$B$11,Paramètres!$A$1:$I$88,3,0)*0.475*44/12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projet'!$B$9,Paramètres!$A$1:$I$88,3,0)*VLOOKUP('Données projet'!$B$9,Paramètres!$A$1:$I$88,5,0)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148.54336005338024</v>
      </c>
      <c r="T52" s="62">
        <f t="shared" si="34"/>
        <v>361.07991692964788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36.599671817249771</v>
      </c>
      <c r="AA52" s="23">
        <f>EXP(-LN(2)/25)*AA51+(1-EXP(-LN(2)/25))/(LN(2)/25)*Calculateur!V52*Calculateur!X52*VLOOKUP('Données projet'!$B$9,Paramètres!$A$1:$I$88,3,0)*0.475*44/12</f>
        <v>25.95161382973167</v>
      </c>
      <c r="AB52" s="23">
        <f>EXP(-LN(2)/2)*AB51+(1-EXP(-LN(2)/2))/(LN(2)/2)*V52*Y52*VLOOKUP('Données projet'!$B$9,Paramètres!$A$1:$I$88,3,0)*0.475*44/12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projet'!$B$10,Paramètres!$A$1:$I$88,3,0)*VLOOKUP('Données projet'!$B$10,Paramètres!$A$1:$I$88,5,0)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projet'!$B$10,Paramètres!$A$1:$I$88,3,0)*0.475*44/12</f>
        <v>#N/A</v>
      </c>
      <c r="AV52" s="23" t="e">
        <f>EXP(-LN(2)/25)*AV51+(1-EXP(-LN(2)/25))/(LN(2)/25)*Calculateur!AQ52*Calculateur!AS52*VLOOKUP('Données projet'!$B$10,Paramètres!$A$1:$I$88,3,0)*0.475*44/12</f>
        <v>#N/A</v>
      </c>
      <c r="AW52" s="23" t="e">
        <f>EXP(-LN(2)/2)*AW51+(1-EXP(-LN(2)/2))/(LN(2)/2)*AQ52*AT52*VLOOKUP('Données projet'!$B$10,Paramètres!$A$1:$I$88,3,0)*0.475*44/12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projet'!$B$11,Paramètres!$A$1:$I$88,3,0)*VLOOKUP('Données projet'!$B$11,Paramètres!$A$1:$I$88,5,0)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projet'!$B$11,Paramètres!$A$1:$I$88,3,0)*0.475*44/12</f>
        <v>#N/A</v>
      </c>
      <c r="BQ52" s="23" t="e">
        <f>EXP(-LN(2)/25)*BQ51+(1-EXP(-LN(2)/25))/(LN(2)/25)*Calculateur!BL52*Calculateur!BN52*VLOOKUP('Données projet'!$B$11,Paramètres!$A$1:$I$88,3,0)*0.475*44/12</f>
        <v>#N/A</v>
      </c>
      <c r="BR52" s="23" t="e">
        <f>EXP(-LN(2)/2)*BR51+(1-EXP(-LN(2)/2))/(LN(2)/2)*BL52*BO52*VLOOKUP('Données projet'!$B$11,Paramètres!$A$1:$I$88,3,0)*0.475*44/12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projet'!$B$9,Paramètres!$A$1:$I$88,3,0)*VLOOKUP('Données projet'!$B$9,Paramètres!$A$1:$I$88,5,0)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148.54336005338024</v>
      </c>
      <c r="T53" s="62">
        <f t="shared" si="34"/>
        <v>361.07991692964788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35.881974576509037</v>
      </c>
      <c r="AA53" s="23">
        <f>EXP(-LN(2)/25)*AA52+(1-EXP(-LN(2)/25))/(LN(2)/25)*Calculateur!V53*Calculateur!X53*VLOOKUP('Données projet'!$B$9,Paramètres!$A$1:$I$88,3,0)*0.475*44/12</f>
        <v>25.2419655848216</v>
      </c>
      <c r="AB53" s="23">
        <f>EXP(-LN(2)/2)*AB52+(1-EXP(-LN(2)/2))/(LN(2)/2)*V53*Y53*VLOOKUP('Données projet'!$B$9,Paramètres!$A$1:$I$88,3,0)*0.475*44/12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projet'!$B$10,Paramètres!$A$1:$I$88,3,0)*VLOOKUP('Données projet'!$B$10,Paramètres!$A$1:$I$88,5,0)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projet'!$B$10,Paramètres!$A$1:$I$88,3,0)*0.475*44/12</f>
        <v>#N/A</v>
      </c>
      <c r="AV53" s="23" t="e">
        <f>EXP(-LN(2)/25)*AV52+(1-EXP(-LN(2)/25))/(LN(2)/25)*Calculateur!AQ53*Calculateur!AS53*VLOOKUP('Données projet'!$B$10,Paramètres!$A$1:$I$88,3,0)*0.475*44/12</f>
        <v>#N/A</v>
      </c>
      <c r="AW53" s="23" t="e">
        <f>EXP(-LN(2)/2)*AW52+(1-EXP(-LN(2)/2))/(LN(2)/2)*AQ53*AT53*VLOOKUP('Données projet'!$B$10,Paramètres!$A$1:$I$88,3,0)*0.475*44/12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projet'!$B$11,Paramètres!$A$1:$I$88,3,0)*VLOOKUP('Données projet'!$B$11,Paramètres!$A$1:$I$88,5,0)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projet'!$B$11,Paramètres!$A$1:$I$88,3,0)*0.475*44/12</f>
        <v>#N/A</v>
      </c>
      <c r="BQ53" s="23" t="e">
        <f>EXP(-LN(2)/25)*BQ52+(1-EXP(-LN(2)/25))/(LN(2)/25)*Calculateur!BL53*Calculateur!BN53*VLOOKUP('Données projet'!$B$11,Paramètres!$A$1:$I$88,3,0)*0.475*44/12</f>
        <v>#N/A</v>
      </c>
      <c r="BR53" s="23" t="e">
        <f>EXP(-LN(2)/2)*BR52+(1-EXP(-LN(2)/2))/(LN(2)/2)*BL53*BO53*VLOOKUP('Données projet'!$B$11,Paramètres!$A$1:$I$88,3,0)*0.475*44/12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projet'!$B$9,Paramètres!$A$1:$I$88,3,0)*VLOOKUP('Données projet'!$B$9,Paramètres!$A$1:$I$88,5,0)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148.54336005338024</v>
      </c>
      <c r="T54" s="62">
        <f t="shared" si="34"/>
        <v>361.07991692964788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35.178350940907137</v>
      </c>
      <c r="AA54" s="23">
        <f>EXP(-LN(2)/25)*AA53+(1-EXP(-LN(2)/25))/(LN(2)/25)*Calculateur!V54*Calculateur!X54*VLOOKUP('Données projet'!$B$9,Paramètres!$A$1:$I$88,3,0)*0.475*44/12</f>
        <v>24.551722708487375</v>
      </c>
      <c r="AB54" s="23">
        <f>EXP(-LN(2)/2)*AB53+(1-EXP(-LN(2)/2))/(LN(2)/2)*V54*Y54*VLOOKUP('Données projet'!$B$9,Paramètres!$A$1:$I$88,3,0)*0.475*44/12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projet'!$B$10,Paramètres!$A$1:$I$88,3,0)*VLOOKUP('Données projet'!$B$10,Paramètres!$A$1:$I$88,5,0)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projet'!$B$10,Paramètres!$A$1:$I$88,3,0)*0.475*44/12</f>
        <v>#N/A</v>
      </c>
      <c r="AV54" s="23" t="e">
        <f>EXP(-LN(2)/25)*AV53+(1-EXP(-LN(2)/25))/(LN(2)/25)*Calculateur!AQ54*Calculateur!AS54*VLOOKUP('Données projet'!$B$10,Paramètres!$A$1:$I$88,3,0)*0.475*44/12</f>
        <v>#N/A</v>
      </c>
      <c r="AW54" s="23" t="e">
        <f>EXP(-LN(2)/2)*AW53+(1-EXP(-LN(2)/2))/(LN(2)/2)*AQ54*AT54*VLOOKUP('Données projet'!$B$10,Paramètres!$A$1:$I$88,3,0)*0.475*44/12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projet'!$B$11,Paramètres!$A$1:$I$88,3,0)*VLOOKUP('Données projet'!$B$11,Paramètres!$A$1:$I$88,5,0)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projet'!$B$11,Paramètres!$A$1:$I$88,3,0)*0.475*44/12</f>
        <v>#N/A</v>
      </c>
      <c r="BQ54" s="23" t="e">
        <f>EXP(-LN(2)/25)*BQ53+(1-EXP(-LN(2)/25))/(LN(2)/25)*Calculateur!BL54*Calculateur!BN54*VLOOKUP('Données projet'!$B$11,Paramètres!$A$1:$I$88,3,0)*0.475*44/12</f>
        <v>#N/A</v>
      </c>
      <c r="BR54" s="23" t="e">
        <f>EXP(-LN(2)/2)*BR53+(1-EXP(-LN(2)/2))/(LN(2)/2)*BL54*BO54*VLOOKUP('Données projet'!$B$11,Paramètres!$A$1:$I$88,3,0)*0.475*44/12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projet'!$B$9,Paramètres!$A$1:$I$88,3,0)*VLOOKUP('Données projet'!$B$9,Paramètres!$A$1:$I$88,5,0)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148.54336005338024</v>
      </c>
      <c r="T55" s="62">
        <f t="shared" si="34"/>
        <v>361.07991692964788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34.488524935631354</v>
      </c>
      <c r="AA55" s="23">
        <f>EXP(-LN(2)/25)*AA54+(1-EXP(-LN(2)/25))/(LN(2)/25)*Calculateur!V55*Calculateur!X55*VLOOKUP('Données projet'!$B$9,Paramètres!$A$1:$I$88,3,0)*0.475*44/12</f>
        <v>23.880354559904806</v>
      </c>
      <c r="AB55" s="23">
        <f>EXP(-LN(2)/2)*AB54+(1-EXP(-LN(2)/2))/(LN(2)/2)*V55*Y55*VLOOKUP('Données projet'!$B$9,Paramètres!$A$1:$I$88,3,0)*0.475*44/12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projet'!$B$10,Paramètres!$A$1:$I$88,3,0)*VLOOKUP('Données projet'!$B$10,Paramètres!$A$1:$I$88,5,0)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projet'!$B$10,Paramètres!$A$1:$I$88,3,0)*0.475*44/12</f>
        <v>#N/A</v>
      </c>
      <c r="AV55" s="23" t="e">
        <f>EXP(-LN(2)/25)*AV54+(1-EXP(-LN(2)/25))/(LN(2)/25)*Calculateur!AQ55*Calculateur!AS55*VLOOKUP('Données projet'!$B$10,Paramètres!$A$1:$I$88,3,0)*0.475*44/12</f>
        <v>#N/A</v>
      </c>
      <c r="AW55" s="23" t="e">
        <f>EXP(-LN(2)/2)*AW54+(1-EXP(-LN(2)/2))/(LN(2)/2)*AQ55*AT55*VLOOKUP('Données projet'!$B$10,Paramètres!$A$1:$I$88,3,0)*0.475*44/12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projet'!$B$11,Paramètres!$A$1:$I$88,3,0)*VLOOKUP('Données projet'!$B$11,Paramètres!$A$1:$I$88,5,0)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projet'!$B$11,Paramètres!$A$1:$I$88,3,0)*0.475*44/12</f>
        <v>#N/A</v>
      </c>
      <c r="BQ55" s="23" t="e">
        <f>EXP(-LN(2)/25)*BQ54+(1-EXP(-LN(2)/25))/(LN(2)/25)*Calculateur!BL55*Calculateur!BN55*VLOOKUP('Données projet'!$B$11,Paramètres!$A$1:$I$88,3,0)*0.475*44/12</f>
        <v>#N/A</v>
      </c>
      <c r="BR55" s="23" t="e">
        <f>EXP(-LN(2)/2)*BR54+(1-EXP(-LN(2)/2))/(LN(2)/2)*BL55*BO55*VLOOKUP('Données projet'!$B$11,Paramètres!$A$1:$I$88,3,0)*0.475*44/12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projet'!$B$9,Paramètres!$A$1:$I$88,3,0)*VLOOKUP('Données projet'!$B$9,Paramètres!$A$1:$I$88,5,0)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148.54336005338024</v>
      </c>
      <c r="T56" s="62">
        <f t="shared" si="34"/>
        <v>361.07991692964788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33.812225997566706</v>
      </c>
      <c r="AA56" s="23">
        <f>EXP(-LN(2)/25)*AA55+(1-EXP(-LN(2)/25))/(LN(2)/25)*Calculateur!V56*Calculateur!X56*VLOOKUP('Données projet'!$B$9,Paramètres!$A$1:$I$88,3,0)*0.475*44/12</f>
        <v>23.227345008650943</v>
      </c>
      <c r="AB56" s="23">
        <f>EXP(-LN(2)/2)*AB55+(1-EXP(-LN(2)/2))/(LN(2)/2)*V56*Y56*VLOOKUP('Données projet'!$B$9,Paramètres!$A$1:$I$88,3,0)*0.475*44/12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projet'!$B$10,Paramètres!$A$1:$I$88,3,0)*VLOOKUP('Données projet'!$B$10,Paramètres!$A$1:$I$88,5,0)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projet'!$B$10,Paramètres!$A$1:$I$88,3,0)*0.475*44/12</f>
        <v>#N/A</v>
      </c>
      <c r="AV56" s="23" t="e">
        <f>EXP(-LN(2)/25)*AV55+(1-EXP(-LN(2)/25))/(LN(2)/25)*Calculateur!AQ56*Calculateur!AS56*VLOOKUP('Données projet'!$B$10,Paramètres!$A$1:$I$88,3,0)*0.475*44/12</f>
        <v>#N/A</v>
      </c>
      <c r="AW56" s="23" t="e">
        <f>EXP(-LN(2)/2)*AW55+(1-EXP(-LN(2)/2))/(LN(2)/2)*AQ56*AT56*VLOOKUP('Données projet'!$B$10,Paramètres!$A$1:$I$88,3,0)*0.475*44/12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projet'!$B$11,Paramètres!$A$1:$I$88,3,0)*VLOOKUP('Données projet'!$B$11,Paramètres!$A$1:$I$88,5,0)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projet'!$B$11,Paramètres!$A$1:$I$88,3,0)*0.475*44/12</f>
        <v>#N/A</v>
      </c>
      <c r="BQ56" s="23" t="e">
        <f>EXP(-LN(2)/25)*BQ55+(1-EXP(-LN(2)/25))/(LN(2)/25)*Calculateur!BL56*Calculateur!BN56*VLOOKUP('Données projet'!$B$11,Paramètres!$A$1:$I$88,3,0)*0.475*44/12</f>
        <v>#N/A</v>
      </c>
      <c r="BR56" s="23" t="e">
        <f>EXP(-LN(2)/2)*BR55+(1-EXP(-LN(2)/2))/(LN(2)/2)*BL56*BO56*VLOOKUP('Données projet'!$B$11,Paramètres!$A$1:$I$88,3,0)*0.475*44/12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projet'!$B$9,Paramètres!$A$1:$I$88,3,0)*VLOOKUP('Données projet'!$B$9,Paramètres!$A$1:$I$88,5,0)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148.54336005338024</v>
      </c>
      <c r="T57" s="62">
        <f t="shared" si="34"/>
        <v>361.07991692964788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33.149188869175887</v>
      </c>
      <c r="AA57" s="23">
        <f>EXP(-LN(2)/25)*AA56+(1-EXP(-LN(2)/25))/(LN(2)/25)*Calculateur!V57*Calculateur!X57*VLOOKUP('Données projet'!$B$9,Paramètres!$A$1:$I$88,3,0)*0.475*44/12</f>
        <v>22.592192037916394</v>
      </c>
      <c r="AB57" s="23">
        <f>EXP(-LN(2)/2)*AB56+(1-EXP(-LN(2)/2))/(LN(2)/2)*V57*Y57*VLOOKUP('Données projet'!$B$9,Paramètres!$A$1:$I$88,3,0)*0.475*44/12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projet'!$B$10,Paramètres!$A$1:$I$88,3,0)*VLOOKUP('Données projet'!$B$10,Paramètres!$A$1:$I$88,5,0)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projet'!$B$10,Paramètres!$A$1:$I$88,3,0)*0.475*44/12</f>
        <v>#N/A</v>
      </c>
      <c r="AV57" s="23" t="e">
        <f>EXP(-LN(2)/25)*AV56+(1-EXP(-LN(2)/25))/(LN(2)/25)*Calculateur!AQ57*Calculateur!AS57*VLOOKUP('Données projet'!$B$10,Paramètres!$A$1:$I$88,3,0)*0.475*44/12</f>
        <v>#N/A</v>
      </c>
      <c r="AW57" s="23" t="e">
        <f>EXP(-LN(2)/2)*AW56+(1-EXP(-LN(2)/2))/(LN(2)/2)*AQ57*AT57*VLOOKUP('Données projet'!$B$10,Paramètres!$A$1:$I$88,3,0)*0.475*44/12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projet'!$B$11,Paramètres!$A$1:$I$88,3,0)*VLOOKUP('Données projet'!$B$11,Paramètres!$A$1:$I$88,5,0)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projet'!$B$11,Paramètres!$A$1:$I$88,3,0)*0.475*44/12</f>
        <v>#N/A</v>
      </c>
      <c r="BQ57" s="23" t="e">
        <f>EXP(-LN(2)/25)*BQ56+(1-EXP(-LN(2)/25))/(LN(2)/25)*Calculateur!BL57*Calculateur!BN57*VLOOKUP('Données projet'!$B$11,Paramètres!$A$1:$I$88,3,0)*0.475*44/12</f>
        <v>#N/A</v>
      </c>
      <c r="BR57" s="23" t="e">
        <f>EXP(-LN(2)/2)*BR56+(1-EXP(-LN(2)/2))/(LN(2)/2)*BL57*BO57*VLOOKUP('Données projet'!$B$11,Paramètres!$A$1:$I$88,3,0)*0.475*44/12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projet'!$B$9,Paramètres!$A$1:$I$88,3,0)*VLOOKUP('Données projet'!$B$9,Paramètres!$A$1:$I$88,5,0)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148.54336005338024</v>
      </c>
      <c r="T58" s="62">
        <f t="shared" si="34"/>
        <v>361.07991692964788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32.499153494460096</v>
      </c>
      <c r="AA58" s="23">
        <f>EXP(-LN(2)/25)*AA57+(1-EXP(-LN(2)/25))/(LN(2)/25)*Calculateur!V58*Calculateur!X58*VLOOKUP('Données projet'!$B$9,Paramètres!$A$1:$I$88,3,0)*0.475*44/12</f>
        <v>21.974407358567827</v>
      </c>
      <c r="AB58" s="23">
        <f>EXP(-LN(2)/2)*AB57+(1-EXP(-LN(2)/2))/(LN(2)/2)*V58*Y58*VLOOKUP('Données projet'!$B$9,Paramètres!$A$1:$I$88,3,0)*0.475*44/12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projet'!$B$10,Paramètres!$A$1:$I$88,3,0)*VLOOKUP('Données projet'!$B$10,Paramètres!$A$1:$I$88,5,0)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projet'!$B$10,Paramètres!$A$1:$I$88,3,0)*0.475*44/12</f>
        <v>#N/A</v>
      </c>
      <c r="AV58" s="23" t="e">
        <f>EXP(-LN(2)/25)*AV57+(1-EXP(-LN(2)/25))/(LN(2)/25)*Calculateur!AQ58*Calculateur!AS58*VLOOKUP('Données projet'!$B$10,Paramètres!$A$1:$I$88,3,0)*0.475*44/12</f>
        <v>#N/A</v>
      </c>
      <c r="AW58" s="23" t="e">
        <f>EXP(-LN(2)/2)*AW57+(1-EXP(-LN(2)/2))/(LN(2)/2)*AQ58*AT58*VLOOKUP('Données projet'!$B$10,Paramètres!$A$1:$I$88,3,0)*0.475*44/12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projet'!$B$11,Paramètres!$A$1:$I$88,3,0)*VLOOKUP('Données projet'!$B$11,Paramètres!$A$1:$I$88,5,0)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projet'!$B$11,Paramètres!$A$1:$I$88,3,0)*0.475*44/12</f>
        <v>#N/A</v>
      </c>
      <c r="BQ58" s="23" t="e">
        <f>EXP(-LN(2)/25)*BQ57+(1-EXP(-LN(2)/25))/(LN(2)/25)*Calculateur!BL58*Calculateur!BN58*VLOOKUP('Données projet'!$B$11,Paramètres!$A$1:$I$88,3,0)*0.475*44/12</f>
        <v>#N/A</v>
      </c>
      <c r="BR58" s="23" t="e">
        <f>EXP(-LN(2)/2)*BR57+(1-EXP(-LN(2)/2))/(LN(2)/2)*BL58*BO58*VLOOKUP('Données projet'!$B$11,Paramètres!$A$1:$I$88,3,0)*0.475*44/12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projet'!$B$9,Paramètres!$A$1:$I$88,3,0)*VLOOKUP('Données projet'!$B$9,Paramètres!$A$1:$I$88,5,0)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148.54336005338024</v>
      </c>
      <c r="T59" s="62">
        <f t="shared" si="34"/>
        <v>361.07991692964788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31.861864916960052</v>
      </c>
      <c r="AA59" s="23">
        <f>EXP(-LN(2)/25)*AA58+(1-EXP(-LN(2)/25))/(LN(2)/25)*Calculateur!V59*Calculateur!X59*VLOOKUP('Données projet'!$B$9,Paramètres!$A$1:$I$88,3,0)*0.475*44/12</f>
        <v>21.373516033763931</v>
      </c>
      <c r="AB59" s="23">
        <f>EXP(-LN(2)/2)*AB58+(1-EXP(-LN(2)/2))/(LN(2)/2)*V59*Y59*VLOOKUP('Données projet'!$B$9,Paramètres!$A$1:$I$88,3,0)*0.475*44/12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projet'!$B$10,Paramètres!$A$1:$I$88,3,0)*VLOOKUP('Données projet'!$B$10,Paramètres!$A$1:$I$88,5,0)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projet'!$B$10,Paramètres!$A$1:$I$88,3,0)*0.475*44/12</f>
        <v>#N/A</v>
      </c>
      <c r="AV59" s="23" t="e">
        <f>EXP(-LN(2)/25)*AV58+(1-EXP(-LN(2)/25))/(LN(2)/25)*Calculateur!AQ59*Calculateur!AS59*VLOOKUP('Données projet'!$B$10,Paramètres!$A$1:$I$88,3,0)*0.475*44/12</f>
        <v>#N/A</v>
      </c>
      <c r="AW59" s="23" t="e">
        <f>EXP(-LN(2)/2)*AW58+(1-EXP(-LN(2)/2))/(LN(2)/2)*AQ59*AT59*VLOOKUP('Données projet'!$B$10,Paramètres!$A$1:$I$88,3,0)*0.475*44/12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projet'!$B$11,Paramètres!$A$1:$I$88,3,0)*VLOOKUP('Données projet'!$B$11,Paramètres!$A$1:$I$88,5,0)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projet'!$B$11,Paramètres!$A$1:$I$88,3,0)*0.475*44/12</f>
        <v>#N/A</v>
      </c>
      <c r="BQ59" s="23" t="e">
        <f>EXP(-LN(2)/25)*BQ58+(1-EXP(-LN(2)/25))/(LN(2)/25)*Calculateur!BL59*Calculateur!BN59*VLOOKUP('Données projet'!$B$11,Paramètres!$A$1:$I$88,3,0)*0.475*44/12</f>
        <v>#N/A</v>
      </c>
      <c r="BR59" s="23" t="e">
        <f>EXP(-LN(2)/2)*BR58+(1-EXP(-LN(2)/2))/(LN(2)/2)*BL59*BO59*VLOOKUP('Données projet'!$B$11,Paramètres!$A$1:$I$88,3,0)*0.475*44/12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projet'!$B$9,Paramètres!$A$1:$I$88,3,0)*VLOOKUP('Données projet'!$B$9,Paramètres!$A$1:$I$88,5,0)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148.54336005338024</v>
      </c>
      <c r="T60" s="62">
        <f t="shared" si="34"/>
        <v>361.07991692964788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31.237073179757132</v>
      </c>
      <c r="AA60" s="23">
        <f>EXP(-LN(2)/25)*AA59+(1-EXP(-LN(2)/25))/(LN(2)/25)*Calculateur!V60*Calculateur!X60*VLOOKUP('Données projet'!$B$9,Paramètres!$A$1:$I$88,3,0)*0.475*44/12</f>
        <v>20.789056113836299</v>
      </c>
      <c r="AB60" s="23">
        <f>EXP(-LN(2)/2)*AB59+(1-EXP(-LN(2)/2))/(LN(2)/2)*V60*Y60*VLOOKUP('Données projet'!$B$9,Paramètres!$A$1:$I$88,3,0)*0.475*44/12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projet'!$B$10,Paramètres!$A$1:$I$88,3,0)*VLOOKUP('Données projet'!$B$10,Paramètres!$A$1:$I$88,5,0)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projet'!$B$10,Paramètres!$A$1:$I$88,3,0)*0.475*44/12</f>
        <v>#N/A</v>
      </c>
      <c r="AV60" s="23" t="e">
        <f>EXP(-LN(2)/25)*AV59+(1-EXP(-LN(2)/25))/(LN(2)/25)*Calculateur!AQ60*Calculateur!AS60*VLOOKUP('Données projet'!$B$10,Paramètres!$A$1:$I$88,3,0)*0.475*44/12</f>
        <v>#N/A</v>
      </c>
      <c r="AW60" s="23" t="e">
        <f>EXP(-LN(2)/2)*AW59+(1-EXP(-LN(2)/2))/(LN(2)/2)*AQ60*AT60*VLOOKUP('Données projet'!$B$10,Paramètres!$A$1:$I$88,3,0)*0.475*44/12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projet'!$B$11,Paramètres!$A$1:$I$88,3,0)*VLOOKUP('Données projet'!$B$11,Paramètres!$A$1:$I$88,5,0)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projet'!$B$11,Paramètres!$A$1:$I$88,3,0)*0.475*44/12</f>
        <v>#N/A</v>
      </c>
      <c r="BQ60" s="23" t="e">
        <f>EXP(-LN(2)/25)*BQ59+(1-EXP(-LN(2)/25))/(LN(2)/25)*Calculateur!BL60*Calculateur!BN60*VLOOKUP('Données projet'!$B$11,Paramètres!$A$1:$I$88,3,0)*0.475*44/12</f>
        <v>#N/A</v>
      </c>
      <c r="BR60" s="23" t="e">
        <f>EXP(-LN(2)/2)*BR59+(1-EXP(-LN(2)/2))/(LN(2)/2)*BL60*BO60*VLOOKUP('Données projet'!$B$11,Paramètres!$A$1:$I$88,3,0)*0.475*44/12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projet'!$B$9,Paramètres!$A$1:$I$88,3,0)*VLOOKUP('Données projet'!$B$9,Paramètres!$A$1:$I$88,5,0)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148.54336005338024</v>
      </c>
      <c r="T61" s="62">
        <f t="shared" si="34"/>
        <v>361.07991692964788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30.624533227435432</v>
      </c>
      <c r="AA61" s="23">
        <f>EXP(-LN(2)/25)*AA60+(1-EXP(-LN(2)/25))/(LN(2)/25)*Calculateur!V61*Calculateur!X61*VLOOKUP('Données projet'!$B$9,Paramètres!$A$1:$I$88,3,0)*0.475*44/12</f>
        <v>20.220578281154499</v>
      </c>
      <c r="AB61" s="23">
        <f>EXP(-LN(2)/2)*AB60+(1-EXP(-LN(2)/2))/(LN(2)/2)*V61*Y61*VLOOKUP('Données projet'!$B$9,Paramètres!$A$1:$I$88,3,0)*0.475*44/12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projet'!$B$10,Paramètres!$A$1:$I$88,3,0)*VLOOKUP('Données projet'!$B$10,Paramètres!$A$1:$I$88,5,0)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projet'!$B$10,Paramètres!$A$1:$I$88,3,0)*0.475*44/12</f>
        <v>#N/A</v>
      </c>
      <c r="AV61" s="23" t="e">
        <f>EXP(-LN(2)/25)*AV60+(1-EXP(-LN(2)/25))/(LN(2)/25)*Calculateur!AQ61*Calculateur!AS61*VLOOKUP('Données projet'!$B$10,Paramètres!$A$1:$I$88,3,0)*0.475*44/12</f>
        <v>#N/A</v>
      </c>
      <c r="AW61" s="23" t="e">
        <f>EXP(-LN(2)/2)*AW60+(1-EXP(-LN(2)/2))/(LN(2)/2)*AQ61*AT61*VLOOKUP('Données projet'!$B$10,Paramètres!$A$1:$I$88,3,0)*0.475*44/12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projet'!$B$11,Paramètres!$A$1:$I$88,3,0)*VLOOKUP('Données projet'!$B$11,Paramètres!$A$1:$I$88,5,0)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projet'!$B$11,Paramètres!$A$1:$I$88,3,0)*0.475*44/12</f>
        <v>#N/A</v>
      </c>
      <c r="BQ61" s="23" t="e">
        <f>EXP(-LN(2)/25)*BQ60+(1-EXP(-LN(2)/25))/(LN(2)/25)*Calculateur!BL61*Calculateur!BN61*VLOOKUP('Données projet'!$B$11,Paramètres!$A$1:$I$88,3,0)*0.475*44/12</f>
        <v>#N/A</v>
      </c>
      <c r="BR61" s="23" t="e">
        <f>EXP(-LN(2)/2)*BR60+(1-EXP(-LN(2)/2))/(LN(2)/2)*BL61*BO61*VLOOKUP('Données projet'!$B$11,Paramètres!$A$1:$I$88,3,0)*0.475*44/12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projet'!$B$9,Paramètres!$A$1:$I$88,3,0)*VLOOKUP('Données projet'!$B$9,Paramètres!$A$1:$I$88,5,0)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148.54336005338024</v>
      </c>
      <c r="T62" s="62">
        <f t="shared" si="34"/>
        <v>361.07991692964788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30.024004809966282</v>
      </c>
      <c r="AA62" s="23">
        <f>EXP(-LN(2)/25)*AA61+(1-EXP(-LN(2)/25))/(LN(2)/25)*Calculateur!V62*Calculateur!X62*VLOOKUP('Données projet'!$B$9,Paramètres!$A$1:$I$88,3,0)*0.475*44/12</f>
        <v>19.667645504702332</v>
      </c>
      <c r="AB62" s="23">
        <f>EXP(-LN(2)/2)*AB61+(1-EXP(-LN(2)/2))/(LN(2)/2)*V62*Y62*VLOOKUP('Données projet'!$B$9,Paramètres!$A$1:$I$88,3,0)*0.475*44/12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projet'!$B$10,Paramètres!$A$1:$I$88,3,0)*VLOOKUP('Données projet'!$B$10,Paramètres!$A$1:$I$88,5,0)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projet'!$B$10,Paramètres!$A$1:$I$88,3,0)*0.475*44/12</f>
        <v>#N/A</v>
      </c>
      <c r="AV62" s="23" t="e">
        <f>EXP(-LN(2)/25)*AV61+(1-EXP(-LN(2)/25))/(LN(2)/25)*Calculateur!AQ62*Calculateur!AS62*VLOOKUP('Données projet'!$B$10,Paramètres!$A$1:$I$88,3,0)*0.475*44/12</f>
        <v>#N/A</v>
      </c>
      <c r="AW62" s="23" t="e">
        <f>EXP(-LN(2)/2)*AW61+(1-EXP(-LN(2)/2))/(LN(2)/2)*AQ62*AT62*VLOOKUP('Données projet'!$B$10,Paramètres!$A$1:$I$88,3,0)*0.475*44/12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projet'!$B$11,Paramètres!$A$1:$I$88,3,0)*VLOOKUP('Données projet'!$B$11,Paramètres!$A$1:$I$88,5,0)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projet'!$B$11,Paramètres!$A$1:$I$88,3,0)*0.475*44/12</f>
        <v>#N/A</v>
      </c>
      <c r="BQ62" s="23" t="e">
        <f>EXP(-LN(2)/25)*BQ61+(1-EXP(-LN(2)/25))/(LN(2)/25)*Calculateur!BL62*Calculateur!BN62*VLOOKUP('Données projet'!$B$11,Paramètres!$A$1:$I$88,3,0)*0.475*44/12</f>
        <v>#N/A</v>
      </c>
      <c r="BR62" s="23" t="e">
        <f>EXP(-LN(2)/2)*BR61+(1-EXP(-LN(2)/2))/(LN(2)/2)*BL62*BO62*VLOOKUP('Données projet'!$B$11,Paramètres!$A$1:$I$88,3,0)*0.475*44/12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projet'!$B$9,Paramètres!$A$1:$I$88,3,0)*VLOOKUP('Données projet'!$B$9,Paramètres!$A$1:$I$88,5,0)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148.54336005338024</v>
      </c>
      <c r="T63" s="62">
        <f t="shared" si="34"/>
        <v>361.07991692964788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29.435252388477537</v>
      </c>
      <c r="AA63" s="23">
        <f>EXP(-LN(2)/25)*AA62+(1-EXP(-LN(2)/25))/(LN(2)/25)*Calculateur!V63*Calculateur!X63*VLOOKUP('Données projet'!$B$9,Paramètres!$A$1:$I$88,3,0)*0.475*44/12</f>
        <v>19.129832704099719</v>
      </c>
      <c r="AB63" s="23">
        <f>EXP(-LN(2)/2)*AB62+(1-EXP(-LN(2)/2))/(LN(2)/2)*V63*Y63*VLOOKUP('Données projet'!$B$9,Paramètres!$A$1:$I$88,3,0)*0.475*44/12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projet'!$B$10,Paramètres!$A$1:$I$88,3,0)*VLOOKUP('Données projet'!$B$10,Paramètres!$A$1:$I$88,5,0)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projet'!$B$10,Paramètres!$A$1:$I$88,3,0)*0.475*44/12</f>
        <v>#N/A</v>
      </c>
      <c r="AV63" s="23" t="e">
        <f>EXP(-LN(2)/25)*AV62+(1-EXP(-LN(2)/25))/(LN(2)/25)*Calculateur!AQ63*Calculateur!AS63*VLOOKUP('Données projet'!$B$10,Paramètres!$A$1:$I$88,3,0)*0.475*44/12</f>
        <v>#N/A</v>
      </c>
      <c r="AW63" s="23" t="e">
        <f>EXP(-LN(2)/2)*AW62+(1-EXP(-LN(2)/2))/(LN(2)/2)*AQ63*AT63*VLOOKUP('Données projet'!$B$10,Paramètres!$A$1:$I$88,3,0)*0.475*44/12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projet'!$B$11,Paramètres!$A$1:$I$88,3,0)*VLOOKUP('Données projet'!$B$11,Paramètres!$A$1:$I$88,5,0)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projet'!$B$11,Paramètres!$A$1:$I$88,3,0)*0.475*44/12</f>
        <v>#N/A</v>
      </c>
      <c r="BQ63" s="23" t="e">
        <f>EXP(-LN(2)/25)*BQ62+(1-EXP(-LN(2)/25))/(LN(2)/25)*Calculateur!BL63*Calculateur!BN63*VLOOKUP('Données projet'!$B$11,Paramètres!$A$1:$I$88,3,0)*0.475*44/12</f>
        <v>#N/A</v>
      </c>
      <c r="BR63" s="23" t="e">
        <f>EXP(-LN(2)/2)*BR62+(1-EXP(-LN(2)/2))/(LN(2)/2)*BL63*BO63*VLOOKUP('Données projet'!$B$11,Paramètres!$A$1:$I$88,3,0)*0.475*44/12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projet'!$B$9,Paramètres!$A$1:$I$88,3,0)*VLOOKUP('Données projet'!$B$9,Paramètres!$A$1:$I$88,5,0)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148.54336005338024</v>
      </c>
      <c r="T64" s="62">
        <f t="shared" si="34"/>
        <v>361.07991692964788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28.858045042870664</v>
      </c>
      <c r="AA64" s="23">
        <f>EXP(-LN(2)/25)*AA63+(1-EXP(-LN(2)/25))/(LN(2)/25)*Calculateur!V64*Calculateur!X64*VLOOKUP('Données projet'!$B$9,Paramètres!$A$1:$I$88,3,0)*0.475*44/12</f>
        <v>18.606726422811931</v>
      </c>
      <c r="AB64" s="23">
        <f>EXP(-LN(2)/2)*AB63+(1-EXP(-LN(2)/2))/(LN(2)/2)*V64*Y64*VLOOKUP('Données projet'!$B$9,Paramètres!$A$1:$I$88,3,0)*0.475*44/12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projet'!$B$10,Paramètres!$A$1:$I$88,3,0)*VLOOKUP('Données projet'!$B$10,Paramètres!$A$1:$I$88,5,0)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projet'!$B$10,Paramètres!$A$1:$I$88,3,0)*0.475*44/12</f>
        <v>#N/A</v>
      </c>
      <c r="AV64" s="23" t="e">
        <f>EXP(-LN(2)/25)*AV63+(1-EXP(-LN(2)/25))/(LN(2)/25)*Calculateur!AQ64*Calculateur!AS64*VLOOKUP('Données projet'!$B$10,Paramètres!$A$1:$I$88,3,0)*0.475*44/12</f>
        <v>#N/A</v>
      </c>
      <c r="AW64" s="23" t="e">
        <f>EXP(-LN(2)/2)*AW63+(1-EXP(-LN(2)/2))/(LN(2)/2)*AQ64*AT64*VLOOKUP('Données projet'!$B$10,Paramètres!$A$1:$I$88,3,0)*0.475*44/12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projet'!$B$11,Paramètres!$A$1:$I$88,3,0)*VLOOKUP('Données projet'!$B$11,Paramètres!$A$1:$I$88,5,0)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projet'!$B$11,Paramètres!$A$1:$I$88,3,0)*0.475*44/12</f>
        <v>#N/A</v>
      </c>
      <c r="BQ64" s="23" t="e">
        <f>EXP(-LN(2)/25)*BQ63+(1-EXP(-LN(2)/25))/(LN(2)/25)*Calculateur!BL64*Calculateur!BN64*VLOOKUP('Données projet'!$B$11,Paramètres!$A$1:$I$88,3,0)*0.475*44/12</f>
        <v>#N/A</v>
      </c>
      <c r="BR64" s="23" t="e">
        <f>EXP(-LN(2)/2)*BR63+(1-EXP(-LN(2)/2))/(LN(2)/2)*BL64*BO64*VLOOKUP('Données projet'!$B$11,Paramètres!$A$1:$I$88,3,0)*0.475*44/12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projet'!$B$9,Paramètres!$A$1:$I$88,3,0)*VLOOKUP('Données projet'!$B$9,Paramètres!$A$1:$I$88,5,0)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148.54336005338024</v>
      </c>
      <c r="T65" s="62">
        <f t="shared" si="34"/>
        <v>361.07991692964788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28.292156381249427</v>
      </c>
      <c r="AA65" s="23">
        <f>EXP(-LN(2)/25)*AA64+(1-EXP(-LN(2)/25))/(LN(2)/25)*Calculateur!V65*Calculateur!X65*VLOOKUP('Données projet'!$B$9,Paramètres!$A$1:$I$88,3,0)*0.475*44/12</f>
        <v>18.097924510294924</v>
      </c>
      <c r="AB65" s="23">
        <f>EXP(-LN(2)/2)*AB64+(1-EXP(-LN(2)/2))/(LN(2)/2)*V65*Y65*VLOOKUP('Données projet'!$B$9,Paramètres!$A$1:$I$88,3,0)*0.475*44/12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projet'!$B$10,Paramètres!$A$1:$I$88,3,0)*VLOOKUP('Données projet'!$B$10,Paramètres!$A$1:$I$88,5,0)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projet'!$B$10,Paramètres!$A$1:$I$88,3,0)*0.475*44/12</f>
        <v>#N/A</v>
      </c>
      <c r="AV65" s="23" t="e">
        <f>EXP(-LN(2)/25)*AV64+(1-EXP(-LN(2)/25))/(LN(2)/25)*Calculateur!AQ65*Calculateur!AS65*VLOOKUP('Données projet'!$B$10,Paramètres!$A$1:$I$88,3,0)*0.475*44/12</f>
        <v>#N/A</v>
      </c>
      <c r="AW65" s="23" t="e">
        <f>EXP(-LN(2)/2)*AW64+(1-EXP(-LN(2)/2))/(LN(2)/2)*AQ65*AT65*VLOOKUP('Données projet'!$B$10,Paramètres!$A$1:$I$88,3,0)*0.475*44/12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projet'!$B$11,Paramètres!$A$1:$I$88,3,0)*VLOOKUP('Données projet'!$B$11,Paramètres!$A$1:$I$88,5,0)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projet'!$B$11,Paramètres!$A$1:$I$88,3,0)*0.475*44/12</f>
        <v>#N/A</v>
      </c>
      <c r="BQ65" s="23" t="e">
        <f>EXP(-LN(2)/25)*BQ64+(1-EXP(-LN(2)/25))/(LN(2)/25)*Calculateur!BL65*Calculateur!BN65*VLOOKUP('Données projet'!$B$11,Paramètres!$A$1:$I$88,3,0)*0.475*44/12</f>
        <v>#N/A</v>
      </c>
      <c r="BR65" s="23" t="e">
        <f>EXP(-LN(2)/2)*BR64+(1-EXP(-LN(2)/2))/(LN(2)/2)*BL65*BO65*VLOOKUP('Données projet'!$B$11,Paramètres!$A$1:$I$88,3,0)*0.475*44/12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projet'!$B$9,Paramètres!$A$1:$I$88,3,0)*VLOOKUP('Données projet'!$B$9,Paramètres!$A$1:$I$88,5,0)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148.54336005338024</v>
      </c>
      <c r="T66" s="62">
        <f t="shared" si="34"/>
        <v>361.07991692964788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27.737364451124581</v>
      </c>
      <c r="AA66" s="23">
        <f>EXP(-LN(2)/25)*AA65+(1-EXP(-LN(2)/25))/(LN(2)/25)*Calculateur!V66*Calculateur!X66*VLOOKUP('Données projet'!$B$9,Paramètres!$A$1:$I$88,3,0)*0.475*44/12</f>
        <v>17.603035812832424</v>
      </c>
      <c r="AB66" s="23">
        <f>EXP(-LN(2)/2)*AB65+(1-EXP(-LN(2)/2))/(LN(2)/2)*V66*Y66*VLOOKUP('Données projet'!$B$9,Paramètres!$A$1:$I$88,3,0)*0.475*44/12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projet'!$B$10,Paramètres!$A$1:$I$88,3,0)*VLOOKUP('Données projet'!$B$10,Paramètres!$A$1:$I$88,5,0)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projet'!$B$10,Paramètres!$A$1:$I$88,3,0)*0.475*44/12</f>
        <v>#N/A</v>
      </c>
      <c r="AV66" s="23" t="e">
        <f>EXP(-LN(2)/25)*AV65+(1-EXP(-LN(2)/25))/(LN(2)/25)*Calculateur!AQ66*Calculateur!AS66*VLOOKUP('Données projet'!$B$10,Paramètres!$A$1:$I$88,3,0)*0.475*44/12</f>
        <v>#N/A</v>
      </c>
      <c r="AW66" s="23" t="e">
        <f>EXP(-LN(2)/2)*AW65+(1-EXP(-LN(2)/2))/(LN(2)/2)*AQ66*AT66*VLOOKUP('Données projet'!$B$10,Paramètres!$A$1:$I$88,3,0)*0.475*44/12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projet'!$B$11,Paramètres!$A$1:$I$88,3,0)*VLOOKUP('Données projet'!$B$11,Paramètres!$A$1:$I$88,5,0)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projet'!$B$11,Paramètres!$A$1:$I$88,3,0)*0.475*44/12</f>
        <v>#N/A</v>
      </c>
      <c r="BQ66" s="23" t="e">
        <f>EXP(-LN(2)/25)*BQ65+(1-EXP(-LN(2)/25))/(LN(2)/25)*Calculateur!BL66*Calculateur!BN66*VLOOKUP('Données projet'!$B$11,Paramètres!$A$1:$I$88,3,0)*0.475*44/12</f>
        <v>#N/A</v>
      </c>
      <c r="BR66" s="23" t="e">
        <f>EXP(-LN(2)/2)*BR65+(1-EXP(-LN(2)/2))/(LN(2)/2)*BL66*BO66*VLOOKUP('Données projet'!$B$11,Paramètres!$A$1:$I$88,3,0)*0.475*44/12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projet'!$B$9,Paramètres!$A$1:$I$88,3,0)*VLOOKUP('Données projet'!$B$9,Paramètres!$A$1:$I$88,5,0)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148.54336005338024</v>
      </c>
      <c r="T67" s="62">
        <f t="shared" si="34"/>
        <v>361.07991692964788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27.193451652359816</v>
      </c>
      <c r="AA67" s="23">
        <f>EXP(-LN(2)/25)*AA66+(1-EXP(-LN(2)/25))/(LN(2)/25)*Calculateur!V67*Calculateur!X67*VLOOKUP('Données projet'!$B$9,Paramètres!$A$1:$I$88,3,0)*0.475*44/12</f>
        <v>17.121679872827102</v>
      </c>
      <c r="AB67" s="23">
        <f>EXP(-LN(2)/2)*AB66+(1-EXP(-LN(2)/2))/(LN(2)/2)*V67*Y67*VLOOKUP('Données projet'!$B$9,Paramètres!$A$1:$I$88,3,0)*0.475*44/12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projet'!$B$10,Paramètres!$A$1:$I$88,3,0)*VLOOKUP('Données projet'!$B$10,Paramètres!$A$1:$I$88,5,0)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projet'!$B$10,Paramètres!$A$1:$I$88,3,0)*0.475*44/12</f>
        <v>#N/A</v>
      </c>
      <c r="AV67" s="23" t="e">
        <f>EXP(-LN(2)/25)*AV66+(1-EXP(-LN(2)/25))/(LN(2)/25)*Calculateur!AQ67*Calculateur!AS67*VLOOKUP('Données projet'!$B$10,Paramètres!$A$1:$I$88,3,0)*0.475*44/12</f>
        <v>#N/A</v>
      </c>
      <c r="AW67" s="23" t="e">
        <f>EXP(-LN(2)/2)*AW66+(1-EXP(-LN(2)/2))/(LN(2)/2)*AQ67*AT67*VLOOKUP('Données projet'!$B$10,Paramètres!$A$1:$I$88,3,0)*0.475*44/12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projet'!$B$11,Paramètres!$A$1:$I$88,3,0)*VLOOKUP('Données projet'!$B$11,Paramètres!$A$1:$I$88,5,0)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projet'!$B$11,Paramètres!$A$1:$I$88,3,0)*0.475*44/12</f>
        <v>#N/A</v>
      </c>
      <c r="BQ67" s="23" t="e">
        <f>EXP(-LN(2)/25)*BQ66+(1-EXP(-LN(2)/25))/(LN(2)/25)*Calculateur!BL67*Calculateur!BN67*VLOOKUP('Données projet'!$B$11,Paramètres!$A$1:$I$88,3,0)*0.475*44/12</f>
        <v>#N/A</v>
      </c>
      <c r="BR67" s="23" t="e">
        <f>EXP(-LN(2)/2)*BR66+(1-EXP(-LN(2)/2))/(LN(2)/2)*BL67*BO67*VLOOKUP('Données projet'!$B$11,Paramètres!$A$1:$I$88,3,0)*0.475*44/12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projet'!$B$9,Paramètres!$A$1:$I$88,3,0)*VLOOKUP('Données projet'!$B$9,Paramètres!$A$1:$I$88,5,0)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148.54336005338024</v>
      </c>
      <c r="T68" s="62">
        <f t="shared" si="34"/>
        <v>361.07991692964788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26.660204651824781</v>
      </c>
      <c r="AA68" s="23">
        <f>EXP(-LN(2)/25)*AA67+(1-EXP(-LN(2)/25))/(LN(2)/25)*Calculateur!V68*Calculateur!X68*VLOOKUP('Données projet'!$B$9,Paramètres!$A$1:$I$88,3,0)*0.475*44/12</f>
        <v>16.653486636314632</v>
      </c>
      <c r="AB68" s="23">
        <f>EXP(-LN(2)/2)*AB67+(1-EXP(-LN(2)/2))/(LN(2)/2)*V68*Y68*VLOOKUP('Données projet'!$B$9,Paramètres!$A$1:$I$88,3,0)*0.475*44/12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projet'!$B$10,Paramètres!$A$1:$I$88,3,0)*VLOOKUP('Données projet'!$B$10,Paramètres!$A$1:$I$88,5,0)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projet'!$B$10,Paramètres!$A$1:$I$88,3,0)*0.475*44/12</f>
        <v>#N/A</v>
      </c>
      <c r="AV68" s="23" t="e">
        <f>EXP(-LN(2)/25)*AV67+(1-EXP(-LN(2)/25))/(LN(2)/25)*Calculateur!AQ68*Calculateur!AS68*VLOOKUP('Données projet'!$B$10,Paramètres!$A$1:$I$88,3,0)*0.475*44/12</f>
        <v>#N/A</v>
      </c>
      <c r="AW68" s="23" t="e">
        <f>EXP(-LN(2)/2)*AW67+(1-EXP(-LN(2)/2))/(LN(2)/2)*AQ68*AT68*VLOOKUP('Données projet'!$B$10,Paramètres!$A$1:$I$88,3,0)*0.475*44/12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projet'!$B$11,Paramètres!$A$1:$I$88,3,0)*VLOOKUP('Données projet'!$B$11,Paramètres!$A$1:$I$88,5,0)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projet'!$B$11,Paramètres!$A$1:$I$88,3,0)*0.475*44/12</f>
        <v>#N/A</v>
      </c>
      <c r="BQ68" s="23" t="e">
        <f>EXP(-LN(2)/25)*BQ67+(1-EXP(-LN(2)/25))/(LN(2)/25)*Calculateur!BL68*Calculateur!BN68*VLOOKUP('Données projet'!$B$11,Paramètres!$A$1:$I$88,3,0)*0.475*44/12</f>
        <v>#N/A</v>
      </c>
      <c r="BR68" s="23" t="e">
        <f>EXP(-LN(2)/2)*BR67+(1-EXP(-LN(2)/2))/(LN(2)/2)*BL68*BO68*VLOOKUP('Données projet'!$B$11,Paramètres!$A$1:$I$88,3,0)*0.475*44/12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projet'!$B$9,Paramètres!$A$1:$I$88,3,0)*VLOOKUP('Données projet'!$B$9,Paramètres!$A$1:$I$88,5,0)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148.54336005338024</v>
      </c>
      <c r="T69" s="62">
        <f t="shared" ref="T69:T132" si="88">$T$3</f>
        <v>361.07991692964788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26.137414299721684</v>
      </c>
      <c r="AA69" s="23">
        <f>EXP(-LN(2)/25)*AA68+(1-EXP(-LN(2)/25))/(LN(2)/25)*Calculateur!V69*Calculateur!X69*VLOOKUP('Données projet'!$B$9,Paramètres!$A$1:$I$88,3,0)*0.475*44/12</f>
        <v>16.198096168475807</v>
      </c>
      <c r="AB69" s="23">
        <f>EXP(-LN(2)/2)*AB68+(1-EXP(-LN(2)/2))/(LN(2)/2)*V69*Y69*VLOOKUP('Données projet'!$B$9,Paramètres!$A$1:$I$88,3,0)*0.475*44/12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projet'!$B$10,Paramètres!$A$1:$I$88,3,0)*VLOOKUP('Données projet'!$B$10,Paramètres!$A$1:$I$88,5,0)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projet'!$B$10,Paramètres!$A$1:$I$88,3,0)*0.475*44/12</f>
        <v>#N/A</v>
      </c>
      <c r="AV69" s="23" t="e">
        <f>EXP(-LN(2)/25)*AV68+(1-EXP(-LN(2)/25))/(LN(2)/25)*Calculateur!AQ69*Calculateur!AS69*VLOOKUP('Données projet'!$B$10,Paramètres!$A$1:$I$88,3,0)*0.475*44/12</f>
        <v>#N/A</v>
      </c>
      <c r="AW69" s="23" t="e">
        <f>EXP(-LN(2)/2)*AW68+(1-EXP(-LN(2)/2))/(LN(2)/2)*AQ69*AT69*VLOOKUP('Données projet'!$B$10,Paramètres!$A$1:$I$88,3,0)*0.475*44/12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projet'!$B$11,Paramètres!$A$1:$I$88,3,0)*VLOOKUP('Données projet'!$B$11,Paramètres!$A$1:$I$88,5,0)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projet'!$B$11,Paramètres!$A$1:$I$88,3,0)*0.475*44/12</f>
        <v>#N/A</v>
      </c>
      <c r="BQ69" s="23" t="e">
        <f>EXP(-LN(2)/25)*BQ68+(1-EXP(-LN(2)/25))/(LN(2)/25)*Calculateur!BL69*Calculateur!BN69*VLOOKUP('Données projet'!$B$11,Paramètres!$A$1:$I$88,3,0)*0.475*44/12</f>
        <v>#N/A</v>
      </c>
      <c r="BR69" s="23" t="e">
        <f>EXP(-LN(2)/2)*BR68+(1-EXP(-LN(2)/2))/(LN(2)/2)*BL69*BO69*VLOOKUP('Données projet'!$B$11,Paramètres!$A$1:$I$88,3,0)*0.475*44/12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projet'!$B$9,Paramètres!$A$1:$I$88,3,0)*VLOOKUP('Données projet'!$B$9,Paramètres!$A$1:$I$88,5,0)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148.54336005338024</v>
      </c>
      <c r="T70" s="62">
        <f t="shared" si="88"/>
        <v>361.07991692964788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25.624875547552698</v>
      </c>
      <c r="AA70" s="23">
        <f>EXP(-LN(2)/25)*AA69+(1-EXP(-LN(2)/25))/(LN(2)/25)*Calculateur!V70*Calculateur!X70*VLOOKUP('Données projet'!$B$9,Paramètres!$A$1:$I$88,3,0)*0.475*44/12</f>
        <v>15.75515837692798</v>
      </c>
      <c r="AB70" s="23">
        <f>EXP(-LN(2)/2)*AB69+(1-EXP(-LN(2)/2))/(LN(2)/2)*V70*Y70*VLOOKUP('Données projet'!$B$9,Paramètres!$A$1:$I$88,3,0)*0.475*44/12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projet'!$B$10,Paramètres!$A$1:$I$88,3,0)*VLOOKUP('Données projet'!$B$10,Paramètres!$A$1:$I$88,5,0)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projet'!$B$10,Paramètres!$A$1:$I$88,3,0)*0.475*44/12</f>
        <v>#N/A</v>
      </c>
      <c r="AV70" s="23" t="e">
        <f>EXP(-LN(2)/25)*AV69+(1-EXP(-LN(2)/25))/(LN(2)/25)*Calculateur!AQ70*Calculateur!AS70*VLOOKUP('Données projet'!$B$10,Paramètres!$A$1:$I$88,3,0)*0.475*44/12</f>
        <v>#N/A</v>
      </c>
      <c r="AW70" s="23" t="e">
        <f>EXP(-LN(2)/2)*AW69+(1-EXP(-LN(2)/2))/(LN(2)/2)*AQ70*AT70*VLOOKUP('Données projet'!$B$10,Paramètres!$A$1:$I$88,3,0)*0.475*44/12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projet'!$B$11,Paramètres!$A$1:$I$88,3,0)*VLOOKUP('Données projet'!$B$11,Paramètres!$A$1:$I$88,5,0)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projet'!$B$11,Paramètres!$A$1:$I$88,3,0)*0.475*44/12</f>
        <v>#N/A</v>
      </c>
      <c r="BQ70" s="23" t="e">
        <f>EXP(-LN(2)/25)*BQ69+(1-EXP(-LN(2)/25))/(LN(2)/25)*Calculateur!BL70*Calculateur!BN70*VLOOKUP('Données projet'!$B$11,Paramètres!$A$1:$I$88,3,0)*0.475*44/12</f>
        <v>#N/A</v>
      </c>
      <c r="BR70" s="23" t="e">
        <f>EXP(-LN(2)/2)*BR69+(1-EXP(-LN(2)/2))/(LN(2)/2)*BL70*BO70*VLOOKUP('Données projet'!$B$11,Paramètres!$A$1:$I$88,3,0)*0.475*44/12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projet'!$B$9,Paramètres!$A$1:$I$88,3,0)*VLOOKUP('Données projet'!$B$9,Paramètres!$A$1:$I$88,5,0)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148.54336005338024</v>
      </c>
      <c r="T71" s="62">
        <f t="shared" si="88"/>
        <v>361.07991692964788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25.122387367695975</v>
      </c>
      <c r="AA71" s="23">
        <f>EXP(-LN(2)/25)*AA70+(1-EXP(-LN(2)/25))/(LN(2)/25)*Calculateur!V71*Calculateur!X71*VLOOKUP('Données projet'!$B$9,Paramètres!$A$1:$I$88,3,0)*0.475*44/12</f>
        <v>15.324332742583115</v>
      </c>
      <c r="AB71" s="23">
        <f>EXP(-LN(2)/2)*AB70+(1-EXP(-LN(2)/2))/(LN(2)/2)*V71*Y71*VLOOKUP('Données projet'!$B$9,Paramètres!$A$1:$I$88,3,0)*0.475*44/12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projet'!$B$10,Paramètres!$A$1:$I$88,3,0)*VLOOKUP('Données projet'!$B$10,Paramètres!$A$1:$I$88,5,0)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projet'!$B$10,Paramètres!$A$1:$I$88,3,0)*0.475*44/12</f>
        <v>#N/A</v>
      </c>
      <c r="AV71" s="23" t="e">
        <f>EXP(-LN(2)/25)*AV70+(1-EXP(-LN(2)/25))/(LN(2)/25)*Calculateur!AQ71*Calculateur!AS71*VLOOKUP('Données projet'!$B$10,Paramètres!$A$1:$I$88,3,0)*0.475*44/12</f>
        <v>#N/A</v>
      </c>
      <c r="AW71" s="23" t="e">
        <f>EXP(-LN(2)/2)*AW70+(1-EXP(-LN(2)/2))/(LN(2)/2)*AQ71*AT71*VLOOKUP('Données projet'!$B$10,Paramètres!$A$1:$I$88,3,0)*0.475*44/12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projet'!$B$11,Paramètres!$A$1:$I$88,3,0)*VLOOKUP('Données projet'!$B$11,Paramètres!$A$1:$I$88,5,0)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projet'!$B$11,Paramètres!$A$1:$I$88,3,0)*0.475*44/12</f>
        <v>#N/A</v>
      </c>
      <c r="BQ71" s="23" t="e">
        <f>EXP(-LN(2)/25)*BQ70+(1-EXP(-LN(2)/25))/(LN(2)/25)*Calculateur!BL71*Calculateur!BN71*VLOOKUP('Données projet'!$B$11,Paramètres!$A$1:$I$88,3,0)*0.475*44/12</f>
        <v>#N/A</v>
      </c>
      <c r="BR71" s="23" t="e">
        <f>EXP(-LN(2)/2)*BR70+(1-EXP(-LN(2)/2))/(LN(2)/2)*BL71*BO71*VLOOKUP('Données projet'!$B$11,Paramètres!$A$1:$I$88,3,0)*0.475*44/12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projet'!$B$9,Paramètres!$A$1:$I$88,3,0)*VLOOKUP('Données projet'!$B$9,Paramètres!$A$1:$I$88,5,0)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148.54336005338024</v>
      </c>
      <c r="T72" s="62">
        <f t="shared" si="88"/>
        <v>361.07991692964788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24.629752674558716</v>
      </c>
      <c r="AA72" s="23">
        <f>EXP(-LN(2)/25)*AA71+(1-EXP(-LN(2)/25))/(LN(2)/25)*Calculateur!V72*Calculateur!X72*VLOOKUP('Données projet'!$B$9,Paramètres!$A$1:$I$88,3,0)*0.475*44/12</f>
        <v>14.905288057865546</v>
      </c>
      <c r="AB72" s="23">
        <f>EXP(-LN(2)/2)*AB71+(1-EXP(-LN(2)/2))/(LN(2)/2)*V72*Y72*VLOOKUP('Données projet'!$B$9,Paramètres!$A$1:$I$88,3,0)*0.475*44/12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projet'!$B$10,Paramètres!$A$1:$I$88,3,0)*VLOOKUP('Données projet'!$B$10,Paramètres!$A$1:$I$88,5,0)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projet'!$B$10,Paramètres!$A$1:$I$88,3,0)*0.475*44/12</f>
        <v>#N/A</v>
      </c>
      <c r="AV72" s="23" t="e">
        <f>EXP(-LN(2)/25)*AV71+(1-EXP(-LN(2)/25))/(LN(2)/25)*Calculateur!AQ72*Calculateur!AS72*VLOOKUP('Données projet'!$B$10,Paramètres!$A$1:$I$88,3,0)*0.475*44/12</f>
        <v>#N/A</v>
      </c>
      <c r="AW72" s="23" t="e">
        <f>EXP(-LN(2)/2)*AW71+(1-EXP(-LN(2)/2))/(LN(2)/2)*AQ72*AT72*VLOOKUP('Données projet'!$B$10,Paramètres!$A$1:$I$88,3,0)*0.475*44/12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projet'!$B$11,Paramètres!$A$1:$I$88,3,0)*VLOOKUP('Données projet'!$B$11,Paramètres!$A$1:$I$88,5,0)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projet'!$B$11,Paramètres!$A$1:$I$88,3,0)*0.475*44/12</f>
        <v>#N/A</v>
      </c>
      <c r="BQ72" s="23" t="e">
        <f>EXP(-LN(2)/25)*BQ71+(1-EXP(-LN(2)/25))/(LN(2)/25)*Calculateur!BL72*Calculateur!BN72*VLOOKUP('Données projet'!$B$11,Paramètres!$A$1:$I$88,3,0)*0.475*44/12</f>
        <v>#N/A</v>
      </c>
      <c r="BR72" s="23" t="e">
        <f>EXP(-LN(2)/2)*BR71+(1-EXP(-LN(2)/2))/(LN(2)/2)*BL72*BO72*VLOOKUP('Données projet'!$B$11,Paramètres!$A$1:$I$88,3,0)*0.475*44/12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projet'!$B$9,Paramètres!$A$1:$I$88,3,0)*VLOOKUP('Données projet'!$B$9,Paramètres!$A$1:$I$88,5,0)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148.54336005338024</v>
      </c>
      <c r="T73" s="62">
        <f t="shared" si="88"/>
        <v>361.07991692964788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24.146778247276387</v>
      </c>
      <c r="AA73" s="23">
        <f>EXP(-LN(2)/25)*AA72+(1-EXP(-LN(2)/25))/(LN(2)/25)*Calculateur!V73*Calculateur!X73*VLOOKUP('Données projet'!$B$9,Paramètres!$A$1:$I$88,3,0)*0.475*44/12</f>
        <v>14.49770217208818</v>
      </c>
      <c r="AB73" s="23">
        <f>EXP(-LN(2)/2)*AB72+(1-EXP(-LN(2)/2))/(LN(2)/2)*V73*Y73*VLOOKUP('Données projet'!$B$9,Paramètres!$A$1:$I$88,3,0)*0.475*44/12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projet'!$B$10,Paramètres!$A$1:$I$88,3,0)*VLOOKUP('Données projet'!$B$10,Paramètres!$A$1:$I$88,5,0)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projet'!$B$10,Paramètres!$A$1:$I$88,3,0)*0.475*44/12</f>
        <v>#N/A</v>
      </c>
      <c r="AV73" s="23" t="e">
        <f>EXP(-LN(2)/25)*AV72+(1-EXP(-LN(2)/25))/(LN(2)/25)*Calculateur!AQ73*Calculateur!AS73*VLOOKUP('Données projet'!$B$10,Paramètres!$A$1:$I$88,3,0)*0.475*44/12</f>
        <v>#N/A</v>
      </c>
      <c r="AW73" s="23" t="e">
        <f>EXP(-LN(2)/2)*AW72+(1-EXP(-LN(2)/2))/(LN(2)/2)*AQ73*AT73*VLOOKUP('Données projet'!$B$10,Paramètres!$A$1:$I$88,3,0)*0.475*44/12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projet'!$B$11,Paramètres!$A$1:$I$88,3,0)*VLOOKUP('Données projet'!$B$11,Paramètres!$A$1:$I$88,5,0)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projet'!$B$11,Paramètres!$A$1:$I$88,3,0)*0.475*44/12</f>
        <v>#N/A</v>
      </c>
      <c r="BQ73" s="23" t="e">
        <f>EXP(-LN(2)/25)*BQ72+(1-EXP(-LN(2)/25))/(LN(2)/25)*Calculateur!BL73*Calculateur!BN73*VLOOKUP('Données projet'!$B$11,Paramètres!$A$1:$I$88,3,0)*0.475*44/12</f>
        <v>#N/A</v>
      </c>
      <c r="BR73" s="23" t="e">
        <f>EXP(-LN(2)/2)*BR72+(1-EXP(-LN(2)/2))/(LN(2)/2)*BL73*BO73*VLOOKUP('Données projet'!$B$11,Paramètres!$A$1:$I$88,3,0)*0.475*44/12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projet'!$B$9,Paramètres!$A$1:$I$88,3,0)*VLOOKUP('Données projet'!$B$9,Paramètres!$A$1:$I$88,5,0)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148.54336005338024</v>
      </c>
      <c r="T74" s="62">
        <f t="shared" si="88"/>
        <v>361.07991692964788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23.673274653927752</v>
      </c>
      <c r="AA74" s="23">
        <f>EXP(-LN(2)/25)*AA73+(1-EXP(-LN(2)/25))/(LN(2)/25)*Calculateur!V74*Calculateur!X74*VLOOKUP('Données projet'!$B$9,Paramètres!$A$1:$I$88,3,0)*0.475*44/12</f>
        <v>14.101261743791406</v>
      </c>
      <c r="AB74" s="23">
        <f>EXP(-LN(2)/2)*AB73+(1-EXP(-LN(2)/2))/(LN(2)/2)*V74*Y74*VLOOKUP('Données projet'!$B$9,Paramètres!$A$1:$I$88,3,0)*0.475*44/12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projet'!$B$10,Paramètres!$A$1:$I$88,3,0)*VLOOKUP('Données projet'!$B$10,Paramètres!$A$1:$I$88,5,0)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projet'!$B$10,Paramètres!$A$1:$I$88,3,0)*0.475*44/12</f>
        <v>#N/A</v>
      </c>
      <c r="AV74" s="23" t="e">
        <f>EXP(-LN(2)/25)*AV73+(1-EXP(-LN(2)/25))/(LN(2)/25)*Calculateur!AQ74*Calculateur!AS74*VLOOKUP('Données projet'!$B$10,Paramètres!$A$1:$I$88,3,0)*0.475*44/12</f>
        <v>#N/A</v>
      </c>
      <c r="AW74" s="23" t="e">
        <f>EXP(-LN(2)/2)*AW73+(1-EXP(-LN(2)/2))/(LN(2)/2)*AQ74*AT74*VLOOKUP('Données projet'!$B$10,Paramètres!$A$1:$I$88,3,0)*0.475*44/12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projet'!$B$11,Paramètres!$A$1:$I$88,3,0)*VLOOKUP('Données projet'!$B$11,Paramètres!$A$1:$I$88,5,0)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projet'!$B$11,Paramètres!$A$1:$I$88,3,0)*0.475*44/12</f>
        <v>#N/A</v>
      </c>
      <c r="BQ74" s="23" t="e">
        <f>EXP(-LN(2)/25)*BQ73+(1-EXP(-LN(2)/25))/(LN(2)/25)*Calculateur!BL74*Calculateur!BN74*VLOOKUP('Données projet'!$B$11,Paramètres!$A$1:$I$88,3,0)*0.475*44/12</f>
        <v>#N/A</v>
      </c>
      <c r="BR74" s="23" t="e">
        <f>EXP(-LN(2)/2)*BR73+(1-EXP(-LN(2)/2))/(LN(2)/2)*BL74*BO74*VLOOKUP('Données projet'!$B$11,Paramètres!$A$1:$I$88,3,0)*0.475*44/12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projet'!$B$9,Paramètres!$A$1:$I$88,3,0)*VLOOKUP('Données projet'!$B$9,Paramètres!$A$1:$I$88,5,0)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148.54336005338024</v>
      </c>
      <c r="T75" s="62">
        <f t="shared" si="88"/>
        <v>361.07991692964788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23.209056177236008</v>
      </c>
      <c r="AA75" s="23">
        <f>EXP(-LN(2)/25)*AA74+(1-EXP(-LN(2)/25))/(LN(2)/25)*Calculateur!V75*Calculateur!X75*VLOOKUP('Données projet'!$B$9,Paramètres!$A$1:$I$88,3,0)*0.475*44/12</f>
        <v>13.715661999854303</v>
      </c>
      <c r="AB75" s="23">
        <f>EXP(-LN(2)/2)*AB74+(1-EXP(-LN(2)/2))/(LN(2)/2)*V75*Y75*VLOOKUP('Données projet'!$B$9,Paramètres!$A$1:$I$88,3,0)*0.475*44/12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projet'!$B$10,Paramètres!$A$1:$I$88,3,0)*VLOOKUP('Données projet'!$B$10,Paramètres!$A$1:$I$88,5,0)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projet'!$B$10,Paramètres!$A$1:$I$88,3,0)*0.475*44/12</f>
        <v>#N/A</v>
      </c>
      <c r="AV75" s="23" t="e">
        <f>EXP(-LN(2)/25)*AV74+(1-EXP(-LN(2)/25))/(LN(2)/25)*Calculateur!AQ75*Calculateur!AS75*VLOOKUP('Données projet'!$B$10,Paramètres!$A$1:$I$88,3,0)*0.475*44/12</f>
        <v>#N/A</v>
      </c>
      <c r="AW75" s="23" t="e">
        <f>EXP(-LN(2)/2)*AW74+(1-EXP(-LN(2)/2))/(LN(2)/2)*AQ75*AT75*VLOOKUP('Données projet'!$B$10,Paramètres!$A$1:$I$88,3,0)*0.475*44/12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projet'!$B$11,Paramètres!$A$1:$I$88,3,0)*VLOOKUP('Données projet'!$B$11,Paramètres!$A$1:$I$88,5,0)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projet'!$B$11,Paramètres!$A$1:$I$88,3,0)*0.475*44/12</f>
        <v>#N/A</v>
      </c>
      <c r="BQ75" s="23" t="e">
        <f>EXP(-LN(2)/25)*BQ74+(1-EXP(-LN(2)/25))/(LN(2)/25)*Calculateur!BL75*Calculateur!BN75*VLOOKUP('Données projet'!$B$11,Paramètres!$A$1:$I$88,3,0)*0.475*44/12</f>
        <v>#N/A</v>
      </c>
      <c r="BR75" s="23" t="e">
        <f>EXP(-LN(2)/2)*BR74+(1-EXP(-LN(2)/2))/(LN(2)/2)*BL75*BO75*VLOOKUP('Données projet'!$B$11,Paramètres!$A$1:$I$88,3,0)*0.475*44/12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projet'!$B$9,Paramètres!$A$1:$I$88,3,0)*VLOOKUP('Données projet'!$B$9,Paramètres!$A$1:$I$88,5,0)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148.54336005338024</v>
      </c>
      <c r="T76" s="62">
        <f t="shared" si="88"/>
        <v>361.07991692964788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22.753940741726876</v>
      </c>
      <c r="AA76" s="23">
        <f>EXP(-LN(2)/25)*AA75+(1-EXP(-LN(2)/25))/(LN(2)/25)*Calculateur!V76*Calculateur!X76*VLOOKUP('Données projet'!$B$9,Paramètres!$A$1:$I$88,3,0)*0.475*44/12</f>
        <v>13.340606501192971</v>
      </c>
      <c r="AB76" s="23">
        <f>EXP(-LN(2)/2)*AB75+(1-EXP(-LN(2)/2))/(LN(2)/2)*V76*Y76*VLOOKUP('Données projet'!$B$9,Paramètres!$A$1:$I$88,3,0)*0.475*44/12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projet'!$B$10,Paramètres!$A$1:$I$88,3,0)*VLOOKUP('Données projet'!$B$10,Paramètres!$A$1:$I$88,5,0)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projet'!$B$10,Paramètres!$A$1:$I$88,3,0)*0.475*44/12</f>
        <v>#N/A</v>
      </c>
      <c r="AV76" s="23" t="e">
        <f>EXP(-LN(2)/25)*AV75+(1-EXP(-LN(2)/25))/(LN(2)/25)*Calculateur!AQ76*Calculateur!AS76*VLOOKUP('Données projet'!$B$10,Paramètres!$A$1:$I$88,3,0)*0.475*44/12</f>
        <v>#N/A</v>
      </c>
      <c r="AW76" s="23" t="e">
        <f>EXP(-LN(2)/2)*AW75+(1-EXP(-LN(2)/2))/(LN(2)/2)*AQ76*AT76*VLOOKUP('Données projet'!$B$10,Paramètres!$A$1:$I$88,3,0)*0.475*44/12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projet'!$B$11,Paramètres!$A$1:$I$88,3,0)*VLOOKUP('Données projet'!$B$11,Paramètres!$A$1:$I$88,5,0)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projet'!$B$11,Paramètres!$A$1:$I$88,3,0)*0.475*44/12</f>
        <v>#N/A</v>
      </c>
      <c r="BQ76" s="23" t="e">
        <f>EXP(-LN(2)/25)*BQ75+(1-EXP(-LN(2)/25))/(LN(2)/25)*Calculateur!BL76*Calculateur!BN76*VLOOKUP('Données projet'!$B$11,Paramètres!$A$1:$I$88,3,0)*0.475*44/12</f>
        <v>#N/A</v>
      </c>
      <c r="BR76" s="23" t="e">
        <f>EXP(-LN(2)/2)*BR75+(1-EXP(-LN(2)/2))/(LN(2)/2)*BL76*BO76*VLOOKUP('Données projet'!$B$11,Paramètres!$A$1:$I$88,3,0)*0.475*44/12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projet'!$B$9,Paramètres!$A$1:$I$88,3,0)*VLOOKUP('Données projet'!$B$9,Paramètres!$A$1:$I$88,5,0)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148.54336005338024</v>
      </c>
      <c r="T77" s="62">
        <f t="shared" si="88"/>
        <v>361.07991692964788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22.307749842315072</v>
      </c>
      <c r="AA77" s="23">
        <f>EXP(-LN(2)/25)*AA76+(1-EXP(-LN(2)/25))/(LN(2)/25)*Calculateur!V77*Calculateur!X77*VLOOKUP('Données projet'!$B$9,Paramètres!$A$1:$I$88,3,0)*0.475*44/12</f>
        <v>12.975806914865844</v>
      </c>
      <c r="AB77" s="23">
        <f>EXP(-LN(2)/2)*AB76+(1-EXP(-LN(2)/2))/(LN(2)/2)*V77*Y77*VLOOKUP('Données projet'!$B$9,Paramètres!$A$1:$I$88,3,0)*0.475*44/12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projet'!$B$10,Paramètres!$A$1:$I$88,3,0)*VLOOKUP('Données projet'!$B$10,Paramètres!$A$1:$I$88,5,0)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projet'!$B$10,Paramètres!$A$1:$I$88,3,0)*0.475*44/12</f>
        <v>#N/A</v>
      </c>
      <c r="AV77" s="23" t="e">
        <f>EXP(-LN(2)/25)*AV76+(1-EXP(-LN(2)/25))/(LN(2)/25)*Calculateur!AQ77*Calculateur!AS77*VLOOKUP('Données projet'!$B$10,Paramètres!$A$1:$I$88,3,0)*0.475*44/12</f>
        <v>#N/A</v>
      </c>
      <c r="AW77" s="23" t="e">
        <f>EXP(-LN(2)/2)*AW76+(1-EXP(-LN(2)/2))/(LN(2)/2)*AQ77*AT77*VLOOKUP('Données projet'!$B$10,Paramètres!$A$1:$I$88,3,0)*0.475*44/12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projet'!$B$11,Paramètres!$A$1:$I$88,3,0)*VLOOKUP('Données projet'!$B$11,Paramètres!$A$1:$I$88,5,0)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projet'!$B$11,Paramètres!$A$1:$I$88,3,0)*0.475*44/12</f>
        <v>#N/A</v>
      </c>
      <c r="BQ77" s="23" t="e">
        <f>EXP(-LN(2)/25)*BQ76+(1-EXP(-LN(2)/25))/(LN(2)/25)*Calculateur!BL77*Calculateur!BN77*VLOOKUP('Données projet'!$B$11,Paramètres!$A$1:$I$88,3,0)*0.475*44/12</f>
        <v>#N/A</v>
      </c>
      <c r="BR77" s="23" t="e">
        <f>EXP(-LN(2)/2)*BR76+(1-EXP(-LN(2)/2))/(LN(2)/2)*BL77*BO77*VLOOKUP('Données projet'!$B$11,Paramètres!$A$1:$I$88,3,0)*0.475*44/12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projet'!$B$9,Paramètres!$A$1:$I$88,3,0)*VLOOKUP('Données projet'!$B$9,Paramètres!$A$1:$I$88,5,0)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148.54336005338024</v>
      </c>
      <c r="T78" s="62">
        <f t="shared" si="88"/>
        <v>361.07991692964788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21.870308474291157</v>
      </c>
      <c r="AA78" s="23">
        <f>EXP(-LN(2)/25)*AA77+(1-EXP(-LN(2)/25))/(LN(2)/25)*Calculateur!V78*Calculateur!X78*VLOOKUP('Données projet'!$B$9,Paramètres!$A$1:$I$88,3,0)*0.475*44/12</f>
        <v>12.620982792410809</v>
      </c>
      <c r="AB78" s="23">
        <f>EXP(-LN(2)/2)*AB77+(1-EXP(-LN(2)/2))/(LN(2)/2)*V78*Y78*VLOOKUP('Données projet'!$B$9,Paramètres!$A$1:$I$88,3,0)*0.475*44/12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projet'!$B$10,Paramètres!$A$1:$I$88,3,0)*VLOOKUP('Données projet'!$B$10,Paramètres!$A$1:$I$88,5,0)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projet'!$B$10,Paramètres!$A$1:$I$88,3,0)*0.475*44/12</f>
        <v>#N/A</v>
      </c>
      <c r="AV78" s="23" t="e">
        <f>EXP(-LN(2)/25)*AV77+(1-EXP(-LN(2)/25))/(LN(2)/25)*Calculateur!AQ78*Calculateur!AS78*VLOOKUP('Données projet'!$B$10,Paramètres!$A$1:$I$88,3,0)*0.475*44/12</f>
        <v>#N/A</v>
      </c>
      <c r="AW78" s="23" t="e">
        <f>EXP(-LN(2)/2)*AW77+(1-EXP(-LN(2)/2))/(LN(2)/2)*AQ78*AT78*VLOOKUP('Données projet'!$B$10,Paramètres!$A$1:$I$88,3,0)*0.475*44/12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projet'!$B$11,Paramètres!$A$1:$I$88,3,0)*VLOOKUP('Données projet'!$B$11,Paramètres!$A$1:$I$88,5,0)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projet'!$B$11,Paramètres!$A$1:$I$88,3,0)*0.475*44/12</f>
        <v>#N/A</v>
      </c>
      <c r="BQ78" s="23" t="e">
        <f>EXP(-LN(2)/25)*BQ77+(1-EXP(-LN(2)/25))/(LN(2)/25)*Calculateur!BL78*Calculateur!BN78*VLOOKUP('Données projet'!$B$11,Paramètres!$A$1:$I$88,3,0)*0.475*44/12</f>
        <v>#N/A</v>
      </c>
      <c r="BR78" s="23" t="e">
        <f>EXP(-LN(2)/2)*BR77+(1-EXP(-LN(2)/2))/(LN(2)/2)*BL78*BO78*VLOOKUP('Données projet'!$B$11,Paramètres!$A$1:$I$88,3,0)*0.475*44/12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projet'!$B$9,Paramètres!$A$1:$I$88,3,0)*VLOOKUP('Données projet'!$B$9,Paramètres!$A$1:$I$88,5,0)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148.54336005338024</v>
      </c>
      <c r="T79" s="62">
        <f t="shared" si="88"/>
        <v>361.07991692964788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21.441445064681304</v>
      </c>
      <c r="AA79" s="23">
        <f>EXP(-LN(2)/25)*AA78+(1-EXP(-LN(2)/25))/(LN(2)/25)*Calculateur!V79*Calculateur!X79*VLOOKUP('Données projet'!$B$9,Paramètres!$A$1:$I$88,3,0)*0.475*44/12</f>
        <v>12.275861354243697</v>
      </c>
      <c r="AB79" s="23">
        <f>EXP(-LN(2)/2)*AB78+(1-EXP(-LN(2)/2))/(LN(2)/2)*V79*Y79*VLOOKUP('Données projet'!$B$9,Paramètres!$A$1:$I$88,3,0)*0.475*44/12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projet'!$B$10,Paramètres!$A$1:$I$88,3,0)*VLOOKUP('Données projet'!$B$10,Paramètres!$A$1:$I$88,5,0)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projet'!$B$10,Paramètres!$A$1:$I$88,3,0)*0.475*44/12</f>
        <v>#N/A</v>
      </c>
      <c r="AV79" s="23" t="e">
        <f>EXP(-LN(2)/25)*AV78+(1-EXP(-LN(2)/25))/(LN(2)/25)*Calculateur!AQ79*Calculateur!AS79*VLOOKUP('Données projet'!$B$10,Paramètres!$A$1:$I$88,3,0)*0.475*44/12</f>
        <v>#N/A</v>
      </c>
      <c r="AW79" s="23" t="e">
        <f>EXP(-LN(2)/2)*AW78+(1-EXP(-LN(2)/2))/(LN(2)/2)*AQ79*AT79*VLOOKUP('Données projet'!$B$10,Paramètres!$A$1:$I$88,3,0)*0.475*44/12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projet'!$B$11,Paramètres!$A$1:$I$88,3,0)*VLOOKUP('Données projet'!$B$11,Paramètres!$A$1:$I$88,5,0)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projet'!$B$11,Paramètres!$A$1:$I$88,3,0)*0.475*44/12</f>
        <v>#N/A</v>
      </c>
      <c r="BQ79" s="23" t="e">
        <f>EXP(-LN(2)/25)*BQ78+(1-EXP(-LN(2)/25))/(LN(2)/25)*Calculateur!BL79*Calculateur!BN79*VLOOKUP('Données projet'!$B$11,Paramètres!$A$1:$I$88,3,0)*0.475*44/12</f>
        <v>#N/A</v>
      </c>
      <c r="BR79" s="23" t="e">
        <f>EXP(-LN(2)/2)*BR78+(1-EXP(-LN(2)/2))/(LN(2)/2)*BL79*BO79*VLOOKUP('Données projet'!$B$11,Paramètres!$A$1:$I$88,3,0)*0.475*44/12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projet'!$B$9,Paramètres!$A$1:$I$88,3,0)*VLOOKUP('Données projet'!$B$9,Paramètres!$A$1:$I$88,5,0)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148.54336005338024</v>
      </c>
      <c r="T80" s="62">
        <f t="shared" si="88"/>
        <v>361.07991692964788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21.020991404953048</v>
      </c>
      <c r="AA80" s="23">
        <f>EXP(-LN(2)/25)*AA79+(1-EXP(-LN(2)/25))/(LN(2)/25)*Calculateur!V80*Calculateur!X80*VLOOKUP('Données projet'!$B$9,Paramètres!$A$1:$I$88,3,0)*0.475*44/12</f>
        <v>11.940177279952412</v>
      </c>
      <c r="AB80" s="23">
        <f>EXP(-LN(2)/2)*AB79+(1-EXP(-LN(2)/2))/(LN(2)/2)*V80*Y80*VLOOKUP('Données projet'!$B$9,Paramètres!$A$1:$I$88,3,0)*0.475*44/12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projet'!$B$10,Paramètres!$A$1:$I$88,3,0)*VLOOKUP('Données projet'!$B$10,Paramètres!$A$1:$I$88,5,0)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projet'!$B$10,Paramètres!$A$1:$I$88,3,0)*0.475*44/12</f>
        <v>#N/A</v>
      </c>
      <c r="AV80" s="23" t="e">
        <f>EXP(-LN(2)/25)*AV79+(1-EXP(-LN(2)/25))/(LN(2)/25)*Calculateur!AQ80*Calculateur!AS80*VLOOKUP('Données projet'!$B$10,Paramètres!$A$1:$I$88,3,0)*0.475*44/12</f>
        <v>#N/A</v>
      </c>
      <c r="AW80" s="23" t="e">
        <f>EXP(-LN(2)/2)*AW79+(1-EXP(-LN(2)/2))/(LN(2)/2)*AQ80*AT80*VLOOKUP('Données projet'!$B$10,Paramètres!$A$1:$I$88,3,0)*0.475*44/12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projet'!$B$11,Paramètres!$A$1:$I$88,3,0)*VLOOKUP('Données projet'!$B$11,Paramètres!$A$1:$I$88,5,0)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projet'!$B$11,Paramètres!$A$1:$I$88,3,0)*0.475*44/12</f>
        <v>#N/A</v>
      </c>
      <c r="BQ80" s="23" t="e">
        <f>EXP(-LN(2)/25)*BQ79+(1-EXP(-LN(2)/25))/(LN(2)/25)*Calculateur!BL80*Calculateur!BN80*VLOOKUP('Données projet'!$B$11,Paramètres!$A$1:$I$88,3,0)*0.475*44/12</f>
        <v>#N/A</v>
      </c>
      <c r="BR80" s="23" t="e">
        <f>EXP(-LN(2)/2)*BR79+(1-EXP(-LN(2)/2))/(LN(2)/2)*BL80*BO80*VLOOKUP('Données projet'!$B$11,Paramètres!$A$1:$I$88,3,0)*0.475*44/12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projet'!$B$9,Paramètres!$A$1:$I$88,3,0)*VLOOKUP('Données projet'!$B$9,Paramètres!$A$1:$I$88,5,0)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148.54336005338024</v>
      </c>
      <c r="T81" s="62">
        <f t="shared" si="88"/>
        <v>361.07991692964788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20.608782585040654</v>
      </c>
      <c r="AA81" s="23">
        <f>EXP(-LN(2)/25)*AA80+(1-EXP(-LN(2)/25))/(LN(2)/25)*Calculateur!V81*Calculateur!X81*VLOOKUP('Données projet'!$B$9,Paramètres!$A$1:$I$88,3,0)*0.475*44/12</f>
        <v>11.61367250432548</v>
      </c>
      <c r="AB81" s="23">
        <f>EXP(-LN(2)/2)*AB80+(1-EXP(-LN(2)/2))/(LN(2)/2)*V81*Y81*VLOOKUP('Données projet'!$B$9,Paramètres!$A$1:$I$88,3,0)*0.475*44/12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projet'!$B$10,Paramètres!$A$1:$I$88,3,0)*VLOOKUP('Données projet'!$B$10,Paramètres!$A$1:$I$88,5,0)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projet'!$B$10,Paramètres!$A$1:$I$88,3,0)*0.475*44/12</f>
        <v>#N/A</v>
      </c>
      <c r="AV81" s="23" t="e">
        <f>EXP(-LN(2)/25)*AV80+(1-EXP(-LN(2)/25))/(LN(2)/25)*Calculateur!AQ81*Calculateur!AS81*VLOOKUP('Données projet'!$B$10,Paramètres!$A$1:$I$88,3,0)*0.475*44/12</f>
        <v>#N/A</v>
      </c>
      <c r="AW81" s="23" t="e">
        <f>EXP(-LN(2)/2)*AW80+(1-EXP(-LN(2)/2))/(LN(2)/2)*AQ81*AT81*VLOOKUP('Données projet'!$B$10,Paramètres!$A$1:$I$88,3,0)*0.475*44/12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projet'!$B$11,Paramètres!$A$1:$I$88,3,0)*VLOOKUP('Données projet'!$B$11,Paramètres!$A$1:$I$88,5,0)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projet'!$B$11,Paramètres!$A$1:$I$88,3,0)*0.475*44/12</f>
        <v>#N/A</v>
      </c>
      <c r="BQ81" s="23" t="e">
        <f>EXP(-LN(2)/25)*BQ80+(1-EXP(-LN(2)/25))/(LN(2)/25)*Calculateur!BL81*Calculateur!BN81*VLOOKUP('Données projet'!$B$11,Paramètres!$A$1:$I$88,3,0)*0.475*44/12</f>
        <v>#N/A</v>
      </c>
      <c r="BR81" s="23" t="e">
        <f>EXP(-LN(2)/2)*BR80+(1-EXP(-LN(2)/2))/(LN(2)/2)*BL81*BO81*VLOOKUP('Données projet'!$B$11,Paramètres!$A$1:$I$88,3,0)*0.475*44/12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projet'!$B$9,Paramètres!$A$1:$I$88,3,0)*VLOOKUP('Données projet'!$B$9,Paramètres!$A$1:$I$88,5,0)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148.54336005338024</v>
      </c>
      <c r="T82" s="62">
        <f t="shared" si="88"/>
        <v>361.07991692964788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20.204656928664189</v>
      </c>
      <c r="AA82" s="23">
        <f>EXP(-LN(2)/25)*AA81+(1-EXP(-LN(2)/25))/(LN(2)/25)*Calculateur!V82*Calculateur!X82*VLOOKUP('Données projet'!$B$9,Paramètres!$A$1:$I$88,3,0)*0.475*44/12</f>
        <v>11.296096018958206</v>
      </c>
      <c r="AB82" s="23">
        <f>EXP(-LN(2)/2)*AB81+(1-EXP(-LN(2)/2))/(LN(2)/2)*V82*Y82*VLOOKUP('Données projet'!$B$9,Paramètres!$A$1:$I$88,3,0)*0.475*44/12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projet'!$B$10,Paramètres!$A$1:$I$88,3,0)*VLOOKUP('Données projet'!$B$10,Paramètres!$A$1:$I$88,5,0)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projet'!$B$10,Paramètres!$A$1:$I$88,3,0)*0.475*44/12</f>
        <v>#N/A</v>
      </c>
      <c r="AV82" s="23" t="e">
        <f>EXP(-LN(2)/25)*AV81+(1-EXP(-LN(2)/25))/(LN(2)/25)*Calculateur!AQ82*Calculateur!AS82*VLOOKUP('Données projet'!$B$10,Paramètres!$A$1:$I$88,3,0)*0.475*44/12</f>
        <v>#N/A</v>
      </c>
      <c r="AW82" s="23" t="e">
        <f>EXP(-LN(2)/2)*AW81+(1-EXP(-LN(2)/2))/(LN(2)/2)*AQ82*AT82*VLOOKUP('Données projet'!$B$10,Paramètres!$A$1:$I$88,3,0)*0.475*44/12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projet'!$B$11,Paramètres!$A$1:$I$88,3,0)*VLOOKUP('Données projet'!$B$11,Paramètres!$A$1:$I$88,5,0)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projet'!$B$11,Paramètres!$A$1:$I$88,3,0)*0.475*44/12</f>
        <v>#N/A</v>
      </c>
      <c r="BQ82" s="23" t="e">
        <f>EXP(-LN(2)/25)*BQ81+(1-EXP(-LN(2)/25))/(LN(2)/25)*Calculateur!BL82*Calculateur!BN82*VLOOKUP('Données projet'!$B$11,Paramètres!$A$1:$I$88,3,0)*0.475*44/12</f>
        <v>#N/A</v>
      </c>
      <c r="BR82" s="23" t="e">
        <f>EXP(-LN(2)/2)*BR81+(1-EXP(-LN(2)/2))/(LN(2)/2)*BL82*BO82*VLOOKUP('Données projet'!$B$11,Paramètres!$A$1:$I$88,3,0)*0.475*44/12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projet'!$B$9,Paramètres!$A$1:$I$88,3,0)*VLOOKUP('Données projet'!$B$9,Paramètres!$A$1:$I$88,5,0)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148.54336005338024</v>
      </c>
      <c r="T83" s="62">
        <f t="shared" si="88"/>
        <v>361.07991692964788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19.808455929916953</v>
      </c>
      <c r="AA83" s="23">
        <f>EXP(-LN(2)/25)*AA82+(1-EXP(-LN(2)/25))/(LN(2)/25)*Calculateur!V83*Calculateur!X83*VLOOKUP('Données projet'!$B$9,Paramètres!$A$1:$I$88,3,0)*0.475*44/12</f>
        <v>10.987203679283922</v>
      </c>
      <c r="AB83" s="23">
        <f>EXP(-LN(2)/2)*AB82+(1-EXP(-LN(2)/2))/(LN(2)/2)*V83*Y83*VLOOKUP('Données projet'!$B$9,Paramètres!$A$1:$I$88,3,0)*0.475*44/12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projet'!$B$10,Paramètres!$A$1:$I$88,3,0)*VLOOKUP('Données projet'!$B$10,Paramètres!$A$1:$I$88,5,0)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projet'!$B$10,Paramètres!$A$1:$I$88,3,0)*0.475*44/12</f>
        <v>#N/A</v>
      </c>
      <c r="AV83" s="23" t="e">
        <f>EXP(-LN(2)/25)*AV82+(1-EXP(-LN(2)/25))/(LN(2)/25)*Calculateur!AQ83*Calculateur!AS83*VLOOKUP('Données projet'!$B$10,Paramètres!$A$1:$I$88,3,0)*0.475*44/12</f>
        <v>#N/A</v>
      </c>
      <c r="AW83" s="23" t="e">
        <f>EXP(-LN(2)/2)*AW82+(1-EXP(-LN(2)/2))/(LN(2)/2)*AQ83*AT83*VLOOKUP('Données projet'!$B$10,Paramètres!$A$1:$I$88,3,0)*0.475*44/12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projet'!$B$11,Paramètres!$A$1:$I$88,3,0)*VLOOKUP('Données projet'!$B$11,Paramètres!$A$1:$I$88,5,0)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projet'!$B$11,Paramètres!$A$1:$I$88,3,0)*0.475*44/12</f>
        <v>#N/A</v>
      </c>
      <c r="BQ83" s="23" t="e">
        <f>EXP(-LN(2)/25)*BQ82+(1-EXP(-LN(2)/25))/(LN(2)/25)*Calculateur!BL83*Calculateur!BN83*VLOOKUP('Données projet'!$B$11,Paramètres!$A$1:$I$88,3,0)*0.475*44/12</f>
        <v>#N/A</v>
      </c>
      <c r="BR83" s="23" t="e">
        <f>EXP(-LN(2)/2)*BR82+(1-EXP(-LN(2)/2))/(LN(2)/2)*BL83*BO83*VLOOKUP('Données projet'!$B$11,Paramètres!$A$1:$I$88,3,0)*0.475*44/12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projet'!$B$9,Paramètres!$A$1:$I$88,3,0)*VLOOKUP('Données projet'!$B$9,Paramètres!$A$1:$I$88,5,0)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148.54336005338024</v>
      </c>
      <c r="T84" s="62">
        <f t="shared" si="88"/>
        <v>361.07991692964788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19.420024191096402</v>
      </c>
      <c r="AA84" s="23">
        <f>EXP(-LN(2)/25)*AA83+(1-EXP(-LN(2)/25))/(LN(2)/25)*Calculateur!V84*Calculateur!X84*VLOOKUP('Données projet'!$B$9,Paramètres!$A$1:$I$88,3,0)*0.475*44/12</f>
        <v>10.686758016881974</v>
      </c>
      <c r="AB84" s="23">
        <f>EXP(-LN(2)/2)*AB83+(1-EXP(-LN(2)/2))/(LN(2)/2)*V84*Y84*VLOOKUP('Données projet'!$B$9,Paramètres!$A$1:$I$88,3,0)*0.475*44/12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projet'!$B$10,Paramètres!$A$1:$I$88,3,0)*VLOOKUP('Données projet'!$B$10,Paramètres!$A$1:$I$88,5,0)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projet'!$B$10,Paramètres!$A$1:$I$88,3,0)*0.475*44/12</f>
        <v>#N/A</v>
      </c>
      <c r="AV84" s="23" t="e">
        <f>EXP(-LN(2)/25)*AV83+(1-EXP(-LN(2)/25))/(LN(2)/25)*Calculateur!AQ84*Calculateur!AS84*VLOOKUP('Données projet'!$B$10,Paramètres!$A$1:$I$88,3,0)*0.475*44/12</f>
        <v>#N/A</v>
      </c>
      <c r="AW84" s="23" t="e">
        <f>EXP(-LN(2)/2)*AW83+(1-EXP(-LN(2)/2))/(LN(2)/2)*AQ84*AT84*VLOOKUP('Données projet'!$B$10,Paramètres!$A$1:$I$88,3,0)*0.475*44/12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projet'!$B$11,Paramètres!$A$1:$I$88,3,0)*VLOOKUP('Données projet'!$B$11,Paramètres!$A$1:$I$88,5,0)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projet'!$B$11,Paramètres!$A$1:$I$88,3,0)*0.475*44/12</f>
        <v>#N/A</v>
      </c>
      <c r="BQ84" s="23" t="e">
        <f>EXP(-LN(2)/25)*BQ83+(1-EXP(-LN(2)/25))/(LN(2)/25)*Calculateur!BL84*Calculateur!BN84*VLOOKUP('Données projet'!$B$11,Paramètres!$A$1:$I$88,3,0)*0.475*44/12</f>
        <v>#N/A</v>
      </c>
      <c r="BR84" s="23" t="e">
        <f>EXP(-LN(2)/2)*BR83+(1-EXP(-LN(2)/2))/(LN(2)/2)*BL84*BO84*VLOOKUP('Données projet'!$B$11,Paramètres!$A$1:$I$88,3,0)*0.475*44/12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projet'!$B$9,Paramètres!$A$1:$I$88,3,0)*VLOOKUP('Données projet'!$B$9,Paramètres!$A$1:$I$88,5,0)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148.54336005338024</v>
      </c>
      <c r="T85" s="62">
        <f t="shared" si="88"/>
        <v>361.07991692964788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19.039209361754157</v>
      </c>
      <c r="AA85" s="23">
        <f>EXP(-LN(2)/25)*AA84+(1-EXP(-LN(2)/25))/(LN(2)/25)*Calculateur!V85*Calculateur!X85*VLOOKUP('Données projet'!$B$9,Paramètres!$A$1:$I$88,3,0)*0.475*44/12</f>
        <v>10.394528056918157</v>
      </c>
      <c r="AB85" s="23">
        <f>EXP(-LN(2)/2)*AB84+(1-EXP(-LN(2)/2))/(LN(2)/2)*V85*Y85*VLOOKUP('Données projet'!$B$9,Paramètres!$A$1:$I$88,3,0)*0.475*44/12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projet'!$B$10,Paramètres!$A$1:$I$88,3,0)*VLOOKUP('Données projet'!$B$10,Paramètres!$A$1:$I$88,5,0)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projet'!$B$10,Paramètres!$A$1:$I$88,3,0)*0.475*44/12</f>
        <v>#N/A</v>
      </c>
      <c r="AV85" s="23" t="e">
        <f>EXP(-LN(2)/25)*AV84+(1-EXP(-LN(2)/25))/(LN(2)/25)*Calculateur!AQ85*Calculateur!AS85*VLOOKUP('Données projet'!$B$10,Paramètres!$A$1:$I$88,3,0)*0.475*44/12</f>
        <v>#N/A</v>
      </c>
      <c r="AW85" s="23" t="e">
        <f>EXP(-LN(2)/2)*AW84+(1-EXP(-LN(2)/2))/(LN(2)/2)*AQ85*AT85*VLOOKUP('Données projet'!$B$10,Paramètres!$A$1:$I$88,3,0)*0.475*44/12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projet'!$B$11,Paramètres!$A$1:$I$88,3,0)*VLOOKUP('Données projet'!$B$11,Paramètres!$A$1:$I$88,5,0)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projet'!$B$11,Paramètres!$A$1:$I$88,3,0)*0.475*44/12</f>
        <v>#N/A</v>
      </c>
      <c r="BQ85" s="23" t="e">
        <f>EXP(-LN(2)/25)*BQ84+(1-EXP(-LN(2)/25))/(LN(2)/25)*Calculateur!BL85*Calculateur!BN85*VLOOKUP('Données projet'!$B$11,Paramètres!$A$1:$I$88,3,0)*0.475*44/12</f>
        <v>#N/A</v>
      </c>
      <c r="BR85" s="23" t="e">
        <f>EXP(-LN(2)/2)*BR84+(1-EXP(-LN(2)/2))/(LN(2)/2)*BL85*BO85*VLOOKUP('Données projet'!$B$11,Paramètres!$A$1:$I$88,3,0)*0.475*44/12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projet'!$B$9,Paramètres!$A$1:$I$88,3,0)*VLOOKUP('Données projet'!$B$9,Paramètres!$A$1:$I$88,5,0)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148.54336005338024</v>
      </c>
      <c r="T86" s="62">
        <f t="shared" si="88"/>
        <v>361.07991692964788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18.665862078941203</v>
      </c>
      <c r="AA86" s="23">
        <f>EXP(-LN(2)/25)*AA85+(1-EXP(-LN(2)/25))/(LN(2)/25)*Calculateur!V86*Calculateur!X86*VLOOKUP('Données projet'!$B$9,Paramètres!$A$1:$I$88,3,0)*0.475*44/12</f>
        <v>10.110289140577256</v>
      </c>
      <c r="AB86" s="23">
        <f>EXP(-LN(2)/2)*AB85+(1-EXP(-LN(2)/2))/(LN(2)/2)*V86*Y86*VLOOKUP('Données projet'!$B$9,Paramètres!$A$1:$I$88,3,0)*0.475*44/12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projet'!$B$10,Paramètres!$A$1:$I$88,3,0)*VLOOKUP('Données projet'!$B$10,Paramètres!$A$1:$I$88,5,0)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projet'!$B$10,Paramètres!$A$1:$I$88,3,0)*0.475*44/12</f>
        <v>#N/A</v>
      </c>
      <c r="AV86" s="23" t="e">
        <f>EXP(-LN(2)/25)*AV85+(1-EXP(-LN(2)/25))/(LN(2)/25)*Calculateur!AQ86*Calculateur!AS86*VLOOKUP('Données projet'!$B$10,Paramètres!$A$1:$I$88,3,0)*0.475*44/12</f>
        <v>#N/A</v>
      </c>
      <c r="AW86" s="23" t="e">
        <f>EXP(-LN(2)/2)*AW85+(1-EXP(-LN(2)/2))/(LN(2)/2)*AQ86*AT86*VLOOKUP('Données projet'!$B$10,Paramètres!$A$1:$I$88,3,0)*0.475*44/12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projet'!$B$11,Paramètres!$A$1:$I$88,3,0)*VLOOKUP('Données projet'!$B$11,Paramètres!$A$1:$I$88,5,0)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projet'!$B$11,Paramètres!$A$1:$I$88,3,0)*0.475*44/12</f>
        <v>#N/A</v>
      </c>
      <c r="BQ86" s="23" t="e">
        <f>EXP(-LN(2)/25)*BQ85+(1-EXP(-LN(2)/25))/(LN(2)/25)*Calculateur!BL86*Calculateur!BN86*VLOOKUP('Données projet'!$B$11,Paramètres!$A$1:$I$88,3,0)*0.475*44/12</f>
        <v>#N/A</v>
      </c>
      <c r="BR86" s="23" t="e">
        <f>EXP(-LN(2)/2)*BR85+(1-EXP(-LN(2)/2))/(LN(2)/2)*BL86*BO86*VLOOKUP('Données projet'!$B$11,Paramètres!$A$1:$I$88,3,0)*0.475*44/12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projet'!$B$9,Paramètres!$A$1:$I$88,3,0)*VLOOKUP('Données projet'!$B$9,Paramètres!$A$1:$I$88,5,0)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148.54336005338024</v>
      </c>
      <c r="T87" s="62">
        <f t="shared" si="88"/>
        <v>361.07991692964788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18.299835908624853</v>
      </c>
      <c r="AA87" s="23">
        <f>EXP(-LN(2)/25)*AA86+(1-EXP(-LN(2)/25))/(LN(2)/25)*Calculateur!V87*Calculateur!X87*VLOOKUP('Données projet'!$B$9,Paramètres!$A$1:$I$88,3,0)*0.475*44/12</f>
        <v>9.833822752351173</v>
      </c>
      <c r="AB87" s="23">
        <f>EXP(-LN(2)/2)*AB86+(1-EXP(-LN(2)/2))/(LN(2)/2)*V87*Y87*VLOOKUP('Données projet'!$B$9,Paramètres!$A$1:$I$88,3,0)*0.475*44/12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projet'!$B$10,Paramètres!$A$1:$I$88,3,0)*VLOOKUP('Données projet'!$B$10,Paramètres!$A$1:$I$88,5,0)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projet'!$B$10,Paramètres!$A$1:$I$88,3,0)*0.475*44/12</f>
        <v>#N/A</v>
      </c>
      <c r="AV87" s="23" t="e">
        <f>EXP(-LN(2)/25)*AV86+(1-EXP(-LN(2)/25))/(LN(2)/25)*Calculateur!AQ87*Calculateur!AS87*VLOOKUP('Données projet'!$B$10,Paramètres!$A$1:$I$88,3,0)*0.475*44/12</f>
        <v>#N/A</v>
      </c>
      <c r="AW87" s="23" t="e">
        <f>EXP(-LN(2)/2)*AW86+(1-EXP(-LN(2)/2))/(LN(2)/2)*AQ87*AT87*VLOOKUP('Données projet'!$B$10,Paramètres!$A$1:$I$88,3,0)*0.475*44/12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projet'!$B$11,Paramètres!$A$1:$I$88,3,0)*VLOOKUP('Données projet'!$B$11,Paramètres!$A$1:$I$88,5,0)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projet'!$B$11,Paramètres!$A$1:$I$88,3,0)*0.475*44/12</f>
        <v>#N/A</v>
      </c>
      <c r="BQ87" s="23" t="e">
        <f>EXP(-LN(2)/25)*BQ86+(1-EXP(-LN(2)/25))/(LN(2)/25)*Calculateur!BL87*Calculateur!BN87*VLOOKUP('Données projet'!$B$11,Paramètres!$A$1:$I$88,3,0)*0.475*44/12</f>
        <v>#N/A</v>
      </c>
      <c r="BR87" s="23" t="e">
        <f>EXP(-LN(2)/2)*BR86+(1-EXP(-LN(2)/2))/(LN(2)/2)*BL87*BO87*VLOOKUP('Données projet'!$B$11,Paramètres!$A$1:$I$88,3,0)*0.475*44/12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projet'!$B$9,Paramètres!$A$1:$I$88,3,0)*VLOOKUP('Données projet'!$B$9,Paramètres!$A$1:$I$88,5,0)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148.54336005338024</v>
      </c>
      <c r="T88" s="62">
        <f t="shared" si="88"/>
        <v>361.07991692964788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17.940987288254487</v>
      </c>
      <c r="AA88" s="23">
        <f>EXP(-LN(2)/25)*AA87+(1-EXP(-LN(2)/25))/(LN(2)/25)*Calculateur!V88*Calculateur!X88*VLOOKUP('Données projet'!$B$9,Paramètres!$A$1:$I$88,3,0)*0.475*44/12</f>
        <v>9.5649163520498668</v>
      </c>
      <c r="AB88" s="23">
        <f>EXP(-LN(2)/2)*AB87+(1-EXP(-LN(2)/2))/(LN(2)/2)*V88*Y88*VLOOKUP('Données projet'!$B$9,Paramètres!$A$1:$I$88,3,0)*0.475*44/12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projet'!$B$10,Paramètres!$A$1:$I$88,3,0)*VLOOKUP('Données projet'!$B$10,Paramètres!$A$1:$I$88,5,0)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projet'!$B$10,Paramètres!$A$1:$I$88,3,0)*0.475*44/12</f>
        <v>#N/A</v>
      </c>
      <c r="AV88" s="23" t="e">
        <f>EXP(-LN(2)/25)*AV87+(1-EXP(-LN(2)/25))/(LN(2)/25)*Calculateur!AQ88*Calculateur!AS88*VLOOKUP('Données projet'!$B$10,Paramètres!$A$1:$I$88,3,0)*0.475*44/12</f>
        <v>#N/A</v>
      </c>
      <c r="AW88" s="23" t="e">
        <f>EXP(-LN(2)/2)*AW87+(1-EXP(-LN(2)/2))/(LN(2)/2)*AQ88*AT88*VLOOKUP('Données projet'!$B$10,Paramètres!$A$1:$I$88,3,0)*0.475*44/12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projet'!$B$11,Paramètres!$A$1:$I$88,3,0)*VLOOKUP('Données projet'!$B$11,Paramètres!$A$1:$I$88,5,0)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projet'!$B$11,Paramètres!$A$1:$I$88,3,0)*0.475*44/12</f>
        <v>#N/A</v>
      </c>
      <c r="BQ88" s="23" t="e">
        <f>EXP(-LN(2)/25)*BQ87+(1-EXP(-LN(2)/25))/(LN(2)/25)*Calculateur!BL88*Calculateur!BN88*VLOOKUP('Données projet'!$B$11,Paramètres!$A$1:$I$88,3,0)*0.475*44/12</f>
        <v>#N/A</v>
      </c>
      <c r="BR88" s="23" t="e">
        <f>EXP(-LN(2)/2)*BR87+(1-EXP(-LN(2)/2))/(LN(2)/2)*BL88*BO88*VLOOKUP('Données projet'!$B$11,Paramètres!$A$1:$I$88,3,0)*0.475*44/12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projet'!$B$9,Paramètres!$A$1:$I$88,3,0)*VLOOKUP('Données projet'!$B$9,Paramètres!$A$1:$I$88,5,0)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148.54336005338024</v>
      </c>
      <c r="T89" s="62">
        <f t="shared" si="88"/>
        <v>361.07991692964788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17.589175470453537</v>
      </c>
      <c r="AA89" s="23">
        <f>EXP(-LN(2)/25)*AA88+(1-EXP(-LN(2)/25))/(LN(2)/25)*Calculateur!V89*Calculateur!X89*VLOOKUP('Données projet'!$B$9,Paramètres!$A$1:$I$88,3,0)*0.475*44/12</f>
        <v>9.3033632114059728</v>
      </c>
      <c r="AB89" s="23">
        <f>EXP(-LN(2)/2)*AB88+(1-EXP(-LN(2)/2))/(LN(2)/2)*V89*Y89*VLOOKUP('Données projet'!$B$9,Paramètres!$A$1:$I$88,3,0)*0.475*44/12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projet'!$B$10,Paramètres!$A$1:$I$88,3,0)*VLOOKUP('Données projet'!$B$10,Paramètres!$A$1:$I$88,5,0)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projet'!$B$10,Paramètres!$A$1:$I$88,3,0)*0.475*44/12</f>
        <v>#N/A</v>
      </c>
      <c r="AV89" s="23" t="e">
        <f>EXP(-LN(2)/25)*AV88+(1-EXP(-LN(2)/25))/(LN(2)/25)*Calculateur!AQ89*Calculateur!AS89*VLOOKUP('Données projet'!$B$10,Paramètres!$A$1:$I$88,3,0)*0.475*44/12</f>
        <v>#N/A</v>
      </c>
      <c r="AW89" s="23" t="e">
        <f>EXP(-LN(2)/2)*AW88+(1-EXP(-LN(2)/2))/(LN(2)/2)*AQ89*AT89*VLOOKUP('Données projet'!$B$10,Paramètres!$A$1:$I$88,3,0)*0.475*44/12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projet'!$B$11,Paramètres!$A$1:$I$88,3,0)*VLOOKUP('Données projet'!$B$11,Paramètres!$A$1:$I$88,5,0)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projet'!$B$11,Paramètres!$A$1:$I$88,3,0)*0.475*44/12</f>
        <v>#N/A</v>
      </c>
      <c r="BQ89" s="23" t="e">
        <f>EXP(-LN(2)/25)*BQ88+(1-EXP(-LN(2)/25))/(LN(2)/25)*Calculateur!BL89*Calculateur!BN89*VLOOKUP('Données projet'!$B$11,Paramètres!$A$1:$I$88,3,0)*0.475*44/12</f>
        <v>#N/A</v>
      </c>
      <c r="BR89" s="23" t="e">
        <f>EXP(-LN(2)/2)*BR88+(1-EXP(-LN(2)/2))/(LN(2)/2)*BL89*BO89*VLOOKUP('Données projet'!$B$11,Paramètres!$A$1:$I$88,3,0)*0.475*44/12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projet'!$B$9,Paramètres!$A$1:$I$88,3,0)*VLOOKUP('Données projet'!$B$9,Paramètres!$A$1:$I$88,5,0)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148.54336005338024</v>
      </c>
      <c r="T90" s="62">
        <f t="shared" si="88"/>
        <v>361.07991692964788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17.244262467815645</v>
      </c>
      <c r="AA90" s="23">
        <f>EXP(-LN(2)/25)*AA89+(1-EXP(-LN(2)/25))/(LN(2)/25)*Calculateur!V90*Calculateur!X90*VLOOKUP('Données projet'!$B$9,Paramètres!$A$1:$I$88,3,0)*0.475*44/12</f>
        <v>9.0489622551474689</v>
      </c>
      <c r="AB90" s="23">
        <f>EXP(-LN(2)/2)*AB89+(1-EXP(-LN(2)/2))/(LN(2)/2)*V90*Y90*VLOOKUP('Données projet'!$B$9,Paramètres!$A$1:$I$88,3,0)*0.475*44/12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projet'!$B$10,Paramètres!$A$1:$I$88,3,0)*VLOOKUP('Données projet'!$B$10,Paramètres!$A$1:$I$88,5,0)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projet'!$B$10,Paramètres!$A$1:$I$88,3,0)*0.475*44/12</f>
        <v>#N/A</v>
      </c>
      <c r="AV90" s="23" t="e">
        <f>EXP(-LN(2)/25)*AV89+(1-EXP(-LN(2)/25))/(LN(2)/25)*Calculateur!AQ90*Calculateur!AS90*VLOOKUP('Données projet'!$B$10,Paramètres!$A$1:$I$88,3,0)*0.475*44/12</f>
        <v>#N/A</v>
      </c>
      <c r="AW90" s="23" t="e">
        <f>EXP(-LN(2)/2)*AW89+(1-EXP(-LN(2)/2))/(LN(2)/2)*AQ90*AT90*VLOOKUP('Données projet'!$B$10,Paramètres!$A$1:$I$88,3,0)*0.475*44/12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projet'!$B$11,Paramètres!$A$1:$I$88,3,0)*VLOOKUP('Données projet'!$B$11,Paramètres!$A$1:$I$88,5,0)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projet'!$B$11,Paramètres!$A$1:$I$88,3,0)*0.475*44/12</f>
        <v>#N/A</v>
      </c>
      <c r="BQ90" s="23" t="e">
        <f>EXP(-LN(2)/25)*BQ89+(1-EXP(-LN(2)/25))/(LN(2)/25)*Calculateur!BL90*Calculateur!BN90*VLOOKUP('Données projet'!$B$11,Paramètres!$A$1:$I$88,3,0)*0.475*44/12</f>
        <v>#N/A</v>
      </c>
      <c r="BR90" s="23" t="e">
        <f>EXP(-LN(2)/2)*BR89+(1-EXP(-LN(2)/2))/(LN(2)/2)*BL90*BO90*VLOOKUP('Données projet'!$B$11,Paramètres!$A$1:$I$88,3,0)*0.475*44/12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projet'!$B$9,Paramètres!$A$1:$I$88,3,0)*VLOOKUP('Données projet'!$B$9,Paramètres!$A$1:$I$88,5,0)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148.54336005338024</v>
      </c>
      <c r="T91" s="62">
        <f t="shared" si="88"/>
        <v>361.07991692964788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16.906112998783325</v>
      </c>
      <c r="AA91" s="23">
        <f>EXP(-LN(2)/25)*AA90+(1-EXP(-LN(2)/25))/(LN(2)/25)*Calculateur!V91*Calculateur!X91*VLOOKUP('Données projet'!$B$9,Paramètres!$A$1:$I$88,3,0)*0.475*44/12</f>
        <v>8.8015179064162172</v>
      </c>
      <c r="AB91" s="23">
        <f>EXP(-LN(2)/2)*AB90+(1-EXP(-LN(2)/2))/(LN(2)/2)*V91*Y91*VLOOKUP('Données projet'!$B$9,Paramètres!$A$1:$I$88,3,0)*0.475*44/12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projet'!$B$10,Paramètres!$A$1:$I$88,3,0)*VLOOKUP('Données projet'!$B$10,Paramètres!$A$1:$I$88,5,0)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projet'!$B$10,Paramètres!$A$1:$I$88,3,0)*0.475*44/12</f>
        <v>#N/A</v>
      </c>
      <c r="AV91" s="23" t="e">
        <f>EXP(-LN(2)/25)*AV90+(1-EXP(-LN(2)/25))/(LN(2)/25)*Calculateur!AQ91*Calculateur!AS91*VLOOKUP('Données projet'!$B$10,Paramètres!$A$1:$I$88,3,0)*0.475*44/12</f>
        <v>#N/A</v>
      </c>
      <c r="AW91" s="23" t="e">
        <f>EXP(-LN(2)/2)*AW90+(1-EXP(-LN(2)/2))/(LN(2)/2)*AQ91*AT91*VLOOKUP('Données projet'!$B$10,Paramètres!$A$1:$I$88,3,0)*0.475*44/12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projet'!$B$11,Paramètres!$A$1:$I$88,3,0)*VLOOKUP('Données projet'!$B$11,Paramètres!$A$1:$I$88,5,0)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projet'!$B$11,Paramètres!$A$1:$I$88,3,0)*0.475*44/12</f>
        <v>#N/A</v>
      </c>
      <c r="BQ91" s="23" t="e">
        <f>EXP(-LN(2)/25)*BQ90+(1-EXP(-LN(2)/25))/(LN(2)/25)*Calculateur!BL91*Calculateur!BN91*VLOOKUP('Données projet'!$B$11,Paramètres!$A$1:$I$88,3,0)*0.475*44/12</f>
        <v>#N/A</v>
      </c>
      <c r="BR91" s="23" t="e">
        <f>EXP(-LN(2)/2)*BR90+(1-EXP(-LN(2)/2))/(LN(2)/2)*BL91*BO91*VLOOKUP('Données projet'!$B$11,Paramètres!$A$1:$I$88,3,0)*0.475*44/12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projet'!$B$9,Paramètres!$A$1:$I$88,3,0)*VLOOKUP('Données projet'!$B$9,Paramètres!$A$1:$I$88,5,0)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148.54336005338024</v>
      </c>
      <c r="T92" s="62">
        <f t="shared" si="88"/>
        <v>361.07991692964788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16.574594434587915</v>
      </c>
      <c r="AA92" s="23">
        <f>EXP(-LN(2)/25)*AA91+(1-EXP(-LN(2)/25))/(LN(2)/25)*Calculateur!V92*Calculateur!X92*VLOOKUP('Données projet'!$B$9,Paramètres!$A$1:$I$88,3,0)*0.475*44/12</f>
        <v>8.5608399364135543</v>
      </c>
      <c r="AB92" s="23">
        <f>EXP(-LN(2)/2)*AB91+(1-EXP(-LN(2)/2))/(LN(2)/2)*V92*Y92*VLOOKUP('Données projet'!$B$9,Paramètres!$A$1:$I$88,3,0)*0.475*44/12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projet'!$B$10,Paramètres!$A$1:$I$88,3,0)*VLOOKUP('Données projet'!$B$10,Paramètres!$A$1:$I$88,5,0)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projet'!$B$10,Paramètres!$A$1:$I$88,3,0)*0.475*44/12</f>
        <v>#N/A</v>
      </c>
      <c r="AV92" s="23" t="e">
        <f>EXP(-LN(2)/25)*AV91+(1-EXP(-LN(2)/25))/(LN(2)/25)*Calculateur!AQ92*Calculateur!AS92*VLOOKUP('Données projet'!$B$10,Paramètres!$A$1:$I$88,3,0)*0.475*44/12</f>
        <v>#N/A</v>
      </c>
      <c r="AW92" s="23" t="e">
        <f>EXP(-LN(2)/2)*AW91+(1-EXP(-LN(2)/2))/(LN(2)/2)*AQ92*AT92*VLOOKUP('Données projet'!$B$10,Paramètres!$A$1:$I$88,3,0)*0.475*44/12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projet'!$B$11,Paramètres!$A$1:$I$88,3,0)*VLOOKUP('Données projet'!$B$11,Paramètres!$A$1:$I$88,5,0)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projet'!$B$11,Paramètres!$A$1:$I$88,3,0)*0.475*44/12</f>
        <v>#N/A</v>
      </c>
      <c r="BQ92" s="23" t="e">
        <f>EXP(-LN(2)/25)*BQ91+(1-EXP(-LN(2)/25))/(LN(2)/25)*Calculateur!BL92*Calculateur!BN92*VLOOKUP('Données projet'!$B$11,Paramètres!$A$1:$I$88,3,0)*0.475*44/12</f>
        <v>#N/A</v>
      </c>
      <c r="BR92" s="23" t="e">
        <f>EXP(-LN(2)/2)*BR91+(1-EXP(-LN(2)/2))/(LN(2)/2)*BL92*BO92*VLOOKUP('Données projet'!$B$11,Paramètres!$A$1:$I$88,3,0)*0.475*44/12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projet'!$B$9,Paramètres!$A$1:$I$88,3,0)*VLOOKUP('Données projet'!$B$9,Paramètres!$A$1:$I$88,5,0)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148.54336005338024</v>
      </c>
      <c r="T93" s="62">
        <f t="shared" si="88"/>
        <v>361.07991692964788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16.249576747230019</v>
      </c>
      <c r="AA93" s="23">
        <f>EXP(-LN(2)/25)*AA92+(1-EXP(-LN(2)/25))/(LN(2)/25)*Calculateur!V93*Calculateur!X93*VLOOKUP('Données projet'!$B$9,Paramètres!$A$1:$I$88,3,0)*0.475*44/12</f>
        <v>8.3267433181573196</v>
      </c>
      <c r="AB93" s="23">
        <f>EXP(-LN(2)/2)*AB92+(1-EXP(-LN(2)/2))/(LN(2)/2)*V93*Y93*VLOOKUP('Données projet'!$B$9,Paramètres!$A$1:$I$88,3,0)*0.475*44/12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projet'!$B$10,Paramètres!$A$1:$I$88,3,0)*VLOOKUP('Données projet'!$B$10,Paramètres!$A$1:$I$88,5,0)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projet'!$B$10,Paramètres!$A$1:$I$88,3,0)*0.475*44/12</f>
        <v>#N/A</v>
      </c>
      <c r="AV93" s="23" t="e">
        <f>EXP(-LN(2)/25)*AV92+(1-EXP(-LN(2)/25))/(LN(2)/25)*Calculateur!AQ93*Calculateur!AS93*VLOOKUP('Données projet'!$B$10,Paramètres!$A$1:$I$88,3,0)*0.475*44/12</f>
        <v>#N/A</v>
      </c>
      <c r="AW93" s="23" t="e">
        <f>EXP(-LN(2)/2)*AW92+(1-EXP(-LN(2)/2))/(LN(2)/2)*AQ93*AT93*VLOOKUP('Données projet'!$B$10,Paramètres!$A$1:$I$88,3,0)*0.475*44/12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projet'!$B$11,Paramètres!$A$1:$I$88,3,0)*VLOOKUP('Données projet'!$B$11,Paramètres!$A$1:$I$88,5,0)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projet'!$B$11,Paramètres!$A$1:$I$88,3,0)*0.475*44/12</f>
        <v>#N/A</v>
      </c>
      <c r="BQ93" s="23" t="e">
        <f>EXP(-LN(2)/25)*BQ92+(1-EXP(-LN(2)/25))/(LN(2)/25)*Calculateur!BL93*Calculateur!BN93*VLOOKUP('Données projet'!$B$11,Paramètres!$A$1:$I$88,3,0)*0.475*44/12</f>
        <v>#N/A</v>
      </c>
      <c r="BR93" s="23" t="e">
        <f>EXP(-LN(2)/2)*BR92+(1-EXP(-LN(2)/2))/(LN(2)/2)*BL93*BO93*VLOOKUP('Données projet'!$B$11,Paramètres!$A$1:$I$88,3,0)*0.475*44/12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projet'!$B$9,Paramètres!$A$1:$I$88,3,0)*VLOOKUP('Données projet'!$B$9,Paramètres!$A$1:$I$88,5,0)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148.54336005338024</v>
      </c>
      <c r="T94" s="62">
        <f t="shared" si="88"/>
        <v>361.07991692964788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15.930932458479999</v>
      </c>
      <c r="AA94" s="23">
        <f>EXP(-LN(2)/25)*AA93+(1-EXP(-LN(2)/25))/(LN(2)/25)*Calculateur!V94*Calculateur!X94*VLOOKUP('Données projet'!$B$9,Paramètres!$A$1:$I$88,3,0)*0.475*44/12</f>
        <v>8.0990480842379071</v>
      </c>
      <c r="AB94" s="23">
        <f>EXP(-LN(2)/2)*AB93+(1-EXP(-LN(2)/2))/(LN(2)/2)*V94*Y94*VLOOKUP('Données projet'!$B$9,Paramètres!$A$1:$I$88,3,0)*0.475*44/12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projet'!$B$10,Paramètres!$A$1:$I$88,3,0)*VLOOKUP('Données projet'!$B$10,Paramètres!$A$1:$I$88,5,0)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projet'!$B$10,Paramètres!$A$1:$I$88,3,0)*0.475*44/12</f>
        <v>#N/A</v>
      </c>
      <c r="AV94" s="23" t="e">
        <f>EXP(-LN(2)/25)*AV93+(1-EXP(-LN(2)/25))/(LN(2)/25)*Calculateur!AQ94*Calculateur!AS94*VLOOKUP('Données projet'!$B$10,Paramètres!$A$1:$I$88,3,0)*0.475*44/12</f>
        <v>#N/A</v>
      </c>
      <c r="AW94" s="23" t="e">
        <f>EXP(-LN(2)/2)*AW93+(1-EXP(-LN(2)/2))/(LN(2)/2)*AQ94*AT94*VLOOKUP('Données projet'!$B$10,Paramètres!$A$1:$I$88,3,0)*0.475*44/12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projet'!$B$11,Paramètres!$A$1:$I$88,3,0)*VLOOKUP('Données projet'!$B$11,Paramètres!$A$1:$I$88,5,0)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projet'!$B$11,Paramètres!$A$1:$I$88,3,0)*0.475*44/12</f>
        <v>#N/A</v>
      </c>
      <c r="BQ94" s="23" t="e">
        <f>EXP(-LN(2)/25)*BQ93+(1-EXP(-LN(2)/25))/(LN(2)/25)*Calculateur!BL94*Calculateur!BN94*VLOOKUP('Données projet'!$B$11,Paramètres!$A$1:$I$88,3,0)*0.475*44/12</f>
        <v>#N/A</v>
      </c>
      <c r="BR94" s="23" t="e">
        <f>EXP(-LN(2)/2)*BR93+(1-EXP(-LN(2)/2))/(LN(2)/2)*BL94*BO94*VLOOKUP('Données projet'!$B$11,Paramètres!$A$1:$I$88,3,0)*0.475*44/12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projet'!$B$9,Paramètres!$A$1:$I$88,3,0)*VLOOKUP('Données projet'!$B$9,Paramètres!$A$1:$I$88,5,0)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148.54336005338024</v>
      </c>
      <c r="T95" s="62">
        <f t="shared" si="88"/>
        <v>361.07991692964788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15.618536589878541</v>
      </c>
      <c r="AA95" s="23">
        <f>EXP(-LN(2)/25)*AA94+(1-EXP(-LN(2)/25))/(LN(2)/25)*Calculateur!V95*Calculateur!X95*VLOOKUP('Données projet'!$B$9,Paramètres!$A$1:$I$88,3,0)*0.475*44/12</f>
        <v>7.8775791884639936</v>
      </c>
      <c r="AB95" s="23">
        <f>EXP(-LN(2)/2)*AB94+(1-EXP(-LN(2)/2))/(LN(2)/2)*V95*Y95*VLOOKUP('Données projet'!$B$9,Paramètres!$A$1:$I$88,3,0)*0.475*44/12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projet'!$B$10,Paramètres!$A$1:$I$88,3,0)*VLOOKUP('Données projet'!$B$10,Paramètres!$A$1:$I$88,5,0)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projet'!$B$10,Paramètres!$A$1:$I$88,3,0)*0.475*44/12</f>
        <v>#N/A</v>
      </c>
      <c r="AV95" s="23" t="e">
        <f>EXP(-LN(2)/25)*AV94+(1-EXP(-LN(2)/25))/(LN(2)/25)*Calculateur!AQ95*Calculateur!AS95*VLOOKUP('Données projet'!$B$10,Paramètres!$A$1:$I$88,3,0)*0.475*44/12</f>
        <v>#N/A</v>
      </c>
      <c r="AW95" s="23" t="e">
        <f>EXP(-LN(2)/2)*AW94+(1-EXP(-LN(2)/2))/(LN(2)/2)*AQ95*AT95*VLOOKUP('Données projet'!$B$10,Paramètres!$A$1:$I$88,3,0)*0.475*44/12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projet'!$B$11,Paramètres!$A$1:$I$88,3,0)*VLOOKUP('Données projet'!$B$11,Paramètres!$A$1:$I$88,5,0)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projet'!$B$11,Paramètres!$A$1:$I$88,3,0)*0.475*44/12</f>
        <v>#N/A</v>
      </c>
      <c r="BQ95" s="23" t="e">
        <f>EXP(-LN(2)/25)*BQ94+(1-EXP(-LN(2)/25))/(LN(2)/25)*Calculateur!BL95*Calculateur!BN95*VLOOKUP('Données projet'!$B$11,Paramètres!$A$1:$I$88,3,0)*0.475*44/12</f>
        <v>#N/A</v>
      </c>
      <c r="BR95" s="23" t="e">
        <f>EXP(-LN(2)/2)*BR94+(1-EXP(-LN(2)/2))/(LN(2)/2)*BL95*BO95*VLOOKUP('Données projet'!$B$11,Paramètres!$A$1:$I$88,3,0)*0.475*44/12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projet'!$B$9,Paramètres!$A$1:$I$88,3,0)*VLOOKUP('Données projet'!$B$9,Paramètres!$A$1:$I$88,5,0)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148.54336005338024</v>
      </c>
      <c r="T96" s="62">
        <f t="shared" si="88"/>
        <v>361.07991692964788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15.312266613717693</v>
      </c>
      <c r="AA96" s="23">
        <f>EXP(-LN(2)/25)*AA95+(1-EXP(-LN(2)/25))/(LN(2)/25)*Calculateur!V96*Calculateur!X96*VLOOKUP('Données projet'!$B$9,Paramètres!$A$1:$I$88,3,0)*0.475*44/12</f>
        <v>7.6621663712915611</v>
      </c>
      <c r="AB96" s="23">
        <f>EXP(-LN(2)/2)*AB95+(1-EXP(-LN(2)/2))/(LN(2)/2)*V96*Y96*VLOOKUP('Données projet'!$B$9,Paramètres!$A$1:$I$88,3,0)*0.475*44/12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projet'!$B$10,Paramètres!$A$1:$I$88,3,0)*VLOOKUP('Données projet'!$B$10,Paramètres!$A$1:$I$88,5,0)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projet'!$B$10,Paramètres!$A$1:$I$88,3,0)*0.475*44/12</f>
        <v>#N/A</v>
      </c>
      <c r="AV96" s="23" t="e">
        <f>EXP(-LN(2)/25)*AV95+(1-EXP(-LN(2)/25))/(LN(2)/25)*Calculateur!AQ96*Calculateur!AS96*VLOOKUP('Données projet'!$B$10,Paramètres!$A$1:$I$88,3,0)*0.475*44/12</f>
        <v>#N/A</v>
      </c>
      <c r="AW96" s="23" t="e">
        <f>EXP(-LN(2)/2)*AW95+(1-EXP(-LN(2)/2))/(LN(2)/2)*AQ96*AT96*VLOOKUP('Données projet'!$B$10,Paramètres!$A$1:$I$88,3,0)*0.475*44/12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projet'!$B$11,Paramètres!$A$1:$I$88,3,0)*VLOOKUP('Données projet'!$B$11,Paramètres!$A$1:$I$88,5,0)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projet'!$B$11,Paramètres!$A$1:$I$88,3,0)*0.475*44/12</f>
        <v>#N/A</v>
      </c>
      <c r="BQ96" s="23" t="e">
        <f>EXP(-LN(2)/25)*BQ95+(1-EXP(-LN(2)/25))/(LN(2)/25)*Calculateur!BL96*Calculateur!BN96*VLOOKUP('Données projet'!$B$11,Paramètres!$A$1:$I$88,3,0)*0.475*44/12</f>
        <v>#N/A</v>
      </c>
      <c r="BR96" s="23" t="e">
        <f>EXP(-LN(2)/2)*BR95+(1-EXP(-LN(2)/2))/(LN(2)/2)*BL96*BO96*VLOOKUP('Données projet'!$B$11,Paramètres!$A$1:$I$88,3,0)*0.475*44/12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projet'!$B$9,Paramètres!$A$1:$I$88,3,0)*VLOOKUP('Données projet'!$B$9,Paramètres!$A$1:$I$88,5,0)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148.54336005338024</v>
      </c>
      <c r="T97" s="62">
        <f t="shared" si="88"/>
        <v>361.07991692964788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15.012002404983118</v>
      </c>
      <c r="AA97" s="23">
        <f>EXP(-LN(2)/25)*AA96+(1-EXP(-LN(2)/25))/(LN(2)/25)*Calculateur!V97*Calculateur!X97*VLOOKUP('Données projet'!$B$9,Paramètres!$A$1:$I$88,3,0)*0.475*44/12</f>
        <v>7.4526440289327756</v>
      </c>
      <c r="AB97" s="23">
        <f>EXP(-LN(2)/2)*AB96+(1-EXP(-LN(2)/2))/(LN(2)/2)*V97*Y97*VLOOKUP('Données projet'!$B$9,Paramètres!$A$1:$I$88,3,0)*0.475*44/12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projet'!$B$10,Paramètres!$A$1:$I$88,3,0)*VLOOKUP('Données projet'!$B$10,Paramètres!$A$1:$I$88,5,0)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projet'!$B$10,Paramètres!$A$1:$I$88,3,0)*0.475*44/12</f>
        <v>#N/A</v>
      </c>
      <c r="AV97" s="23" t="e">
        <f>EXP(-LN(2)/25)*AV96+(1-EXP(-LN(2)/25))/(LN(2)/25)*Calculateur!AQ97*Calculateur!AS97*VLOOKUP('Données projet'!$B$10,Paramètres!$A$1:$I$88,3,0)*0.475*44/12</f>
        <v>#N/A</v>
      </c>
      <c r="AW97" s="23" t="e">
        <f>EXP(-LN(2)/2)*AW96+(1-EXP(-LN(2)/2))/(LN(2)/2)*AQ97*AT97*VLOOKUP('Données projet'!$B$10,Paramètres!$A$1:$I$88,3,0)*0.475*44/12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projet'!$B$11,Paramètres!$A$1:$I$88,3,0)*VLOOKUP('Données projet'!$B$11,Paramètres!$A$1:$I$88,5,0)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projet'!$B$11,Paramètres!$A$1:$I$88,3,0)*0.475*44/12</f>
        <v>#N/A</v>
      </c>
      <c r="BQ97" s="23" t="e">
        <f>EXP(-LN(2)/25)*BQ96+(1-EXP(-LN(2)/25))/(LN(2)/25)*Calculateur!BL97*Calculateur!BN97*VLOOKUP('Données projet'!$B$11,Paramètres!$A$1:$I$88,3,0)*0.475*44/12</f>
        <v>#N/A</v>
      </c>
      <c r="BR97" s="23" t="e">
        <f>EXP(-LN(2)/2)*BR96+(1-EXP(-LN(2)/2))/(LN(2)/2)*BL97*BO97*VLOOKUP('Données projet'!$B$11,Paramètres!$A$1:$I$88,3,0)*0.475*44/12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projet'!$B$9,Paramètres!$A$1:$I$88,3,0)*VLOOKUP('Données projet'!$B$9,Paramètres!$A$1:$I$88,5,0)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148.54336005338024</v>
      </c>
      <c r="T98" s="62">
        <f t="shared" si="88"/>
        <v>361.07991692964788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14.717626194238745</v>
      </c>
      <c r="AA98" s="23">
        <f>EXP(-LN(2)/25)*AA97+(1-EXP(-LN(2)/25))/(LN(2)/25)*Calculateur!V98*Calculateur!X98*VLOOKUP('Données projet'!$B$9,Paramètres!$A$1:$I$88,3,0)*0.475*44/12</f>
        <v>7.2488510860440929</v>
      </c>
      <c r="AB98" s="23">
        <f>EXP(-LN(2)/2)*AB97+(1-EXP(-LN(2)/2))/(LN(2)/2)*V98*Y98*VLOOKUP('Données projet'!$B$9,Paramètres!$A$1:$I$88,3,0)*0.475*44/12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projet'!$B$10,Paramètres!$A$1:$I$88,3,0)*VLOOKUP('Données projet'!$B$10,Paramètres!$A$1:$I$88,5,0)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projet'!$B$10,Paramètres!$A$1:$I$88,3,0)*0.475*44/12</f>
        <v>#N/A</v>
      </c>
      <c r="AV98" s="23" t="e">
        <f>EXP(-LN(2)/25)*AV97+(1-EXP(-LN(2)/25))/(LN(2)/25)*Calculateur!AQ98*Calculateur!AS98*VLOOKUP('Données projet'!$B$10,Paramètres!$A$1:$I$88,3,0)*0.475*44/12</f>
        <v>#N/A</v>
      </c>
      <c r="AW98" s="23" t="e">
        <f>EXP(-LN(2)/2)*AW97+(1-EXP(-LN(2)/2))/(LN(2)/2)*AQ98*AT98*VLOOKUP('Données projet'!$B$10,Paramètres!$A$1:$I$88,3,0)*0.475*44/12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projet'!$B$11,Paramètres!$A$1:$I$88,3,0)*VLOOKUP('Données projet'!$B$11,Paramètres!$A$1:$I$88,5,0)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projet'!$B$11,Paramètres!$A$1:$I$88,3,0)*0.475*44/12</f>
        <v>#N/A</v>
      </c>
      <c r="BQ98" s="23" t="e">
        <f>EXP(-LN(2)/25)*BQ97+(1-EXP(-LN(2)/25))/(LN(2)/25)*Calculateur!BL98*Calculateur!BN98*VLOOKUP('Données projet'!$B$11,Paramètres!$A$1:$I$88,3,0)*0.475*44/12</f>
        <v>#N/A</v>
      </c>
      <c r="BR98" s="23" t="e">
        <f>EXP(-LN(2)/2)*BR97+(1-EXP(-LN(2)/2))/(LN(2)/2)*BL98*BO98*VLOOKUP('Données projet'!$B$11,Paramètres!$A$1:$I$88,3,0)*0.475*44/12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projet'!$B$9,Paramètres!$A$1:$I$88,3,0)*VLOOKUP('Données projet'!$B$9,Paramètres!$A$1:$I$88,5,0)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148.54336005338024</v>
      </c>
      <c r="T99" s="62">
        <f t="shared" si="88"/>
        <v>361.07991692964788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14.429022521435311</v>
      </c>
      <c r="AA99" s="23">
        <f>EXP(-LN(2)/25)*AA98+(1-EXP(-LN(2)/25))/(LN(2)/25)*Calculateur!V99*Calculateur!X99*VLOOKUP('Données projet'!$B$9,Paramètres!$A$1:$I$88,3,0)*0.475*44/12</f>
        <v>7.0506308718957058</v>
      </c>
      <c r="AB99" s="23">
        <f>EXP(-LN(2)/2)*AB98+(1-EXP(-LN(2)/2))/(LN(2)/2)*V99*Y99*VLOOKUP('Données projet'!$B$9,Paramètres!$A$1:$I$88,3,0)*0.475*44/12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projet'!$B$10,Paramètres!$A$1:$I$88,3,0)*VLOOKUP('Données projet'!$B$10,Paramètres!$A$1:$I$88,5,0)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projet'!$B$10,Paramètres!$A$1:$I$88,3,0)*0.475*44/12</f>
        <v>#N/A</v>
      </c>
      <c r="AV99" s="23" t="e">
        <f>EXP(-LN(2)/25)*AV98+(1-EXP(-LN(2)/25))/(LN(2)/25)*Calculateur!AQ99*Calculateur!AS99*VLOOKUP('Données projet'!$B$10,Paramètres!$A$1:$I$88,3,0)*0.475*44/12</f>
        <v>#N/A</v>
      </c>
      <c r="AW99" s="23" t="e">
        <f>EXP(-LN(2)/2)*AW98+(1-EXP(-LN(2)/2))/(LN(2)/2)*AQ99*AT99*VLOOKUP('Données projet'!$B$10,Paramètres!$A$1:$I$88,3,0)*0.475*44/12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projet'!$B$11,Paramètres!$A$1:$I$88,3,0)*VLOOKUP('Données projet'!$B$11,Paramètres!$A$1:$I$88,5,0)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projet'!$B$11,Paramètres!$A$1:$I$88,3,0)*0.475*44/12</f>
        <v>#N/A</v>
      </c>
      <c r="BQ99" s="23" t="e">
        <f>EXP(-LN(2)/25)*BQ98+(1-EXP(-LN(2)/25))/(LN(2)/25)*Calculateur!BL99*Calculateur!BN99*VLOOKUP('Données projet'!$B$11,Paramètres!$A$1:$I$88,3,0)*0.475*44/12</f>
        <v>#N/A</v>
      </c>
      <c r="BR99" s="23" t="e">
        <f>EXP(-LN(2)/2)*BR98+(1-EXP(-LN(2)/2))/(LN(2)/2)*BL99*BO99*VLOOKUP('Données projet'!$B$11,Paramètres!$A$1:$I$88,3,0)*0.475*44/12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projet'!$B$9,Paramètres!$A$1:$I$88,3,0)*VLOOKUP('Données projet'!$B$9,Paramètres!$A$1:$I$88,5,0)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148.54336005338024</v>
      </c>
      <c r="T100" s="62">
        <f t="shared" si="88"/>
        <v>361.07991692964788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14.146078190624692</v>
      </c>
      <c r="AA100" s="23">
        <f>EXP(-LN(2)/25)*AA99+(1-EXP(-LN(2)/25))/(LN(2)/25)*Calculateur!V100*Calculateur!X100*VLOOKUP('Données projet'!$B$9,Paramètres!$A$1:$I$88,3,0)*0.475*44/12</f>
        <v>6.8578309999271543</v>
      </c>
      <c r="AB100" s="23">
        <f>EXP(-LN(2)/2)*AB99+(1-EXP(-LN(2)/2))/(LN(2)/2)*V100*Y100*VLOOKUP('Données projet'!$B$9,Paramètres!$A$1:$I$88,3,0)*0.475*44/12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projet'!$B$10,Paramètres!$A$1:$I$88,3,0)*VLOOKUP('Données projet'!$B$10,Paramètres!$A$1:$I$88,5,0)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projet'!$B$10,Paramètres!$A$1:$I$88,3,0)*0.475*44/12</f>
        <v>#N/A</v>
      </c>
      <c r="AV100" s="23" t="e">
        <f>EXP(-LN(2)/25)*AV99+(1-EXP(-LN(2)/25))/(LN(2)/25)*Calculateur!AQ100*Calculateur!AS100*VLOOKUP('Données projet'!$B$10,Paramètres!$A$1:$I$88,3,0)*0.475*44/12</f>
        <v>#N/A</v>
      </c>
      <c r="AW100" s="23" t="e">
        <f>EXP(-LN(2)/2)*AW99+(1-EXP(-LN(2)/2))/(LN(2)/2)*AQ100*AT100*VLOOKUP('Données projet'!$B$10,Paramètres!$A$1:$I$88,3,0)*0.475*44/12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projet'!$B$11,Paramètres!$A$1:$I$88,3,0)*VLOOKUP('Données projet'!$B$11,Paramètres!$A$1:$I$88,5,0)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projet'!$B$11,Paramètres!$A$1:$I$88,3,0)*0.475*44/12</f>
        <v>#N/A</v>
      </c>
      <c r="BQ100" s="23" t="e">
        <f>EXP(-LN(2)/25)*BQ99+(1-EXP(-LN(2)/25))/(LN(2)/25)*Calculateur!BL100*Calculateur!BN100*VLOOKUP('Données projet'!$B$11,Paramètres!$A$1:$I$88,3,0)*0.475*44/12</f>
        <v>#N/A</v>
      </c>
      <c r="BR100" s="23" t="e">
        <f>EXP(-LN(2)/2)*BR99+(1-EXP(-LN(2)/2))/(LN(2)/2)*BL100*BO100*VLOOKUP('Données projet'!$B$11,Paramètres!$A$1:$I$88,3,0)*0.475*44/12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projet'!$B$9,Paramètres!$A$1:$I$88,3,0)*VLOOKUP('Données projet'!$B$9,Paramètres!$A$1:$I$88,5,0)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148.54336005338024</v>
      </c>
      <c r="T101" s="62">
        <f t="shared" si="88"/>
        <v>361.07991692964788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13.868682225562269</v>
      </c>
      <c r="AA101" s="23">
        <f>EXP(-LN(2)/25)*AA100+(1-EXP(-LN(2)/25))/(LN(2)/25)*Calculateur!V101*Calculateur!X101*VLOOKUP('Données projet'!$B$9,Paramètres!$A$1:$I$88,3,0)*0.475*44/12</f>
        <v>6.6703032505964881</v>
      </c>
      <c r="AB101" s="23">
        <f>EXP(-LN(2)/2)*AB100+(1-EXP(-LN(2)/2))/(LN(2)/2)*V101*Y101*VLOOKUP('Données projet'!$B$9,Paramètres!$A$1:$I$88,3,0)*0.475*44/12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projet'!$B$10,Paramètres!$A$1:$I$88,3,0)*VLOOKUP('Données projet'!$B$10,Paramètres!$A$1:$I$88,5,0)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projet'!$B$10,Paramètres!$A$1:$I$88,3,0)*0.475*44/12</f>
        <v>#N/A</v>
      </c>
      <c r="AV101" s="23" t="e">
        <f>EXP(-LN(2)/25)*AV100+(1-EXP(-LN(2)/25))/(LN(2)/25)*Calculateur!AQ101*Calculateur!AS101*VLOOKUP('Données projet'!$B$10,Paramètres!$A$1:$I$88,3,0)*0.475*44/12</f>
        <v>#N/A</v>
      </c>
      <c r="AW101" s="23" t="e">
        <f>EXP(-LN(2)/2)*AW100+(1-EXP(-LN(2)/2))/(LN(2)/2)*AQ101*AT101*VLOOKUP('Données projet'!$B$10,Paramètres!$A$1:$I$88,3,0)*0.475*44/12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projet'!$B$11,Paramètres!$A$1:$I$88,3,0)*VLOOKUP('Données projet'!$B$11,Paramètres!$A$1:$I$88,5,0)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projet'!$B$11,Paramètres!$A$1:$I$88,3,0)*0.475*44/12</f>
        <v>#N/A</v>
      </c>
      <c r="BQ101" s="23" t="e">
        <f>EXP(-LN(2)/25)*BQ100+(1-EXP(-LN(2)/25))/(LN(2)/25)*Calculateur!BL101*Calculateur!BN101*VLOOKUP('Données projet'!$B$11,Paramètres!$A$1:$I$88,3,0)*0.475*44/12</f>
        <v>#N/A</v>
      </c>
      <c r="BR101" s="23" t="e">
        <f>EXP(-LN(2)/2)*BR100+(1-EXP(-LN(2)/2))/(LN(2)/2)*BL101*BO101*VLOOKUP('Données projet'!$B$11,Paramètres!$A$1:$I$88,3,0)*0.475*44/12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projet'!$B$9,Paramètres!$A$1:$I$88,3,0)*VLOOKUP('Données projet'!$B$9,Paramètres!$A$1:$I$88,5,0)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148.54336005338024</v>
      </c>
      <c r="T102" s="62">
        <f t="shared" si="88"/>
        <v>361.07991692964788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13.596725826179888</v>
      </c>
      <c r="AA102" s="23">
        <f>EXP(-LN(2)/25)*AA101+(1-EXP(-LN(2)/25))/(LN(2)/25)*Calculateur!V102*Calculateur!X102*VLOOKUP('Données projet'!$B$9,Paramètres!$A$1:$I$88,3,0)*0.475*44/12</f>
        <v>6.4879034574329246</v>
      </c>
      <c r="AB102" s="23">
        <f>EXP(-LN(2)/2)*AB101+(1-EXP(-LN(2)/2))/(LN(2)/2)*V102*Y102*VLOOKUP('Données projet'!$B$9,Paramètres!$A$1:$I$88,3,0)*0.475*44/12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projet'!$B$10,Paramètres!$A$1:$I$88,3,0)*VLOOKUP('Données projet'!$B$10,Paramètres!$A$1:$I$88,5,0)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projet'!$B$10,Paramètres!$A$1:$I$88,3,0)*0.475*44/12</f>
        <v>#N/A</v>
      </c>
      <c r="AV102" s="23" t="e">
        <f>EXP(-LN(2)/25)*AV101+(1-EXP(-LN(2)/25))/(LN(2)/25)*Calculateur!AQ102*Calculateur!AS102*VLOOKUP('Données projet'!$B$10,Paramètres!$A$1:$I$88,3,0)*0.475*44/12</f>
        <v>#N/A</v>
      </c>
      <c r="AW102" s="23" t="e">
        <f>EXP(-LN(2)/2)*AW101+(1-EXP(-LN(2)/2))/(LN(2)/2)*AQ102*AT102*VLOOKUP('Données projet'!$B$10,Paramètres!$A$1:$I$88,3,0)*0.475*44/12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projet'!$B$11,Paramètres!$A$1:$I$88,3,0)*VLOOKUP('Données projet'!$B$11,Paramètres!$A$1:$I$88,5,0)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projet'!$B$11,Paramètres!$A$1:$I$88,3,0)*0.475*44/12</f>
        <v>#N/A</v>
      </c>
      <c r="BQ102" s="23" t="e">
        <f>EXP(-LN(2)/25)*BQ101+(1-EXP(-LN(2)/25))/(LN(2)/25)*Calculateur!BL102*Calculateur!BN102*VLOOKUP('Données projet'!$B$11,Paramètres!$A$1:$I$88,3,0)*0.475*44/12</f>
        <v>#N/A</v>
      </c>
      <c r="BR102" s="23" t="e">
        <f>EXP(-LN(2)/2)*BR101+(1-EXP(-LN(2)/2))/(LN(2)/2)*BL102*BO102*VLOOKUP('Données projet'!$B$11,Paramètres!$A$1:$I$88,3,0)*0.475*44/12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projet'!$B$9,Paramètres!$A$1:$I$88,3,0)*VLOOKUP('Données projet'!$B$9,Paramètres!$A$1:$I$88,5,0)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148.54336005338024</v>
      </c>
      <c r="T103" s="62">
        <f t="shared" si="88"/>
        <v>361.07991692964788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13.330102325912371</v>
      </c>
      <c r="AA103" s="23">
        <f>EXP(-LN(2)/25)*AA102+(1-EXP(-LN(2)/25))/(LN(2)/25)*Calculateur!V103*Calculateur!X103*VLOOKUP('Données projet'!$B$9,Paramètres!$A$1:$I$88,3,0)*0.475*44/12</f>
        <v>6.310491396205407</v>
      </c>
      <c r="AB103" s="23">
        <f>EXP(-LN(2)/2)*AB102+(1-EXP(-LN(2)/2))/(LN(2)/2)*V103*Y103*VLOOKUP('Données projet'!$B$9,Paramètres!$A$1:$I$88,3,0)*0.475*44/12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projet'!$B$10,Paramètres!$A$1:$I$88,3,0)*VLOOKUP('Données projet'!$B$10,Paramètres!$A$1:$I$88,5,0)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projet'!$B$10,Paramètres!$A$1:$I$88,3,0)*0.475*44/12</f>
        <v>#N/A</v>
      </c>
      <c r="AV103" s="23" t="e">
        <f>EXP(-LN(2)/25)*AV102+(1-EXP(-LN(2)/25))/(LN(2)/25)*Calculateur!AQ103*Calculateur!AS103*VLOOKUP('Données projet'!$B$10,Paramètres!$A$1:$I$88,3,0)*0.475*44/12</f>
        <v>#N/A</v>
      </c>
      <c r="AW103" s="23" t="e">
        <f>EXP(-LN(2)/2)*AW102+(1-EXP(-LN(2)/2))/(LN(2)/2)*AQ103*AT103*VLOOKUP('Données projet'!$B$10,Paramètres!$A$1:$I$88,3,0)*0.475*44/12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projet'!$B$11,Paramètres!$A$1:$I$88,3,0)*VLOOKUP('Données projet'!$B$11,Paramètres!$A$1:$I$88,5,0)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projet'!$B$11,Paramètres!$A$1:$I$88,3,0)*0.475*44/12</f>
        <v>#N/A</v>
      </c>
      <c r="BQ103" s="23" t="e">
        <f>EXP(-LN(2)/25)*BQ102+(1-EXP(-LN(2)/25))/(LN(2)/25)*Calculateur!BL103*Calculateur!BN103*VLOOKUP('Données projet'!$B$11,Paramètres!$A$1:$I$88,3,0)*0.475*44/12</f>
        <v>#N/A</v>
      </c>
      <c r="BR103" s="23" t="e">
        <f>EXP(-LN(2)/2)*BR102+(1-EXP(-LN(2)/2))/(LN(2)/2)*BL103*BO103*VLOOKUP('Données projet'!$B$11,Paramètres!$A$1:$I$88,3,0)*0.475*44/12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projet'!$B$9,Paramètres!$A$1:$I$88,3,0)*VLOOKUP('Données projet'!$B$9,Paramètres!$A$1:$I$88,5,0)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148.54336005338024</v>
      </c>
      <c r="T104" s="62">
        <f t="shared" si="88"/>
        <v>361.07991692964788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13.068707149860822</v>
      </c>
      <c r="AA104" s="23">
        <f>EXP(-LN(2)/25)*AA103+(1-EXP(-LN(2)/25))/(LN(2)/25)*Calculateur!V104*Calculateur!X104*VLOOKUP('Données projet'!$B$9,Paramètres!$A$1:$I$88,3,0)*0.475*44/12</f>
        <v>6.13793067712185</v>
      </c>
      <c r="AB104" s="23">
        <f>EXP(-LN(2)/2)*AB103+(1-EXP(-LN(2)/2))/(LN(2)/2)*V104*Y104*VLOOKUP('Données projet'!$B$9,Paramètres!$A$1:$I$88,3,0)*0.475*44/12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projet'!$B$10,Paramètres!$A$1:$I$88,3,0)*VLOOKUP('Données projet'!$B$10,Paramètres!$A$1:$I$88,5,0)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projet'!$B$10,Paramètres!$A$1:$I$88,3,0)*0.475*44/12</f>
        <v>#N/A</v>
      </c>
      <c r="AV104" s="23" t="e">
        <f>EXP(-LN(2)/25)*AV103+(1-EXP(-LN(2)/25))/(LN(2)/25)*Calculateur!AQ104*Calculateur!AS104*VLOOKUP('Données projet'!$B$10,Paramètres!$A$1:$I$88,3,0)*0.475*44/12</f>
        <v>#N/A</v>
      </c>
      <c r="AW104" s="23" t="e">
        <f>EXP(-LN(2)/2)*AW103+(1-EXP(-LN(2)/2))/(LN(2)/2)*AQ104*AT104*VLOOKUP('Données projet'!$B$10,Paramètres!$A$1:$I$88,3,0)*0.475*44/12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projet'!$B$11,Paramètres!$A$1:$I$88,3,0)*VLOOKUP('Données projet'!$B$11,Paramètres!$A$1:$I$88,5,0)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projet'!$B$11,Paramètres!$A$1:$I$88,3,0)*0.475*44/12</f>
        <v>#N/A</v>
      </c>
      <c r="BQ104" s="23" t="e">
        <f>EXP(-LN(2)/25)*BQ103+(1-EXP(-LN(2)/25))/(LN(2)/25)*Calculateur!BL104*Calculateur!BN104*VLOOKUP('Données projet'!$B$11,Paramètres!$A$1:$I$88,3,0)*0.475*44/12</f>
        <v>#N/A</v>
      </c>
      <c r="BR104" s="23" t="e">
        <f>EXP(-LN(2)/2)*BR103+(1-EXP(-LN(2)/2))/(LN(2)/2)*BL104*BO104*VLOOKUP('Données projet'!$B$11,Paramètres!$A$1:$I$88,3,0)*0.475*44/12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projet'!$B$9,Paramètres!$A$1:$I$88,3,0)*VLOOKUP('Données projet'!$B$9,Paramètres!$A$1:$I$88,5,0)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148.54336005338024</v>
      </c>
      <c r="T105" s="62">
        <f t="shared" si="88"/>
        <v>361.07991692964788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12.812437773776329</v>
      </c>
      <c r="AA105" s="23">
        <f>EXP(-LN(2)/25)*AA104+(1-EXP(-LN(2)/25))/(LN(2)/25)*Calculateur!V105*Calculateur!X105*VLOOKUP('Données projet'!$B$9,Paramètres!$A$1:$I$88,3,0)*0.475*44/12</f>
        <v>5.9700886399762068</v>
      </c>
      <c r="AB105" s="23">
        <f>EXP(-LN(2)/2)*AB104+(1-EXP(-LN(2)/2))/(LN(2)/2)*V105*Y105*VLOOKUP('Données projet'!$B$9,Paramètres!$A$1:$I$88,3,0)*0.475*44/12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projet'!$B$10,Paramètres!$A$1:$I$88,3,0)*VLOOKUP('Données projet'!$B$10,Paramètres!$A$1:$I$88,5,0)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projet'!$B$10,Paramètres!$A$1:$I$88,3,0)*0.475*44/12</f>
        <v>#N/A</v>
      </c>
      <c r="AV105" s="23" t="e">
        <f>EXP(-LN(2)/25)*AV104+(1-EXP(-LN(2)/25))/(LN(2)/25)*Calculateur!AQ105*Calculateur!AS105*VLOOKUP('Données projet'!$B$10,Paramètres!$A$1:$I$88,3,0)*0.475*44/12</f>
        <v>#N/A</v>
      </c>
      <c r="AW105" s="23" t="e">
        <f>EXP(-LN(2)/2)*AW104+(1-EXP(-LN(2)/2))/(LN(2)/2)*AQ105*AT105*VLOOKUP('Données projet'!$B$10,Paramètres!$A$1:$I$88,3,0)*0.475*44/12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projet'!$B$11,Paramètres!$A$1:$I$88,3,0)*VLOOKUP('Données projet'!$B$11,Paramètres!$A$1:$I$88,5,0)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projet'!$B$11,Paramètres!$A$1:$I$88,3,0)*0.475*44/12</f>
        <v>#N/A</v>
      </c>
      <c r="BQ105" s="23" t="e">
        <f>EXP(-LN(2)/25)*BQ104+(1-EXP(-LN(2)/25))/(LN(2)/25)*Calculateur!BL105*Calculateur!BN105*VLOOKUP('Données projet'!$B$11,Paramètres!$A$1:$I$88,3,0)*0.475*44/12</f>
        <v>#N/A</v>
      </c>
      <c r="BR105" s="23" t="e">
        <f>EXP(-LN(2)/2)*BR104+(1-EXP(-LN(2)/2))/(LN(2)/2)*BL105*BO105*VLOOKUP('Données projet'!$B$11,Paramètres!$A$1:$I$88,3,0)*0.475*44/12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projet'!$B$9,Paramètres!$A$1:$I$88,3,0)*VLOOKUP('Données projet'!$B$9,Paramètres!$A$1:$I$88,5,0)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148.54336005338024</v>
      </c>
      <c r="T106" s="62">
        <f t="shared" si="88"/>
        <v>361.07991692964788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12.561193683847968</v>
      </c>
      <c r="AA106" s="23">
        <f>EXP(-LN(2)/25)*AA105+(1-EXP(-LN(2)/25))/(LN(2)/25)*Calculateur!V106*Calculateur!X106*VLOOKUP('Données projet'!$B$9,Paramètres!$A$1:$I$88,3,0)*0.475*44/12</f>
        <v>5.806836252162741</v>
      </c>
      <c r="AB106" s="23">
        <f>EXP(-LN(2)/2)*AB105+(1-EXP(-LN(2)/2))/(LN(2)/2)*V106*Y106*VLOOKUP('Données projet'!$B$9,Paramètres!$A$1:$I$88,3,0)*0.475*44/12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projet'!$B$10,Paramètres!$A$1:$I$88,3,0)*VLOOKUP('Données projet'!$B$10,Paramètres!$A$1:$I$88,5,0)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projet'!$B$10,Paramètres!$A$1:$I$88,3,0)*0.475*44/12</f>
        <v>#N/A</v>
      </c>
      <c r="AV106" s="23" t="e">
        <f>EXP(-LN(2)/25)*AV105+(1-EXP(-LN(2)/25))/(LN(2)/25)*Calculateur!AQ106*Calculateur!AS106*VLOOKUP('Données projet'!$B$10,Paramètres!$A$1:$I$88,3,0)*0.475*44/12</f>
        <v>#N/A</v>
      </c>
      <c r="AW106" s="23" t="e">
        <f>EXP(-LN(2)/2)*AW105+(1-EXP(-LN(2)/2))/(LN(2)/2)*AQ106*AT106*VLOOKUP('Données projet'!$B$10,Paramètres!$A$1:$I$88,3,0)*0.475*44/12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projet'!$B$11,Paramètres!$A$1:$I$88,3,0)*VLOOKUP('Données projet'!$B$11,Paramètres!$A$1:$I$88,5,0)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projet'!$B$11,Paramètres!$A$1:$I$88,3,0)*0.475*44/12</f>
        <v>#N/A</v>
      </c>
      <c r="BQ106" s="23" t="e">
        <f>EXP(-LN(2)/25)*BQ105+(1-EXP(-LN(2)/25))/(LN(2)/25)*Calculateur!BL106*Calculateur!BN106*VLOOKUP('Données projet'!$B$11,Paramètres!$A$1:$I$88,3,0)*0.475*44/12</f>
        <v>#N/A</v>
      </c>
      <c r="BR106" s="23" t="e">
        <f>EXP(-LN(2)/2)*BR105+(1-EXP(-LN(2)/2))/(LN(2)/2)*BL106*BO106*VLOOKUP('Données projet'!$B$11,Paramètres!$A$1:$I$88,3,0)*0.475*44/12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projet'!$B$9,Paramètres!$A$1:$I$88,3,0)*VLOOKUP('Données projet'!$B$9,Paramètres!$A$1:$I$88,5,0)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148.54336005338024</v>
      </c>
      <c r="T107" s="62">
        <f t="shared" si="88"/>
        <v>361.07991692964788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12.314876337279339</v>
      </c>
      <c r="AA107" s="23">
        <f>EXP(-LN(2)/25)*AA106+(1-EXP(-LN(2)/25))/(LN(2)/25)*Calculateur!V107*Calculateur!X107*VLOOKUP('Données projet'!$B$9,Paramètres!$A$1:$I$88,3,0)*0.475*44/12</f>
        <v>5.6480480094791039</v>
      </c>
      <c r="AB107" s="23">
        <f>EXP(-LN(2)/2)*AB106+(1-EXP(-LN(2)/2))/(LN(2)/2)*V107*Y107*VLOOKUP('Données projet'!$B$9,Paramètres!$A$1:$I$88,3,0)*0.475*44/12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projet'!$B$10,Paramètres!$A$1:$I$88,3,0)*VLOOKUP('Données projet'!$B$10,Paramètres!$A$1:$I$88,5,0)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projet'!$B$10,Paramètres!$A$1:$I$88,3,0)*0.475*44/12</f>
        <v>#N/A</v>
      </c>
      <c r="AV107" s="23" t="e">
        <f>EXP(-LN(2)/25)*AV106+(1-EXP(-LN(2)/25))/(LN(2)/25)*Calculateur!AQ107*Calculateur!AS107*VLOOKUP('Données projet'!$B$10,Paramètres!$A$1:$I$88,3,0)*0.475*44/12</f>
        <v>#N/A</v>
      </c>
      <c r="AW107" s="23" t="e">
        <f>EXP(-LN(2)/2)*AW106+(1-EXP(-LN(2)/2))/(LN(2)/2)*AQ107*AT107*VLOOKUP('Données projet'!$B$10,Paramètres!$A$1:$I$88,3,0)*0.475*44/12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projet'!$B$11,Paramètres!$A$1:$I$88,3,0)*VLOOKUP('Données projet'!$B$11,Paramètres!$A$1:$I$88,5,0)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projet'!$B$11,Paramètres!$A$1:$I$88,3,0)*0.475*44/12</f>
        <v>#N/A</v>
      </c>
      <c r="BQ107" s="23" t="e">
        <f>EXP(-LN(2)/25)*BQ106+(1-EXP(-LN(2)/25))/(LN(2)/25)*Calculateur!BL107*Calculateur!BN107*VLOOKUP('Données projet'!$B$11,Paramètres!$A$1:$I$88,3,0)*0.475*44/12</f>
        <v>#N/A</v>
      </c>
      <c r="BR107" s="23" t="e">
        <f>EXP(-LN(2)/2)*BR106+(1-EXP(-LN(2)/2))/(LN(2)/2)*BL107*BO107*VLOOKUP('Données projet'!$B$11,Paramètres!$A$1:$I$88,3,0)*0.475*44/12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projet'!$B$9,Paramètres!$A$1:$I$88,3,0)*VLOOKUP('Données projet'!$B$9,Paramètres!$A$1:$I$88,5,0)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148.54336005338024</v>
      </c>
      <c r="T108" s="62">
        <f t="shared" si="88"/>
        <v>361.07991692964788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12.073389123638174</v>
      </c>
      <c r="AA108" s="23">
        <f>EXP(-LN(2)/25)*AA107+(1-EXP(-LN(2)/25))/(LN(2)/25)*Calculateur!V108*Calculateur!X108*VLOOKUP('Données projet'!$B$9,Paramètres!$A$1:$I$88,3,0)*0.475*44/12</f>
        <v>5.4936018396419621</v>
      </c>
      <c r="AB108" s="23">
        <f>EXP(-LN(2)/2)*AB107+(1-EXP(-LN(2)/2))/(LN(2)/2)*V108*Y108*VLOOKUP('Données projet'!$B$9,Paramètres!$A$1:$I$88,3,0)*0.475*44/12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projet'!$B$10,Paramètres!$A$1:$I$88,3,0)*VLOOKUP('Données projet'!$B$10,Paramètres!$A$1:$I$88,5,0)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projet'!$B$10,Paramètres!$A$1:$I$88,3,0)*0.475*44/12</f>
        <v>#N/A</v>
      </c>
      <c r="AV108" s="23" t="e">
        <f>EXP(-LN(2)/25)*AV107+(1-EXP(-LN(2)/25))/(LN(2)/25)*Calculateur!AQ108*Calculateur!AS108*VLOOKUP('Données projet'!$B$10,Paramètres!$A$1:$I$88,3,0)*0.475*44/12</f>
        <v>#N/A</v>
      </c>
      <c r="AW108" s="23" t="e">
        <f>EXP(-LN(2)/2)*AW107+(1-EXP(-LN(2)/2))/(LN(2)/2)*AQ108*AT108*VLOOKUP('Données projet'!$B$10,Paramètres!$A$1:$I$88,3,0)*0.475*44/12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projet'!$B$11,Paramètres!$A$1:$I$88,3,0)*VLOOKUP('Données projet'!$B$11,Paramètres!$A$1:$I$88,5,0)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projet'!$B$11,Paramètres!$A$1:$I$88,3,0)*0.475*44/12</f>
        <v>#N/A</v>
      </c>
      <c r="BQ108" s="23" t="e">
        <f>EXP(-LN(2)/25)*BQ107+(1-EXP(-LN(2)/25))/(LN(2)/25)*Calculateur!BL108*Calculateur!BN108*VLOOKUP('Données projet'!$B$11,Paramètres!$A$1:$I$88,3,0)*0.475*44/12</f>
        <v>#N/A</v>
      </c>
      <c r="BR108" s="23" t="e">
        <f>EXP(-LN(2)/2)*BR107+(1-EXP(-LN(2)/2))/(LN(2)/2)*BL108*BO108*VLOOKUP('Données projet'!$B$11,Paramètres!$A$1:$I$88,3,0)*0.475*44/12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projet'!$B$9,Paramètres!$A$1:$I$88,3,0)*VLOOKUP('Données projet'!$B$9,Paramètres!$A$1:$I$88,5,0)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148.54336005338024</v>
      </c>
      <c r="T109" s="62">
        <f t="shared" si="88"/>
        <v>361.07991692964788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11.836637326963857</v>
      </c>
      <c r="AA109" s="23">
        <f>EXP(-LN(2)/25)*AA108+(1-EXP(-LN(2)/25))/(LN(2)/25)*Calculateur!V109*Calculateur!X109*VLOOKUP('Données projet'!$B$9,Paramètres!$A$1:$I$88,3,0)*0.475*44/12</f>
        <v>5.343379008440988</v>
      </c>
      <c r="AB109" s="23">
        <f>EXP(-LN(2)/2)*AB108+(1-EXP(-LN(2)/2))/(LN(2)/2)*V109*Y109*VLOOKUP('Données projet'!$B$9,Paramètres!$A$1:$I$88,3,0)*0.475*44/12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projet'!$B$10,Paramètres!$A$1:$I$88,3,0)*VLOOKUP('Données projet'!$B$10,Paramètres!$A$1:$I$88,5,0)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projet'!$B$10,Paramètres!$A$1:$I$88,3,0)*0.475*44/12</f>
        <v>#N/A</v>
      </c>
      <c r="AV109" s="23" t="e">
        <f>EXP(-LN(2)/25)*AV108+(1-EXP(-LN(2)/25))/(LN(2)/25)*Calculateur!AQ109*Calculateur!AS109*VLOOKUP('Données projet'!$B$10,Paramètres!$A$1:$I$88,3,0)*0.475*44/12</f>
        <v>#N/A</v>
      </c>
      <c r="AW109" s="23" t="e">
        <f>EXP(-LN(2)/2)*AW108+(1-EXP(-LN(2)/2))/(LN(2)/2)*AQ109*AT109*VLOOKUP('Données projet'!$B$10,Paramètres!$A$1:$I$88,3,0)*0.475*44/12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projet'!$B$11,Paramètres!$A$1:$I$88,3,0)*VLOOKUP('Données projet'!$B$11,Paramètres!$A$1:$I$88,5,0)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projet'!$B$11,Paramètres!$A$1:$I$88,3,0)*0.475*44/12</f>
        <v>#N/A</v>
      </c>
      <c r="BQ109" s="23" t="e">
        <f>EXP(-LN(2)/25)*BQ108+(1-EXP(-LN(2)/25))/(LN(2)/25)*Calculateur!BL109*Calculateur!BN109*VLOOKUP('Données projet'!$B$11,Paramètres!$A$1:$I$88,3,0)*0.475*44/12</f>
        <v>#N/A</v>
      </c>
      <c r="BR109" s="23" t="e">
        <f>EXP(-LN(2)/2)*BR108+(1-EXP(-LN(2)/2))/(LN(2)/2)*BL109*BO109*VLOOKUP('Données projet'!$B$11,Paramètres!$A$1:$I$88,3,0)*0.475*44/12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projet'!$B$9,Paramètres!$A$1:$I$88,3,0)*VLOOKUP('Données projet'!$B$9,Paramètres!$A$1:$I$88,5,0)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148.54336005338024</v>
      </c>
      <c r="T110" s="62">
        <f t="shared" si="88"/>
        <v>361.07991692964788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11.604528088617984</v>
      </c>
      <c r="AA110" s="23">
        <f>EXP(-LN(2)/25)*AA109+(1-EXP(-LN(2)/25))/(LN(2)/25)*Calculateur!V110*Calculateur!X110*VLOOKUP('Données projet'!$B$9,Paramètres!$A$1:$I$88,3,0)*0.475*44/12</f>
        <v>5.1972640284590792</v>
      </c>
      <c r="AB110" s="23">
        <f>EXP(-LN(2)/2)*AB109+(1-EXP(-LN(2)/2))/(LN(2)/2)*V110*Y110*VLOOKUP('Données projet'!$B$9,Paramètres!$A$1:$I$88,3,0)*0.475*44/12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projet'!$B$10,Paramètres!$A$1:$I$88,3,0)*VLOOKUP('Données projet'!$B$10,Paramètres!$A$1:$I$88,5,0)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projet'!$B$10,Paramètres!$A$1:$I$88,3,0)*0.475*44/12</f>
        <v>#N/A</v>
      </c>
      <c r="AV110" s="23" t="e">
        <f>EXP(-LN(2)/25)*AV109+(1-EXP(-LN(2)/25))/(LN(2)/25)*Calculateur!AQ110*Calculateur!AS110*VLOOKUP('Données projet'!$B$10,Paramètres!$A$1:$I$88,3,0)*0.475*44/12</f>
        <v>#N/A</v>
      </c>
      <c r="AW110" s="23" t="e">
        <f>EXP(-LN(2)/2)*AW109+(1-EXP(-LN(2)/2))/(LN(2)/2)*AQ110*AT110*VLOOKUP('Données projet'!$B$10,Paramètres!$A$1:$I$88,3,0)*0.475*44/12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projet'!$B$11,Paramètres!$A$1:$I$88,3,0)*VLOOKUP('Données projet'!$B$11,Paramètres!$A$1:$I$88,5,0)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projet'!$B$11,Paramètres!$A$1:$I$88,3,0)*0.475*44/12</f>
        <v>#N/A</v>
      </c>
      <c r="BQ110" s="23" t="e">
        <f>EXP(-LN(2)/25)*BQ109+(1-EXP(-LN(2)/25))/(LN(2)/25)*Calculateur!BL110*Calculateur!BN110*VLOOKUP('Données projet'!$B$11,Paramètres!$A$1:$I$88,3,0)*0.475*44/12</f>
        <v>#N/A</v>
      </c>
      <c r="BR110" s="23" t="e">
        <f>EXP(-LN(2)/2)*BR109+(1-EXP(-LN(2)/2))/(LN(2)/2)*BL110*BO110*VLOOKUP('Données projet'!$B$11,Paramètres!$A$1:$I$88,3,0)*0.475*44/12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projet'!$B$9,Paramètres!$A$1:$I$88,3,0)*VLOOKUP('Données projet'!$B$9,Paramètres!$A$1:$I$88,5,0)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148.54336005338024</v>
      </c>
      <c r="T111" s="62">
        <f t="shared" si="88"/>
        <v>361.07991692964788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11.376970370863418</v>
      </c>
      <c r="AA111" s="23">
        <f>EXP(-LN(2)/25)*AA110+(1-EXP(-LN(2)/25))/(LN(2)/25)*Calculateur!V111*Calculateur!X111*VLOOKUP('Données projet'!$B$9,Paramètres!$A$1:$I$88,3,0)*0.475*44/12</f>
        <v>5.0551445702886291</v>
      </c>
      <c r="AB111" s="23">
        <f>EXP(-LN(2)/2)*AB110+(1-EXP(-LN(2)/2))/(LN(2)/2)*V111*Y111*VLOOKUP('Données projet'!$B$9,Paramètres!$A$1:$I$88,3,0)*0.475*44/12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projet'!$B$10,Paramètres!$A$1:$I$88,3,0)*VLOOKUP('Données projet'!$B$10,Paramètres!$A$1:$I$88,5,0)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projet'!$B$10,Paramètres!$A$1:$I$88,3,0)*0.475*44/12</f>
        <v>#N/A</v>
      </c>
      <c r="AV111" s="23" t="e">
        <f>EXP(-LN(2)/25)*AV110+(1-EXP(-LN(2)/25))/(LN(2)/25)*Calculateur!AQ111*Calculateur!AS111*VLOOKUP('Données projet'!$B$10,Paramètres!$A$1:$I$88,3,0)*0.475*44/12</f>
        <v>#N/A</v>
      </c>
      <c r="AW111" s="23" t="e">
        <f>EXP(-LN(2)/2)*AW110+(1-EXP(-LN(2)/2))/(LN(2)/2)*AQ111*AT111*VLOOKUP('Données projet'!$B$10,Paramètres!$A$1:$I$88,3,0)*0.475*44/12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projet'!$B$11,Paramètres!$A$1:$I$88,3,0)*VLOOKUP('Données projet'!$B$11,Paramètres!$A$1:$I$88,5,0)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projet'!$B$11,Paramètres!$A$1:$I$88,3,0)*0.475*44/12</f>
        <v>#N/A</v>
      </c>
      <c r="BQ111" s="23" t="e">
        <f>EXP(-LN(2)/25)*BQ110+(1-EXP(-LN(2)/25))/(LN(2)/25)*Calculateur!BL111*Calculateur!BN111*VLOOKUP('Données projet'!$B$11,Paramètres!$A$1:$I$88,3,0)*0.475*44/12</f>
        <v>#N/A</v>
      </c>
      <c r="BR111" s="23" t="e">
        <f>EXP(-LN(2)/2)*BR110+(1-EXP(-LN(2)/2))/(LN(2)/2)*BL111*BO111*VLOOKUP('Données projet'!$B$11,Paramètres!$A$1:$I$88,3,0)*0.475*44/12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projet'!$B$9,Paramètres!$A$1:$I$88,3,0)*VLOOKUP('Données projet'!$B$9,Paramètres!$A$1:$I$88,5,0)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148.54336005338024</v>
      </c>
      <c r="T112" s="62">
        <f t="shared" si="88"/>
        <v>361.07991692964788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11.153874921157517</v>
      </c>
      <c r="AA112" s="23">
        <f>EXP(-LN(2)/25)*AA111+(1-EXP(-LN(2)/25))/(LN(2)/25)*Calculateur!V112*Calculateur!X112*VLOOKUP('Données projet'!$B$9,Paramètres!$A$1:$I$88,3,0)*0.475*44/12</f>
        <v>4.9169113761755874</v>
      </c>
      <c r="AB112" s="23">
        <f>EXP(-LN(2)/2)*AB111+(1-EXP(-LN(2)/2))/(LN(2)/2)*V112*Y112*VLOOKUP('Données projet'!$B$9,Paramètres!$A$1:$I$88,3,0)*0.475*44/12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projet'!$B$10,Paramètres!$A$1:$I$88,3,0)*VLOOKUP('Données projet'!$B$10,Paramètres!$A$1:$I$88,5,0)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projet'!$B$10,Paramètres!$A$1:$I$88,3,0)*0.475*44/12</f>
        <v>#N/A</v>
      </c>
      <c r="AV112" s="23" t="e">
        <f>EXP(-LN(2)/25)*AV111+(1-EXP(-LN(2)/25))/(LN(2)/25)*Calculateur!AQ112*Calculateur!AS112*VLOOKUP('Données projet'!$B$10,Paramètres!$A$1:$I$88,3,0)*0.475*44/12</f>
        <v>#N/A</v>
      </c>
      <c r="AW112" s="23" t="e">
        <f>EXP(-LN(2)/2)*AW111+(1-EXP(-LN(2)/2))/(LN(2)/2)*AQ112*AT112*VLOOKUP('Données projet'!$B$10,Paramètres!$A$1:$I$88,3,0)*0.475*44/12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projet'!$B$11,Paramètres!$A$1:$I$88,3,0)*VLOOKUP('Données projet'!$B$11,Paramètres!$A$1:$I$88,5,0)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projet'!$B$11,Paramètres!$A$1:$I$88,3,0)*0.475*44/12</f>
        <v>#N/A</v>
      </c>
      <c r="BQ112" s="23" t="e">
        <f>EXP(-LN(2)/25)*BQ111+(1-EXP(-LN(2)/25))/(LN(2)/25)*Calculateur!BL112*Calculateur!BN112*VLOOKUP('Données projet'!$B$11,Paramètres!$A$1:$I$88,3,0)*0.475*44/12</f>
        <v>#N/A</v>
      </c>
      <c r="BR112" s="23" t="e">
        <f>EXP(-LN(2)/2)*BR111+(1-EXP(-LN(2)/2))/(LN(2)/2)*BL112*BO112*VLOOKUP('Données projet'!$B$11,Paramètres!$A$1:$I$88,3,0)*0.475*44/12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projet'!$B$9,Paramètres!$A$1:$I$88,3,0)*VLOOKUP('Données projet'!$B$9,Paramètres!$A$1:$I$88,5,0)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148.54336005338024</v>
      </c>
      <c r="T113" s="62">
        <f t="shared" si="88"/>
        <v>361.07991692964788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10.935154237145561</v>
      </c>
      <c r="AA113" s="23">
        <f>EXP(-LN(2)/25)*AA112+(1-EXP(-LN(2)/25))/(LN(2)/25)*Calculateur!V113*Calculateur!X113*VLOOKUP('Données projet'!$B$9,Paramètres!$A$1:$I$88,3,0)*0.475*44/12</f>
        <v>4.7824581760249343</v>
      </c>
      <c r="AB113" s="23">
        <f>EXP(-LN(2)/2)*AB112+(1-EXP(-LN(2)/2))/(LN(2)/2)*V113*Y113*VLOOKUP('Données projet'!$B$9,Paramètres!$A$1:$I$88,3,0)*0.475*44/12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projet'!$B$10,Paramètres!$A$1:$I$88,3,0)*VLOOKUP('Données projet'!$B$10,Paramètres!$A$1:$I$88,5,0)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projet'!$B$10,Paramètres!$A$1:$I$88,3,0)*0.475*44/12</f>
        <v>#N/A</v>
      </c>
      <c r="AV113" s="23" t="e">
        <f>EXP(-LN(2)/25)*AV112+(1-EXP(-LN(2)/25))/(LN(2)/25)*Calculateur!AQ113*Calculateur!AS113*VLOOKUP('Données projet'!$B$10,Paramètres!$A$1:$I$88,3,0)*0.475*44/12</f>
        <v>#N/A</v>
      </c>
      <c r="AW113" s="23" t="e">
        <f>EXP(-LN(2)/2)*AW112+(1-EXP(-LN(2)/2))/(LN(2)/2)*AQ113*AT113*VLOOKUP('Données projet'!$B$10,Paramètres!$A$1:$I$88,3,0)*0.475*44/12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projet'!$B$11,Paramètres!$A$1:$I$88,3,0)*VLOOKUP('Données projet'!$B$11,Paramètres!$A$1:$I$88,5,0)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projet'!$B$11,Paramètres!$A$1:$I$88,3,0)*0.475*44/12</f>
        <v>#N/A</v>
      </c>
      <c r="BQ113" s="23" t="e">
        <f>EXP(-LN(2)/25)*BQ112+(1-EXP(-LN(2)/25))/(LN(2)/25)*Calculateur!BL113*Calculateur!BN113*VLOOKUP('Données projet'!$B$11,Paramètres!$A$1:$I$88,3,0)*0.475*44/12</f>
        <v>#N/A</v>
      </c>
      <c r="BR113" s="23" t="e">
        <f>EXP(-LN(2)/2)*BR112+(1-EXP(-LN(2)/2))/(LN(2)/2)*BL113*BO113*VLOOKUP('Données projet'!$B$11,Paramètres!$A$1:$I$88,3,0)*0.475*44/12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projet'!$B$9,Paramètres!$A$1:$I$88,3,0)*VLOOKUP('Données projet'!$B$9,Paramètres!$A$1:$I$88,5,0)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148.54336005338024</v>
      </c>
      <c r="T114" s="62">
        <f t="shared" si="88"/>
        <v>361.07991692964788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10.720722532340634</v>
      </c>
      <c r="AA114" s="23">
        <f>EXP(-LN(2)/25)*AA113+(1-EXP(-LN(2)/25))/(LN(2)/25)*Calculateur!V114*Calculateur!X114*VLOOKUP('Données projet'!$B$9,Paramètres!$A$1:$I$88,3,0)*0.475*44/12</f>
        <v>4.6516816057029873</v>
      </c>
      <c r="AB114" s="23">
        <f>EXP(-LN(2)/2)*AB113+(1-EXP(-LN(2)/2))/(LN(2)/2)*V114*Y114*VLOOKUP('Données projet'!$B$9,Paramètres!$A$1:$I$88,3,0)*0.475*44/12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projet'!$B$10,Paramètres!$A$1:$I$88,3,0)*VLOOKUP('Données projet'!$B$10,Paramètres!$A$1:$I$88,5,0)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projet'!$B$10,Paramètres!$A$1:$I$88,3,0)*0.475*44/12</f>
        <v>#N/A</v>
      </c>
      <c r="AV114" s="23" t="e">
        <f>EXP(-LN(2)/25)*AV113+(1-EXP(-LN(2)/25))/(LN(2)/25)*Calculateur!AQ114*Calculateur!AS114*VLOOKUP('Données projet'!$B$10,Paramètres!$A$1:$I$88,3,0)*0.475*44/12</f>
        <v>#N/A</v>
      </c>
      <c r="AW114" s="23" t="e">
        <f>EXP(-LN(2)/2)*AW113+(1-EXP(-LN(2)/2))/(LN(2)/2)*AQ114*AT114*VLOOKUP('Données projet'!$B$10,Paramètres!$A$1:$I$88,3,0)*0.475*44/12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projet'!$B$11,Paramètres!$A$1:$I$88,3,0)*VLOOKUP('Données projet'!$B$11,Paramètres!$A$1:$I$88,5,0)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projet'!$B$11,Paramètres!$A$1:$I$88,3,0)*0.475*44/12</f>
        <v>#N/A</v>
      </c>
      <c r="BQ114" s="23" t="e">
        <f>EXP(-LN(2)/25)*BQ113+(1-EXP(-LN(2)/25))/(LN(2)/25)*Calculateur!BL114*Calculateur!BN114*VLOOKUP('Données projet'!$B$11,Paramètres!$A$1:$I$88,3,0)*0.475*44/12</f>
        <v>#N/A</v>
      </c>
      <c r="BR114" s="23" t="e">
        <f>EXP(-LN(2)/2)*BR113+(1-EXP(-LN(2)/2))/(LN(2)/2)*BL114*BO114*VLOOKUP('Données projet'!$B$11,Paramètres!$A$1:$I$88,3,0)*0.475*44/12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projet'!$B$9,Paramètres!$A$1:$I$88,3,0)*VLOOKUP('Données projet'!$B$9,Paramètres!$A$1:$I$88,5,0)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148.54336005338024</v>
      </c>
      <c r="T115" s="62">
        <f t="shared" si="88"/>
        <v>361.07991692964788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10.510495702476506</v>
      </c>
      <c r="AA115" s="23">
        <f>EXP(-LN(2)/25)*AA114+(1-EXP(-LN(2)/25))/(LN(2)/25)*Calculateur!V115*Calculateur!X115*VLOOKUP('Données projet'!$B$9,Paramètres!$A$1:$I$88,3,0)*0.475*44/12</f>
        <v>4.5244811275737353</v>
      </c>
      <c r="AB115" s="23">
        <f>EXP(-LN(2)/2)*AB114+(1-EXP(-LN(2)/2))/(LN(2)/2)*V115*Y115*VLOOKUP('Données projet'!$B$9,Paramètres!$A$1:$I$88,3,0)*0.475*44/12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projet'!$B$10,Paramètres!$A$1:$I$88,3,0)*VLOOKUP('Données projet'!$B$10,Paramètres!$A$1:$I$88,5,0)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projet'!$B$10,Paramètres!$A$1:$I$88,3,0)*0.475*44/12</f>
        <v>#N/A</v>
      </c>
      <c r="AV115" s="23" t="e">
        <f>EXP(-LN(2)/25)*AV114+(1-EXP(-LN(2)/25))/(LN(2)/25)*Calculateur!AQ115*Calculateur!AS115*VLOOKUP('Données projet'!$B$10,Paramètres!$A$1:$I$88,3,0)*0.475*44/12</f>
        <v>#N/A</v>
      </c>
      <c r="AW115" s="23" t="e">
        <f>EXP(-LN(2)/2)*AW114+(1-EXP(-LN(2)/2))/(LN(2)/2)*AQ115*AT115*VLOOKUP('Données projet'!$B$10,Paramètres!$A$1:$I$88,3,0)*0.475*44/12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projet'!$B$11,Paramètres!$A$1:$I$88,3,0)*VLOOKUP('Données projet'!$B$11,Paramètres!$A$1:$I$88,5,0)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projet'!$B$11,Paramètres!$A$1:$I$88,3,0)*0.475*44/12</f>
        <v>#N/A</v>
      </c>
      <c r="BQ115" s="23" t="e">
        <f>EXP(-LN(2)/25)*BQ114+(1-EXP(-LN(2)/25))/(LN(2)/25)*Calculateur!BL115*Calculateur!BN115*VLOOKUP('Données projet'!$B$11,Paramètres!$A$1:$I$88,3,0)*0.475*44/12</f>
        <v>#N/A</v>
      </c>
      <c r="BR115" s="23" t="e">
        <f>EXP(-LN(2)/2)*BR114+(1-EXP(-LN(2)/2))/(LN(2)/2)*BL115*BO115*VLOOKUP('Données projet'!$B$11,Paramètres!$A$1:$I$88,3,0)*0.475*44/12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projet'!$B$9,Paramètres!$A$1:$I$88,3,0)*VLOOKUP('Données projet'!$B$9,Paramètres!$A$1:$I$88,5,0)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148.54336005338024</v>
      </c>
      <c r="T116" s="62">
        <f t="shared" si="88"/>
        <v>361.07991692964788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10.304391292520309</v>
      </c>
      <c r="AA116" s="23">
        <f>EXP(-LN(2)/25)*AA115+(1-EXP(-LN(2)/25))/(LN(2)/25)*Calculateur!V116*Calculateur!X116*VLOOKUP('Données projet'!$B$9,Paramètres!$A$1:$I$88,3,0)*0.475*44/12</f>
        <v>4.4007589532081095</v>
      </c>
      <c r="AB116" s="23">
        <f>EXP(-LN(2)/2)*AB115+(1-EXP(-LN(2)/2))/(LN(2)/2)*V116*Y116*VLOOKUP('Données projet'!$B$9,Paramètres!$A$1:$I$88,3,0)*0.475*44/12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projet'!$B$10,Paramètres!$A$1:$I$88,3,0)*VLOOKUP('Données projet'!$B$10,Paramètres!$A$1:$I$88,5,0)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projet'!$B$10,Paramètres!$A$1:$I$88,3,0)*0.475*44/12</f>
        <v>#N/A</v>
      </c>
      <c r="AV116" s="23" t="e">
        <f>EXP(-LN(2)/25)*AV115+(1-EXP(-LN(2)/25))/(LN(2)/25)*Calculateur!AQ116*Calculateur!AS116*VLOOKUP('Données projet'!$B$10,Paramètres!$A$1:$I$88,3,0)*0.475*44/12</f>
        <v>#N/A</v>
      </c>
      <c r="AW116" s="23" t="e">
        <f>EXP(-LN(2)/2)*AW115+(1-EXP(-LN(2)/2))/(LN(2)/2)*AQ116*AT116*VLOOKUP('Données projet'!$B$10,Paramètres!$A$1:$I$88,3,0)*0.475*44/12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projet'!$B$11,Paramètres!$A$1:$I$88,3,0)*VLOOKUP('Données projet'!$B$11,Paramètres!$A$1:$I$88,5,0)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projet'!$B$11,Paramètres!$A$1:$I$88,3,0)*0.475*44/12</f>
        <v>#N/A</v>
      </c>
      <c r="BQ116" s="23" t="e">
        <f>EXP(-LN(2)/25)*BQ115+(1-EXP(-LN(2)/25))/(LN(2)/25)*Calculateur!BL116*Calculateur!BN116*VLOOKUP('Données projet'!$B$11,Paramètres!$A$1:$I$88,3,0)*0.475*44/12</f>
        <v>#N/A</v>
      </c>
      <c r="BR116" s="23" t="e">
        <f>EXP(-LN(2)/2)*BR115+(1-EXP(-LN(2)/2))/(LN(2)/2)*BL116*BO116*VLOOKUP('Données projet'!$B$11,Paramètres!$A$1:$I$88,3,0)*0.475*44/12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projet'!$B$9,Paramètres!$A$1:$I$88,3,0)*VLOOKUP('Données projet'!$B$9,Paramètres!$A$1:$I$88,5,0)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148.54336005338024</v>
      </c>
      <c r="T117" s="62">
        <f t="shared" si="88"/>
        <v>361.07991692964788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10.102328464332077</v>
      </c>
      <c r="AA117" s="23">
        <f>EXP(-LN(2)/25)*AA116+(1-EXP(-LN(2)/25))/(LN(2)/25)*Calculateur!V117*Calculateur!X117*VLOOKUP('Données projet'!$B$9,Paramètres!$A$1:$I$88,3,0)*0.475*44/12</f>
        <v>4.2804199682067781</v>
      </c>
      <c r="AB117" s="23">
        <f>EXP(-LN(2)/2)*AB116+(1-EXP(-LN(2)/2))/(LN(2)/2)*V117*Y117*VLOOKUP('Données projet'!$B$9,Paramètres!$A$1:$I$88,3,0)*0.475*44/12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projet'!$B$10,Paramètres!$A$1:$I$88,3,0)*VLOOKUP('Données projet'!$B$10,Paramètres!$A$1:$I$88,5,0)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projet'!$B$10,Paramètres!$A$1:$I$88,3,0)*0.475*44/12</f>
        <v>#N/A</v>
      </c>
      <c r="AV117" s="23" t="e">
        <f>EXP(-LN(2)/25)*AV116+(1-EXP(-LN(2)/25))/(LN(2)/25)*Calculateur!AQ117*Calculateur!AS117*VLOOKUP('Données projet'!$B$10,Paramètres!$A$1:$I$88,3,0)*0.475*44/12</f>
        <v>#N/A</v>
      </c>
      <c r="AW117" s="23" t="e">
        <f>EXP(-LN(2)/2)*AW116+(1-EXP(-LN(2)/2))/(LN(2)/2)*AQ117*AT117*VLOOKUP('Données projet'!$B$10,Paramètres!$A$1:$I$88,3,0)*0.475*44/12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projet'!$B$11,Paramètres!$A$1:$I$88,3,0)*VLOOKUP('Données projet'!$B$11,Paramètres!$A$1:$I$88,5,0)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projet'!$B$11,Paramètres!$A$1:$I$88,3,0)*0.475*44/12</f>
        <v>#N/A</v>
      </c>
      <c r="BQ117" s="23" t="e">
        <f>EXP(-LN(2)/25)*BQ116+(1-EXP(-LN(2)/25))/(LN(2)/25)*Calculateur!BL117*Calculateur!BN117*VLOOKUP('Données projet'!$B$11,Paramètres!$A$1:$I$88,3,0)*0.475*44/12</f>
        <v>#N/A</v>
      </c>
      <c r="BR117" s="23" t="e">
        <f>EXP(-LN(2)/2)*BR116+(1-EXP(-LN(2)/2))/(LN(2)/2)*BL117*BO117*VLOOKUP('Données projet'!$B$11,Paramètres!$A$1:$I$88,3,0)*0.475*44/12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projet'!$B$9,Paramètres!$A$1:$I$88,3,0)*VLOOKUP('Données projet'!$B$9,Paramètres!$A$1:$I$88,5,0)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148.54336005338024</v>
      </c>
      <c r="T118" s="62">
        <f t="shared" si="88"/>
        <v>361.07991692964788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9.9042279649584604</v>
      </c>
      <c r="AA118" s="23">
        <f>EXP(-LN(2)/25)*AA117+(1-EXP(-LN(2)/25))/(LN(2)/25)*Calculateur!V118*Calculateur!X118*VLOOKUP('Données projet'!$B$9,Paramètres!$A$1:$I$88,3,0)*0.475*44/12</f>
        <v>4.1633716590786607</v>
      </c>
      <c r="AB118" s="23">
        <f>EXP(-LN(2)/2)*AB117+(1-EXP(-LN(2)/2))/(LN(2)/2)*V118*Y118*VLOOKUP('Données projet'!$B$9,Paramètres!$A$1:$I$88,3,0)*0.475*44/12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projet'!$B$10,Paramètres!$A$1:$I$88,3,0)*VLOOKUP('Données projet'!$B$10,Paramètres!$A$1:$I$88,5,0)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projet'!$B$10,Paramètres!$A$1:$I$88,3,0)*0.475*44/12</f>
        <v>#N/A</v>
      </c>
      <c r="AV118" s="23" t="e">
        <f>EXP(-LN(2)/25)*AV117+(1-EXP(-LN(2)/25))/(LN(2)/25)*Calculateur!AQ118*Calculateur!AS118*VLOOKUP('Données projet'!$B$10,Paramètres!$A$1:$I$88,3,0)*0.475*44/12</f>
        <v>#N/A</v>
      </c>
      <c r="AW118" s="23" t="e">
        <f>EXP(-LN(2)/2)*AW117+(1-EXP(-LN(2)/2))/(LN(2)/2)*AQ118*AT118*VLOOKUP('Données projet'!$B$10,Paramètres!$A$1:$I$88,3,0)*0.475*44/12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projet'!$B$11,Paramètres!$A$1:$I$88,3,0)*VLOOKUP('Données projet'!$B$11,Paramètres!$A$1:$I$88,5,0)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projet'!$B$11,Paramètres!$A$1:$I$88,3,0)*0.475*44/12</f>
        <v>#N/A</v>
      </c>
      <c r="BQ118" s="23" t="e">
        <f>EXP(-LN(2)/25)*BQ117+(1-EXP(-LN(2)/25))/(LN(2)/25)*Calculateur!BL118*Calculateur!BN118*VLOOKUP('Données projet'!$B$11,Paramètres!$A$1:$I$88,3,0)*0.475*44/12</f>
        <v>#N/A</v>
      </c>
      <c r="BR118" s="23" t="e">
        <f>EXP(-LN(2)/2)*BR117+(1-EXP(-LN(2)/2))/(LN(2)/2)*BL118*BO118*VLOOKUP('Données projet'!$B$11,Paramètres!$A$1:$I$88,3,0)*0.475*44/12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projet'!$B$9,Paramètres!$A$1:$I$88,3,0)*VLOOKUP('Données projet'!$B$9,Paramètres!$A$1:$I$88,5,0)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148.54336005338024</v>
      </c>
      <c r="T119" s="62">
        <f t="shared" si="88"/>
        <v>361.07991692964788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9.7100120955481852</v>
      </c>
      <c r="AA119" s="23">
        <f>EXP(-LN(2)/25)*AA118+(1-EXP(-LN(2)/25))/(LN(2)/25)*Calculateur!V119*Calculateur!X119*VLOOKUP('Données projet'!$B$9,Paramètres!$A$1:$I$88,3,0)*0.475*44/12</f>
        <v>4.0495240421189544</v>
      </c>
      <c r="AB119" s="23">
        <f>EXP(-LN(2)/2)*AB118+(1-EXP(-LN(2)/2))/(LN(2)/2)*V119*Y119*VLOOKUP('Données projet'!$B$9,Paramètres!$A$1:$I$88,3,0)*0.475*44/12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projet'!$B$10,Paramètres!$A$1:$I$88,3,0)*VLOOKUP('Données projet'!$B$10,Paramètres!$A$1:$I$88,5,0)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projet'!$B$10,Paramètres!$A$1:$I$88,3,0)*0.475*44/12</f>
        <v>#N/A</v>
      </c>
      <c r="AV119" s="23" t="e">
        <f>EXP(-LN(2)/25)*AV118+(1-EXP(-LN(2)/25))/(LN(2)/25)*Calculateur!AQ119*Calculateur!AS119*VLOOKUP('Données projet'!$B$10,Paramètres!$A$1:$I$88,3,0)*0.475*44/12</f>
        <v>#N/A</v>
      </c>
      <c r="AW119" s="23" t="e">
        <f>EXP(-LN(2)/2)*AW118+(1-EXP(-LN(2)/2))/(LN(2)/2)*AQ119*AT119*VLOOKUP('Données projet'!$B$10,Paramètres!$A$1:$I$88,3,0)*0.475*44/12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projet'!$B$11,Paramètres!$A$1:$I$88,3,0)*VLOOKUP('Données projet'!$B$11,Paramètres!$A$1:$I$88,5,0)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projet'!$B$11,Paramètres!$A$1:$I$88,3,0)*0.475*44/12</f>
        <v>#N/A</v>
      </c>
      <c r="BQ119" s="23" t="e">
        <f>EXP(-LN(2)/25)*BQ118+(1-EXP(-LN(2)/25))/(LN(2)/25)*Calculateur!BL119*Calculateur!BN119*VLOOKUP('Données projet'!$B$11,Paramètres!$A$1:$I$88,3,0)*0.475*44/12</f>
        <v>#N/A</v>
      </c>
      <c r="BR119" s="23" t="e">
        <f>EXP(-LN(2)/2)*BR118+(1-EXP(-LN(2)/2))/(LN(2)/2)*BL119*BO119*VLOOKUP('Données projet'!$B$11,Paramètres!$A$1:$I$88,3,0)*0.475*44/12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projet'!$B$9,Paramètres!$A$1:$I$88,3,0)*VLOOKUP('Données projet'!$B$9,Paramètres!$A$1:$I$88,5,0)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148.54336005338024</v>
      </c>
      <c r="T120" s="62">
        <f t="shared" si="88"/>
        <v>361.07991692964788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9.5196046808770625</v>
      </c>
      <c r="AA120" s="23">
        <f>EXP(-LN(2)/25)*AA119+(1-EXP(-LN(2)/25))/(LN(2)/25)*Calculateur!V120*Calculateur!X120*VLOOKUP('Données projet'!$B$9,Paramètres!$A$1:$I$88,3,0)*0.475*44/12</f>
        <v>3.9387895942319977</v>
      </c>
      <c r="AB120" s="23">
        <f>EXP(-LN(2)/2)*AB119+(1-EXP(-LN(2)/2))/(LN(2)/2)*V120*Y120*VLOOKUP('Données projet'!$B$9,Paramètres!$A$1:$I$88,3,0)*0.475*44/12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projet'!$B$10,Paramètres!$A$1:$I$88,3,0)*VLOOKUP('Données projet'!$B$10,Paramètres!$A$1:$I$88,5,0)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projet'!$B$10,Paramètres!$A$1:$I$88,3,0)*0.475*44/12</f>
        <v>#N/A</v>
      </c>
      <c r="AV120" s="23" t="e">
        <f>EXP(-LN(2)/25)*AV119+(1-EXP(-LN(2)/25))/(LN(2)/25)*Calculateur!AQ120*Calculateur!AS120*VLOOKUP('Données projet'!$B$10,Paramètres!$A$1:$I$88,3,0)*0.475*44/12</f>
        <v>#N/A</v>
      </c>
      <c r="AW120" s="23" t="e">
        <f>EXP(-LN(2)/2)*AW119+(1-EXP(-LN(2)/2))/(LN(2)/2)*AQ120*AT120*VLOOKUP('Données projet'!$B$10,Paramètres!$A$1:$I$88,3,0)*0.475*44/12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projet'!$B$11,Paramètres!$A$1:$I$88,3,0)*VLOOKUP('Données projet'!$B$11,Paramètres!$A$1:$I$88,5,0)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projet'!$B$11,Paramètres!$A$1:$I$88,3,0)*0.475*44/12</f>
        <v>#N/A</v>
      </c>
      <c r="BQ120" s="23" t="e">
        <f>EXP(-LN(2)/25)*BQ119+(1-EXP(-LN(2)/25))/(LN(2)/25)*Calculateur!BL120*Calculateur!BN120*VLOOKUP('Données projet'!$B$11,Paramètres!$A$1:$I$88,3,0)*0.475*44/12</f>
        <v>#N/A</v>
      </c>
      <c r="BR120" s="23" t="e">
        <f>EXP(-LN(2)/2)*BR119+(1-EXP(-LN(2)/2))/(LN(2)/2)*BL120*BO120*VLOOKUP('Données projet'!$B$11,Paramètres!$A$1:$I$88,3,0)*0.475*44/12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projet'!$B$9,Paramètres!$A$1:$I$88,3,0)*VLOOKUP('Données projet'!$B$9,Paramètres!$A$1:$I$88,5,0)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148.54336005338024</v>
      </c>
      <c r="T121" s="62">
        <f t="shared" si="88"/>
        <v>361.07991692964788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9.3329310394705853</v>
      </c>
      <c r="AA121" s="23">
        <f>EXP(-LN(2)/25)*AA120+(1-EXP(-LN(2)/25))/(LN(2)/25)*Calculateur!V121*Calculateur!X121*VLOOKUP('Données projet'!$B$9,Paramètres!$A$1:$I$88,3,0)*0.475*44/12</f>
        <v>3.831083185645781</v>
      </c>
      <c r="AB121" s="23">
        <f>EXP(-LN(2)/2)*AB120+(1-EXP(-LN(2)/2))/(LN(2)/2)*V121*Y121*VLOOKUP('Données projet'!$B$9,Paramètres!$A$1:$I$88,3,0)*0.475*44/12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projet'!$B$10,Paramètres!$A$1:$I$88,3,0)*VLOOKUP('Données projet'!$B$10,Paramètres!$A$1:$I$88,5,0)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projet'!$B$10,Paramètres!$A$1:$I$88,3,0)*0.475*44/12</f>
        <v>#N/A</v>
      </c>
      <c r="AV121" s="23" t="e">
        <f>EXP(-LN(2)/25)*AV120+(1-EXP(-LN(2)/25))/(LN(2)/25)*Calculateur!AQ121*Calculateur!AS121*VLOOKUP('Données projet'!$B$10,Paramètres!$A$1:$I$88,3,0)*0.475*44/12</f>
        <v>#N/A</v>
      </c>
      <c r="AW121" s="23" t="e">
        <f>EXP(-LN(2)/2)*AW120+(1-EXP(-LN(2)/2))/(LN(2)/2)*AQ121*AT121*VLOOKUP('Données projet'!$B$10,Paramètres!$A$1:$I$88,3,0)*0.475*44/12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projet'!$B$11,Paramètres!$A$1:$I$88,3,0)*VLOOKUP('Données projet'!$B$11,Paramètres!$A$1:$I$88,5,0)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projet'!$B$11,Paramètres!$A$1:$I$88,3,0)*0.475*44/12</f>
        <v>#N/A</v>
      </c>
      <c r="BQ121" s="23" t="e">
        <f>EXP(-LN(2)/25)*BQ120+(1-EXP(-LN(2)/25))/(LN(2)/25)*Calculateur!BL121*Calculateur!BN121*VLOOKUP('Données projet'!$B$11,Paramètres!$A$1:$I$88,3,0)*0.475*44/12</f>
        <v>#N/A</v>
      </c>
      <c r="BR121" s="23" t="e">
        <f>EXP(-LN(2)/2)*BR120+(1-EXP(-LN(2)/2))/(LN(2)/2)*BL121*BO121*VLOOKUP('Données projet'!$B$11,Paramètres!$A$1:$I$88,3,0)*0.475*44/12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projet'!$B$9,Paramètres!$A$1:$I$88,3,0)*VLOOKUP('Données projet'!$B$9,Paramètres!$A$1:$I$88,5,0)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148.54336005338024</v>
      </c>
      <c r="T122" s="62">
        <f t="shared" si="88"/>
        <v>361.07991692964788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9.1499179543124107</v>
      </c>
      <c r="AA122" s="23">
        <f>EXP(-LN(2)/25)*AA121+(1-EXP(-LN(2)/25))/(LN(2)/25)*Calculateur!V122*Calculateur!X122*VLOOKUP('Données projet'!$B$9,Paramètres!$A$1:$I$88,3,0)*0.475*44/12</f>
        <v>3.7263220144663882</v>
      </c>
      <c r="AB122" s="23">
        <f>EXP(-LN(2)/2)*AB121+(1-EXP(-LN(2)/2))/(LN(2)/2)*V122*Y122*VLOOKUP('Données projet'!$B$9,Paramètres!$A$1:$I$88,3,0)*0.475*44/12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projet'!$B$10,Paramètres!$A$1:$I$88,3,0)*VLOOKUP('Données projet'!$B$10,Paramètres!$A$1:$I$88,5,0)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projet'!$B$10,Paramètres!$A$1:$I$88,3,0)*0.475*44/12</f>
        <v>#N/A</v>
      </c>
      <c r="AV122" s="23" t="e">
        <f>EXP(-LN(2)/25)*AV121+(1-EXP(-LN(2)/25))/(LN(2)/25)*Calculateur!AQ122*Calculateur!AS122*VLOOKUP('Données projet'!$B$10,Paramètres!$A$1:$I$88,3,0)*0.475*44/12</f>
        <v>#N/A</v>
      </c>
      <c r="AW122" s="23" t="e">
        <f>EXP(-LN(2)/2)*AW121+(1-EXP(-LN(2)/2))/(LN(2)/2)*AQ122*AT122*VLOOKUP('Données projet'!$B$10,Paramètres!$A$1:$I$88,3,0)*0.475*44/12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projet'!$B$11,Paramètres!$A$1:$I$88,3,0)*VLOOKUP('Données projet'!$B$11,Paramètres!$A$1:$I$88,5,0)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projet'!$B$11,Paramètres!$A$1:$I$88,3,0)*0.475*44/12</f>
        <v>#N/A</v>
      </c>
      <c r="BQ122" s="23" t="e">
        <f>EXP(-LN(2)/25)*BQ121+(1-EXP(-LN(2)/25))/(LN(2)/25)*Calculateur!BL122*Calculateur!BN122*VLOOKUP('Données projet'!$B$11,Paramètres!$A$1:$I$88,3,0)*0.475*44/12</f>
        <v>#N/A</v>
      </c>
      <c r="BR122" s="23" t="e">
        <f>EXP(-LN(2)/2)*BR121+(1-EXP(-LN(2)/2))/(LN(2)/2)*BL122*BO122*VLOOKUP('Données projet'!$B$11,Paramètres!$A$1:$I$88,3,0)*0.475*44/12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projet'!$B$9,Paramètres!$A$1:$I$88,3,0)*VLOOKUP('Données projet'!$B$9,Paramètres!$A$1:$I$88,5,0)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148.54336005338024</v>
      </c>
      <c r="T123" s="62">
        <f t="shared" si="88"/>
        <v>361.07991692964788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8.9704936441272292</v>
      </c>
      <c r="AA123" s="23">
        <f>EXP(-LN(2)/25)*AA122+(1-EXP(-LN(2)/25))/(LN(2)/25)*Calculateur!V123*Calculateur!X123*VLOOKUP('Données projet'!$B$9,Paramètres!$A$1:$I$88,3,0)*0.475*44/12</f>
        <v>3.6244255430220469</v>
      </c>
      <c r="AB123" s="23">
        <f>EXP(-LN(2)/2)*AB122+(1-EXP(-LN(2)/2))/(LN(2)/2)*V123*Y123*VLOOKUP('Données projet'!$B$9,Paramètres!$A$1:$I$88,3,0)*0.475*44/12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projet'!$B$10,Paramètres!$A$1:$I$88,3,0)*VLOOKUP('Données projet'!$B$10,Paramètres!$A$1:$I$88,5,0)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projet'!$B$10,Paramètres!$A$1:$I$88,3,0)*0.475*44/12</f>
        <v>#N/A</v>
      </c>
      <c r="AV123" s="23" t="e">
        <f>EXP(-LN(2)/25)*AV122+(1-EXP(-LN(2)/25))/(LN(2)/25)*Calculateur!AQ123*Calculateur!AS123*VLOOKUP('Données projet'!$B$10,Paramètres!$A$1:$I$88,3,0)*0.475*44/12</f>
        <v>#N/A</v>
      </c>
      <c r="AW123" s="23" t="e">
        <f>EXP(-LN(2)/2)*AW122+(1-EXP(-LN(2)/2))/(LN(2)/2)*AQ123*AT123*VLOOKUP('Données projet'!$B$10,Paramètres!$A$1:$I$88,3,0)*0.475*44/12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projet'!$B$11,Paramètres!$A$1:$I$88,3,0)*VLOOKUP('Données projet'!$B$11,Paramètres!$A$1:$I$88,5,0)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projet'!$B$11,Paramètres!$A$1:$I$88,3,0)*0.475*44/12</f>
        <v>#N/A</v>
      </c>
      <c r="BQ123" s="23" t="e">
        <f>EXP(-LN(2)/25)*BQ122+(1-EXP(-LN(2)/25))/(LN(2)/25)*Calculateur!BL123*Calculateur!BN123*VLOOKUP('Données projet'!$B$11,Paramètres!$A$1:$I$88,3,0)*0.475*44/12</f>
        <v>#N/A</v>
      </c>
      <c r="BR123" s="23" t="e">
        <f>EXP(-LN(2)/2)*BR122+(1-EXP(-LN(2)/2))/(LN(2)/2)*BL123*BO123*VLOOKUP('Données projet'!$B$11,Paramètres!$A$1:$I$88,3,0)*0.475*44/12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projet'!$B$9,Paramètres!$A$1:$I$88,3,0)*VLOOKUP('Données projet'!$B$9,Paramètres!$A$1:$I$88,5,0)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148.54336005338024</v>
      </c>
      <c r="T124" s="62">
        <f t="shared" si="88"/>
        <v>361.07991692964788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8.7945877352267559</v>
      </c>
      <c r="AA124" s="23">
        <f>EXP(-LN(2)/25)*AA123+(1-EXP(-LN(2)/25))/(LN(2)/25)*Calculateur!V124*Calculateur!X124*VLOOKUP('Données projet'!$B$9,Paramètres!$A$1:$I$88,3,0)*0.475*44/12</f>
        <v>3.5253154359478533</v>
      </c>
      <c r="AB124" s="23">
        <f>EXP(-LN(2)/2)*AB123+(1-EXP(-LN(2)/2))/(LN(2)/2)*V124*Y124*VLOOKUP('Données projet'!$B$9,Paramètres!$A$1:$I$88,3,0)*0.475*44/12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projet'!$B$10,Paramètres!$A$1:$I$88,3,0)*VLOOKUP('Données projet'!$B$10,Paramètres!$A$1:$I$88,5,0)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projet'!$B$10,Paramètres!$A$1:$I$88,3,0)*0.475*44/12</f>
        <v>#N/A</v>
      </c>
      <c r="AV124" s="23" t="e">
        <f>EXP(-LN(2)/25)*AV123+(1-EXP(-LN(2)/25))/(LN(2)/25)*Calculateur!AQ124*Calculateur!AS124*VLOOKUP('Données projet'!$B$10,Paramètres!$A$1:$I$88,3,0)*0.475*44/12</f>
        <v>#N/A</v>
      </c>
      <c r="AW124" s="23" t="e">
        <f>EXP(-LN(2)/2)*AW123+(1-EXP(-LN(2)/2))/(LN(2)/2)*AQ124*AT124*VLOOKUP('Données projet'!$B$10,Paramètres!$A$1:$I$88,3,0)*0.475*44/12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projet'!$B$11,Paramètres!$A$1:$I$88,3,0)*VLOOKUP('Données projet'!$B$11,Paramètres!$A$1:$I$88,5,0)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projet'!$B$11,Paramètres!$A$1:$I$88,3,0)*0.475*44/12</f>
        <v>#N/A</v>
      </c>
      <c r="BQ124" s="23" t="e">
        <f>EXP(-LN(2)/25)*BQ123+(1-EXP(-LN(2)/25))/(LN(2)/25)*Calculateur!BL124*Calculateur!BN124*VLOOKUP('Données projet'!$B$11,Paramètres!$A$1:$I$88,3,0)*0.475*44/12</f>
        <v>#N/A</v>
      </c>
      <c r="BR124" s="23" t="e">
        <f>EXP(-LN(2)/2)*BR123+(1-EXP(-LN(2)/2))/(LN(2)/2)*BL124*BO124*VLOOKUP('Données projet'!$B$11,Paramètres!$A$1:$I$88,3,0)*0.475*44/12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projet'!$B$9,Paramètres!$A$1:$I$88,3,0)*VLOOKUP('Données projet'!$B$9,Paramètres!$A$1:$I$88,5,0)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148.54336005338024</v>
      </c>
      <c r="T125" s="62">
        <f t="shared" si="88"/>
        <v>361.07991692964788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8.62213123390781</v>
      </c>
      <c r="AA125" s="23">
        <f>EXP(-LN(2)/25)*AA124+(1-EXP(-LN(2)/25))/(LN(2)/25)*Calculateur!V125*Calculateur!X125*VLOOKUP('Données projet'!$B$9,Paramètres!$A$1:$I$88,3,0)*0.475*44/12</f>
        <v>3.4289154999635776</v>
      </c>
      <c r="AB125" s="23">
        <f>EXP(-LN(2)/2)*AB124+(1-EXP(-LN(2)/2))/(LN(2)/2)*V125*Y125*VLOOKUP('Données projet'!$B$9,Paramètres!$A$1:$I$88,3,0)*0.475*44/12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projet'!$B$10,Paramètres!$A$1:$I$88,3,0)*VLOOKUP('Données projet'!$B$10,Paramètres!$A$1:$I$88,5,0)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projet'!$B$10,Paramètres!$A$1:$I$88,3,0)*0.475*44/12</f>
        <v>#N/A</v>
      </c>
      <c r="AV125" s="23" t="e">
        <f>EXP(-LN(2)/25)*AV124+(1-EXP(-LN(2)/25))/(LN(2)/25)*Calculateur!AQ125*Calculateur!AS125*VLOOKUP('Données projet'!$B$10,Paramètres!$A$1:$I$88,3,0)*0.475*44/12</f>
        <v>#N/A</v>
      </c>
      <c r="AW125" s="23" t="e">
        <f>EXP(-LN(2)/2)*AW124+(1-EXP(-LN(2)/2))/(LN(2)/2)*AQ125*AT125*VLOOKUP('Données projet'!$B$10,Paramètres!$A$1:$I$88,3,0)*0.475*44/12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projet'!$B$11,Paramètres!$A$1:$I$88,3,0)*VLOOKUP('Données projet'!$B$11,Paramètres!$A$1:$I$88,5,0)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projet'!$B$11,Paramètres!$A$1:$I$88,3,0)*0.475*44/12</f>
        <v>#N/A</v>
      </c>
      <c r="BQ125" s="23" t="e">
        <f>EXP(-LN(2)/25)*BQ124+(1-EXP(-LN(2)/25))/(LN(2)/25)*Calculateur!BL125*Calculateur!BN125*VLOOKUP('Données projet'!$B$11,Paramètres!$A$1:$I$88,3,0)*0.475*44/12</f>
        <v>#N/A</v>
      </c>
      <c r="BR125" s="23" t="e">
        <f>EXP(-LN(2)/2)*BR124+(1-EXP(-LN(2)/2))/(LN(2)/2)*BL125*BO125*VLOOKUP('Données projet'!$B$11,Paramètres!$A$1:$I$88,3,0)*0.475*44/12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projet'!$B$9,Paramètres!$A$1:$I$88,3,0)*VLOOKUP('Données projet'!$B$9,Paramètres!$A$1:$I$88,5,0)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148.54336005338024</v>
      </c>
      <c r="T126" s="62">
        <f t="shared" si="88"/>
        <v>361.07991692964788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8.4530564993916499</v>
      </c>
      <c r="AA126" s="23">
        <f>EXP(-LN(2)/25)*AA125+(1-EXP(-LN(2)/25))/(LN(2)/25)*Calculateur!V126*Calculateur!X126*VLOOKUP('Données projet'!$B$9,Paramètres!$A$1:$I$88,3,0)*0.475*44/12</f>
        <v>3.3351516252982445</v>
      </c>
      <c r="AB126" s="23">
        <f>EXP(-LN(2)/2)*AB125+(1-EXP(-LN(2)/2))/(LN(2)/2)*V126*Y126*VLOOKUP('Données projet'!$B$9,Paramètres!$A$1:$I$88,3,0)*0.475*44/12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projet'!$B$10,Paramètres!$A$1:$I$88,3,0)*VLOOKUP('Données projet'!$B$10,Paramètres!$A$1:$I$88,5,0)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projet'!$B$10,Paramètres!$A$1:$I$88,3,0)*0.475*44/12</f>
        <v>#N/A</v>
      </c>
      <c r="AV126" s="23" t="e">
        <f>EXP(-LN(2)/25)*AV125+(1-EXP(-LN(2)/25))/(LN(2)/25)*Calculateur!AQ126*Calculateur!AS126*VLOOKUP('Données projet'!$B$10,Paramètres!$A$1:$I$88,3,0)*0.475*44/12</f>
        <v>#N/A</v>
      </c>
      <c r="AW126" s="23" t="e">
        <f>EXP(-LN(2)/2)*AW125+(1-EXP(-LN(2)/2))/(LN(2)/2)*AQ126*AT126*VLOOKUP('Données projet'!$B$10,Paramètres!$A$1:$I$88,3,0)*0.475*44/12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projet'!$B$11,Paramètres!$A$1:$I$88,3,0)*VLOOKUP('Données projet'!$B$11,Paramètres!$A$1:$I$88,5,0)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projet'!$B$11,Paramètres!$A$1:$I$88,3,0)*0.475*44/12</f>
        <v>#N/A</v>
      </c>
      <c r="BQ126" s="23" t="e">
        <f>EXP(-LN(2)/25)*BQ125+(1-EXP(-LN(2)/25))/(LN(2)/25)*Calculateur!BL126*Calculateur!BN126*VLOOKUP('Données projet'!$B$11,Paramètres!$A$1:$I$88,3,0)*0.475*44/12</f>
        <v>#N/A</v>
      </c>
      <c r="BR126" s="23" t="e">
        <f>EXP(-LN(2)/2)*BR125+(1-EXP(-LN(2)/2))/(LN(2)/2)*BL126*BO126*VLOOKUP('Données projet'!$B$11,Paramètres!$A$1:$I$88,3,0)*0.475*44/12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projet'!$B$9,Paramètres!$A$1:$I$88,3,0)*VLOOKUP('Données projet'!$B$9,Paramètres!$A$1:$I$88,5,0)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148.54336005338024</v>
      </c>
      <c r="T127" s="62">
        <f t="shared" si="88"/>
        <v>361.07991692964788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8.2872972172939452</v>
      </c>
      <c r="AA127" s="23">
        <f>EXP(-LN(2)/25)*AA126+(1-EXP(-LN(2)/25))/(LN(2)/25)*Calculateur!V127*Calculateur!X127*VLOOKUP('Données projet'!$B$9,Paramètres!$A$1:$I$88,3,0)*0.475*44/12</f>
        <v>3.2439517287164628</v>
      </c>
      <c r="AB127" s="23">
        <f>EXP(-LN(2)/2)*AB126+(1-EXP(-LN(2)/2))/(LN(2)/2)*V127*Y127*VLOOKUP('Données projet'!$B$9,Paramètres!$A$1:$I$88,3,0)*0.475*44/12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projet'!$B$10,Paramètres!$A$1:$I$88,3,0)*VLOOKUP('Données projet'!$B$10,Paramètres!$A$1:$I$88,5,0)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projet'!$B$10,Paramètres!$A$1:$I$88,3,0)*0.475*44/12</f>
        <v>#N/A</v>
      </c>
      <c r="AV127" s="23" t="e">
        <f>EXP(-LN(2)/25)*AV126+(1-EXP(-LN(2)/25))/(LN(2)/25)*Calculateur!AQ127*Calculateur!AS127*VLOOKUP('Données projet'!$B$10,Paramètres!$A$1:$I$88,3,0)*0.475*44/12</f>
        <v>#N/A</v>
      </c>
      <c r="AW127" s="23" t="e">
        <f>EXP(-LN(2)/2)*AW126+(1-EXP(-LN(2)/2))/(LN(2)/2)*AQ127*AT127*VLOOKUP('Données projet'!$B$10,Paramètres!$A$1:$I$88,3,0)*0.475*44/12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projet'!$B$11,Paramètres!$A$1:$I$88,3,0)*VLOOKUP('Données projet'!$B$11,Paramètres!$A$1:$I$88,5,0)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projet'!$B$11,Paramètres!$A$1:$I$88,3,0)*0.475*44/12</f>
        <v>#N/A</v>
      </c>
      <c r="BQ127" s="23" t="e">
        <f>EXP(-LN(2)/25)*BQ126+(1-EXP(-LN(2)/25))/(LN(2)/25)*Calculateur!BL127*Calculateur!BN127*VLOOKUP('Données projet'!$B$11,Paramètres!$A$1:$I$88,3,0)*0.475*44/12</f>
        <v>#N/A</v>
      </c>
      <c r="BR127" s="23" t="e">
        <f>EXP(-LN(2)/2)*BR126+(1-EXP(-LN(2)/2))/(LN(2)/2)*BL127*BO127*VLOOKUP('Données projet'!$B$11,Paramètres!$A$1:$I$88,3,0)*0.475*44/12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projet'!$B$9,Paramètres!$A$1:$I$88,3,0)*VLOOKUP('Données projet'!$B$9,Paramètres!$A$1:$I$88,5,0)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148.54336005338024</v>
      </c>
      <c r="T128" s="62">
        <f t="shared" si="88"/>
        <v>361.07991692964788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8.1247883736149973</v>
      </c>
      <c r="AA128" s="23">
        <f>EXP(-LN(2)/25)*AA127+(1-EXP(-LN(2)/25))/(LN(2)/25)*Calculateur!V128*Calculateur!X128*VLOOKUP('Données projet'!$B$9,Paramètres!$A$1:$I$88,3,0)*0.475*44/12</f>
        <v>3.1552456981027039</v>
      </c>
      <c r="AB128" s="23">
        <f>EXP(-LN(2)/2)*AB127+(1-EXP(-LN(2)/2))/(LN(2)/2)*V128*Y128*VLOOKUP('Données projet'!$B$9,Paramètres!$A$1:$I$88,3,0)*0.475*44/12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projet'!$B$10,Paramètres!$A$1:$I$88,3,0)*VLOOKUP('Données projet'!$B$10,Paramètres!$A$1:$I$88,5,0)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projet'!$B$10,Paramètres!$A$1:$I$88,3,0)*0.475*44/12</f>
        <v>#N/A</v>
      </c>
      <c r="AV128" s="23" t="e">
        <f>EXP(-LN(2)/25)*AV127+(1-EXP(-LN(2)/25))/(LN(2)/25)*Calculateur!AQ128*Calculateur!AS128*VLOOKUP('Données projet'!$B$10,Paramètres!$A$1:$I$88,3,0)*0.475*44/12</f>
        <v>#N/A</v>
      </c>
      <c r="AW128" s="23" t="e">
        <f>EXP(-LN(2)/2)*AW127+(1-EXP(-LN(2)/2))/(LN(2)/2)*AQ128*AT128*VLOOKUP('Données projet'!$B$10,Paramètres!$A$1:$I$88,3,0)*0.475*44/12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projet'!$B$11,Paramètres!$A$1:$I$88,3,0)*VLOOKUP('Données projet'!$B$11,Paramètres!$A$1:$I$88,5,0)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projet'!$B$11,Paramètres!$A$1:$I$88,3,0)*0.475*44/12</f>
        <v>#N/A</v>
      </c>
      <c r="BQ128" s="23" t="e">
        <f>EXP(-LN(2)/25)*BQ127+(1-EXP(-LN(2)/25))/(LN(2)/25)*Calculateur!BL128*Calculateur!BN128*VLOOKUP('Données projet'!$B$11,Paramètres!$A$1:$I$88,3,0)*0.475*44/12</f>
        <v>#N/A</v>
      </c>
      <c r="BR128" s="23" t="e">
        <f>EXP(-LN(2)/2)*BR127+(1-EXP(-LN(2)/2))/(LN(2)/2)*BL128*BO128*VLOOKUP('Données projet'!$B$11,Paramètres!$A$1:$I$88,3,0)*0.475*44/12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projet'!$B$9,Paramètres!$A$1:$I$88,3,0)*VLOOKUP('Données projet'!$B$9,Paramètres!$A$1:$I$88,5,0)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148.54336005338024</v>
      </c>
      <c r="T129" s="62">
        <f t="shared" si="88"/>
        <v>361.07991692964788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7.9654662292399872</v>
      </c>
      <c r="AA129" s="23">
        <f>EXP(-LN(2)/25)*AA128+(1-EXP(-LN(2)/25))/(LN(2)/25)*Calculateur!V129*Calculateur!X129*VLOOKUP('Données projet'!$B$9,Paramètres!$A$1:$I$88,3,0)*0.475*44/12</f>
        <v>3.0689653385609255</v>
      </c>
      <c r="AB129" s="23">
        <f>EXP(-LN(2)/2)*AB128+(1-EXP(-LN(2)/2))/(LN(2)/2)*V129*Y129*VLOOKUP('Données projet'!$B$9,Paramètres!$A$1:$I$88,3,0)*0.475*44/12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projet'!$B$10,Paramètres!$A$1:$I$88,3,0)*VLOOKUP('Données projet'!$B$10,Paramètres!$A$1:$I$88,5,0)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projet'!$B$10,Paramètres!$A$1:$I$88,3,0)*0.475*44/12</f>
        <v>#N/A</v>
      </c>
      <c r="AV129" s="23" t="e">
        <f>EXP(-LN(2)/25)*AV128+(1-EXP(-LN(2)/25))/(LN(2)/25)*Calculateur!AQ129*Calculateur!AS129*VLOOKUP('Données projet'!$B$10,Paramètres!$A$1:$I$88,3,0)*0.475*44/12</f>
        <v>#N/A</v>
      </c>
      <c r="AW129" s="23" t="e">
        <f>EXP(-LN(2)/2)*AW128+(1-EXP(-LN(2)/2))/(LN(2)/2)*AQ129*AT129*VLOOKUP('Données projet'!$B$10,Paramètres!$A$1:$I$88,3,0)*0.475*44/12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projet'!$B$11,Paramètres!$A$1:$I$88,3,0)*VLOOKUP('Données projet'!$B$11,Paramètres!$A$1:$I$88,5,0)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projet'!$B$11,Paramètres!$A$1:$I$88,3,0)*0.475*44/12</f>
        <v>#N/A</v>
      </c>
      <c r="BQ129" s="23" t="e">
        <f>EXP(-LN(2)/25)*BQ128+(1-EXP(-LN(2)/25))/(LN(2)/25)*Calculateur!BL129*Calculateur!BN129*VLOOKUP('Données projet'!$B$11,Paramètres!$A$1:$I$88,3,0)*0.475*44/12</f>
        <v>#N/A</v>
      </c>
      <c r="BR129" s="23" t="e">
        <f>EXP(-LN(2)/2)*BR128+(1-EXP(-LN(2)/2))/(LN(2)/2)*BL129*BO129*VLOOKUP('Données projet'!$B$11,Paramètres!$A$1:$I$88,3,0)*0.475*44/12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projet'!$B$9,Paramètres!$A$1:$I$88,3,0)*VLOOKUP('Données projet'!$B$9,Paramètres!$A$1:$I$88,5,0)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148.54336005338024</v>
      </c>
      <c r="T130" s="62">
        <f t="shared" si="88"/>
        <v>361.07991692964788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7.8092682949392582</v>
      </c>
      <c r="AA130" s="23">
        <f>EXP(-LN(2)/25)*AA129+(1-EXP(-LN(2)/25))/(LN(2)/25)*Calculateur!V130*Calculateur!X130*VLOOKUP('Données projet'!$B$9,Paramètres!$A$1:$I$88,3,0)*0.475*44/12</f>
        <v>2.9850443199881038</v>
      </c>
      <c r="AB130" s="23">
        <f>EXP(-LN(2)/2)*AB129+(1-EXP(-LN(2)/2))/(LN(2)/2)*V130*Y130*VLOOKUP('Données projet'!$B$9,Paramètres!$A$1:$I$88,3,0)*0.475*44/12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projet'!$B$10,Paramètres!$A$1:$I$88,3,0)*VLOOKUP('Données projet'!$B$10,Paramètres!$A$1:$I$88,5,0)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projet'!$B$10,Paramètres!$A$1:$I$88,3,0)*0.475*44/12</f>
        <v>#N/A</v>
      </c>
      <c r="AV130" s="23" t="e">
        <f>EXP(-LN(2)/25)*AV129+(1-EXP(-LN(2)/25))/(LN(2)/25)*Calculateur!AQ130*Calculateur!AS130*VLOOKUP('Données projet'!$B$10,Paramètres!$A$1:$I$88,3,0)*0.475*44/12</f>
        <v>#N/A</v>
      </c>
      <c r="AW130" s="23" t="e">
        <f>EXP(-LN(2)/2)*AW129+(1-EXP(-LN(2)/2))/(LN(2)/2)*AQ130*AT130*VLOOKUP('Données projet'!$B$10,Paramètres!$A$1:$I$88,3,0)*0.475*44/12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projet'!$B$11,Paramètres!$A$1:$I$88,3,0)*VLOOKUP('Données projet'!$B$11,Paramètres!$A$1:$I$88,5,0)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projet'!$B$11,Paramètres!$A$1:$I$88,3,0)*0.475*44/12</f>
        <v>#N/A</v>
      </c>
      <c r="BQ130" s="23" t="e">
        <f>EXP(-LN(2)/25)*BQ129+(1-EXP(-LN(2)/25))/(LN(2)/25)*Calculateur!BL130*Calculateur!BN130*VLOOKUP('Données projet'!$B$11,Paramètres!$A$1:$I$88,3,0)*0.475*44/12</f>
        <v>#N/A</v>
      </c>
      <c r="BR130" s="23" t="e">
        <f>EXP(-LN(2)/2)*BR129+(1-EXP(-LN(2)/2))/(LN(2)/2)*BL130*BO130*VLOOKUP('Données projet'!$B$11,Paramètres!$A$1:$I$88,3,0)*0.475*44/12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projet'!$B$9,Paramètres!$A$1:$I$88,3,0)*VLOOKUP('Données projet'!$B$9,Paramètres!$A$1:$I$88,5,0)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148.54336005338024</v>
      </c>
      <c r="T131" s="62">
        <f t="shared" si="88"/>
        <v>361.07991692964788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7.656133306858834</v>
      </c>
      <c r="AA131" s="23">
        <f>EXP(-LN(2)/25)*AA130+(1-EXP(-LN(2)/25))/(LN(2)/25)*Calculateur!V131*Calculateur!X131*VLOOKUP('Données projet'!$B$9,Paramètres!$A$1:$I$88,3,0)*0.475*44/12</f>
        <v>2.903418126081371</v>
      </c>
      <c r="AB131" s="23">
        <f>EXP(-LN(2)/2)*AB130+(1-EXP(-LN(2)/2))/(LN(2)/2)*V131*Y131*VLOOKUP('Données projet'!$B$9,Paramètres!$A$1:$I$88,3,0)*0.475*44/12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projet'!$B$10,Paramètres!$A$1:$I$88,3,0)*VLOOKUP('Données projet'!$B$10,Paramètres!$A$1:$I$88,5,0)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projet'!$B$10,Paramètres!$A$1:$I$88,3,0)*0.475*44/12</f>
        <v>#N/A</v>
      </c>
      <c r="AV131" s="23" t="e">
        <f>EXP(-LN(2)/25)*AV130+(1-EXP(-LN(2)/25))/(LN(2)/25)*Calculateur!AQ131*Calculateur!AS131*VLOOKUP('Données projet'!$B$10,Paramètres!$A$1:$I$88,3,0)*0.475*44/12</f>
        <v>#N/A</v>
      </c>
      <c r="AW131" s="23" t="e">
        <f>EXP(-LN(2)/2)*AW130+(1-EXP(-LN(2)/2))/(LN(2)/2)*AQ131*AT131*VLOOKUP('Données projet'!$B$10,Paramètres!$A$1:$I$88,3,0)*0.475*44/12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projet'!$B$11,Paramètres!$A$1:$I$88,3,0)*VLOOKUP('Données projet'!$B$11,Paramètres!$A$1:$I$88,5,0)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projet'!$B$11,Paramètres!$A$1:$I$88,3,0)*0.475*44/12</f>
        <v>#N/A</v>
      </c>
      <c r="BQ131" s="23" t="e">
        <f>EXP(-LN(2)/25)*BQ130+(1-EXP(-LN(2)/25))/(LN(2)/25)*Calculateur!BL131*Calculateur!BN131*VLOOKUP('Données projet'!$B$11,Paramètres!$A$1:$I$88,3,0)*0.475*44/12</f>
        <v>#N/A</v>
      </c>
      <c r="BR131" s="23" t="e">
        <f>EXP(-LN(2)/2)*BR130+(1-EXP(-LN(2)/2))/(LN(2)/2)*BL131*BO131*VLOOKUP('Données projet'!$B$11,Paramètres!$A$1:$I$88,3,0)*0.475*44/12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projet'!$B$9,Paramètres!$A$1:$I$88,3,0)*VLOOKUP('Données projet'!$B$9,Paramètres!$A$1:$I$88,5,0)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148.54336005338024</v>
      </c>
      <c r="T132" s="62">
        <f t="shared" si="88"/>
        <v>361.07991692964788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7.5060012024915466</v>
      </c>
      <c r="AA132" s="23">
        <f>EXP(-LN(2)/25)*AA131+(1-EXP(-LN(2)/25))/(LN(2)/25)*Calculateur!V132*Calculateur!X132*VLOOKUP('Données projet'!$B$9,Paramètres!$A$1:$I$88,3,0)*0.475*44/12</f>
        <v>2.8240240047395524</v>
      </c>
      <c r="AB132" s="23">
        <f>EXP(-LN(2)/2)*AB131+(1-EXP(-LN(2)/2))/(LN(2)/2)*V132*Y132*VLOOKUP('Données projet'!$B$9,Paramètres!$A$1:$I$88,3,0)*0.475*44/12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projet'!$B$10,Paramètres!$A$1:$I$88,3,0)*VLOOKUP('Données projet'!$B$10,Paramètres!$A$1:$I$88,5,0)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projet'!$B$10,Paramètres!$A$1:$I$88,3,0)*0.475*44/12</f>
        <v>#N/A</v>
      </c>
      <c r="AV132" s="23" t="e">
        <f>EXP(-LN(2)/25)*AV131+(1-EXP(-LN(2)/25))/(LN(2)/25)*Calculateur!AQ132*Calculateur!AS132*VLOOKUP('Données projet'!$B$10,Paramètres!$A$1:$I$88,3,0)*0.475*44/12</f>
        <v>#N/A</v>
      </c>
      <c r="AW132" s="23" t="e">
        <f>EXP(-LN(2)/2)*AW131+(1-EXP(-LN(2)/2))/(LN(2)/2)*AQ132*AT132*VLOOKUP('Données projet'!$B$10,Paramètres!$A$1:$I$88,3,0)*0.475*44/12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projet'!$B$11,Paramètres!$A$1:$I$88,3,0)*VLOOKUP('Données projet'!$B$11,Paramètres!$A$1:$I$88,5,0)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projet'!$B$11,Paramètres!$A$1:$I$88,3,0)*0.475*44/12</f>
        <v>#N/A</v>
      </c>
      <c r="BQ132" s="23" t="e">
        <f>EXP(-LN(2)/25)*BQ131+(1-EXP(-LN(2)/25))/(LN(2)/25)*Calculateur!BL132*Calculateur!BN132*VLOOKUP('Données projet'!$B$11,Paramètres!$A$1:$I$88,3,0)*0.475*44/12</f>
        <v>#N/A</v>
      </c>
      <c r="BR132" s="23" t="e">
        <f>EXP(-LN(2)/2)*BR131+(1-EXP(-LN(2)/2))/(LN(2)/2)*BL132*BO132*VLOOKUP('Données projet'!$B$11,Paramètres!$A$1:$I$88,3,0)*0.475*44/12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projet'!$B$9,Paramètres!$A$1:$I$88,3,0)*VLOOKUP('Données projet'!$B$9,Paramètres!$A$1:$I$88,5,0)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148.54336005338024</v>
      </c>
      <c r="T133" s="62">
        <f t="shared" ref="T133:T196" si="142">$T$3</f>
        <v>361.07991692964788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7.3588130971193602</v>
      </c>
      <c r="AA133" s="23">
        <f>EXP(-LN(2)/25)*AA132+(1-EXP(-LN(2)/25))/(LN(2)/25)*Calculateur!V133*Calculateur!X133*VLOOKUP('Données projet'!$B$9,Paramètres!$A$1:$I$88,3,0)*0.475*44/12</f>
        <v>2.7468009198209815</v>
      </c>
      <c r="AB133" s="23">
        <f>EXP(-LN(2)/2)*AB132+(1-EXP(-LN(2)/2))/(LN(2)/2)*V133*Y133*VLOOKUP('Données projet'!$B$9,Paramètres!$A$1:$I$88,3,0)*0.475*44/12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projet'!$B$10,Paramètres!$A$1:$I$88,3,0)*VLOOKUP('Données projet'!$B$10,Paramètres!$A$1:$I$88,5,0)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projet'!$B$10,Paramètres!$A$1:$I$88,3,0)*0.475*44/12</f>
        <v>#N/A</v>
      </c>
      <c r="AV133" s="23" t="e">
        <f>EXP(-LN(2)/25)*AV132+(1-EXP(-LN(2)/25))/(LN(2)/25)*Calculateur!AQ133*Calculateur!AS133*VLOOKUP('Données projet'!$B$10,Paramètres!$A$1:$I$88,3,0)*0.475*44/12</f>
        <v>#N/A</v>
      </c>
      <c r="AW133" s="23" t="e">
        <f>EXP(-LN(2)/2)*AW132+(1-EXP(-LN(2)/2))/(LN(2)/2)*AQ133*AT133*VLOOKUP('Données projet'!$B$10,Paramètres!$A$1:$I$88,3,0)*0.475*44/12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projet'!$B$11,Paramètres!$A$1:$I$88,3,0)*VLOOKUP('Données projet'!$B$11,Paramètres!$A$1:$I$88,5,0)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projet'!$B$11,Paramètres!$A$1:$I$88,3,0)*0.475*44/12</f>
        <v>#N/A</v>
      </c>
      <c r="BQ133" s="23" t="e">
        <f>EXP(-LN(2)/25)*BQ132+(1-EXP(-LN(2)/25))/(LN(2)/25)*Calculateur!BL133*Calculateur!BN133*VLOOKUP('Données projet'!$B$11,Paramètres!$A$1:$I$88,3,0)*0.475*44/12</f>
        <v>#N/A</v>
      </c>
      <c r="BR133" s="23" t="e">
        <f>EXP(-LN(2)/2)*BR132+(1-EXP(-LN(2)/2))/(LN(2)/2)*BL133*BO133*VLOOKUP('Données projet'!$B$11,Paramètres!$A$1:$I$88,3,0)*0.475*44/12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projet'!$B$9,Paramètres!$A$1:$I$88,3,0)*VLOOKUP('Données projet'!$B$9,Paramètres!$A$1:$I$88,5,0)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148.54336005338024</v>
      </c>
      <c r="T134" s="62">
        <f t="shared" si="142"/>
        <v>361.07991692964788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7.2145112607176429</v>
      </c>
      <c r="AA134" s="23">
        <f>EXP(-LN(2)/25)*AA133+(1-EXP(-LN(2)/25))/(LN(2)/25)*Calculateur!V134*Calculateur!X134*VLOOKUP('Données projet'!$B$9,Paramètres!$A$1:$I$88,3,0)*0.475*44/12</f>
        <v>2.6716895042204944</v>
      </c>
      <c r="AB134" s="23">
        <f>EXP(-LN(2)/2)*AB133+(1-EXP(-LN(2)/2))/(LN(2)/2)*V134*Y134*VLOOKUP('Données projet'!$B$9,Paramètres!$A$1:$I$88,3,0)*0.475*44/12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projet'!$B$10,Paramètres!$A$1:$I$88,3,0)*VLOOKUP('Données projet'!$B$10,Paramètres!$A$1:$I$88,5,0)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projet'!$B$10,Paramètres!$A$1:$I$88,3,0)*0.475*44/12</f>
        <v>#N/A</v>
      </c>
      <c r="AV134" s="23" t="e">
        <f>EXP(-LN(2)/25)*AV133+(1-EXP(-LN(2)/25))/(LN(2)/25)*Calculateur!AQ134*Calculateur!AS134*VLOOKUP('Données projet'!$B$10,Paramètres!$A$1:$I$88,3,0)*0.475*44/12</f>
        <v>#N/A</v>
      </c>
      <c r="AW134" s="23" t="e">
        <f>EXP(-LN(2)/2)*AW133+(1-EXP(-LN(2)/2))/(LN(2)/2)*AQ134*AT134*VLOOKUP('Données projet'!$B$10,Paramètres!$A$1:$I$88,3,0)*0.475*44/12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projet'!$B$11,Paramètres!$A$1:$I$88,3,0)*VLOOKUP('Données projet'!$B$11,Paramètres!$A$1:$I$88,5,0)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projet'!$B$11,Paramètres!$A$1:$I$88,3,0)*0.475*44/12</f>
        <v>#N/A</v>
      </c>
      <c r="BQ134" s="23" t="e">
        <f>EXP(-LN(2)/25)*BQ133+(1-EXP(-LN(2)/25))/(LN(2)/25)*Calculateur!BL134*Calculateur!BN134*VLOOKUP('Données projet'!$B$11,Paramètres!$A$1:$I$88,3,0)*0.475*44/12</f>
        <v>#N/A</v>
      </c>
      <c r="BR134" s="23" t="e">
        <f>EXP(-LN(2)/2)*BR133+(1-EXP(-LN(2)/2))/(LN(2)/2)*BL134*BO134*VLOOKUP('Données projet'!$B$11,Paramètres!$A$1:$I$88,3,0)*0.475*44/12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projet'!$B$9,Paramètres!$A$1:$I$88,3,0)*VLOOKUP('Données projet'!$B$9,Paramètres!$A$1:$I$88,5,0)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148.54336005338024</v>
      </c>
      <c r="T135" s="62">
        <f t="shared" si="142"/>
        <v>361.07991692964788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7.0730390953123337</v>
      </c>
      <c r="AA135" s="23">
        <f>EXP(-LN(2)/25)*AA134+(1-EXP(-LN(2)/25))/(LN(2)/25)*Calculateur!V135*Calculateur!X135*VLOOKUP('Données projet'!$B$9,Paramètres!$A$1:$I$88,3,0)*0.475*44/12</f>
        <v>2.59863201422954</v>
      </c>
      <c r="AB135" s="23">
        <f>EXP(-LN(2)/2)*AB134+(1-EXP(-LN(2)/2))/(LN(2)/2)*V135*Y135*VLOOKUP('Données projet'!$B$9,Paramètres!$A$1:$I$88,3,0)*0.475*44/12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projet'!$B$10,Paramètres!$A$1:$I$88,3,0)*VLOOKUP('Données projet'!$B$10,Paramètres!$A$1:$I$88,5,0)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projet'!$B$10,Paramètres!$A$1:$I$88,3,0)*0.475*44/12</f>
        <v>#N/A</v>
      </c>
      <c r="AV135" s="23" t="e">
        <f>EXP(-LN(2)/25)*AV134+(1-EXP(-LN(2)/25))/(LN(2)/25)*Calculateur!AQ135*Calculateur!AS135*VLOOKUP('Données projet'!$B$10,Paramètres!$A$1:$I$88,3,0)*0.475*44/12</f>
        <v>#N/A</v>
      </c>
      <c r="AW135" s="23" t="e">
        <f>EXP(-LN(2)/2)*AW134+(1-EXP(-LN(2)/2))/(LN(2)/2)*AQ135*AT135*VLOOKUP('Données projet'!$B$10,Paramètres!$A$1:$I$88,3,0)*0.475*44/12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projet'!$B$11,Paramètres!$A$1:$I$88,3,0)*VLOOKUP('Données projet'!$B$11,Paramètres!$A$1:$I$88,5,0)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projet'!$B$11,Paramètres!$A$1:$I$88,3,0)*0.475*44/12</f>
        <v>#N/A</v>
      </c>
      <c r="BQ135" s="23" t="e">
        <f>EXP(-LN(2)/25)*BQ134+(1-EXP(-LN(2)/25))/(LN(2)/25)*Calculateur!BL135*Calculateur!BN135*VLOOKUP('Données projet'!$B$11,Paramètres!$A$1:$I$88,3,0)*0.475*44/12</f>
        <v>#N/A</v>
      </c>
      <c r="BR135" s="23" t="e">
        <f>EXP(-LN(2)/2)*BR134+(1-EXP(-LN(2)/2))/(LN(2)/2)*BL135*BO135*VLOOKUP('Données projet'!$B$11,Paramètres!$A$1:$I$88,3,0)*0.475*44/12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projet'!$B$9,Paramètres!$A$1:$I$88,3,0)*VLOOKUP('Données projet'!$B$9,Paramètres!$A$1:$I$88,5,0)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148.54336005338024</v>
      </c>
      <c r="T136" s="62">
        <f t="shared" si="142"/>
        <v>361.07991692964788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6.9343411127811221</v>
      </c>
      <c r="AA136" s="23">
        <f>EXP(-LN(2)/25)*AA135+(1-EXP(-LN(2)/25))/(LN(2)/25)*Calculateur!V136*Calculateur!X136*VLOOKUP('Données projet'!$B$9,Paramètres!$A$1:$I$88,3,0)*0.475*44/12</f>
        <v>2.527572285144315</v>
      </c>
      <c r="AB136" s="23">
        <f>EXP(-LN(2)/2)*AB135+(1-EXP(-LN(2)/2))/(LN(2)/2)*V136*Y136*VLOOKUP('Données projet'!$B$9,Paramètres!$A$1:$I$88,3,0)*0.475*44/12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projet'!$B$10,Paramètres!$A$1:$I$88,3,0)*VLOOKUP('Données projet'!$B$10,Paramètres!$A$1:$I$88,5,0)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projet'!$B$10,Paramètres!$A$1:$I$88,3,0)*0.475*44/12</f>
        <v>#N/A</v>
      </c>
      <c r="AV136" s="23" t="e">
        <f>EXP(-LN(2)/25)*AV135+(1-EXP(-LN(2)/25))/(LN(2)/25)*Calculateur!AQ136*Calculateur!AS136*VLOOKUP('Données projet'!$B$10,Paramètres!$A$1:$I$88,3,0)*0.475*44/12</f>
        <v>#N/A</v>
      </c>
      <c r="AW136" s="23" t="e">
        <f>EXP(-LN(2)/2)*AW135+(1-EXP(-LN(2)/2))/(LN(2)/2)*AQ136*AT136*VLOOKUP('Données projet'!$B$10,Paramètres!$A$1:$I$88,3,0)*0.475*44/12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projet'!$B$11,Paramètres!$A$1:$I$88,3,0)*VLOOKUP('Données projet'!$B$11,Paramètres!$A$1:$I$88,5,0)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projet'!$B$11,Paramètres!$A$1:$I$88,3,0)*0.475*44/12</f>
        <v>#N/A</v>
      </c>
      <c r="BQ136" s="23" t="e">
        <f>EXP(-LN(2)/25)*BQ135+(1-EXP(-LN(2)/25))/(LN(2)/25)*Calculateur!BL136*Calculateur!BN136*VLOOKUP('Données projet'!$B$11,Paramètres!$A$1:$I$88,3,0)*0.475*44/12</f>
        <v>#N/A</v>
      </c>
      <c r="BR136" s="23" t="e">
        <f>EXP(-LN(2)/2)*BR135+(1-EXP(-LN(2)/2))/(LN(2)/2)*BL136*BO136*VLOOKUP('Données projet'!$B$11,Paramètres!$A$1:$I$88,3,0)*0.475*44/12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projet'!$B$9,Paramètres!$A$1:$I$88,3,0)*VLOOKUP('Données projet'!$B$9,Paramètres!$A$1:$I$88,5,0)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148.54336005338024</v>
      </c>
      <c r="T137" s="62">
        <f t="shared" si="142"/>
        <v>361.07991692964788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6.7983629130899317</v>
      </c>
      <c r="AA137" s="23">
        <f>EXP(-LN(2)/25)*AA136+(1-EXP(-LN(2)/25))/(LN(2)/25)*Calculateur!V137*Calculateur!X137*VLOOKUP('Données projet'!$B$9,Paramètres!$A$1:$I$88,3,0)*0.475*44/12</f>
        <v>2.4584556880877941</v>
      </c>
      <c r="AB137" s="23">
        <f>EXP(-LN(2)/2)*AB136+(1-EXP(-LN(2)/2))/(LN(2)/2)*V137*Y137*VLOOKUP('Données projet'!$B$9,Paramètres!$A$1:$I$88,3,0)*0.475*44/12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projet'!$B$10,Paramètres!$A$1:$I$88,3,0)*VLOOKUP('Données projet'!$B$10,Paramètres!$A$1:$I$88,5,0)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projet'!$B$10,Paramètres!$A$1:$I$88,3,0)*0.475*44/12</f>
        <v>#N/A</v>
      </c>
      <c r="AV137" s="23" t="e">
        <f>EXP(-LN(2)/25)*AV136+(1-EXP(-LN(2)/25))/(LN(2)/25)*Calculateur!AQ137*Calculateur!AS137*VLOOKUP('Données projet'!$B$10,Paramètres!$A$1:$I$88,3,0)*0.475*44/12</f>
        <v>#N/A</v>
      </c>
      <c r="AW137" s="23" t="e">
        <f>EXP(-LN(2)/2)*AW136+(1-EXP(-LN(2)/2))/(LN(2)/2)*AQ137*AT137*VLOOKUP('Données projet'!$B$10,Paramètres!$A$1:$I$88,3,0)*0.475*44/12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projet'!$B$11,Paramètres!$A$1:$I$88,3,0)*VLOOKUP('Données projet'!$B$11,Paramètres!$A$1:$I$88,5,0)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projet'!$B$11,Paramètres!$A$1:$I$88,3,0)*0.475*44/12</f>
        <v>#N/A</v>
      </c>
      <c r="BQ137" s="23" t="e">
        <f>EXP(-LN(2)/25)*BQ136+(1-EXP(-LN(2)/25))/(LN(2)/25)*Calculateur!BL137*Calculateur!BN137*VLOOKUP('Données projet'!$B$11,Paramètres!$A$1:$I$88,3,0)*0.475*44/12</f>
        <v>#N/A</v>
      </c>
      <c r="BR137" s="23" t="e">
        <f>EXP(-LN(2)/2)*BR136+(1-EXP(-LN(2)/2))/(LN(2)/2)*BL137*BO137*VLOOKUP('Données projet'!$B$11,Paramètres!$A$1:$I$88,3,0)*0.475*44/12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projet'!$B$9,Paramètres!$A$1:$I$88,3,0)*VLOOKUP('Données projet'!$B$9,Paramètres!$A$1:$I$88,5,0)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148.54336005338024</v>
      </c>
      <c r="T138" s="62">
        <f t="shared" si="142"/>
        <v>361.07991692964788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6.6650511629561731</v>
      </c>
      <c r="AA138" s="23">
        <f>EXP(-LN(2)/25)*AA137+(1-EXP(-LN(2)/25))/(LN(2)/25)*Calculateur!V138*Calculateur!X138*VLOOKUP('Données projet'!$B$9,Paramètres!$A$1:$I$88,3,0)*0.475*44/12</f>
        <v>2.3912290880124676</v>
      </c>
      <c r="AB138" s="23">
        <f>EXP(-LN(2)/2)*AB137+(1-EXP(-LN(2)/2))/(LN(2)/2)*V138*Y138*VLOOKUP('Données projet'!$B$9,Paramètres!$A$1:$I$88,3,0)*0.475*44/12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projet'!$B$10,Paramètres!$A$1:$I$88,3,0)*VLOOKUP('Données projet'!$B$10,Paramètres!$A$1:$I$88,5,0)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projet'!$B$10,Paramètres!$A$1:$I$88,3,0)*0.475*44/12</f>
        <v>#N/A</v>
      </c>
      <c r="AV138" s="23" t="e">
        <f>EXP(-LN(2)/25)*AV137+(1-EXP(-LN(2)/25))/(LN(2)/25)*Calculateur!AQ138*Calculateur!AS138*VLOOKUP('Données projet'!$B$10,Paramètres!$A$1:$I$88,3,0)*0.475*44/12</f>
        <v>#N/A</v>
      </c>
      <c r="AW138" s="23" t="e">
        <f>EXP(-LN(2)/2)*AW137+(1-EXP(-LN(2)/2))/(LN(2)/2)*AQ138*AT138*VLOOKUP('Données projet'!$B$10,Paramètres!$A$1:$I$88,3,0)*0.475*44/12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projet'!$B$11,Paramètres!$A$1:$I$88,3,0)*VLOOKUP('Données projet'!$B$11,Paramètres!$A$1:$I$88,5,0)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projet'!$B$11,Paramètres!$A$1:$I$88,3,0)*0.475*44/12</f>
        <v>#N/A</v>
      </c>
      <c r="BQ138" s="23" t="e">
        <f>EXP(-LN(2)/25)*BQ137+(1-EXP(-LN(2)/25))/(LN(2)/25)*Calculateur!BL138*Calculateur!BN138*VLOOKUP('Données projet'!$B$11,Paramètres!$A$1:$I$88,3,0)*0.475*44/12</f>
        <v>#N/A</v>
      </c>
      <c r="BR138" s="23" t="e">
        <f>EXP(-LN(2)/2)*BR137+(1-EXP(-LN(2)/2))/(LN(2)/2)*BL138*BO138*VLOOKUP('Données projet'!$B$11,Paramètres!$A$1:$I$88,3,0)*0.475*44/12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projet'!$B$9,Paramètres!$A$1:$I$88,3,0)*VLOOKUP('Données projet'!$B$9,Paramètres!$A$1:$I$88,5,0)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148.54336005338024</v>
      </c>
      <c r="T139" s="62">
        <f t="shared" si="142"/>
        <v>361.07991692964788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6.5343535749303987</v>
      </c>
      <c r="AA139" s="23">
        <f>EXP(-LN(2)/25)*AA138+(1-EXP(-LN(2)/25))/(LN(2)/25)*Calculateur!V139*Calculateur!X139*VLOOKUP('Données projet'!$B$9,Paramètres!$A$1:$I$88,3,0)*0.475*44/12</f>
        <v>2.3258408028514941</v>
      </c>
      <c r="AB139" s="23">
        <f>EXP(-LN(2)/2)*AB138+(1-EXP(-LN(2)/2))/(LN(2)/2)*V139*Y139*VLOOKUP('Données projet'!$B$9,Paramètres!$A$1:$I$88,3,0)*0.475*44/12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projet'!$B$10,Paramètres!$A$1:$I$88,3,0)*VLOOKUP('Données projet'!$B$10,Paramètres!$A$1:$I$88,5,0)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projet'!$B$10,Paramètres!$A$1:$I$88,3,0)*0.475*44/12</f>
        <v>#N/A</v>
      </c>
      <c r="AV139" s="23" t="e">
        <f>EXP(-LN(2)/25)*AV138+(1-EXP(-LN(2)/25))/(LN(2)/25)*Calculateur!AQ139*Calculateur!AS139*VLOOKUP('Données projet'!$B$10,Paramètres!$A$1:$I$88,3,0)*0.475*44/12</f>
        <v>#N/A</v>
      </c>
      <c r="AW139" s="23" t="e">
        <f>EXP(-LN(2)/2)*AW138+(1-EXP(-LN(2)/2))/(LN(2)/2)*AQ139*AT139*VLOOKUP('Données projet'!$B$10,Paramètres!$A$1:$I$88,3,0)*0.475*44/12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projet'!$B$11,Paramètres!$A$1:$I$88,3,0)*VLOOKUP('Données projet'!$B$11,Paramètres!$A$1:$I$88,5,0)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projet'!$B$11,Paramètres!$A$1:$I$88,3,0)*0.475*44/12</f>
        <v>#N/A</v>
      </c>
      <c r="BQ139" s="23" t="e">
        <f>EXP(-LN(2)/25)*BQ138+(1-EXP(-LN(2)/25))/(LN(2)/25)*Calculateur!BL139*Calculateur!BN139*VLOOKUP('Données projet'!$B$11,Paramètres!$A$1:$I$88,3,0)*0.475*44/12</f>
        <v>#N/A</v>
      </c>
      <c r="BR139" s="23" t="e">
        <f>EXP(-LN(2)/2)*BR138+(1-EXP(-LN(2)/2))/(LN(2)/2)*BL139*BO139*VLOOKUP('Données projet'!$B$11,Paramètres!$A$1:$I$88,3,0)*0.475*44/12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projet'!$B$9,Paramètres!$A$1:$I$88,3,0)*VLOOKUP('Données projet'!$B$9,Paramètres!$A$1:$I$88,5,0)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148.54336005338024</v>
      </c>
      <c r="T140" s="62">
        <f t="shared" si="142"/>
        <v>361.07991692964788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6.4062188868881531</v>
      </c>
      <c r="AA140" s="23">
        <f>EXP(-LN(2)/25)*AA139+(1-EXP(-LN(2)/25))/(LN(2)/25)*Calculateur!V140*Calculateur!X140*VLOOKUP('Données projet'!$B$9,Paramètres!$A$1:$I$88,3,0)*0.475*44/12</f>
        <v>2.2622405637868681</v>
      </c>
      <c r="AB140" s="23">
        <f>EXP(-LN(2)/2)*AB139+(1-EXP(-LN(2)/2))/(LN(2)/2)*V140*Y140*VLOOKUP('Données projet'!$B$9,Paramètres!$A$1:$I$88,3,0)*0.475*44/12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projet'!$B$10,Paramètres!$A$1:$I$88,3,0)*VLOOKUP('Données projet'!$B$10,Paramètres!$A$1:$I$88,5,0)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projet'!$B$10,Paramètres!$A$1:$I$88,3,0)*0.475*44/12</f>
        <v>#N/A</v>
      </c>
      <c r="AV140" s="23" t="e">
        <f>EXP(-LN(2)/25)*AV139+(1-EXP(-LN(2)/25))/(LN(2)/25)*Calculateur!AQ140*Calculateur!AS140*VLOOKUP('Données projet'!$B$10,Paramètres!$A$1:$I$88,3,0)*0.475*44/12</f>
        <v>#N/A</v>
      </c>
      <c r="AW140" s="23" t="e">
        <f>EXP(-LN(2)/2)*AW139+(1-EXP(-LN(2)/2))/(LN(2)/2)*AQ140*AT140*VLOOKUP('Données projet'!$B$10,Paramètres!$A$1:$I$88,3,0)*0.475*44/12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projet'!$B$11,Paramètres!$A$1:$I$88,3,0)*VLOOKUP('Données projet'!$B$11,Paramètres!$A$1:$I$88,5,0)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projet'!$B$11,Paramètres!$A$1:$I$88,3,0)*0.475*44/12</f>
        <v>#N/A</v>
      </c>
      <c r="BQ140" s="23" t="e">
        <f>EXP(-LN(2)/25)*BQ139+(1-EXP(-LN(2)/25))/(LN(2)/25)*Calculateur!BL140*Calculateur!BN140*VLOOKUP('Données projet'!$B$11,Paramètres!$A$1:$I$88,3,0)*0.475*44/12</f>
        <v>#N/A</v>
      </c>
      <c r="BR140" s="23" t="e">
        <f>EXP(-LN(2)/2)*BR139+(1-EXP(-LN(2)/2))/(LN(2)/2)*BL140*BO140*VLOOKUP('Données projet'!$B$11,Paramètres!$A$1:$I$88,3,0)*0.475*44/12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projet'!$B$9,Paramètres!$A$1:$I$88,3,0)*VLOOKUP('Données projet'!$B$9,Paramètres!$A$1:$I$88,5,0)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148.54336005338024</v>
      </c>
      <c r="T141" s="62">
        <f t="shared" si="142"/>
        <v>361.07991692964788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6.2805968419239733</v>
      </c>
      <c r="AA141" s="23">
        <f>EXP(-LN(2)/25)*AA140+(1-EXP(-LN(2)/25))/(LN(2)/25)*Calculateur!V141*Calculateur!X141*VLOOKUP('Données projet'!$B$9,Paramètres!$A$1:$I$88,3,0)*0.475*44/12</f>
        <v>2.2003794766040552</v>
      </c>
      <c r="AB141" s="23">
        <f>EXP(-LN(2)/2)*AB140+(1-EXP(-LN(2)/2))/(LN(2)/2)*V141*Y141*VLOOKUP('Données projet'!$B$9,Paramètres!$A$1:$I$88,3,0)*0.475*44/12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projet'!$B$10,Paramètres!$A$1:$I$88,3,0)*VLOOKUP('Données projet'!$B$10,Paramètres!$A$1:$I$88,5,0)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projet'!$B$10,Paramètres!$A$1:$I$88,3,0)*0.475*44/12</f>
        <v>#N/A</v>
      </c>
      <c r="AV141" s="23" t="e">
        <f>EXP(-LN(2)/25)*AV140+(1-EXP(-LN(2)/25))/(LN(2)/25)*Calculateur!AQ141*Calculateur!AS141*VLOOKUP('Données projet'!$B$10,Paramètres!$A$1:$I$88,3,0)*0.475*44/12</f>
        <v>#N/A</v>
      </c>
      <c r="AW141" s="23" t="e">
        <f>EXP(-LN(2)/2)*AW140+(1-EXP(-LN(2)/2))/(LN(2)/2)*AQ141*AT141*VLOOKUP('Données projet'!$B$10,Paramètres!$A$1:$I$88,3,0)*0.475*44/12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projet'!$B$11,Paramètres!$A$1:$I$88,3,0)*VLOOKUP('Données projet'!$B$11,Paramètres!$A$1:$I$88,5,0)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projet'!$B$11,Paramètres!$A$1:$I$88,3,0)*0.475*44/12</f>
        <v>#N/A</v>
      </c>
      <c r="BQ141" s="23" t="e">
        <f>EXP(-LN(2)/25)*BQ140+(1-EXP(-LN(2)/25))/(LN(2)/25)*Calculateur!BL141*Calculateur!BN141*VLOOKUP('Données projet'!$B$11,Paramètres!$A$1:$I$88,3,0)*0.475*44/12</f>
        <v>#N/A</v>
      </c>
      <c r="BR141" s="23" t="e">
        <f>EXP(-LN(2)/2)*BR140+(1-EXP(-LN(2)/2))/(LN(2)/2)*BL141*BO141*VLOOKUP('Données projet'!$B$11,Paramètres!$A$1:$I$88,3,0)*0.475*44/12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projet'!$B$9,Paramètres!$A$1:$I$88,3,0)*VLOOKUP('Données projet'!$B$9,Paramètres!$A$1:$I$88,5,0)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148.54336005338024</v>
      </c>
      <c r="T142" s="62">
        <f t="shared" si="142"/>
        <v>361.07991692964788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6.1574381686396586</v>
      </c>
      <c r="AA142" s="23">
        <f>EXP(-LN(2)/25)*AA141+(1-EXP(-LN(2)/25))/(LN(2)/25)*Calculateur!V142*Calculateur!X142*VLOOKUP('Données projet'!$B$9,Paramètres!$A$1:$I$88,3,0)*0.475*44/12</f>
        <v>2.1402099841033895</v>
      </c>
      <c r="AB142" s="23">
        <f>EXP(-LN(2)/2)*AB141+(1-EXP(-LN(2)/2))/(LN(2)/2)*V142*Y142*VLOOKUP('Données projet'!$B$9,Paramètres!$A$1:$I$88,3,0)*0.475*44/12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projet'!$B$10,Paramètres!$A$1:$I$88,3,0)*VLOOKUP('Données projet'!$B$10,Paramètres!$A$1:$I$88,5,0)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projet'!$B$10,Paramètres!$A$1:$I$88,3,0)*0.475*44/12</f>
        <v>#N/A</v>
      </c>
      <c r="AV142" s="23" t="e">
        <f>EXP(-LN(2)/25)*AV141+(1-EXP(-LN(2)/25))/(LN(2)/25)*Calculateur!AQ142*Calculateur!AS142*VLOOKUP('Données projet'!$B$10,Paramètres!$A$1:$I$88,3,0)*0.475*44/12</f>
        <v>#N/A</v>
      </c>
      <c r="AW142" s="23" t="e">
        <f>EXP(-LN(2)/2)*AW141+(1-EXP(-LN(2)/2))/(LN(2)/2)*AQ142*AT142*VLOOKUP('Données projet'!$B$10,Paramètres!$A$1:$I$88,3,0)*0.475*44/12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projet'!$B$11,Paramètres!$A$1:$I$88,3,0)*VLOOKUP('Données projet'!$B$11,Paramètres!$A$1:$I$88,5,0)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projet'!$B$11,Paramètres!$A$1:$I$88,3,0)*0.475*44/12</f>
        <v>#N/A</v>
      </c>
      <c r="BQ142" s="23" t="e">
        <f>EXP(-LN(2)/25)*BQ141+(1-EXP(-LN(2)/25))/(LN(2)/25)*Calculateur!BL142*Calculateur!BN142*VLOOKUP('Données projet'!$B$11,Paramètres!$A$1:$I$88,3,0)*0.475*44/12</f>
        <v>#N/A</v>
      </c>
      <c r="BR142" s="23" t="e">
        <f>EXP(-LN(2)/2)*BR141+(1-EXP(-LN(2)/2))/(LN(2)/2)*BL142*BO142*VLOOKUP('Données projet'!$B$11,Paramètres!$A$1:$I$88,3,0)*0.475*44/12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projet'!$B$9,Paramètres!$A$1:$I$88,3,0)*VLOOKUP('Données projet'!$B$9,Paramètres!$A$1:$I$88,5,0)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148.54336005338024</v>
      </c>
      <c r="T143" s="62">
        <f t="shared" si="142"/>
        <v>361.07991692964788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6.0366945618190764</v>
      </c>
      <c r="AA143" s="23">
        <f>EXP(-LN(2)/25)*AA142+(1-EXP(-LN(2)/25))/(LN(2)/25)*Calculateur!V143*Calculateur!X143*VLOOKUP('Données projet'!$B$9,Paramètres!$A$1:$I$88,3,0)*0.475*44/12</f>
        <v>2.0816858295393308</v>
      </c>
      <c r="AB143" s="23">
        <f>EXP(-LN(2)/2)*AB142+(1-EXP(-LN(2)/2))/(LN(2)/2)*V143*Y143*VLOOKUP('Données projet'!$B$9,Paramètres!$A$1:$I$88,3,0)*0.475*44/12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projet'!$B$10,Paramètres!$A$1:$I$88,3,0)*VLOOKUP('Données projet'!$B$10,Paramètres!$A$1:$I$88,5,0)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projet'!$B$10,Paramètres!$A$1:$I$88,3,0)*0.475*44/12</f>
        <v>#N/A</v>
      </c>
      <c r="AV143" s="23" t="e">
        <f>EXP(-LN(2)/25)*AV142+(1-EXP(-LN(2)/25))/(LN(2)/25)*Calculateur!AQ143*Calculateur!AS143*VLOOKUP('Données projet'!$B$10,Paramètres!$A$1:$I$88,3,0)*0.475*44/12</f>
        <v>#N/A</v>
      </c>
      <c r="AW143" s="23" t="e">
        <f>EXP(-LN(2)/2)*AW142+(1-EXP(-LN(2)/2))/(LN(2)/2)*AQ143*AT143*VLOOKUP('Données projet'!$B$10,Paramètres!$A$1:$I$88,3,0)*0.475*44/12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projet'!$B$11,Paramètres!$A$1:$I$88,3,0)*VLOOKUP('Données projet'!$B$11,Paramètres!$A$1:$I$88,5,0)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projet'!$B$11,Paramètres!$A$1:$I$88,3,0)*0.475*44/12</f>
        <v>#N/A</v>
      </c>
      <c r="BQ143" s="23" t="e">
        <f>EXP(-LN(2)/25)*BQ142+(1-EXP(-LN(2)/25))/(LN(2)/25)*Calculateur!BL143*Calculateur!BN143*VLOOKUP('Données projet'!$B$11,Paramètres!$A$1:$I$88,3,0)*0.475*44/12</f>
        <v>#N/A</v>
      </c>
      <c r="BR143" s="23" t="e">
        <f>EXP(-LN(2)/2)*BR142+(1-EXP(-LN(2)/2))/(LN(2)/2)*BL143*BO143*VLOOKUP('Données projet'!$B$11,Paramètres!$A$1:$I$88,3,0)*0.475*44/12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projet'!$B$9,Paramètres!$A$1:$I$88,3,0)*VLOOKUP('Données projet'!$B$9,Paramètres!$A$1:$I$88,5,0)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148.54336005338024</v>
      </c>
      <c r="T144" s="62">
        <f t="shared" si="142"/>
        <v>361.07991692964788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5.9183186634819176</v>
      </c>
      <c r="AA144" s="23">
        <f>EXP(-LN(2)/25)*AA143+(1-EXP(-LN(2)/25))/(LN(2)/25)*Calculateur!V144*Calculateur!X144*VLOOKUP('Données projet'!$B$9,Paramètres!$A$1:$I$88,3,0)*0.475*44/12</f>
        <v>2.0247620210594777</v>
      </c>
      <c r="AB144" s="23">
        <f>EXP(-LN(2)/2)*AB143+(1-EXP(-LN(2)/2))/(LN(2)/2)*V144*Y144*VLOOKUP('Données projet'!$B$9,Paramètres!$A$1:$I$88,3,0)*0.475*44/12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projet'!$B$10,Paramètres!$A$1:$I$88,3,0)*VLOOKUP('Données projet'!$B$10,Paramètres!$A$1:$I$88,5,0)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projet'!$B$10,Paramètres!$A$1:$I$88,3,0)*0.475*44/12</f>
        <v>#N/A</v>
      </c>
      <c r="AV144" s="23" t="e">
        <f>EXP(-LN(2)/25)*AV143+(1-EXP(-LN(2)/25))/(LN(2)/25)*Calculateur!AQ144*Calculateur!AS144*VLOOKUP('Données projet'!$B$10,Paramètres!$A$1:$I$88,3,0)*0.475*44/12</f>
        <v>#N/A</v>
      </c>
      <c r="AW144" s="23" t="e">
        <f>EXP(-LN(2)/2)*AW143+(1-EXP(-LN(2)/2))/(LN(2)/2)*AQ144*AT144*VLOOKUP('Données projet'!$B$10,Paramètres!$A$1:$I$88,3,0)*0.475*44/12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projet'!$B$11,Paramètres!$A$1:$I$88,3,0)*VLOOKUP('Données projet'!$B$11,Paramètres!$A$1:$I$88,5,0)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projet'!$B$11,Paramètres!$A$1:$I$88,3,0)*0.475*44/12</f>
        <v>#N/A</v>
      </c>
      <c r="BQ144" s="23" t="e">
        <f>EXP(-LN(2)/25)*BQ143+(1-EXP(-LN(2)/25))/(LN(2)/25)*Calculateur!BL144*Calculateur!BN144*VLOOKUP('Données projet'!$B$11,Paramètres!$A$1:$I$88,3,0)*0.475*44/12</f>
        <v>#N/A</v>
      </c>
      <c r="BR144" s="23" t="e">
        <f>EXP(-LN(2)/2)*BR143+(1-EXP(-LN(2)/2))/(LN(2)/2)*BL144*BO144*VLOOKUP('Données projet'!$B$11,Paramètres!$A$1:$I$88,3,0)*0.475*44/12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projet'!$B$9,Paramètres!$A$1:$I$88,3,0)*VLOOKUP('Données projet'!$B$9,Paramètres!$A$1:$I$88,5,0)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148.54336005338024</v>
      </c>
      <c r="T145" s="62">
        <f t="shared" si="142"/>
        <v>361.07991692964788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5.8022640443089823</v>
      </c>
      <c r="AA145" s="23">
        <f>EXP(-LN(2)/25)*AA144+(1-EXP(-LN(2)/25))/(LN(2)/25)*Calculateur!V145*Calculateur!X145*VLOOKUP('Données projet'!$B$9,Paramètres!$A$1:$I$88,3,0)*0.475*44/12</f>
        <v>1.9693947971159993</v>
      </c>
      <c r="AB145" s="23">
        <f>EXP(-LN(2)/2)*AB144+(1-EXP(-LN(2)/2))/(LN(2)/2)*V145*Y145*VLOOKUP('Données projet'!$B$9,Paramètres!$A$1:$I$88,3,0)*0.475*44/12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projet'!$B$10,Paramètres!$A$1:$I$88,3,0)*VLOOKUP('Données projet'!$B$10,Paramètres!$A$1:$I$88,5,0)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projet'!$B$10,Paramètres!$A$1:$I$88,3,0)*0.475*44/12</f>
        <v>#N/A</v>
      </c>
      <c r="AV145" s="23" t="e">
        <f>EXP(-LN(2)/25)*AV144+(1-EXP(-LN(2)/25))/(LN(2)/25)*Calculateur!AQ145*Calculateur!AS145*VLOOKUP('Données projet'!$B$10,Paramètres!$A$1:$I$88,3,0)*0.475*44/12</f>
        <v>#N/A</v>
      </c>
      <c r="AW145" s="23" t="e">
        <f>EXP(-LN(2)/2)*AW144+(1-EXP(-LN(2)/2))/(LN(2)/2)*AQ145*AT145*VLOOKUP('Données projet'!$B$10,Paramètres!$A$1:$I$88,3,0)*0.475*44/12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projet'!$B$11,Paramètres!$A$1:$I$88,3,0)*VLOOKUP('Données projet'!$B$11,Paramètres!$A$1:$I$88,5,0)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projet'!$B$11,Paramètres!$A$1:$I$88,3,0)*0.475*44/12</f>
        <v>#N/A</v>
      </c>
      <c r="BQ145" s="23" t="e">
        <f>EXP(-LN(2)/25)*BQ144+(1-EXP(-LN(2)/25))/(LN(2)/25)*Calculateur!BL145*Calculateur!BN145*VLOOKUP('Données projet'!$B$11,Paramètres!$A$1:$I$88,3,0)*0.475*44/12</f>
        <v>#N/A</v>
      </c>
      <c r="BR145" s="23" t="e">
        <f>EXP(-LN(2)/2)*BR144+(1-EXP(-LN(2)/2))/(LN(2)/2)*BL145*BO145*VLOOKUP('Données projet'!$B$11,Paramètres!$A$1:$I$88,3,0)*0.475*44/12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projet'!$B$9,Paramètres!$A$1:$I$88,3,0)*VLOOKUP('Données projet'!$B$9,Paramètres!$A$1:$I$88,5,0)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148.54336005338024</v>
      </c>
      <c r="T146" s="62">
        <f t="shared" si="142"/>
        <v>361.07991692964788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5.6884851854317002</v>
      </c>
      <c r="AA146" s="23">
        <f>EXP(-LN(2)/25)*AA145+(1-EXP(-LN(2)/25))/(LN(2)/25)*Calculateur!V146*Calculateur!X146*VLOOKUP('Données projet'!$B$9,Paramètres!$A$1:$I$88,3,0)*0.475*44/12</f>
        <v>1.9155415928228909</v>
      </c>
      <c r="AB146" s="23">
        <f>EXP(-LN(2)/2)*AB145+(1-EXP(-LN(2)/2))/(LN(2)/2)*V146*Y146*VLOOKUP('Données projet'!$B$9,Paramètres!$A$1:$I$88,3,0)*0.475*44/12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projet'!$B$10,Paramètres!$A$1:$I$88,3,0)*VLOOKUP('Données projet'!$B$10,Paramètres!$A$1:$I$88,5,0)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projet'!$B$10,Paramètres!$A$1:$I$88,3,0)*0.475*44/12</f>
        <v>#N/A</v>
      </c>
      <c r="AV146" s="23" t="e">
        <f>EXP(-LN(2)/25)*AV145+(1-EXP(-LN(2)/25))/(LN(2)/25)*Calculateur!AQ146*Calculateur!AS146*VLOOKUP('Données projet'!$B$10,Paramètres!$A$1:$I$88,3,0)*0.475*44/12</f>
        <v>#N/A</v>
      </c>
      <c r="AW146" s="23" t="e">
        <f>EXP(-LN(2)/2)*AW145+(1-EXP(-LN(2)/2))/(LN(2)/2)*AQ146*AT146*VLOOKUP('Données projet'!$B$10,Paramètres!$A$1:$I$88,3,0)*0.475*44/12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projet'!$B$11,Paramètres!$A$1:$I$88,3,0)*VLOOKUP('Données projet'!$B$11,Paramètres!$A$1:$I$88,5,0)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projet'!$B$11,Paramètres!$A$1:$I$88,3,0)*0.475*44/12</f>
        <v>#N/A</v>
      </c>
      <c r="BQ146" s="23" t="e">
        <f>EXP(-LN(2)/25)*BQ145+(1-EXP(-LN(2)/25))/(LN(2)/25)*Calculateur!BL146*Calculateur!BN146*VLOOKUP('Données projet'!$B$11,Paramètres!$A$1:$I$88,3,0)*0.475*44/12</f>
        <v>#N/A</v>
      </c>
      <c r="BR146" s="23" t="e">
        <f>EXP(-LN(2)/2)*BR145+(1-EXP(-LN(2)/2))/(LN(2)/2)*BL146*BO146*VLOOKUP('Données projet'!$B$11,Paramètres!$A$1:$I$88,3,0)*0.475*44/12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projet'!$B$9,Paramètres!$A$1:$I$88,3,0)*VLOOKUP('Données projet'!$B$9,Paramètres!$A$1:$I$88,5,0)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148.54336005338024</v>
      </c>
      <c r="T147" s="62">
        <f t="shared" si="142"/>
        <v>361.07991692964788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5.5769374605787503</v>
      </c>
      <c r="AA147" s="23">
        <f>EXP(-LN(2)/25)*AA146+(1-EXP(-LN(2)/25))/(LN(2)/25)*Calculateur!V147*Calculateur!X147*VLOOKUP('Données projet'!$B$9,Paramètres!$A$1:$I$88,3,0)*0.475*44/12</f>
        <v>1.8631610072331946</v>
      </c>
      <c r="AB147" s="23">
        <f>EXP(-LN(2)/2)*AB146+(1-EXP(-LN(2)/2))/(LN(2)/2)*V147*Y147*VLOOKUP('Données projet'!$B$9,Paramètres!$A$1:$I$88,3,0)*0.475*44/12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projet'!$B$10,Paramètres!$A$1:$I$88,3,0)*VLOOKUP('Données projet'!$B$10,Paramètres!$A$1:$I$88,5,0)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projet'!$B$10,Paramètres!$A$1:$I$88,3,0)*0.475*44/12</f>
        <v>#N/A</v>
      </c>
      <c r="AV147" s="23" t="e">
        <f>EXP(-LN(2)/25)*AV146+(1-EXP(-LN(2)/25))/(LN(2)/25)*Calculateur!AQ147*Calculateur!AS147*VLOOKUP('Données projet'!$B$10,Paramètres!$A$1:$I$88,3,0)*0.475*44/12</f>
        <v>#N/A</v>
      </c>
      <c r="AW147" s="23" t="e">
        <f>EXP(-LN(2)/2)*AW146+(1-EXP(-LN(2)/2))/(LN(2)/2)*AQ147*AT147*VLOOKUP('Données projet'!$B$10,Paramètres!$A$1:$I$88,3,0)*0.475*44/12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projet'!$B$11,Paramètres!$A$1:$I$88,3,0)*VLOOKUP('Données projet'!$B$11,Paramètres!$A$1:$I$88,5,0)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projet'!$B$11,Paramètres!$A$1:$I$88,3,0)*0.475*44/12</f>
        <v>#N/A</v>
      </c>
      <c r="BQ147" s="23" t="e">
        <f>EXP(-LN(2)/25)*BQ146+(1-EXP(-LN(2)/25))/(LN(2)/25)*Calculateur!BL147*Calculateur!BN147*VLOOKUP('Données projet'!$B$11,Paramètres!$A$1:$I$88,3,0)*0.475*44/12</f>
        <v>#N/A</v>
      </c>
      <c r="BR147" s="23" t="e">
        <f>EXP(-LN(2)/2)*BR146+(1-EXP(-LN(2)/2))/(LN(2)/2)*BL147*BO147*VLOOKUP('Données projet'!$B$11,Paramètres!$A$1:$I$88,3,0)*0.475*44/12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projet'!$B$9,Paramètres!$A$1:$I$88,3,0)*VLOOKUP('Données projet'!$B$9,Paramètres!$A$1:$I$88,5,0)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148.54336005338024</v>
      </c>
      <c r="T148" s="62">
        <f t="shared" si="142"/>
        <v>361.07991692964788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5.4675771185727724</v>
      </c>
      <c r="AA148" s="23">
        <f>EXP(-LN(2)/25)*AA147+(1-EXP(-LN(2)/25))/(LN(2)/25)*Calculateur!V148*Calculateur!X148*VLOOKUP('Données projet'!$B$9,Paramètres!$A$1:$I$88,3,0)*0.475*44/12</f>
        <v>1.8122127715110239</v>
      </c>
      <c r="AB148" s="23">
        <f>EXP(-LN(2)/2)*AB147+(1-EXP(-LN(2)/2))/(LN(2)/2)*V148*Y148*VLOOKUP('Données projet'!$B$9,Paramètres!$A$1:$I$88,3,0)*0.475*44/12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projet'!$B$10,Paramètres!$A$1:$I$88,3,0)*VLOOKUP('Données projet'!$B$10,Paramètres!$A$1:$I$88,5,0)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projet'!$B$10,Paramètres!$A$1:$I$88,3,0)*0.475*44/12</f>
        <v>#N/A</v>
      </c>
      <c r="AV148" s="23" t="e">
        <f>EXP(-LN(2)/25)*AV147+(1-EXP(-LN(2)/25))/(LN(2)/25)*Calculateur!AQ148*Calculateur!AS148*VLOOKUP('Données projet'!$B$10,Paramètres!$A$1:$I$88,3,0)*0.475*44/12</f>
        <v>#N/A</v>
      </c>
      <c r="AW148" s="23" t="e">
        <f>EXP(-LN(2)/2)*AW147+(1-EXP(-LN(2)/2))/(LN(2)/2)*AQ148*AT148*VLOOKUP('Données projet'!$B$10,Paramètres!$A$1:$I$88,3,0)*0.475*44/12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projet'!$B$11,Paramètres!$A$1:$I$88,3,0)*VLOOKUP('Données projet'!$B$11,Paramètres!$A$1:$I$88,5,0)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projet'!$B$11,Paramètres!$A$1:$I$88,3,0)*0.475*44/12</f>
        <v>#N/A</v>
      </c>
      <c r="BQ148" s="23" t="e">
        <f>EXP(-LN(2)/25)*BQ147+(1-EXP(-LN(2)/25))/(LN(2)/25)*Calculateur!BL148*Calculateur!BN148*VLOOKUP('Données projet'!$B$11,Paramètres!$A$1:$I$88,3,0)*0.475*44/12</f>
        <v>#N/A</v>
      </c>
      <c r="BR148" s="23" t="e">
        <f>EXP(-LN(2)/2)*BR147+(1-EXP(-LN(2)/2))/(LN(2)/2)*BL148*BO148*VLOOKUP('Données projet'!$B$11,Paramètres!$A$1:$I$88,3,0)*0.475*44/12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projet'!$B$9,Paramètres!$A$1:$I$88,3,0)*VLOOKUP('Données projet'!$B$9,Paramètres!$A$1:$I$88,5,0)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148.54336005338024</v>
      </c>
      <c r="T149" s="62">
        <f t="shared" si="142"/>
        <v>361.07991692964788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5.3603612661703091</v>
      </c>
      <c r="AA149" s="23">
        <f>EXP(-LN(2)/25)*AA148+(1-EXP(-LN(2)/25))/(LN(2)/25)*Calculateur!V149*Calculateur!X149*VLOOKUP('Données projet'!$B$9,Paramètres!$A$1:$I$88,3,0)*0.475*44/12</f>
        <v>1.7626577179739271</v>
      </c>
      <c r="AB149" s="23">
        <f>EXP(-LN(2)/2)*AB148+(1-EXP(-LN(2)/2))/(LN(2)/2)*V149*Y149*VLOOKUP('Données projet'!$B$9,Paramètres!$A$1:$I$88,3,0)*0.475*44/12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projet'!$B$10,Paramètres!$A$1:$I$88,3,0)*VLOOKUP('Données projet'!$B$10,Paramètres!$A$1:$I$88,5,0)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projet'!$B$10,Paramètres!$A$1:$I$88,3,0)*0.475*44/12</f>
        <v>#N/A</v>
      </c>
      <c r="AV149" s="23" t="e">
        <f>EXP(-LN(2)/25)*AV148+(1-EXP(-LN(2)/25))/(LN(2)/25)*Calculateur!AQ149*Calculateur!AS149*VLOOKUP('Données projet'!$B$10,Paramètres!$A$1:$I$88,3,0)*0.475*44/12</f>
        <v>#N/A</v>
      </c>
      <c r="AW149" s="23" t="e">
        <f>EXP(-LN(2)/2)*AW148+(1-EXP(-LN(2)/2))/(LN(2)/2)*AQ149*AT149*VLOOKUP('Données projet'!$B$10,Paramètres!$A$1:$I$88,3,0)*0.475*44/12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projet'!$B$11,Paramètres!$A$1:$I$88,3,0)*VLOOKUP('Données projet'!$B$11,Paramètres!$A$1:$I$88,5,0)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projet'!$B$11,Paramètres!$A$1:$I$88,3,0)*0.475*44/12</f>
        <v>#N/A</v>
      </c>
      <c r="BQ149" s="23" t="e">
        <f>EXP(-LN(2)/25)*BQ148+(1-EXP(-LN(2)/25))/(LN(2)/25)*Calculateur!BL149*Calculateur!BN149*VLOOKUP('Données projet'!$B$11,Paramètres!$A$1:$I$88,3,0)*0.475*44/12</f>
        <v>#N/A</v>
      </c>
      <c r="BR149" s="23" t="e">
        <f>EXP(-LN(2)/2)*BR148+(1-EXP(-LN(2)/2))/(LN(2)/2)*BL149*BO149*VLOOKUP('Données projet'!$B$11,Paramètres!$A$1:$I$88,3,0)*0.475*44/12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projet'!$B$9,Paramètres!$A$1:$I$88,3,0)*VLOOKUP('Données projet'!$B$9,Paramètres!$A$1:$I$88,5,0)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148.54336005338024</v>
      </c>
      <c r="T150" s="62">
        <f t="shared" si="142"/>
        <v>361.07991692964788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5.2552478512382459</v>
      </c>
      <c r="AA150" s="23">
        <f>EXP(-LN(2)/25)*AA149+(1-EXP(-LN(2)/25))/(LN(2)/25)*Calculateur!V150*Calculateur!X150*VLOOKUP('Données projet'!$B$9,Paramètres!$A$1:$I$88,3,0)*0.475*44/12</f>
        <v>1.7144577499817892</v>
      </c>
      <c r="AB150" s="23">
        <f>EXP(-LN(2)/2)*AB149+(1-EXP(-LN(2)/2))/(LN(2)/2)*V150*Y150*VLOOKUP('Données projet'!$B$9,Paramètres!$A$1:$I$88,3,0)*0.475*44/12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projet'!$B$10,Paramètres!$A$1:$I$88,3,0)*VLOOKUP('Données projet'!$B$10,Paramètres!$A$1:$I$88,5,0)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projet'!$B$10,Paramètres!$A$1:$I$88,3,0)*0.475*44/12</f>
        <v>#N/A</v>
      </c>
      <c r="AV150" s="23" t="e">
        <f>EXP(-LN(2)/25)*AV149+(1-EXP(-LN(2)/25))/(LN(2)/25)*Calculateur!AQ150*Calculateur!AS150*VLOOKUP('Données projet'!$B$10,Paramètres!$A$1:$I$88,3,0)*0.475*44/12</f>
        <v>#N/A</v>
      </c>
      <c r="AW150" s="23" t="e">
        <f>EXP(-LN(2)/2)*AW149+(1-EXP(-LN(2)/2))/(LN(2)/2)*AQ150*AT150*VLOOKUP('Données projet'!$B$10,Paramètres!$A$1:$I$88,3,0)*0.475*44/12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projet'!$B$11,Paramètres!$A$1:$I$88,3,0)*VLOOKUP('Données projet'!$B$11,Paramètres!$A$1:$I$88,5,0)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projet'!$B$11,Paramètres!$A$1:$I$88,3,0)*0.475*44/12</f>
        <v>#N/A</v>
      </c>
      <c r="BQ150" s="23" t="e">
        <f>EXP(-LN(2)/25)*BQ149+(1-EXP(-LN(2)/25))/(LN(2)/25)*Calculateur!BL150*Calculateur!BN150*VLOOKUP('Données projet'!$B$11,Paramètres!$A$1:$I$88,3,0)*0.475*44/12</f>
        <v>#N/A</v>
      </c>
      <c r="BR150" s="23" t="e">
        <f>EXP(-LN(2)/2)*BR149+(1-EXP(-LN(2)/2))/(LN(2)/2)*BL150*BO150*VLOOKUP('Données projet'!$B$11,Paramètres!$A$1:$I$88,3,0)*0.475*44/12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projet'!$B$9,Paramètres!$A$1:$I$88,3,0)*VLOOKUP('Données projet'!$B$9,Paramètres!$A$1:$I$88,5,0)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148.54336005338024</v>
      </c>
      <c r="T151" s="62">
        <f t="shared" si="142"/>
        <v>361.07991692964788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5.1521956462601475</v>
      </c>
      <c r="AA151" s="23">
        <f>EXP(-LN(2)/25)*AA150+(1-EXP(-LN(2)/25))/(LN(2)/25)*Calculateur!V151*Calculateur!X151*VLOOKUP('Données projet'!$B$9,Paramètres!$A$1:$I$88,3,0)*0.475*44/12</f>
        <v>1.6675758126491227</v>
      </c>
      <c r="AB151" s="23">
        <f>EXP(-LN(2)/2)*AB150+(1-EXP(-LN(2)/2))/(LN(2)/2)*V151*Y151*VLOOKUP('Données projet'!$B$9,Paramètres!$A$1:$I$88,3,0)*0.475*44/12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projet'!$B$10,Paramètres!$A$1:$I$88,3,0)*VLOOKUP('Données projet'!$B$10,Paramètres!$A$1:$I$88,5,0)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projet'!$B$10,Paramètres!$A$1:$I$88,3,0)*0.475*44/12</f>
        <v>#N/A</v>
      </c>
      <c r="AV151" s="23" t="e">
        <f>EXP(-LN(2)/25)*AV150+(1-EXP(-LN(2)/25))/(LN(2)/25)*Calculateur!AQ151*Calculateur!AS151*VLOOKUP('Données projet'!$B$10,Paramètres!$A$1:$I$88,3,0)*0.475*44/12</f>
        <v>#N/A</v>
      </c>
      <c r="AW151" s="23" t="e">
        <f>EXP(-LN(2)/2)*AW150+(1-EXP(-LN(2)/2))/(LN(2)/2)*AQ151*AT151*VLOOKUP('Données projet'!$B$10,Paramètres!$A$1:$I$88,3,0)*0.475*44/12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projet'!$B$11,Paramètres!$A$1:$I$88,3,0)*VLOOKUP('Données projet'!$B$11,Paramètres!$A$1:$I$88,5,0)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projet'!$B$11,Paramètres!$A$1:$I$88,3,0)*0.475*44/12</f>
        <v>#N/A</v>
      </c>
      <c r="BQ151" s="23" t="e">
        <f>EXP(-LN(2)/25)*BQ150+(1-EXP(-LN(2)/25))/(LN(2)/25)*Calculateur!BL151*Calculateur!BN151*VLOOKUP('Données projet'!$B$11,Paramètres!$A$1:$I$88,3,0)*0.475*44/12</f>
        <v>#N/A</v>
      </c>
      <c r="BR151" s="23" t="e">
        <f>EXP(-LN(2)/2)*BR150+(1-EXP(-LN(2)/2))/(LN(2)/2)*BL151*BO151*VLOOKUP('Données projet'!$B$11,Paramètres!$A$1:$I$88,3,0)*0.475*44/12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projet'!$B$9,Paramètres!$A$1:$I$88,3,0)*VLOOKUP('Données projet'!$B$9,Paramètres!$A$1:$I$88,5,0)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148.54336005338024</v>
      </c>
      <c r="T152" s="62">
        <f t="shared" si="142"/>
        <v>361.07991692964788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5.0511642321660313</v>
      </c>
      <c r="AA152" s="23">
        <f>EXP(-LN(2)/25)*AA151+(1-EXP(-LN(2)/25))/(LN(2)/25)*Calculateur!V152*Calculateur!X152*VLOOKUP('Données projet'!$B$9,Paramètres!$A$1:$I$88,3,0)*0.475*44/12</f>
        <v>1.6219758643582318</v>
      </c>
      <c r="AB152" s="23">
        <f>EXP(-LN(2)/2)*AB151+(1-EXP(-LN(2)/2))/(LN(2)/2)*V152*Y152*VLOOKUP('Données projet'!$B$9,Paramètres!$A$1:$I$88,3,0)*0.475*44/12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projet'!$B$10,Paramètres!$A$1:$I$88,3,0)*VLOOKUP('Données projet'!$B$10,Paramètres!$A$1:$I$88,5,0)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projet'!$B$10,Paramètres!$A$1:$I$88,3,0)*0.475*44/12</f>
        <v>#N/A</v>
      </c>
      <c r="AV152" s="23" t="e">
        <f>EXP(-LN(2)/25)*AV151+(1-EXP(-LN(2)/25))/(LN(2)/25)*Calculateur!AQ152*Calculateur!AS152*VLOOKUP('Données projet'!$B$10,Paramètres!$A$1:$I$88,3,0)*0.475*44/12</f>
        <v>#N/A</v>
      </c>
      <c r="AW152" s="23" t="e">
        <f>EXP(-LN(2)/2)*AW151+(1-EXP(-LN(2)/2))/(LN(2)/2)*AQ152*AT152*VLOOKUP('Données projet'!$B$10,Paramètres!$A$1:$I$88,3,0)*0.475*44/12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projet'!$B$11,Paramètres!$A$1:$I$88,3,0)*VLOOKUP('Données projet'!$B$11,Paramètres!$A$1:$I$88,5,0)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projet'!$B$11,Paramètres!$A$1:$I$88,3,0)*0.475*44/12</f>
        <v>#N/A</v>
      </c>
      <c r="BQ152" s="23" t="e">
        <f>EXP(-LN(2)/25)*BQ151+(1-EXP(-LN(2)/25))/(LN(2)/25)*Calculateur!BL152*Calculateur!BN152*VLOOKUP('Données projet'!$B$11,Paramètres!$A$1:$I$88,3,0)*0.475*44/12</f>
        <v>#N/A</v>
      </c>
      <c r="BR152" s="23" t="e">
        <f>EXP(-LN(2)/2)*BR151+(1-EXP(-LN(2)/2))/(LN(2)/2)*BL152*BO152*VLOOKUP('Données projet'!$B$11,Paramètres!$A$1:$I$88,3,0)*0.475*44/12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projet'!$B$9,Paramètres!$A$1:$I$88,3,0)*VLOOKUP('Données projet'!$B$9,Paramètres!$A$1:$I$88,5,0)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148.54336005338024</v>
      </c>
      <c r="T153" s="62">
        <f t="shared" si="142"/>
        <v>361.07991692964788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4.9521139824792231</v>
      </c>
      <c r="AA153" s="23">
        <f>EXP(-LN(2)/25)*AA152+(1-EXP(-LN(2)/25))/(LN(2)/25)*Calculateur!V153*Calculateur!X153*VLOOKUP('Données projet'!$B$9,Paramètres!$A$1:$I$88,3,0)*0.475*44/12</f>
        <v>1.5776228490513524</v>
      </c>
      <c r="AB153" s="23">
        <f>EXP(-LN(2)/2)*AB152+(1-EXP(-LN(2)/2))/(LN(2)/2)*V153*Y153*VLOOKUP('Données projet'!$B$9,Paramètres!$A$1:$I$88,3,0)*0.475*44/12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projet'!$B$10,Paramètres!$A$1:$I$88,3,0)*VLOOKUP('Données projet'!$B$10,Paramètres!$A$1:$I$88,5,0)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projet'!$B$10,Paramètres!$A$1:$I$88,3,0)*0.475*44/12</f>
        <v>#N/A</v>
      </c>
      <c r="AV153" s="23" t="e">
        <f>EXP(-LN(2)/25)*AV152+(1-EXP(-LN(2)/25))/(LN(2)/25)*Calculateur!AQ153*Calculateur!AS153*VLOOKUP('Données projet'!$B$10,Paramètres!$A$1:$I$88,3,0)*0.475*44/12</f>
        <v>#N/A</v>
      </c>
      <c r="AW153" s="23" t="e">
        <f>EXP(-LN(2)/2)*AW152+(1-EXP(-LN(2)/2))/(LN(2)/2)*AQ153*AT153*VLOOKUP('Données projet'!$B$10,Paramètres!$A$1:$I$88,3,0)*0.475*44/12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projet'!$B$11,Paramètres!$A$1:$I$88,3,0)*VLOOKUP('Données projet'!$B$11,Paramètres!$A$1:$I$88,5,0)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projet'!$B$11,Paramètres!$A$1:$I$88,3,0)*0.475*44/12</f>
        <v>#N/A</v>
      </c>
      <c r="BQ153" s="23" t="e">
        <f>EXP(-LN(2)/25)*BQ152+(1-EXP(-LN(2)/25))/(LN(2)/25)*Calculateur!BL153*Calculateur!BN153*VLOOKUP('Données projet'!$B$11,Paramètres!$A$1:$I$88,3,0)*0.475*44/12</f>
        <v>#N/A</v>
      </c>
      <c r="BR153" s="23" t="e">
        <f>EXP(-LN(2)/2)*BR152+(1-EXP(-LN(2)/2))/(LN(2)/2)*BL153*BO153*VLOOKUP('Données projet'!$B$11,Paramètres!$A$1:$I$88,3,0)*0.475*44/12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projet'!$B$9,Paramètres!$A$1:$I$88,3,0)*VLOOKUP('Données projet'!$B$9,Paramètres!$A$1:$I$88,5,0)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148.54336005338024</v>
      </c>
      <c r="T154" s="62">
        <f t="shared" si="142"/>
        <v>361.07991692964788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4.8550060477740864</v>
      </c>
      <c r="AA154" s="23">
        <f>EXP(-LN(2)/25)*AA153+(1-EXP(-LN(2)/25))/(LN(2)/25)*Calculateur!V154*Calculateur!X154*VLOOKUP('Données projet'!$B$9,Paramètres!$A$1:$I$88,3,0)*0.475*44/12</f>
        <v>1.5344826692804632</v>
      </c>
      <c r="AB154" s="23">
        <f>EXP(-LN(2)/2)*AB153+(1-EXP(-LN(2)/2))/(LN(2)/2)*V154*Y154*VLOOKUP('Données projet'!$B$9,Paramètres!$A$1:$I$88,3,0)*0.475*44/12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projet'!$B$10,Paramètres!$A$1:$I$88,3,0)*VLOOKUP('Données projet'!$B$10,Paramètres!$A$1:$I$88,5,0)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projet'!$B$10,Paramètres!$A$1:$I$88,3,0)*0.475*44/12</f>
        <v>#N/A</v>
      </c>
      <c r="AV154" s="23" t="e">
        <f>EXP(-LN(2)/25)*AV153+(1-EXP(-LN(2)/25))/(LN(2)/25)*Calculateur!AQ154*Calculateur!AS154*VLOOKUP('Données projet'!$B$10,Paramètres!$A$1:$I$88,3,0)*0.475*44/12</f>
        <v>#N/A</v>
      </c>
      <c r="AW154" s="23" t="e">
        <f>EXP(-LN(2)/2)*AW153+(1-EXP(-LN(2)/2))/(LN(2)/2)*AQ154*AT154*VLOOKUP('Données projet'!$B$10,Paramètres!$A$1:$I$88,3,0)*0.475*44/12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projet'!$B$11,Paramètres!$A$1:$I$88,3,0)*VLOOKUP('Données projet'!$B$11,Paramètres!$A$1:$I$88,5,0)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projet'!$B$11,Paramètres!$A$1:$I$88,3,0)*0.475*44/12</f>
        <v>#N/A</v>
      </c>
      <c r="BQ154" s="23" t="e">
        <f>EXP(-LN(2)/25)*BQ153+(1-EXP(-LN(2)/25))/(LN(2)/25)*Calculateur!BL154*Calculateur!BN154*VLOOKUP('Données projet'!$B$11,Paramètres!$A$1:$I$88,3,0)*0.475*44/12</f>
        <v>#N/A</v>
      </c>
      <c r="BR154" s="23" t="e">
        <f>EXP(-LN(2)/2)*BR153+(1-EXP(-LN(2)/2))/(LN(2)/2)*BL154*BO154*VLOOKUP('Données projet'!$B$11,Paramètres!$A$1:$I$88,3,0)*0.475*44/12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projet'!$B$9,Paramètres!$A$1:$I$88,3,0)*VLOOKUP('Données projet'!$B$9,Paramètres!$A$1:$I$88,5,0)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148.54336005338024</v>
      </c>
      <c r="T155" s="62">
        <f t="shared" si="142"/>
        <v>361.07991692964788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4.759802340438525</v>
      </c>
      <c r="AA155" s="23">
        <f>EXP(-LN(2)/25)*AA154+(1-EXP(-LN(2)/25))/(LN(2)/25)*Calculateur!V155*Calculateur!X155*VLOOKUP('Données projet'!$B$9,Paramètres!$A$1:$I$88,3,0)*0.475*44/12</f>
        <v>1.4925221599940524</v>
      </c>
      <c r="AB155" s="23">
        <f>EXP(-LN(2)/2)*AB154+(1-EXP(-LN(2)/2))/(LN(2)/2)*V155*Y155*VLOOKUP('Données projet'!$B$9,Paramètres!$A$1:$I$88,3,0)*0.475*44/12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projet'!$B$10,Paramètres!$A$1:$I$88,3,0)*VLOOKUP('Données projet'!$B$10,Paramètres!$A$1:$I$88,5,0)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projet'!$B$10,Paramètres!$A$1:$I$88,3,0)*0.475*44/12</f>
        <v>#N/A</v>
      </c>
      <c r="AV155" s="23" t="e">
        <f>EXP(-LN(2)/25)*AV154+(1-EXP(-LN(2)/25))/(LN(2)/25)*Calculateur!AQ155*Calculateur!AS155*VLOOKUP('Données projet'!$B$10,Paramètres!$A$1:$I$88,3,0)*0.475*44/12</f>
        <v>#N/A</v>
      </c>
      <c r="AW155" s="23" t="e">
        <f>EXP(-LN(2)/2)*AW154+(1-EXP(-LN(2)/2))/(LN(2)/2)*AQ155*AT155*VLOOKUP('Données projet'!$B$10,Paramètres!$A$1:$I$88,3,0)*0.475*44/12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projet'!$B$11,Paramètres!$A$1:$I$88,3,0)*VLOOKUP('Données projet'!$B$11,Paramètres!$A$1:$I$88,5,0)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projet'!$B$11,Paramètres!$A$1:$I$88,3,0)*0.475*44/12</f>
        <v>#N/A</v>
      </c>
      <c r="BQ155" s="23" t="e">
        <f>EXP(-LN(2)/25)*BQ154+(1-EXP(-LN(2)/25))/(LN(2)/25)*Calculateur!BL155*Calculateur!BN155*VLOOKUP('Données projet'!$B$11,Paramètres!$A$1:$I$88,3,0)*0.475*44/12</f>
        <v>#N/A</v>
      </c>
      <c r="BR155" s="23" t="e">
        <f>EXP(-LN(2)/2)*BR154+(1-EXP(-LN(2)/2))/(LN(2)/2)*BL155*BO155*VLOOKUP('Données projet'!$B$11,Paramètres!$A$1:$I$88,3,0)*0.475*44/12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projet'!$B$9,Paramètres!$A$1:$I$88,3,0)*VLOOKUP('Données projet'!$B$9,Paramètres!$A$1:$I$88,5,0)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148.54336005338024</v>
      </c>
      <c r="T156" s="62">
        <f t="shared" si="142"/>
        <v>361.07991692964788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4.6664655197352864</v>
      </c>
      <c r="AA156" s="23">
        <f>EXP(-LN(2)/25)*AA155+(1-EXP(-LN(2)/25))/(LN(2)/25)*Calculateur!V156*Calculateur!X156*VLOOKUP('Données projet'!$B$9,Paramètres!$A$1:$I$88,3,0)*0.475*44/12</f>
        <v>1.4517090630406857</v>
      </c>
      <c r="AB156" s="23">
        <f>EXP(-LN(2)/2)*AB155+(1-EXP(-LN(2)/2))/(LN(2)/2)*V156*Y156*VLOOKUP('Données projet'!$B$9,Paramètres!$A$1:$I$88,3,0)*0.475*44/12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projet'!$B$10,Paramètres!$A$1:$I$88,3,0)*VLOOKUP('Données projet'!$B$10,Paramètres!$A$1:$I$88,5,0)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projet'!$B$10,Paramètres!$A$1:$I$88,3,0)*0.475*44/12</f>
        <v>#N/A</v>
      </c>
      <c r="AV156" s="23" t="e">
        <f>EXP(-LN(2)/25)*AV155+(1-EXP(-LN(2)/25))/(LN(2)/25)*Calculateur!AQ156*Calculateur!AS156*VLOOKUP('Données projet'!$B$10,Paramètres!$A$1:$I$88,3,0)*0.475*44/12</f>
        <v>#N/A</v>
      </c>
      <c r="AW156" s="23" t="e">
        <f>EXP(-LN(2)/2)*AW155+(1-EXP(-LN(2)/2))/(LN(2)/2)*AQ156*AT156*VLOOKUP('Données projet'!$B$10,Paramètres!$A$1:$I$88,3,0)*0.475*44/12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projet'!$B$11,Paramètres!$A$1:$I$88,3,0)*VLOOKUP('Données projet'!$B$11,Paramètres!$A$1:$I$88,5,0)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projet'!$B$11,Paramètres!$A$1:$I$88,3,0)*0.475*44/12</f>
        <v>#N/A</v>
      </c>
      <c r="BQ156" s="23" t="e">
        <f>EXP(-LN(2)/25)*BQ155+(1-EXP(-LN(2)/25))/(LN(2)/25)*Calculateur!BL156*Calculateur!BN156*VLOOKUP('Données projet'!$B$11,Paramètres!$A$1:$I$88,3,0)*0.475*44/12</f>
        <v>#N/A</v>
      </c>
      <c r="BR156" s="23" t="e">
        <f>EXP(-LN(2)/2)*BR155+(1-EXP(-LN(2)/2))/(LN(2)/2)*BL156*BO156*VLOOKUP('Données projet'!$B$11,Paramètres!$A$1:$I$88,3,0)*0.475*44/12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projet'!$B$9,Paramètres!$A$1:$I$88,3,0)*VLOOKUP('Données projet'!$B$9,Paramètres!$A$1:$I$88,5,0)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148.54336005338024</v>
      </c>
      <c r="T157" s="62">
        <f t="shared" si="142"/>
        <v>361.07991692964788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4.5749589771561991</v>
      </c>
      <c r="AA157" s="23">
        <f>EXP(-LN(2)/25)*AA156+(1-EXP(-LN(2)/25))/(LN(2)/25)*Calculateur!V157*Calculateur!X157*VLOOKUP('Données projet'!$B$9,Paramètres!$A$1:$I$88,3,0)*0.475*44/12</f>
        <v>1.4120120023697764</v>
      </c>
      <c r="AB157" s="23">
        <f>EXP(-LN(2)/2)*AB156+(1-EXP(-LN(2)/2))/(LN(2)/2)*V157*Y157*VLOOKUP('Données projet'!$B$9,Paramètres!$A$1:$I$88,3,0)*0.475*44/12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projet'!$B$10,Paramètres!$A$1:$I$88,3,0)*VLOOKUP('Données projet'!$B$10,Paramètres!$A$1:$I$88,5,0)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projet'!$B$10,Paramètres!$A$1:$I$88,3,0)*0.475*44/12</f>
        <v>#N/A</v>
      </c>
      <c r="AV157" s="23" t="e">
        <f>EXP(-LN(2)/25)*AV156+(1-EXP(-LN(2)/25))/(LN(2)/25)*Calculateur!AQ157*Calculateur!AS157*VLOOKUP('Données projet'!$B$10,Paramètres!$A$1:$I$88,3,0)*0.475*44/12</f>
        <v>#N/A</v>
      </c>
      <c r="AW157" s="23" t="e">
        <f>EXP(-LN(2)/2)*AW156+(1-EXP(-LN(2)/2))/(LN(2)/2)*AQ157*AT157*VLOOKUP('Données projet'!$B$10,Paramètres!$A$1:$I$88,3,0)*0.475*44/12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projet'!$B$11,Paramètres!$A$1:$I$88,3,0)*VLOOKUP('Données projet'!$B$11,Paramètres!$A$1:$I$88,5,0)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projet'!$B$11,Paramètres!$A$1:$I$88,3,0)*0.475*44/12</f>
        <v>#N/A</v>
      </c>
      <c r="BQ157" s="23" t="e">
        <f>EXP(-LN(2)/25)*BQ156+(1-EXP(-LN(2)/25))/(LN(2)/25)*Calculateur!BL157*Calculateur!BN157*VLOOKUP('Données projet'!$B$11,Paramètres!$A$1:$I$88,3,0)*0.475*44/12</f>
        <v>#N/A</v>
      </c>
      <c r="BR157" s="23" t="e">
        <f>EXP(-LN(2)/2)*BR156+(1-EXP(-LN(2)/2))/(LN(2)/2)*BL157*BO157*VLOOKUP('Données projet'!$B$11,Paramètres!$A$1:$I$88,3,0)*0.475*44/12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projet'!$B$9,Paramètres!$A$1:$I$88,3,0)*VLOOKUP('Données projet'!$B$9,Paramètres!$A$1:$I$88,5,0)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148.54336005338024</v>
      </c>
      <c r="T158" s="62">
        <f t="shared" si="142"/>
        <v>361.07991692964788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4.4852468220636084</v>
      </c>
      <c r="AA158" s="23">
        <f>EXP(-LN(2)/25)*AA157+(1-EXP(-LN(2)/25))/(LN(2)/25)*Calculateur!V158*Calculateur!X158*VLOOKUP('Données projet'!$B$9,Paramètres!$A$1:$I$88,3,0)*0.475*44/12</f>
        <v>1.373400459910491</v>
      </c>
      <c r="AB158" s="23">
        <f>EXP(-LN(2)/2)*AB157+(1-EXP(-LN(2)/2))/(LN(2)/2)*V158*Y158*VLOOKUP('Données projet'!$B$9,Paramètres!$A$1:$I$88,3,0)*0.475*44/12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projet'!$B$10,Paramètres!$A$1:$I$88,3,0)*VLOOKUP('Données projet'!$B$10,Paramètres!$A$1:$I$88,5,0)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projet'!$B$10,Paramètres!$A$1:$I$88,3,0)*0.475*44/12</f>
        <v>#N/A</v>
      </c>
      <c r="AV158" s="23" t="e">
        <f>EXP(-LN(2)/25)*AV157+(1-EXP(-LN(2)/25))/(LN(2)/25)*Calculateur!AQ158*Calculateur!AS158*VLOOKUP('Données projet'!$B$10,Paramètres!$A$1:$I$88,3,0)*0.475*44/12</f>
        <v>#N/A</v>
      </c>
      <c r="AW158" s="23" t="e">
        <f>EXP(-LN(2)/2)*AW157+(1-EXP(-LN(2)/2))/(LN(2)/2)*AQ158*AT158*VLOOKUP('Données projet'!$B$10,Paramètres!$A$1:$I$88,3,0)*0.475*44/12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projet'!$B$11,Paramètres!$A$1:$I$88,3,0)*VLOOKUP('Données projet'!$B$11,Paramètres!$A$1:$I$88,5,0)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projet'!$B$11,Paramètres!$A$1:$I$88,3,0)*0.475*44/12</f>
        <v>#N/A</v>
      </c>
      <c r="BQ158" s="23" t="e">
        <f>EXP(-LN(2)/25)*BQ157+(1-EXP(-LN(2)/25))/(LN(2)/25)*Calculateur!BL158*Calculateur!BN158*VLOOKUP('Données projet'!$B$11,Paramètres!$A$1:$I$88,3,0)*0.475*44/12</f>
        <v>#N/A</v>
      </c>
      <c r="BR158" s="23" t="e">
        <f>EXP(-LN(2)/2)*BR157+(1-EXP(-LN(2)/2))/(LN(2)/2)*BL158*BO158*VLOOKUP('Données projet'!$B$11,Paramètres!$A$1:$I$88,3,0)*0.475*44/12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projet'!$B$9,Paramètres!$A$1:$I$88,3,0)*VLOOKUP('Données projet'!$B$9,Paramètres!$A$1:$I$88,5,0)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148.54336005338024</v>
      </c>
      <c r="T159" s="62">
        <f t="shared" si="142"/>
        <v>361.07991692964788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4.3972938676133717</v>
      </c>
      <c r="AA159" s="23">
        <f>EXP(-LN(2)/25)*AA158+(1-EXP(-LN(2)/25))/(LN(2)/25)*Calculateur!V159*Calculateur!X159*VLOOKUP('Données projet'!$B$9,Paramètres!$A$1:$I$88,3,0)*0.475*44/12</f>
        <v>1.3358447521102474</v>
      </c>
      <c r="AB159" s="23">
        <f>EXP(-LN(2)/2)*AB158+(1-EXP(-LN(2)/2))/(LN(2)/2)*V159*Y159*VLOOKUP('Données projet'!$B$9,Paramètres!$A$1:$I$88,3,0)*0.475*44/12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projet'!$B$10,Paramètres!$A$1:$I$88,3,0)*VLOOKUP('Données projet'!$B$10,Paramètres!$A$1:$I$88,5,0)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projet'!$B$10,Paramètres!$A$1:$I$88,3,0)*0.475*44/12</f>
        <v>#N/A</v>
      </c>
      <c r="AV159" s="23" t="e">
        <f>EXP(-LN(2)/25)*AV158+(1-EXP(-LN(2)/25))/(LN(2)/25)*Calculateur!AQ159*Calculateur!AS159*VLOOKUP('Données projet'!$B$10,Paramètres!$A$1:$I$88,3,0)*0.475*44/12</f>
        <v>#N/A</v>
      </c>
      <c r="AW159" s="23" t="e">
        <f>EXP(-LN(2)/2)*AW158+(1-EXP(-LN(2)/2))/(LN(2)/2)*AQ159*AT159*VLOOKUP('Données projet'!$B$10,Paramètres!$A$1:$I$88,3,0)*0.475*44/12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projet'!$B$11,Paramètres!$A$1:$I$88,3,0)*VLOOKUP('Données projet'!$B$11,Paramètres!$A$1:$I$88,5,0)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projet'!$B$11,Paramètres!$A$1:$I$88,3,0)*0.475*44/12</f>
        <v>#N/A</v>
      </c>
      <c r="BQ159" s="23" t="e">
        <f>EXP(-LN(2)/25)*BQ158+(1-EXP(-LN(2)/25))/(LN(2)/25)*Calculateur!BL159*Calculateur!BN159*VLOOKUP('Données projet'!$B$11,Paramètres!$A$1:$I$88,3,0)*0.475*44/12</f>
        <v>#N/A</v>
      </c>
      <c r="BR159" s="23" t="e">
        <f>EXP(-LN(2)/2)*BR158+(1-EXP(-LN(2)/2))/(LN(2)/2)*BL159*BO159*VLOOKUP('Données projet'!$B$11,Paramètres!$A$1:$I$88,3,0)*0.475*44/12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projet'!$B$9,Paramètres!$A$1:$I$88,3,0)*VLOOKUP('Données projet'!$B$9,Paramètres!$A$1:$I$88,5,0)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148.54336005338024</v>
      </c>
      <c r="T160" s="62">
        <f t="shared" si="142"/>
        <v>361.07991692964788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4.3110656169538988</v>
      </c>
      <c r="AA160" s="23">
        <f>EXP(-LN(2)/25)*AA159+(1-EXP(-LN(2)/25))/(LN(2)/25)*Calculateur!V160*Calculateur!X160*VLOOKUP('Données projet'!$B$9,Paramètres!$A$1:$I$88,3,0)*0.475*44/12</f>
        <v>1.2993160071147702</v>
      </c>
      <c r="AB160" s="23">
        <f>EXP(-LN(2)/2)*AB159+(1-EXP(-LN(2)/2))/(LN(2)/2)*V160*Y160*VLOOKUP('Données projet'!$B$9,Paramètres!$A$1:$I$88,3,0)*0.475*44/12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projet'!$B$10,Paramètres!$A$1:$I$88,3,0)*VLOOKUP('Données projet'!$B$10,Paramètres!$A$1:$I$88,5,0)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projet'!$B$10,Paramètres!$A$1:$I$88,3,0)*0.475*44/12</f>
        <v>#N/A</v>
      </c>
      <c r="AV160" s="23" t="e">
        <f>EXP(-LN(2)/25)*AV159+(1-EXP(-LN(2)/25))/(LN(2)/25)*Calculateur!AQ160*Calculateur!AS160*VLOOKUP('Données projet'!$B$10,Paramètres!$A$1:$I$88,3,0)*0.475*44/12</f>
        <v>#N/A</v>
      </c>
      <c r="AW160" s="23" t="e">
        <f>EXP(-LN(2)/2)*AW159+(1-EXP(-LN(2)/2))/(LN(2)/2)*AQ160*AT160*VLOOKUP('Données projet'!$B$10,Paramètres!$A$1:$I$88,3,0)*0.475*44/12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projet'!$B$11,Paramètres!$A$1:$I$88,3,0)*VLOOKUP('Données projet'!$B$11,Paramètres!$A$1:$I$88,5,0)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projet'!$B$11,Paramètres!$A$1:$I$88,3,0)*0.475*44/12</f>
        <v>#N/A</v>
      </c>
      <c r="BQ160" s="23" t="e">
        <f>EXP(-LN(2)/25)*BQ159+(1-EXP(-LN(2)/25))/(LN(2)/25)*Calculateur!BL160*Calculateur!BN160*VLOOKUP('Données projet'!$B$11,Paramètres!$A$1:$I$88,3,0)*0.475*44/12</f>
        <v>#N/A</v>
      </c>
      <c r="BR160" s="23" t="e">
        <f>EXP(-LN(2)/2)*BR159+(1-EXP(-LN(2)/2))/(LN(2)/2)*BL160*BO160*VLOOKUP('Données projet'!$B$11,Paramètres!$A$1:$I$88,3,0)*0.475*44/12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projet'!$B$9,Paramètres!$A$1:$I$88,3,0)*VLOOKUP('Données projet'!$B$9,Paramètres!$A$1:$I$88,5,0)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148.54336005338024</v>
      </c>
      <c r="T161" s="62">
        <f t="shared" si="142"/>
        <v>361.07991692964788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4.2265282496958188</v>
      </c>
      <c r="AA161" s="23">
        <f>EXP(-LN(2)/25)*AA160+(1-EXP(-LN(2)/25))/(LN(2)/25)*Calculateur!V161*Calculateur!X161*VLOOKUP('Données projet'!$B$9,Paramètres!$A$1:$I$88,3,0)*0.475*44/12</f>
        <v>1.2637861425721577</v>
      </c>
      <c r="AB161" s="23">
        <f>EXP(-LN(2)/2)*AB160+(1-EXP(-LN(2)/2))/(LN(2)/2)*V161*Y161*VLOOKUP('Données projet'!$B$9,Paramètres!$A$1:$I$88,3,0)*0.475*44/12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projet'!$B$10,Paramètres!$A$1:$I$88,3,0)*VLOOKUP('Données projet'!$B$10,Paramètres!$A$1:$I$88,5,0)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projet'!$B$10,Paramètres!$A$1:$I$88,3,0)*0.475*44/12</f>
        <v>#N/A</v>
      </c>
      <c r="AV161" s="23" t="e">
        <f>EXP(-LN(2)/25)*AV160+(1-EXP(-LN(2)/25))/(LN(2)/25)*Calculateur!AQ161*Calculateur!AS161*VLOOKUP('Données projet'!$B$10,Paramètres!$A$1:$I$88,3,0)*0.475*44/12</f>
        <v>#N/A</v>
      </c>
      <c r="AW161" s="23" t="e">
        <f>EXP(-LN(2)/2)*AW160+(1-EXP(-LN(2)/2))/(LN(2)/2)*AQ161*AT161*VLOOKUP('Données projet'!$B$10,Paramètres!$A$1:$I$88,3,0)*0.475*44/12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projet'!$B$11,Paramètres!$A$1:$I$88,3,0)*VLOOKUP('Données projet'!$B$11,Paramètres!$A$1:$I$88,5,0)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projet'!$B$11,Paramètres!$A$1:$I$88,3,0)*0.475*44/12</f>
        <v>#N/A</v>
      </c>
      <c r="BQ161" s="23" t="e">
        <f>EXP(-LN(2)/25)*BQ160+(1-EXP(-LN(2)/25))/(LN(2)/25)*Calculateur!BL161*Calculateur!BN161*VLOOKUP('Données projet'!$B$11,Paramètres!$A$1:$I$88,3,0)*0.475*44/12</f>
        <v>#N/A</v>
      </c>
      <c r="BR161" s="23" t="e">
        <f>EXP(-LN(2)/2)*BR160+(1-EXP(-LN(2)/2))/(LN(2)/2)*BL161*BO161*VLOOKUP('Données projet'!$B$11,Paramètres!$A$1:$I$88,3,0)*0.475*44/12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projet'!$B$9,Paramètres!$A$1:$I$88,3,0)*VLOOKUP('Données projet'!$B$9,Paramètres!$A$1:$I$88,5,0)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148.54336005338024</v>
      </c>
      <c r="T162" s="62">
        <f t="shared" si="142"/>
        <v>361.07991692964788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4.1436486086469673</v>
      </c>
      <c r="AA162" s="23">
        <f>EXP(-LN(2)/25)*AA161+(1-EXP(-LN(2)/25))/(LN(2)/25)*Calculateur!V162*Calculateur!X162*VLOOKUP('Données projet'!$B$9,Paramètres!$A$1:$I$88,3,0)*0.475*44/12</f>
        <v>1.2292278440438973</v>
      </c>
      <c r="AB162" s="23">
        <f>EXP(-LN(2)/2)*AB161+(1-EXP(-LN(2)/2))/(LN(2)/2)*V162*Y162*VLOOKUP('Données projet'!$B$9,Paramètres!$A$1:$I$88,3,0)*0.475*44/12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projet'!$B$10,Paramètres!$A$1:$I$88,3,0)*VLOOKUP('Données projet'!$B$10,Paramètres!$A$1:$I$88,5,0)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projet'!$B$10,Paramètres!$A$1:$I$88,3,0)*0.475*44/12</f>
        <v>#N/A</v>
      </c>
      <c r="AV162" s="23" t="e">
        <f>EXP(-LN(2)/25)*AV161+(1-EXP(-LN(2)/25))/(LN(2)/25)*Calculateur!AQ162*Calculateur!AS162*VLOOKUP('Données projet'!$B$10,Paramètres!$A$1:$I$88,3,0)*0.475*44/12</f>
        <v>#N/A</v>
      </c>
      <c r="AW162" s="23" t="e">
        <f>EXP(-LN(2)/2)*AW161+(1-EXP(-LN(2)/2))/(LN(2)/2)*AQ162*AT162*VLOOKUP('Données projet'!$B$10,Paramètres!$A$1:$I$88,3,0)*0.475*44/12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projet'!$B$11,Paramètres!$A$1:$I$88,3,0)*VLOOKUP('Données projet'!$B$11,Paramètres!$A$1:$I$88,5,0)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projet'!$B$11,Paramètres!$A$1:$I$88,3,0)*0.475*44/12</f>
        <v>#N/A</v>
      </c>
      <c r="BQ162" s="23" t="e">
        <f>EXP(-LN(2)/25)*BQ161+(1-EXP(-LN(2)/25))/(LN(2)/25)*Calculateur!BL162*Calculateur!BN162*VLOOKUP('Données projet'!$B$11,Paramètres!$A$1:$I$88,3,0)*0.475*44/12</f>
        <v>#N/A</v>
      </c>
      <c r="BR162" s="23" t="e">
        <f>EXP(-LN(2)/2)*BR161+(1-EXP(-LN(2)/2))/(LN(2)/2)*BL162*BO162*VLOOKUP('Données projet'!$B$11,Paramètres!$A$1:$I$88,3,0)*0.475*44/12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projet'!$B$9,Paramètres!$A$1:$I$88,3,0)*VLOOKUP('Données projet'!$B$9,Paramètres!$A$1:$I$88,5,0)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148.54336005338024</v>
      </c>
      <c r="T163" s="62">
        <f t="shared" si="142"/>
        <v>361.07991692964788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4.0623941868074942</v>
      </c>
      <c r="AA163" s="23">
        <f>EXP(-LN(2)/25)*AA162+(1-EXP(-LN(2)/25))/(LN(2)/25)*Calculateur!V163*Calculateur!X163*VLOOKUP('Données projet'!$B$9,Paramètres!$A$1:$I$88,3,0)*0.475*44/12</f>
        <v>1.195614544006234</v>
      </c>
      <c r="AB163" s="23">
        <f>EXP(-LN(2)/2)*AB162+(1-EXP(-LN(2)/2))/(LN(2)/2)*V163*Y163*VLOOKUP('Données projet'!$B$9,Paramètres!$A$1:$I$88,3,0)*0.475*44/12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projet'!$B$10,Paramètres!$A$1:$I$88,3,0)*VLOOKUP('Données projet'!$B$10,Paramètres!$A$1:$I$88,5,0)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projet'!$B$10,Paramètres!$A$1:$I$88,3,0)*0.475*44/12</f>
        <v>#N/A</v>
      </c>
      <c r="AV163" s="23" t="e">
        <f>EXP(-LN(2)/25)*AV162+(1-EXP(-LN(2)/25))/(LN(2)/25)*Calculateur!AQ163*Calculateur!AS163*VLOOKUP('Données projet'!$B$10,Paramètres!$A$1:$I$88,3,0)*0.475*44/12</f>
        <v>#N/A</v>
      </c>
      <c r="AW163" s="23" t="e">
        <f>EXP(-LN(2)/2)*AW162+(1-EXP(-LN(2)/2))/(LN(2)/2)*AQ163*AT163*VLOOKUP('Données projet'!$B$10,Paramètres!$A$1:$I$88,3,0)*0.475*44/12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projet'!$B$11,Paramètres!$A$1:$I$88,3,0)*VLOOKUP('Données projet'!$B$11,Paramètres!$A$1:$I$88,5,0)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projet'!$B$11,Paramètres!$A$1:$I$88,3,0)*0.475*44/12</f>
        <v>#N/A</v>
      </c>
      <c r="BQ163" s="23" t="e">
        <f>EXP(-LN(2)/25)*BQ162+(1-EXP(-LN(2)/25))/(LN(2)/25)*Calculateur!BL163*Calculateur!BN163*VLOOKUP('Données projet'!$B$11,Paramètres!$A$1:$I$88,3,0)*0.475*44/12</f>
        <v>#N/A</v>
      </c>
      <c r="BR163" s="23" t="e">
        <f>EXP(-LN(2)/2)*BR162+(1-EXP(-LN(2)/2))/(LN(2)/2)*BL163*BO163*VLOOKUP('Données projet'!$B$11,Paramètres!$A$1:$I$88,3,0)*0.475*44/12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projet'!$B$9,Paramètres!$A$1:$I$88,3,0)*VLOOKUP('Données projet'!$B$9,Paramètres!$A$1:$I$88,5,0)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148.54336005338024</v>
      </c>
      <c r="T164" s="62">
        <f t="shared" si="142"/>
        <v>361.07991692964788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3.9827331146199891</v>
      </c>
      <c r="AA164" s="23">
        <f>EXP(-LN(2)/25)*AA163+(1-EXP(-LN(2)/25))/(LN(2)/25)*Calculateur!V164*Calculateur!X164*VLOOKUP('Données projet'!$B$9,Paramètres!$A$1:$I$88,3,0)*0.475*44/12</f>
        <v>1.1629204014257473</v>
      </c>
      <c r="AB164" s="23">
        <f>EXP(-LN(2)/2)*AB163+(1-EXP(-LN(2)/2))/(LN(2)/2)*V164*Y164*VLOOKUP('Données projet'!$B$9,Paramètres!$A$1:$I$88,3,0)*0.475*44/12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projet'!$B$10,Paramètres!$A$1:$I$88,3,0)*VLOOKUP('Données projet'!$B$10,Paramètres!$A$1:$I$88,5,0)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projet'!$B$10,Paramètres!$A$1:$I$88,3,0)*0.475*44/12</f>
        <v>#N/A</v>
      </c>
      <c r="AV164" s="23" t="e">
        <f>EXP(-LN(2)/25)*AV163+(1-EXP(-LN(2)/25))/(LN(2)/25)*Calculateur!AQ164*Calculateur!AS164*VLOOKUP('Données projet'!$B$10,Paramètres!$A$1:$I$88,3,0)*0.475*44/12</f>
        <v>#N/A</v>
      </c>
      <c r="AW164" s="23" t="e">
        <f>EXP(-LN(2)/2)*AW163+(1-EXP(-LN(2)/2))/(LN(2)/2)*AQ164*AT164*VLOOKUP('Données projet'!$B$10,Paramètres!$A$1:$I$88,3,0)*0.475*44/12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projet'!$B$11,Paramètres!$A$1:$I$88,3,0)*VLOOKUP('Données projet'!$B$11,Paramètres!$A$1:$I$88,5,0)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projet'!$B$11,Paramètres!$A$1:$I$88,3,0)*0.475*44/12</f>
        <v>#N/A</v>
      </c>
      <c r="BQ164" s="23" t="e">
        <f>EXP(-LN(2)/25)*BQ163+(1-EXP(-LN(2)/25))/(LN(2)/25)*Calculateur!BL164*Calculateur!BN164*VLOOKUP('Données projet'!$B$11,Paramètres!$A$1:$I$88,3,0)*0.475*44/12</f>
        <v>#N/A</v>
      </c>
      <c r="BR164" s="23" t="e">
        <f>EXP(-LN(2)/2)*BR163+(1-EXP(-LN(2)/2))/(LN(2)/2)*BL164*BO164*VLOOKUP('Données projet'!$B$11,Paramètres!$A$1:$I$88,3,0)*0.475*44/12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projet'!$B$9,Paramètres!$A$1:$I$88,3,0)*VLOOKUP('Données projet'!$B$9,Paramètres!$A$1:$I$88,5,0)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148.54336005338024</v>
      </c>
      <c r="T165" s="62">
        <f t="shared" si="142"/>
        <v>361.07991692964788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3.9046341474696247</v>
      </c>
      <c r="AA165" s="23">
        <f>EXP(-LN(2)/25)*AA164+(1-EXP(-LN(2)/25))/(LN(2)/25)*Calculateur!V165*Calculateur!X165*VLOOKUP('Données projet'!$B$9,Paramètres!$A$1:$I$88,3,0)*0.475*44/12</f>
        <v>1.1311202818934343</v>
      </c>
      <c r="AB165" s="23">
        <f>EXP(-LN(2)/2)*AB164+(1-EXP(-LN(2)/2))/(LN(2)/2)*V165*Y165*VLOOKUP('Données projet'!$B$9,Paramètres!$A$1:$I$88,3,0)*0.475*44/12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projet'!$B$10,Paramètres!$A$1:$I$88,3,0)*VLOOKUP('Données projet'!$B$10,Paramètres!$A$1:$I$88,5,0)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projet'!$B$10,Paramètres!$A$1:$I$88,3,0)*0.475*44/12</f>
        <v>#N/A</v>
      </c>
      <c r="AV165" s="23" t="e">
        <f>EXP(-LN(2)/25)*AV164+(1-EXP(-LN(2)/25))/(LN(2)/25)*Calculateur!AQ165*Calculateur!AS165*VLOOKUP('Données projet'!$B$10,Paramètres!$A$1:$I$88,3,0)*0.475*44/12</f>
        <v>#N/A</v>
      </c>
      <c r="AW165" s="23" t="e">
        <f>EXP(-LN(2)/2)*AW164+(1-EXP(-LN(2)/2))/(LN(2)/2)*AQ165*AT165*VLOOKUP('Données projet'!$B$10,Paramètres!$A$1:$I$88,3,0)*0.475*44/12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projet'!$B$11,Paramètres!$A$1:$I$88,3,0)*VLOOKUP('Données projet'!$B$11,Paramètres!$A$1:$I$88,5,0)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projet'!$B$11,Paramètres!$A$1:$I$88,3,0)*0.475*44/12</f>
        <v>#N/A</v>
      </c>
      <c r="BQ165" s="23" t="e">
        <f>EXP(-LN(2)/25)*BQ164+(1-EXP(-LN(2)/25))/(LN(2)/25)*Calculateur!BL165*Calculateur!BN165*VLOOKUP('Données projet'!$B$11,Paramètres!$A$1:$I$88,3,0)*0.475*44/12</f>
        <v>#N/A</v>
      </c>
      <c r="BR165" s="23" t="e">
        <f>EXP(-LN(2)/2)*BR164+(1-EXP(-LN(2)/2))/(LN(2)/2)*BL165*BO165*VLOOKUP('Données projet'!$B$11,Paramètres!$A$1:$I$88,3,0)*0.475*44/12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projet'!$B$9,Paramètres!$A$1:$I$88,3,0)*VLOOKUP('Données projet'!$B$9,Paramètres!$A$1:$I$88,5,0)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148.54336005338024</v>
      </c>
      <c r="T166" s="62">
        <f t="shared" si="142"/>
        <v>361.07991692964788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3.8280666534294125</v>
      </c>
      <c r="AA166" s="23">
        <f>EXP(-LN(2)/25)*AA165+(1-EXP(-LN(2)/25))/(LN(2)/25)*Calculateur!V166*Calculateur!X166*VLOOKUP('Données projet'!$B$9,Paramètres!$A$1:$I$88,3,0)*0.475*44/12</f>
        <v>1.1001897383020278</v>
      </c>
      <c r="AB166" s="23">
        <f>EXP(-LN(2)/2)*AB165+(1-EXP(-LN(2)/2))/(LN(2)/2)*V166*Y166*VLOOKUP('Données projet'!$B$9,Paramètres!$A$1:$I$88,3,0)*0.475*44/12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projet'!$B$10,Paramètres!$A$1:$I$88,3,0)*VLOOKUP('Données projet'!$B$10,Paramètres!$A$1:$I$88,5,0)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projet'!$B$10,Paramètres!$A$1:$I$88,3,0)*0.475*44/12</f>
        <v>#N/A</v>
      </c>
      <c r="AV166" s="23" t="e">
        <f>EXP(-LN(2)/25)*AV165+(1-EXP(-LN(2)/25))/(LN(2)/25)*Calculateur!AQ166*Calculateur!AS166*VLOOKUP('Données projet'!$B$10,Paramètres!$A$1:$I$88,3,0)*0.475*44/12</f>
        <v>#N/A</v>
      </c>
      <c r="AW166" s="23" t="e">
        <f>EXP(-LN(2)/2)*AW165+(1-EXP(-LN(2)/2))/(LN(2)/2)*AQ166*AT166*VLOOKUP('Données projet'!$B$10,Paramètres!$A$1:$I$88,3,0)*0.475*44/12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projet'!$B$11,Paramètres!$A$1:$I$88,3,0)*VLOOKUP('Données projet'!$B$11,Paramètres!$A$1:$I$88,5,0)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projet'!$B$11,Paramètres!$A$1:$I$88,3,0)*0.475*44/12</f>
        <v>#N/A</v>
      </c>
      <c r="BQ166" s="23" t="e">
        <f>EXP(-LN(2)/25)*BQ165+(1-EXP(-LN(2)/25))/(LN(2)/25)*Calculateur!BL166*Calculateur!BN166*VLOOKUP('Données projet'!$B$11,Paramètres!$A$1:$I$88,3,0)*0.475*44/12</f>
        <v>#N/A</v>
      </c>
      <c r="BR166" s="23" t="e">
        <f>EXP(-LN(2)/2)*BR165+(1-EXP(-LN(2)/2))/(LN(2)/2)*BL166*BO166*VLOOKUP('Données projet'!$B$11,Paramètres!$A$1:$I$88,3,0)*0.475*44/12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projet'!$B$9,Paramètres!$A$1:$I$88,3,0)*VLOOKUP('Données projet'!$B$9,Paramètres!$A$1:$I$88,5,0)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148.54336005338024</v>
      </c>
      <c r="T167" s="62">
        <f t="shared" si="142"/>
        <v>361.07991692964788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3.7530006012457693</v>
      </c>
      <c r="AA167" s="23">
        <f>EXP(-LN(2)/25)*AA166+(1-EXP(-LN(2)/25))/(LN(2)/25)*Calculateur!V167*Calculateur!X167*VLOOKUP('Données projet'!$B$9,Paramètres!$A$1:$I$88,3,0)*0.475*44/12</f>
        <v>1.070104992051695</v>
      </c>
      <c r="AB167" s="23">
        <f>EXP(-LN(2)/2)*AB166+(1-EXP(-LN(2)/2))/(LN(2)/2)*V167*Y167*VLOOKUP('Données projet'!$B$9,Paramètres!$A$1:$I$88,3,0)*0.475*44/12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projet'!$B$10,Paramètres!$A$1:$I$88,3,0)*VLOOKUP('Données projet'!$B$10,Paramètres!$A$1:$I$88,5,0)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projet'!$B$10,Paramètres!$A$1:$I$88,3,0)*0.475*44/12</f>
        <v>#N/A</v>
      </c>
      <c r="AV167" s="23" t="e">
        <f>EXP(-LN(2)/25)*AV166+(1-EXP(-LN(2)/25))/(LN(2)/25)*Calculateur!AQ167*Calculateur!AS167*VLOOKUP('Données projet'!$B$10,Paramètres!$A$1:$I$88,3,0)*0.475*44/12</f>
        <v>#N/A</v>
      </c>
      <c r="AW167" s="23" t="e">
        <f>EXP(-LN(2)/2)*AW166+(1-EXP(-LN(2)/2))/(LN(2)/2)*AQ167*AT167*VLOOKUP('Données projet'!$B$10,Paramètres!$A$1:$I$88,3,0)*0.475*44/12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projet'!$B$11,Paramètres!$A$1:$I$88,3,0)*VLOOKUP('Données projet'!$B$11,Paramètres!$A$1:$I$88,5,0)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projet'!$B$11,Paramètres!$A$1:$I$88,3,0)*0.475*44/12</f>
        <v>#N/A</v>
      </c>
      <c r="BQ167" s="23" t="e">
        <f>EXP(-LN(2)/25)*BQ166+(1-EXP(-LN(2)/25))/(LN(2)/25)*Calculateur!BL167*Calculateur!BN167*VLOOKUP('Données projet'!$B$11,Paramètres!$A$1:$I$88,3,0)*0.475*44/12</f>
        <v>#N/A</v>
      </c>
      <c r="BR167" s="23" t="e">
        <f>EXP(-LN(2)/2)*BR166+(1-EXP(-LN(2)/2))/(LN(2)/2)*BL167*BO167*VLOOKUP('Données projet'!$B$11,Paramètres!$A$1:$I$88,3,0)*0.475*44/12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projet'!$B$9,Paramètres!$A$1:$I$88,3,0)*VLOOKUP('Données projet'!$B$9,Paramètres!$A$1:$I$88,5,0)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148.54336005338024</v>
      </c>
      <c r="T168" s="62">
        <f t="shared" si="142"/>
        <v>361.07991692964788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3.6794065485596761</v>
      </c>
      <c r="AA168" s="23">
        <f>EXP(-LN(2)/25)*AA167+(1-EXP(-LN(2)/25))/(LN(2)/25)*Calculateur!V168*Calculateur!X168*VLOOKUP('Données projet'!$B$9,Paramètres!$A$1:$I$88,3,0)*0.475*44/12</f>
        <v>1.0408429147696656</v>
      </c>
      <c r="AB168" s="23">
        <f>EXP(-LN(2)/2)*AB167+(1-EXP(-LN(2)/2))/(LN(2)/2)*V168*Y168*VLOOKUP('Données projet'!$B$9,Paramètres!$A$1:$I$88,3,0)*0.475*44/12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projet'!$B$10,Paramètres!$A$1:$I$88,3,0)*VLOOKUP('Données projet'!$B$10,Paramètres!$A$1:$I$88,5,0)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projet'!$B$10,Paramètres!$A$1:$I$88,3,0)*0.475*44/12</f>
        <v>#N/A</v>
      </c>
      <c r="AV168" s="23" t="e">
        <f>EXP(-LN(2)/25)*AV167+(1-EXP(-LN(2)/25))/(LN(2)/25)*Calculateur!AQ168*Calculateur!AS168*VLOOKUP('Données projet'!$B$10,Paramètres!$A$1:$I$88,3,0)*0.475*44/12</f>
        <v>#N/A</v>
      </c>
      <c r="AW168" s="23" t="e">
        <f>EXP(-LN(2)/2)*AW167+(1-EXP(-LN(2)/2))/(LN(2)/2)*AQ168*AT168*VLOOKUP('Données projet'!$B$10,Paramètres!$A$1:$I$88,3,0)*0.475*44/12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projet'!$B$11,Paramètres!$A$1:$I$88,3,0)*VLOOKUP('Données projet'!$B$11,Paramètres!$A$1:$I$88,5,0)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projet'!$B$11,Paramètres!$A$1:$I$88,3,0)*0.475*44/12</f>
        <v>#N/A</v>
      </c>
      <c r="BQ168" s="23" t="e">
        <f>EXP(-LN(2)/25)*BQ167+(1-EXP(-LN(2)/25))/(LN(2)/25)*Calculateur!BL168*Calculateur!BN168*VLOOKUP('Données projet'!$B$11,Paramètres!$A$1:$I$88,3,0)*0.475*44/12</f>
        <v>#N/A</v>
      </c>
      <c r="BR168" s="23" t="e">
        <f>EXP(-LN(2)/2)*BR167+(1-EXP(-LN(2)/2))/(LN(2)/2)*BL168*BO168*VLOOKUP('Données projet'!$B$11,Paramètres!$A$1:$I$88,3,0)*0.475*44/12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projet'!$B$9,Paramètres!$A$1:$I$88,3,0)*VLOOKUP('Données projet'!$B$9,Paramètres!$A$1:$I$88,5,0)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148.54336005338024</v>
      </c>
      <c r="T169" s="62">
        <f t="shared" si="142"/>
        <v>361.07991692964788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3.6072556303588175</v>
      </c>
      <c r="AA169" s="23">
        <f>EXP(-LN(2)/25)*AA168+(1-EXP(-LN(2)/25))/(LN(2)/25)*Calculateur!V169*Calculateur!X169*VLOOKUP('Données projet'!$B$9,Paramètres!$A$1:$I$88,3,0)*0.475*44/12</f>
        <v>1.0123810105297391</v>
      </c>
      <c r="AB169" s="23">
        <f>EXP(-LN(2)/2)*AB168+(1-EXP(-LN(2)/2))/(LN(2)/2)*V169*Y169*VLOOKUP('Données projet'!$B$9,Paramètres!$A$1:$I$88,3,0)*0.475*44/12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projet'!$B$10,Paramètres!$A$1:$I$88,3,0)*VLOOKUP('Données projet'!$B$10,Paramètres!$A$1:$I$88,5,0)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projet'!$B$10,Paramètres!$A$1:$I$88,3,0)*0.475*44/12</f>
        <v>#N/A</v>
      </c>
      <c r="AV169" s="23" t="e">
        <f>EXP(-LN(2)/25)*AV168+(1-EXP(-LN(2)/25))/(LN(2)/25)*Calculateur!AQ169*Calculateur!AS169*VLOOKUP('Données projet'!$B$10,Paramètres!$A$1:$I$88,3,0)*0.475*44/12</f>
        <v>#N/A</v>
      </c>
      <c r="AW169" s="23" t="e">
        <f>EXP(-LN(2)/2)*AW168+(1-EXP(-LN(2)/2))/(LN(2)/2)*AQ169*AT169*VLOOKUP('Données projet'!$B$10,Paramètres!$A$1:$I$88,3,0)*0.475*44/12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projet'!$B$11,Paramètres!$A$1:$I$88,3,0)*VLOOKUP('Données projet'!$B$11,Paramètres!$A$1:$I$88,5,0)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projet'!$B$11,Paramètres!$A$1:$I$88,3,0)*0.475*44/12</f>
        <v>#N/A</v>
      </c>
      <c r="BQ169" s="23" t="e">
        <f>EXP(-LN(2)/25)*BQ168+(1-EXP(-LN(2)/25))/(LN(2)/25)*Calculateur!BL169*Calculateur!BN169*VLOOKUP('Données projet'!$B$11,Paramètres!$A$1:$I$88,3,0)*0.475*44/12</f>
        <v>#N/A</v>
      </c>
      <c r="BR169" s="23" t="e">
        <f>EXP(-LN(2)/2)*BR168+(1-EXP(-LN(2)/2))/(LN(2)/2)*BL169*BO169*VLOOKUP('Données projet'!$B$11,Paramètres!$A$1:$I$88,3,0)*0.475*44/12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projet'!$B$9,Paramètres!$A$1:$I$88,3,0)*VLOOKUP('Données projet'!$B$9,Paramètres!$A$1:$I$88,5,0)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148.54336005338024</v>
      </c>
      <c r="T170" s="62">
        <f t="shared" si="142"/>
        <v>361.07991692964788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3.5365195476561628</v>
      </c>
      <c r="AA170" s="23">
        <f>EXP(-LN(2)/25)*AA169+(1-EXP(-LN(2)/25))/(LN(2)/25)*Calculateur!V170*Calculateur!X170*VLOOKUP('Données projet'!$B$9,Paramètres!$A$1:$I$88,3,0)*0.475*44/12</f>
        <v>0.98469739855799987</v>
      </c>
      <c r="AB170" s="23">
        <f>EXP(-LN(2)/2)*AB169+(1-EXP(-LN(2)/2))/(LN(2)/2)*V170*Y170*VLOOKUP('Données projet'!$B$9,Paramètres!$A$1:$I$88,3,0)*0.475*44/12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projet'!$B$10,Paramètres!$A$1:$I$88,3,0)*VLOOKUP('Données projet'!$B$10,Paramètres!$A$1:$I$88,5,0)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projet'!$B$10,Paramètres!$A$1:$I$88,3,0)*0.475*44/12</f>
        <v>#N/A</v>
      </c>
      <c r="AV170" s="23" t="e">
        <f>EXP(-LN(2)/25)*AV169+(1-EXP(-LN(2)/25))/(LN(2)/25)*Calculateur!AQ170*Calculateur!AS170*VLOOKUP('Données projet'!$B$10,Paramètres!$A$1:$I$88,3,0)*0.475*44/12</f>
        <v>#N/A</v>
      </c>
      <c r="AW170" s="23" t="e">
        <f>EXP(-LN(2)/2)*AW169+(1-EXP(-LN(2)/2))/(LN(2)/2)*AQ170*AT170*VLOOKUP('Données projet'!$B$10,Paramètres!$A$1:$I$88,3,0)*0.475*44/12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projet'!$B$11,Paramètres!$A$1:$I$88,3,0)*VLOOKUP('Données projet'!$B$11,Paramètres!$A$1:$I$88,5,0)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projet'!$B$11,Paramètres!$A$1:$I$88,3,0)*0.475*44/12</f>
        <v>#N/A</v>
      </c>
      <c r="BQ170" s="23" t="e">
        <f>EXP(-LN(2)/25)*BQ169+(1-EXP(-LN(2)/25))/(LN(2)/25)*Calculateur!BL170*Calculateur!BN170*VLOOKUP('Données projet'!$B$11,Paramètres!$A$1:$I$88,3,0)*0.475*44/12</f>
        <v>#N/A</v>
      </c>
      <c r="BR170" s="23" t="e">
        <f>EXP(-LN(2)/2)*BR169+(1-EXP(-LN(2)/2))/(LN(2)/2)*BL170*BO170*VLOOKUP('Données projet'!$B$11,Paramètres!$A$1:$I$88,3,0)*0.475*44/12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projet'!$B$9,Paramètres!$A$1:$I$88,3,0)*VLOOKUP('Données projet'!$B$9,Paramètres!$A$1:$I$88,5,0)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148.54336005338024</v>
      </c>
      <c r="T171" s="62">
        <f t="shared" si="142"/>
        <v>361.07991692964788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3.467170556390557</v>
      </c>
      <c r="AA171" s="23">
        <f>EXP(-LN(2)/25)*AA170+(1-EXP(-LN(2)/25))/(LN(2)/25)*Calculateur!V171*Calculateur!X171*VLOOKUP('Données projet'!$B$9,Paramètres!$A$1:$I$88,3,0)*0.475*44/12</f>
        <v>0.95777079641144569</v>
      </c>
      <c r="AB171" s="23">
        <f>EXP(-LN(2)/2)*AB170+(1-EXP(-LN(2)/2))/(LN(2)/2)*V171*Y171*VLOOKUP('Données projet'!$B$9,Paramètres!$A$1:$I$88,3,0)*0.475*44/12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projet'!$B$10,Paramètres!$A$1:$I$88,3,0)*VLOOKUP('Données projet'!$B$10,Paramètres!$A$1:$I$88,5,0)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projet'!$B$10,Paramètres!$A$1:$I$88,3,0)*0.475*44/12</f>
        <v>#N/A</v>
      </c>
      <c r="AV171" s="23" t="e">
        <f>EXP(-LN(2)/25)*AV170+(1-EXP(-LN(2)/25))/(LN(2)/25)*Calculateur!AQ171*Calculateur!AS171*VLOOKUP('Données projet'!$B$10,Paramètres!$A$1:$I$88,3,0)*0.475*44/12</f>
        <v>#N/A</v>
      </c>
      <c r="AW171" s="23" t="e">
        <f>EXP(-LN(2)/2)*AW170+(1-EXP(-LN(2)/2))/(LN(2)/2)*AQ171*AT171*VLOOKUP('Données projet'!$B$10,Paramètres!$A$1:$I$88,3,0)*0.475*44/12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projet'!$B$11,Paramètres!$A$1:$I$88,3,0)*VLOOKUP('Données projet'!$B$11,Paramètres!$A$1:$I$88,5,0)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projet'!$B$11,Paramètres!$A$1:$I$88,3,0)*0.475*44/12</f>
        <v>#N/A</v>
      </c>
      <c r="BQ171" s="23" t="e">
        <f>EXP(-LN(2)/25)*BQ170+(1-EXP(-LN(2)/25))/(LN(2)/25)*Calculateur!BL171*Calculateur!BN171*VLOOKUP('Données projet'!$B$11,Paramètres!$A$1:$I$88,3,0)*0.475*44/12</f>
        <v>#N/A</v>
      </c>
      <c r="BR171" s="23" t="e">
        <f>EXP(-LN(2)/2)*BR170+(1-EXP(-LN(2)/2))/(LN(2)/2)*BL171*BO171*VLOOKUP('Données projet'!$B$11,Paramètres!$A$1:$I$88,3,0)*0.475*44/12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projet'!$B$9,Paramètres!$A$1:$I$88,3,0)*VLOOKUP('Données projet'!$B$9,Paramètres!$A$1:$I$88,5,0)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148.54336005338024</v>
      </c>
      <c r="T172" s="62">
        <f t="shared" si="142"/>
        <v>361.07991692964788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3.3991814565449618</v>
      </c>
      <c r="AA172" s="23">
        <f>EXP(-LN(2)/25)*AA171+(1-EXP(-LN(2)/25))/(LN(2)/25)*Calculateur!V172*Calculateur!X172*VLOOKUP('Données projet'!$B$9,Paramètres!$A$1:$I$88,3,0)*0.475*44/12</f>
        <v>0.9315805036165975</v>
      </c>
      <c r="AB172" s="23">
        <f>EXP(-LN(2)/2)*AB171+(1-EXP(-LN(2)/2))/(LN(2)/2)*V172*Y172*VLOOKUP('Données projet'!$B$9,Paramètres!$A$1:$I$88,3,0)*0.475*44/12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projet'!$B$10,Paramètres!$A$1:$I$88,3,0)*VLOOKUP('Données projet'!$B$10,Paramètres!$A$1:$I$88,5,0)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projet'!$B$10,Paramètres!$A$1:$I$88,3,0)*0.475*44/12</f>
        <v>#N/A</v>
      </c>
      <c r="AV172" s="23" t="e">
        <f>EXP(-LN(2)/25)*AV171+(1-EXP(-LN(2)/25))/(LN(2)/25)*Calculateur!AQ172*Calculateur!AS172*VLOOKUP('Données projet'!$B$10,Paramètres!$A$1:$I$88,3,0)*0.475*44/12</f>
        <v>#N/A</v>
      </c>
      <c r="AW172" s="23" t="e">
        <f>EXP(-LN(2)/2)*AW171+(1-EXP(-LN(2)/2))/(LN(2)/2)*AQ172*AT172*VLOOKUP('Données projet'!$B$10,Paramètres!$A$1:$I$88,3,0)*0.475*44/12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projet'!$B$11,Paramètres!$A$1:$I$88,3,0)*VLOOKUP('Données projet'!$B$11,Paramètres!$A$1:$I$88,5,0)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projet'!$B$11,Paramètres!$A$1:$I$88,3,0)*0.475*44/12</f>
        <v>#N/A</v>
      </c>
      <c r="BQ172" s="23" t="e">
        <f>EXP(-LN(2)/25)*BQ171+(1-EXP(-LN(2)/25))/(LN(2)/25)*Calculateur!BL172*Calculateur!BN172*VLOOKUP('Données projet'!$B$11,Paramètres!$A$1:$I$88,3,0)*0.475*44/12</f>
        <v>#N/A</v>
      </c>
      <c r="BR172" s="23" t="e">
        <f>EXP(-LN(2)/2)*BR171+(1-EXP(-LN(2)/2))/(LN(2)/2)*BL172*BO172*VLOOKUP('Données projet'!$B$11,Paramètres!$A$1:$I$88,3,0)*0.475*44/12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projet'!$B$9,Paramètres!$A$1:$I$88,3,0)*VLOOKUP('Données projet'!$B$9,Paramètres!$A$1:$I$88,5,0)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148.54336005338024</v>
      </c>
      <c r="T173" s="62">
        <f t="shared" si="142"/>
        <v>361.07991692964788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3.3325255814780825</v>
      </c>
      <c r="AA173" s="23">
        <f>EXP(-LN(2)/25)*AA172+(1-EXP(-LN(2)/25))/(LN(2)/25)*Calculateur!V173*Calculateur!X173*VLOOKUP('Données projet'!$B$9,Paramètres!$A$1:$I$88,3,0)*0.475*44/12</f>
        <v>0.90610638575551217</v>
      </c>
      <c r="AB173" s="23">
        <f>EXP(-LN(2)/2)*AB172+(1-EXP(-LN(2)/2))/(LN(2)/2)*V173*Y173*VLOOKUP('Données projet'!$B$9,Paramètres!$A$1:$I$88,3,0)*0.475*44/12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projet'!$B$10,Paramètres!$A$1:$I$88,3,0)*VLOOKUP('Données projet'!$B$10,Paramètres!$A$1:$I$88,5,0)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projet'!$B$10,Paramètres!$A$1:$I$88,3,0)*0.475*44/12</f>
        <v>#N/A</v>
      </c>
      <c r="AV173" s="23" t="e">
        <f>EXP(-LN(2)/25)*AV172+(1-EXP(-LN(2)/25))/(LN(2)/25)*Calculateur!AQ173*Calculateur!AS173*VLOOKUP('Données projet'!$B$10,Paramètres!$A$1:$I$88,3,0)*0.475*44/12</f>
        <v>#N/A</v>
      </c>
      <c r="AW173" s="23" t="e">
        <f>EXP(-LN(2)/2)*AW172+(1-EXP(-LN(2)/2))/(LN(2)/2)*AQ173*AT173*VLOOKUP('Données projet'!$B$10,Paramètres!$A$1:$I$88,3,0)*0.475*44/12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projet'!$B$11,Paramètres!$A$1:$I$88,3,0)*VLOOKUP('Données projet'!$B$11,Paramètres!$A$1:$I$88,5,0)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projet'!$B$11,Paramètres!$A$1:$I$88,3,0)*0.475*44/12</f>
        <v>#N/A</v>
      </c>
      <c r="BQ173" s="23" t="e">
        <f>EXP(-LN(2)/25)*BQ172+(1-EXP(-LN(2)/25))/(LN(2)/25)*Calculateur!BL173*Calculateur!BN173*VLOOKUP('Données projet'!$B$11,Paramètres!$A$1:$I$88,3,0)*0.475*44/12</f>
        <v>#N/A</v>
      </c>
      <c r="BR173" s="23" t="e">
        <f>EXP(-LN(2)/2)*BR172+(1-EXP(-LN(2)/2))/(LN(2)/2)*BL173*BO173*VLOOKUP('Données projet'!$B$11,Paramètres!$A$1:$I$88,3,0)*0.475*44/12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projet'!$B$9,Paramètres!$A$1:$I$88,3,0)*VLOOKUP('Données projet'!$B$9,Paramètres!$A$1:$I$88,5,0)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148.54336005338024</v>
      </c>
      <c r="T174" s="62">
        <f t="shared" si="142"/>
        <v>361.07991692964788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3.2671767874651954</v>
      </c>
      <c r="AA174" s="23">
        <f>EXP(-LN(2)/25)*AA173+(1-EXP(-LN(2)/25))/(LN(2)/25)*Calculateur!V174*Calculateur!X174*VLOOKUP('Données projet'!$B$9,Paramètres!$A$1:$I$88,3,0)*0.475*44/12</f>
        <v>0.88132885898696378</v>
      </c>
      <c r="AB174" s="23">
        <f>EXP(-LN(2)/2)*AB173+(1-EXP(-LN(2)/2))/(LN(2)/2)*V174*Y174*VLOOKUP('Données projet'!$B$9,Paramètres!$A$1:$I$88,3,0)*0.475*44/12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projet'!$B$10,Paramètres!$A$1:$I$88,3,0)*VLOOKUP('Données projet'!$B$10,Paramètres!$A$1:$I$88,5,0)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projet'!$B$10,Paramètres!$A$1:$I$88,3,0)*0.475*44/12</f>
        <v>#N/A</v>
      </c>
      <c r="AV174" s="23" t="e">
        <f>EXP(-LN(2)/25)*AV173+(1-EXP(-LN(2)/25))/(LN(2)/25)*Calculateur!AQ174*Calculateur!AS174*VLOOKUP('Données projet'!$B$10,Paramètres!$A$1:$I$88,3,0)*0.475*44/12</f>
        <v>#N/A</v>
      </c>
      <c r="AW174" s="23" t="e">
        <f>EXP(-LN(2)/2)*AW173+(1-EXP(-LN(2)/2))/(LN(2)/2)*AQ174*AT174*VLOOKUP('Données projet'!$B$10,Paramètres!$A$1:$I$88,3,0)*0.475*44/12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projet'!$B$11,Paramètres!$A$1:$I$88,3,0)*VLOOKUP('Données projet'!$B$11,Paramètres!$A$1:$I$88,5,0)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projet'!$B$11,Paramètres!$A$1:$I$88,3,0)*0.475*44/12</f>
        <v>#N/A</v>
      </c>
      <c r="BQ174" s="23" t="e">
        <f>EXP(-LN(2)/25)*BQ173+(1-EXP(-LN(2)/25))/(LN(2)/25)*Calculateur!BL174*Calculateur!BN174*VLOOKUP('Données projet'!$B$11,Paramètres!$A$1:$I$88,3,0)*0.475*44/12</f>
        <v>#N/A</v>
      </c>
      <c r="BR174" s="23" t="e">
        <f>EXP(-LN(2)/2)*BR173+(1-EXP(-LN(2)/2))/(LN(2)/2)*BL174*BO174*VLOOKUP('Données projet'!$B$11,Paramètres!$A$1:$I$88,3,0)*0.475*44/12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projet'!$B$9,Paramètres!$A$1:$I$88,3,0)*VLOOKUP('Données projet'!$B$9,Paramètres!$A$1:$I$88,5,0)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148.54336005338024</v>
      </c>
      <c r="T175" s="62">
        <f t="shared" si="142"/>
        <v>361.07991692964788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3.2031094434440726</v>
      </c>
      <c r="AA175" s="23">
        <f>EXP(-LN(2)/25)*AA174+(1-EXP(-LN(2)/25))/(LN(2)/25)*Calculateur!V175*Calculateur!X175*VLOOKUP('Données projet'!$B$9,Paramètres!$A$1:$I$88,3,0)*0.475*44/12</f>
        <v>0.85722887499089484</v>
      </c>
      <c r="AB175" s="23">
        <f>EXP(-LN(2)/2)*AB174+(1-EXP(-LN(2)/2))/(LN(2)/2)*V175*Y175*VLOOKUP('Données projet'!$B$9,Paramètres!$A$1:$I$88,3,0)*0.475*44/12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projet'!$B$10,Paramètres!$A$1:$I$88,3,0)*VLOOKUP('Données projet'!$B$10,Paramètres!$A$1:$I$88,5,0)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projet'!$B$10,Paramètres!$A$1:$I$88,3,0)*0.475*44/12</f>
        <v>#N/A</v>
      </c>
      <c r="AV175" s="23" t="e">
        <f>EXP(-LN(2)/25)*AV174+(1-EXP(-LN(2)/25))/(LN(2)/25)*Calculateur!AQ175*Calculateur!AS175*VLOOKUP('Données projet'!$B$10,Paramètres!$A$1:$I$88,3,0)*0.475*44/12</f>
        <v>#N/A</v>
      </c>
      <c r="AW175" s="23" t="e">
        <f>EXP(-LN(2)/2)*AW174+(1-EXP(-LN(2)/2))/(LN(2)/2)*AQ175*AT175*VLOOKUP('Données projet'!$B$10,Paramètres!$A$1:$I$88,3,0)*0.475*44/12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projet'!$B$11,Paramètres!$A$1:$I$88,3,0)*VLOOKUP('Données projet'!$B$11,Paramètres!$A$1:$I$88,5,0)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projet'!$B$11,Paramètres!$A$1:$I$88,3,0)*0.475*44/12</f>
        <v>#N/A</v>
      </c>
      <c r="BQ175" s="23" t="e">
        <f>EXP(-LN(2)/25)*BQ174+(1-EXP(-LN(2)/25))/(LN(2)/25)*Calculateur!BL175*Calculateur!BN175*VLOOKUP('Données projet'!$B$11,Paramètres!$A$1:$I$88,3,0)*0.475*44/12</f>
        <v>#N/A</v>
      </c>
      <c r="BR175" s="23" t="e">
        <f>EXP(-LN(2)/2)*BR174+(1-EXP(-LN(2)/2))/(LN(2)/2)*BL175*BO175*VLOOKUP('Données projet'!$B$11,Paramètres!$A$1:$I$88,3,0)*0.475*44/12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projet'!$B$9,Paramètres!$A$1:$I$88,3,0)*VLOOKUP('Données projet'!$B$9,Paramètres!$A$1:$I$88,5,0)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148.54336005338024</v>
      </c>
      <c r="T176" s="62">
        <f t="shared" si="142"/>
        <v>361.07991692964788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3.1402984209619826</v>
      </c>
      <c r="AA176" s="23">
        <f>EXP(-LN(2)/25)*AA175+(1-EXP(-LN(2)/25))/(LN(2)/25)*Calculateur!V176*Calculateur!X176*VLOOKUP('Données projet'!$B$9,Paramètres!$A$1:$I$88,3,0)*0.475*44/12</f>
        <v>0.83378790632456146</v>
      </c>
      <c r="AB176" s="23">
        <f>EXP(-LN(2)/2)*AB175+(1-EXP(-LN(2)/2))/(LN(2)/2)*V176*Y176*VLOOKUP('Données projet'!$B$9,Paramètres!$A$1:$I$88,3,0)*0.475*44/12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projet'!$B$10,Paramètres!$A$1:$I$88,3,0)*VLOOKUP('Données projet'!$B$10,Paramètres!$A$1:$I$88,5,0)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projet'!$B$10,Paramètres!$A$1:$I$88,3,0)*0.475*44/12</f>
        <v>#N/A</v>
      </c>
      <c r="AV176" s="23" t="e">
        <f>EXP(-LN(2)/25)*AV175+(1-EXP(-LN(2)/25))/(LN(2)/25)*Calculateur!AQ176*Calculateur!AS176*VLOOKUP('Données projet'!$B$10,Paramètres!$A$1:$I$88,3,0)*0.475*44/12</f>
        <v>#N/A</v>
      </c>
      <c r="AW176" s="23" t="e">
        <f>EXP(-LN(2)/2)*AW175+(1-EXP(-LN(2)/2))/(LN(2)/2)*AQ176*AT176*VLOOKUP('Données projet'!$B$10,Paramètres!$A$1:$I$88,3,0)*0.475*44/12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projet'!$B$11,Paramètres!$A$1:$I$88,3,0)*VLOOKUP('Données projet'!$B$11,Paramètres!$A$1:$I$88,5,0)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projet'!$B$11,Paramètres!$A$1:$I$88,3,0)*0.475*44/12</f>
        <v>#N/A</v>
      </c>
      <c r="BQ176" s="23" t="e">
        <f>EXP(-LN(2)/25)*BQ175+(1-EXP(-LN(2)/25))/(LN(2)/25)*Calculateur!BL176*Calculateur!BN176*VLOOKUP('Données projet'!$B$11,Paramètres!$A$1:$I$88,3,0)*0.475*44/12</f>
        <v>#N/A</v>
      </c>
      <c r="BR176" s="23" t="e">
        <f>EXP(-LN(2)/2)*BR175+(1-EXP(-LN(2)/2))/(LN(2)/2)*BL176*BO176*VLOOKUP('Données projet'!$B$11,Paramètres!$A$1:$I$88,3,0)*0.475*44/12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projet'!$B$9,Paramètres!$A$1:$I$88,3,0)*VLOOKUP('Données projet'!$B$9,Paramètres!$A$1:$I$88,5,0)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148.54336005338024</v>
      </c>
      <c r="T177" s="62">
        <f t="shared" si="142"/>
        <v>361.07991692964788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3.0787190843198258</v>
      </c>
      <c r="AA177" s="23">
        <f>EXP(-LN(2)/25)*AA176+(1-EXP(-LN(2)/25))/(LN(2)/25)*Calculateur!V177*Calculateur!X177*VLOOKUP('Données projet'!$B$9,Paramètres!$A$1:$I$88,3,0)*0.475*44/12</f>
        <v>0.81098793217911602</v>
      </c>
      <c r="AB177" s="23">
        <f>EXP(-LN(2)/2)*AB176+(1-EXP(-LN(2)/2))/(LN(2)/2)*V177*Y177*VLOOKUP('Données projet'!$B$9,Paramètres!$A$1:$I$88,3,0)*0.475*44/12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projet'!$B$10,Paramètres!$A$1:$I$88,3,0)*VLOOKUP('Données projet'!$B$10,Paramètres!$A$1:$I$88,5,0)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projet'!$B$10,Paramètres!$A$1:$I$88,3,0)*0.475*44/12</f>
        <v>#N/A</v>
      </c>
      <c r="AV177" s="23" t="e">
        <f>EXP(-LN(2)/25)*AV176+(1-EXP(-LN(2)/25))/(LN(2)/25)*Calculateur!AQ177*Calculateur!AS177*VLOOKUP('Données projet'!$B$10,Paramètres!$A$1:$I$88,3,0)*0.475*44/12</f>
        <v>#N/A</v>
      </c>
      <c r="AW177" s="23" t="e">
        <f>EXP(-LN(2)/2)*AW176+(1-EXP(-LN(2)/2))/(LN(2)/2)*AQ177*AT177*VLOOKUP('Données projet'!$B$10,Paramètres!$A$1:$I$88,3,0)*0.475*44/12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projet'!$B$11,Paramètres!$A$1:$I$88,3,0)*VLOOKUP('Données projet'!$B$11,Paramètres!$A$1:$I$88,5,0)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projet'!$B$11,Paramètres!$A$1:$I$88,3,0)*0.475*44/12</f>
        <v>#N/A</v>
      </c>
      <c r="BQ177" s="23" t="e">
        <f>EXP(-LN(2)/25)*BQ176+(1-EXP(-LN(2)/25))/(LN(2)/25)*Calculateur!BL177*Calculateur!BN177*VLOOKUP('Données projet'!$B$11,Paramètres!$A$1:$I$88,3,0)*0.475*44/12</f>
        <v>#N/A</v>
      </c>
      <c r="BR177" s="23" t="e">
        <f>EXP(-LN(2)/2)*BR176+(1-EXP(-LN(2)/2))/(LN(2)/2)*BL177*BO177*VLOOKUP('Données projet'!$B$11,Paramètres!$A$1:$I$88,3,0)*0.475*44/12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projet'!$B$9,Paramètres!$A$1:$I$88,3,0)*VLOOKUP('Données projet'!$B$9,Paramètres!$A$1:$I$88,5,0)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148.54336005338024</v>
      </c>
      <c r="T178" s="62">
        <f t="shared" si="142"/>
        <v>361.07991692964788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3.0183472809095346</v>
      </c>
      <c r="AA178" s="23">
        <f>EXP(-LN(2)/25)*AA177+(1-EXP(-LN(2)/25))/(LN(2)/25)*Calculateur!V178*Calculateur!X178*VLOOKUP('Données projet'!$B$9,Paramètres!$A$1:$I$88,3,0)*0.475*44/12</f>
        <v>0.78881142452567632</v>
      </c>
      <c r="AB178" s="23">
        <f>EXP(-LN(2)/2)*AB177+(1-EXP(-LN(2)/2))/(LN(2)/2)*V178*Y178*VLOOKUP('Données projet'!$B$9,Paramètres!$A$1:$I$88,3,0)*0.475*44/12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projet'!$B$10,Paramètres!$A$1:$I$88,3,0)*VLOOKUP('Données projet'!$B$10,Paramètres!$A$1:$I$88,5,0)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projet'!$B$10,Paramètres!$A$1:$I$88,3,0)*0.475*44/12</f>
        <v>#N/A</v>
      </c>
      <c r="AV178" s="23" t="e">
        <f>EXP(-LN(2)/25)*AV177+(1-EXP(-LN(2)/25))/(LN(2)/25)*Calculateur!AQ178*Calculateur!AS178*VLOOKUP('Données projet'!$B$10,Paramètres!$A$1:$I$88,3,0)*0.475*44/12</f>
        <v>#N/A</v>
      </c>
      <c r="AW178" s="23" t="e">
        <f>EXP(-LN(2)/2)*AW177+(1-EXP(-LN(2)/2))/(LN(2)/2)*AQ178*AT178*VLOOKUP('Données projet'!$B$10,Paramètres!$A$1:$I$88,3,0)*0.475*44/12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projet'!$B$11,Paramètres!$A$1:$I$88,3,0)*VLOOKUP('Données projet'!$B$11,Paramètres!$A$1:$I$88,5,0)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projet'!$B$11,Paramètres!$A$1:$I$88,3,0)*0.475*44/12</f>
        <v>#N/A</v>
      </c>
      <c r="BQ178" s="23" t="e">
        <f>EXP(-LN(2)/25)*BQ177+(1-EXP(-LN(2)/25))/(LN(2)/25)*Calculateur!BL178*Calculateur!BN178*VLOOKUP('Données projet'!$B$11,Paramètres!$A$1:$I$88,3,0)*0.475*44/12</f>
        <v>#N/A</v>
      </c>
      <c r="BR178" s="23" t="e">
        <f>EXP(-LN(2)/2)*BR177+(1-EXP(-LN(2)/2))/(LN(2)/2)*BL178*BO178*VLOOKUP('Données projet'!$B$11,Paramètres!$A$1:$I$88,3,0)*0.475*44/12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projet'!$B$9,Paramètres!$A$1:$I$88,3,0)*VLOOKUP('Données projet'!$B$9,Paramètres!$A$1:$I$88,5,0)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148.54336005338024</v>
      </c>
      <c r="T179" s="62">
        <f t="shared" si="142"/>
        <v>361.07991692964788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2.9591593317409552</v>
      </c>
      <c r="AA179" s="23">
        <f>EXP(-LN(2)/25)*AA178+(1-EXP(-LN(2)/25))/(LN(2)/25)*Calculateur!V179*Calculateur!X179*VLOOKUP('Données projet'!$B$9,Paramètres!$A$1:$I$88,3,0)*0.475*44/12</f>
        <v>0.7672413346402317</v>
      </c>
      <c r="AB179" s="23">
        <f>EXP(-LN(2)/2)*AB178+(1-EXP(-LN(2)/2))/(LN(2)/2)*V179*Y179*VLOOKUP('Données projet'!$B$9,Paramètres!$A$1:$I$88,3,0)*0.475*44/12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projet'!$B$10,Paramètres!$A$1:$I$88,3,0)*VLOOKUP('Données projet'!$B$10,Paramètres!$A$1:$I$88,5,0)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projet'!$B$10,Paramètres!$A$1:$I$88,3,0)*0.475*44/12</f>
        <v>#N/A</v>
      </c>
      <c r="AV179" s="23" t="e">
        <f>EXP(-LN(2)/25)*AV178+(1-EXP(-LN(2)/25))/(LN(2)/25)*Calculateur!AQ179*Calculateur!AS179*VLOOKUP('Données projet'!$B$10,Paramètres!$A$1:$I$88,3,0)*0.475*44/12</f>
        <v>#N/A</v>
      </c>
      <c r="AW179" s="23" t="e">
        <f>EXP(-LN(2)/2)*AW178+(1-EXP(-LN(2)/2))/(LN(2)/2)*AQ179*AT179*VLOOKUP('Données projet'!$B$10,Paramètres!$A$1:$I$88,3,0)*0.475*44/12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projet'!$B$11,Paramètres!$A$1:$I$88,3,0)*VLOOKUP('Données projet'!$B$11,Paramètres!$A$1:$I$88,5,0)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projet'!$B$11,Paramètres!$A$1:$I$88,3,0)*0.475*44/12</f>
        <v>#N/A</v>
      </c>
      <c r="BQ179" s="23" t="e">
        <f>EXP(-LN(2)/25)*BQ178+(1-EXP(-LN(2)/25))/(LN(2)/25)*Calculateur!BL179*Calculateur!BN179*VLOOKUP('Données projet'!$B$11,Paramètres!$A$1:$I$88,3,0)*0.475*44/12</f>
        <v>#N/A</v>
      </c>
      <c r="BR179" s="23" t="e">
        <f>EXP(-LN(2)/2)*BR178+(1-EXP(-LN(2)/2))/(LN(2)/2)*BL179*BO179*VLOOKUP('Données projet'!$B$11,Paramètres!$A$1:$I$88,3,0)*0.475*44/12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projet'!$B$9,Paramètres!$A$1:$I$88,3,0)*VLOOKUP('Données projet'!$B$9,Paramètres!$A$1:$I$88,5,0)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148.54336005338024</v>
      </c>
      <c r="T180" s="62">
        <f t="shared" si="142"/>
        <v>361.07991692964788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2.9011320221544876</v>
      </c>
      <c r="AA180" s="23">
        <f>EXP(-LN(2)/25)*AA179+(1-EXP(-LN(2)/25))/(LN(2)/25)*Calculateur!V180*Calculateur!X180*VLOOKUP('Données projet'!$B$9,Paramètres!$A$1:$I$88,3,0)*0.475*44/12</f>
        <v>0.74626107999702629</v>
      </c>
      <c r="AB180" s="23">
        <f>EXP(-LN(2)/2)*AB179+(1-EXP(-LN(2)/2))/(LN(2)/2)*V180*Y180*VLOOKUP('Données projet'!$B$9,Paramètres!$A$1:$I$88,3,0)*0.475*44/12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projet'!$B$10,Paramètres!$A$1:$I$88,3,0)*VLOOKUP('Données projet'!$B$10,Paramètres!$A$1:$I$88,5,0)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projet'!$B$10,Paramètres!$A$1:$I$88,3,0)*0.475*44/12</f>
        <v>#N/A</v>
      </c>
      <c r="AV180" s="23" t="e">
        <f>EXP(-LN(2)/25)*AV179+(1-EXP(-LN(2)/25))/(LN(2)/25)*Calculateur!AQ180*Calculateur!AS180*VLOOKUP('Données projet'!$B$10,Paramètres!$A$1:$I$88,3,0)*0.475*44/12</f>
        <v>#N/A</v>
      </c>
      <c r="AW180" s="23" t="e">
        <f>EXP(-LN(2)/2)*AW179+(1-EXP(-LN(2)/2))/(LN(2)/2)*AQ180*AT180*VLOOKUP('Données projet'!$B$10,Paramètres!$A$1:$I$88,3,0)*0.475*44/12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projet'!$B$11,Paramètres!$A$1:$I$88,3,0)*VLOOKUP('Données projet'!$B$11,Paramètres!$A$1:$I$88,5,0)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projet'!$B$11,Paramètres!$A$1:$I$88,3,0)*0.475*44/12</f>
        <v>#N/A</v>
      </c>
      <c r="BQ180" s="23" t="e">
        <f>EXP(-LN(2)/25)*BQ179+(1-EXP(-LN(2)/25))/(LN(2)/25)*Calculateur!BL180*Calculateur!BN180*VLOOKUP('Données projet'!$B$11,Paramètres!$A$1:$I$88,3,0)*0.475*44/12</f>
        <v>#N/A</v>
      </c>
      <c r="BR180" s="23" t="e">
        <f>EXP(-LN(2)/2)*BR179+(1-EXP(-LN(2)/2))/(LN(2)/2)*BL180*BO180*VLOOKUP('Données projet'!$B$11,Paramètres!$A$1:$I$88,3,0)*0.475*44/12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projet'!$B$9,Paramètres!$A$1:$I$88,3,0)*VLOOKUP('Données projet'!$B$9,Paramètres!$A$1:$I$88,5,0)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148.54336005338024</v>
      </c>
      <c r="T181" s="62">
        <f t="shared" si="142"/>
        <v>361.07991692964788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2.8442425927158466</v>
      </c>
      <c r="AA181" s="23">
        <f>EXP(-LN(2)/25)*AA180+(1-EXP(-LN(2)/25))/(LN(2)/25)*Calculateur!V181*Calculateur!X181*VLOOKUP('Données projet'!$B$9,Paramètres!$A$1:$I$88,3,0)*0.475*44/12</f>
        <v>0.72585453152034296</v>
      </c>
      <c r="AB181" s="23">
        <f>EXP(-LN(2)/2)*AB180+(1-EXP(-LN(2)/2))/(LN(2)/2)*V181*Y181*VLOOKUP('Données projet'!$B$9,Paramètres!$A$1:$I$88,3,0)*0.475*44/12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projet'!$B$10,Paramètres!$A$1:$I$88,3,0)*VLOOKUP('Données projet'!$B$10,Paramètres!$A$1:$I$88,5,0)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projet'!$B$10,Paramètres!$A$1:$I$88,3,0)*0.475*44/12</f>
        <v>#N/A</v>
      </c>
      <c r="AV181" s="23" t="e">
        <f>EXP(-LN(2)/25)*AV180+(1-EXP(-LN(2)/25))/(LN(2)/25)*Calculateur!AQ181*Calculateur!AS181*VLOOKUP('Données projet'!$B$10,Paramètres!$A$1:$I$88,3,0)*0.475*44/12</f>
        <v>#N/A</v>
      </c>
      <c r="AW181" s="23" t="e">
        <f>EXP(-LN(2)/2)*AW180+(1-EXP(-LN(2)/2))/(LN(2)/2)*AQ181*AT181*VLOOKUP('Données projet'!$B$10,Paramètres!$A$1:$I$88,3,0)*0.475*44/12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projet'!$B$11,Paramètres!$A$1:$I$88,3,0)*VLOOKUP('Données projet'!$B$11,Paramètres!$A$1:$I$88,5,0)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projet'!$B$11,Paramètres!$A$1:$I$88,3,0)*0.475*44/12</f>
        <v>#N/A</v>
      </c>
      <c r="BQ181" s="23" t="e">
        <f>EXP(-LN(2)/25)*BQ180+(1-EXP(-LN(2)/25))/(LN(2)/25)*Calculateur!BL181*Calculateur!BN181*VLOOKUP('Données projet'!$B$11,Paramètres!$A$1:$I$88,3,0)*0.475*44/12</f>
        <v>#N/A</v>
      </c>
      <c r="BR181" s="23" t="e">
        <f>EXP(-LN(2)/2)*BR180+(1-EXP(-LN(2)/2))/(LN(2)/2)*BL181*BO181*VLOOKUP('Données projet'!$B$11,Paramètres!$A$1:$I$88,3,0)*0.475*44/12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projet'!$B$9,Paramètres!$A$1:$I$88,3,0)*VLOOKUP('Données projet'!$B$9,Paramètres!$A$1:$I$88,5,0)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148.54336005338024</v>
      </c>
      <c r="T182" s="62">
        <f t="shared" si="142"/>
        <v>361.07991692964788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2.7884687302893716</v>
      </c>
      <c r="AA182" s="23">
        <f>EXP(-LN(2)/25)*AA181+(1-EXP(-LN(2)/25))/(LN(2)/25)*Calculateur!V182*Calculateur!X182*VLOOKUP('Données projet'!$B$9,Paramètres!$A$1:$I$88,3,0)*0.475*44/12</f>
        <v>0.70600600118488832</v>
      </c>
      <c r="AB182" s="23">
        <f>EXP(-LN(2)/2)*AB181+(1-EXP(-LN(2)/2))/(LN(2)/2)*V182*Y182*VLOOKUP('Données projet'!$B$9,Paramètres!$A$1:$I$88,3,0)*0.475*44/12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projet'!$B$10,Paramètres!$A$1:$I$88,3,0)*VLOOKUP('Données projet'!$B$10,Paramètres!$A$1:$I$88,5,0)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projet'!$B$10,Paramètres!$A$1:$I$88,3,0)*0.475*44/12</f>
        <v>#N/A</v>
      </c>
      <c r="AV182" s="23" t="e">
        <f>EXP(-LN(2)/25)*AV181+(1-EXP(-LN(2)/25))/(LN(2)/25)*Calculateur!AQ182*Calculateur!AS182*VLOOKUP('Données projet'!$B$10,Paramètres!$A$1:$I$88,3,0)*0.475*44/12</f>
        <v>#N/A</v>
      </c>
      <c r="AW182" s="23" t="e">
        <f>EXP(-LN(2)/2)*AW181+(1-EXP(-LN(2)/2))/(LN(2)/2)*AQ182*AT182*VLOOKUP('Données projet'!$B$10,Paramètres!$A$1:$I$88,3,0)*0.475*44/12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projet'!$B$11,Paramètres!$A$1:$I$88,3,0)*VLOOKUP('Données projet'!$B$11,Paramètres!$A$1:$I$88,5,0)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projet'!$B$11,Paramètres!$A$1:$I$88,3,0)*0.475*44/12</f>
        <v>#N/A</v>
      </c>
      <c r="BQ182" s="23" t="e">
        <f>EXP(-LN(2)/25)*BQ181+(1-EXP(-LN(2)/25))/(LN(2)/25)*Calculateur!BL182*Calculateur!BN182*VLOOKUP('Données projet'!$B$11,Paramètres!$A$1:$I$88,3,0)*0.475*44/12</f>
        <v>#N/A</v>
      </c>
      <c r="BR182" s="23" t="e">
        <f>EXP(-LN(2)/2)*BR181+(1-EXP(-LN(2)/2))/(LN(2)/2)*BL182*BO182*VLOOKUP('Données projet'!$B$11,Paramètres!$A$1:$I$88,3,0)*0.475*44/12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projet'!$B$9,Paramètres!$A$1:$I$88,3,0)*VLOOKUP('Données projet'!$B$9,Paramètres!$A$1:$I$88,5,0)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148.54336005338024</v>
      </c>
      <c r="T183" s="62">
        <f t="shared" si="142"/>
        <v>361.07991692964788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2.7337885592863826</v>
      </c>
      <c r="AA183" s="23">
        <f>EXP(-LN(2)/25)*AA182+(1-EXP(-LN(2)/25))/(LN(2)/25)*Calculateur!V183*Calculateur!X183*VLOOKUP('Données projet'!$B$9,Paramètres!$A$1:$I$88,3,0)*0.475*44/12</f>
        <v>0.6867002299552456</v>
      </c>
      <c r="AB183" s="23">
        <f>EXP(-LN(2)/2)*AB182+(1-EXP(-LN(2)/2))/(LN(2)/2)*V183*Y183*VLOOKUP('Données projet'!$B$9,Paramètres!$A$1:$I$88,3,0)*0.475*44/12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projet'!$B$10,Paramètres!$A$1:$I$88,3,0)*VLOOKUP('Données projet'!$B$10,Paramètres!$A$1:$I$88,5,0)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projet'!$B$10,Paramètres!$A$1:$I$88,3,0)*0.475*44/12</f>
        <v>#N/A</v>
      </c>
      <c r="AV183" s="23" t="e">
        <f>EXP(-LN(2)/25)*AV182+(1-EXP(-LN(2)/25))/(LN(2)/25)*Calculateur!AQ183*Calculateur!AS183*VLOOKUP('Données projet'!$B$10,Paramètres!$A$1:$I$88,3,0)*0.475*44/12</f>
        <v>#N/A</v>
      </c>
      <c r="AW183" s="23" t="e">
        <f>EXP(-LN(2)/2)*AW182+(1-EXP(-LN(2)/2))/(LN(2)/2)*AQ183*AT183*VLOOKUP('Données projet'!$B$10,Paramètres!$A$1:$I$88,3,0)*0.475*44/12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projet'!$B$11,Paramètres!$A$1:$I$88,3,0)*VLOOKUP('Données projet'!$B$11,Paramètres!$A$1:$I$88,5,0)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projet'!$B$11,Paramètres!$A$1:$I$88,3,0)*0.475*44/12</f>
        <v>#N/A</v>
      </c>
      <c r="BQ183" s="23" t="e">
        <f>EXP(-LN(2)/25)*BQ182+(1-EXP(-LN(2)/25))/(LN(2)/25)*Calculateur!BL183*Calculateur!BN183*VLOOKUP('Données projet'!$B$11,Paramètres!$A$1:$I$88,3,0)*0.475*44/12</f>
        <v>#N/A</v>
      </c>
      <c r="BR183" s="23" t="e">
        <f>EXP(-LN(2)/2)*BR182+(1-EXP(-LN(2)/2))/(LN(2)/2)*BL183*BO183*VLOOKUP('Données projet'!$B$11,Paramètres!$A$1:$I$88,3,0)*0.475*44/12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projet'!$B$9,Paramètres!$A$1:$I$88,3,0)*VLOOKUP('Données projet'!$B$9,Paramètres!$A$1:$I$88,5,0)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148.54336005338024</v>
      </c>
      <c r="T184" s="62">
        <f t="shared" si="142"/>
        <v>361.07991692964788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2.680180633085151</v>
      </c>
      <c r="AA184" s="23">
        <f>EXP(-LN(2)/25)*AA183+(1-EXP(-LN(2)/25))/(LN(2)/25)*Calculateur!V184*Calculateur!X184*VLOOKUP('Données projet'!$B$9,Paramètres!$A$1:$I$88,3,0)*0.475*44/12</f>
        <v>0.66792237605512383</v>
      </c>
      <c r="AB184" s="23">
        <f>EXP(-LN(2)/2)*AB183+(1-EXP(-LN(2)/2))/(LN(2)/2)*V184*Y184*VLOOKUP('Données projet'!$B$9,Paramètres!$A$1:$I$88,3,0)*0.475*44/12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projet'!$B$10,Paramètres!$A$1:$I$88,3,0)*VLOOKUP('Données projet'!$B$10,Paramètres!$A$1:$I$88,5,0)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projet'!$B$10,Paramètres!$A$1:$I$88,3,0)*0.475*44/12</f>
        <v>#N/A</v>
      </c>
      <c r="AV184" s="23" t="e">
        <f>EXP(-LN(2)/25)*AV183+(1-EXP(-LN(2)/25))/(LN(2)/25)*Calculateur!AQ184*Calculateur!AS184*VLOOKUP('Données projet'!$B$10,Paramètres!$A$1:$I$88,3,0)*0.475*44/12</f>
        <v>#N/A</v>
      </c>
      <c r="AW184" s="23" t="e">
        <f>EXP(-LN(2)/2)*AW183+(1-EXP(-LN(2)/2))/(LN(2)/2)*AQ184*AT184*VLOOKUP('Données projet'!$B$10,Paramètres!$A$1:$I$88,3,0)*0.475*44/12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projet'!$B$11,Paramètres!$A$1:$I$88,3,0)*VLOOKUP('Données projet'!$B$11,Paramètres!$A$1:$I$88,5,0)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projet'!$B$11,Paramètres!$A$1:$I$88,3,0)*0.475*44/12</f>
        <v>#N/A</v>
      </c>
      <c r="BQ184" s="23" t="e">
        <f>EXP(-LN(2)/25)*BQ183+(1-EXP(-LN(2)/25))/(LN(2)/25)*Calculateur!BL184*Calculateur!BN184*VLOOKUP('Données projet'!$B$11,Paramètres!$A$1:$I$88,3,0)*0.475*44/12</f>
        <v>#N/A</v>
      </c>
      <c r="BR184" s="23" t="e">
        <f>EXP(-LN(2)/2)*BR183+(1-EXP(-LN(2)/2))/(LN(2)/2)*BL184*BO184*VLOOKUP('Données projet'!$B$11,Paramètres!$A$1:$I$88,3,0)*0.475*44/12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projet'!$B$9,Paramètres!$A$1:$I$88,3,0)*VLOOKUP('Données projet'!$B$9,Paramètres!$A$1:$I$88,5,0)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148.54336005338024</v>
      </c>
      <c r="T185" s="62">
        <f t="shared" si="142"/>
        <v>361.07991692964788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2.6276239256191194</v>
      </c>
      <c r="AA185" s="23">
        <f>EXP(-LN(2)/25)*AA184+(1-EXP(-LN(2)/25))/(LN(2)/25)*Calculateur!V185*Calculateur!X185*VLOOKUP('Données projet'!$B$9,Paramètres!$A$1:$I$88,3,0)*0.475*44/12</f>
        <v>0.64965800355738523</v>
      </c>
      <c r="AB185" s="23">
        <f>EXP(-LN(2)/2)*AB184+(1-EXP(-LN(2)/2))/(LN(2)/2)*V185*Y185*VLOOKUP('Données projet'!$B$9,Paramètres!$A$1:$I$88,3,0)*0.475*44/12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projet'!$B$10,Paramètres!$A$1:$I$88,3,0)*VLOOKUP('Données projet'!$B$10,Paramètres!$A$1:$I$88,5,0)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projet'!$B$10,Paramètres!$A$1:$I$88,3,0)*0.475*44/12</f>
        <v>#N/A</v>
      </c>
      <c r="AV185" s="23" t="e">
        <f>EXP(-LN(2)/25)*AV184+(1-EXP(-LN(2)/25))/(LN(2)/25)*Calculateur!AQ185*Calculateur!AS185*VLOOKUP('Données projet'!$B$10,Paramètres!$A$1:$I$88,3,0)*0.475*44/12</f>
        <v>#N/A</v>
      </c>
      <c r="AW185" s="23" t="e">
        <f>EXP(-LN(2)/2)*AW184+(1-EXP(-LN(2)/2))/(LN(2)/2)*AQ185*AT185*VLOOKUP('Données projet'!$B$10,Paramètres!$A$1:$I$88,3,0)*0.475*44/12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projet'!$B$11,Paramètres!$A$1:$I$88,3,0)*VLOOKUP('Données projet'!$B$11,Paramètres!$A$1:$I$88,5,0)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projet'!$B$11,Paramètres!$A$1:$I$88,3,0)*0.475*44/12</f>
        <v>#N/A</v>
      </c>
      <c r="BQ185" s="23" t="e">
        <f>EXP(-LN(2)/25)*BQ184+(1-EXP(-LN(2)/25))/(LN(2)/25)*Calculateur!BL185*Calculateur!BN185*VLOOKUP('Données projet'!$B$11,Paramètres!$A$1:$I$88,3,0)*0.475*44/12</f>
        <v>#N/A</v>
      </c>
      <c r="BR185" s="23" t="e">
        <f>EXP(-LN(2)/2)*BR184+(1-EXP(-LN(2)/2))/(LN(2)/2)*BL185*BO185*VLOOKUP('Données projet'!$B$11,Paramètres!$A$1:$I$88,3,0)*0.475*44/12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projet'!$B$9,Paramètres!$A$1:$I$88,3,0)*VLOOKUP('Données projet'!$B$9,Paramètres!$A$1:$I$88,5,0)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148.54336005338024</v>
      </c>
      <c r="T186" s="62">
        <f t="shared" si="142"/>
        <v>361.07991692964788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2.5760978231300702</v>
      </c>
      <c r="AA186" s="23">
        <f>EXP(-LN(2)/25)*AA185+(1-EXP(-LN(2)/25))/(LN(2)/25)*Calculateur!V186*Calculateur!X186*VLOOKUP('Données projet'!$B$9,Paramètres!$A$1:$I$88,3,0)*0.475*44/12</f>
        <v>0.63189307128607897</v>
      </c>
      <c r="AB186" s="23">
        <f>EXP(-LN(2)/2)*AB185+(1-EXP(-LN(2)/2))/(LN(2)/2)*V186*Y186*VLOOKUP('Données projet'!$B$9,Paramètres!$A$1:$I$88,3,0)*0.475*44/12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projet'!$B$10,Paramètres!$A$1:$I$88,3,0)*VLOOKUP('Données projet'!$B$10,Paramètres!$A$1:$I$88,5,0)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projet'!$B$10,Paramètres!$A$1:$I$88,3,0)*0.475*44/12</f>
        <v>#N/A</v>
      </c>
      <c r="AV186" s="23" t="e">
        <f>EXP(-LN(2)/25)*AV185+(1-EXP(-LN(2)/25))/(LN(2)/25)*Calculateur!AQ186*Calculateur!AS186*VLOOKUP('Données projet'!$B$10,Paramètres!$A$1:$I$88,3,0)*0.475*44/12</f>
        <v>#N/A</v>
      </c>
      <c r="AW186" s="23" t="e">
        <f>EXP(-LN(2)/2)*AW185+(1-EXP(-LN(2)/2))/(LN(2)/2)*AQ186*AT186*VLOOKUP('Données projet'!$B$10,Paramètres!$A$1:$I$88,3,0)*0.475*44/12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projet'!$B$11,Paramètres!$A$1:$I$88,3,0)*VLOOKUP('Données projet'!$B$11,Paramètres!$A$1:$I$88,5,0)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projet'!$B$11,Paramètres!$A$1:$I$88,3,0)*0.475*44/12</f>
        <v>#N/A</v>
      </c>
      <c r="BQ186" s="23" t="e">
        <f>EXP(-LN(2)/25)*BQ185+(1-EXP(-LN(2)/25))/(LN(2)/25)*Calculateur!BL186*Calculateur!BN186*VLOOKUP('Données projet'!$B$11,Paramètres!$A$1:$I$88,3,0)*0.475*44/12</f>
        <v>#N/A</v>
      </c>
      <c r="BR186" s="23" t="e">
        <f>EXP(-LN(2)/2)*BR185+(1-EXP(-LN(2)/2))/(LN(2)/2)*BL186*BO186*VLOOKUP('Données projet'!$B$11,Paramètres!$A$1:$I$88,3,0)*0.475*44/12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projet'!$B$9,Paramètres!$A$1:$I$88,3,0)*VLOOKUP('Données projet'!$B$9,Paramètres!$A$1:$I$88,5,0)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148.54336005338024</v>
      </c>
      <c r="T187" s="62">
        <f t="shared" si="142"/>
        <v>361.07991692964788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2.5255821160830121</v>
      </c>
      <c r="AA187" s="23">
        <f>EXP(-LN(2)/25)*AA186+(1-EXP(-LN(2)/25))/(LN(2)/25)*Calculateur!V187*Calculateur!X187*VLOOKUP('Données projet'!$B$9,Paramètres!$A$1:$I$88,3,0)*0.475*44/12</f>
        <v>0.61461392202194876</v>
      </c>
      <c r="AB187" s="23">
        <f>EXP(-LN(2)/2)*AB186+(1-EXP(-LN(2)/2))/(LN(2)/2)*V187*Y187*VLOOKUP('Données projet'!$B$9,Paramètres!$A$1:$I$88,3,0)*0.475*44/12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projet'!$B$10,Paramètres!$A$1:$I$88,3,0)*VLOOKUP('Données projet'!$B$10,Paramètres!$A$1:$I$88,5,0)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projet'!$B$10,Paramètres!$A$1:$I$88,3,0)*0.475*44/12</f>
        <v>#N/A</v>
      </c>
      <c r="AV187" s="23" t="e">
        <f>EXP(-LN(2)/25)*AV186+(1-EXP(-LN(2)/25))/(LN(2)/25)*Calculateur!AQ187*Calculateur!AS187*VLOOKUP('Données projet'!$B$10,Paramètres!$A$1:$I$88,3,0)*0.475*44/12</f>
        <v>#N/A</v>
      </c>
      <c r="AW187" s="23" t="e">
        <f>EXP(-LN(2)/2)*AW186+(1-EXP(-LN(2)/2))/(LN(2)/2)*AQ187*AT187*VLOOKUP('Données projet'!$B$10,Paramètres!$A$1:$I$88,3,0)*0.475*44/12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projet'!$B$11,Paramètres!$A$1:$I$88,3,0)*VLOOKUP('Données projet'!$B$11,Paramètres!$A$1:$I$88,5,0)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projet'!$B$11,Paramètres!$A$1:$I$88,3,0)*0.475*44/12</f>
        <v>#N/A</v>
      </c>
      <c r="BQ187" s="23" t="e">
        <f>EXP(-LN(2)/25)*BQ186+(1-EXP(-LN(2)/25))/(LN(2)/25)*Calculateur!BL187*Calculateur!BN187*VLOOKUP('Données projet'!$B$11,Paramètres!$A$1:$I$88,3,0)*0.475*44/12</f>
        <v>#N/A</v>
      </c>
      <c r="BR187" s="23" t="e">
        <f>EXP(-LN(2)/2)*BR186+(1-EXP(-LN(2)/2))/(LN(2)/2)*BL187*BO187*VLOOKUP('Données projet'!$B$11,Paramètres!$A$1:$I$88,3,0)*0.475*44/12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projet'!$B$9,Paramètres!$A$1:$I$88,3,0)*VLOOKUP('Données projet'!$B$9,Paramètres!$A$1:$I$88,5,0)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148.54336005338024</v>
      </c>
      <c r="T188" s="62">
        <f t="shared" si="142"/>
        <v>361.07991692964788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2.476056991239608</v>
      </c>
      <c r="AA188" s="23">
        <f>EXP(-LN(2)/25)*AA187+(1-EXP(-LN(2)/25))/(LN(2)/25)*Calculateur!V188*Calculateur!X188*VLOOKUP('Données projet'!$B$9,Paramètres!$A$1:$I$88,3,0)*0.475*44/12</f>
        <v>0.59780727200311712</v>
      </c>
      <c r="AB188" s="23">
        <f>EXP(-LN(2)/2)*AB187+(1-EXP(-LN(2)/2))/(LN(2)/2)*V188*Y188*VLOOKUP('Données projet'!$B$9,Paramètres!$A$1:$I$88,3,0)*0.475*44/12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projet'!$B$10,Paramètres!$A$1:$I$88,3,0)*VLOOKUP('Données projet'!$B$10,Paramètres!$A$1:$I$88,5,0)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projet'!$B$10,Paramètres!$A$1:$I$88,3,0)*0.475*44/12</f>
        <v>#N/A</v>
      </c>
      <c r="AV188" s="23" t="e">
        <f>EXP(-LN(2)/25)*AV187+(1-EXP(-LN(2)/25))/(LN(2)/25)*Calculateur!AQ188*Calculateur!AS188*VLOOKUP('Données projet'!$B$10,Paramètres!$A$1:$I$88,3,0)*0.475*44/12</f>
        <v>#N/A</v>
      </c>
      <c r="AW188" s="23" t="e">
        <f>EXP(-LN(2)/2)*AW187+(1-EXP(-LN(2)/2))/(LN(2)/2)*AQ188*AT188*VLOOKUP('Données projet'!$B$10,Paramètres!$A$1:$I$88,3,0)*0.475*44/12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projet'!$B$11,Paramètres!$A$1:$I$88,3,0)*VLOOKUP('Données projet'!$B$11,Paramètres!$A$1:$I$88,5,0)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projet'!$B$11,Paramètres!$A$1:$I$88,3,0)*0.475*44/12</f>
        <v>#N/A</v>
      </c>
      <c r="BQ188" s="23" t="e">
        <f>EXP(-LN(2)/25)*BQ187+(1-EXP(-LN(2)/25))/(LN(2)/25)*Calculateur!BL188*Calculateur!BN188*VLOOKUP('Données projet'!$B$11,Paramètres!$A$1:$I$88,3,0)*0.475*44/12</f>
        <v>#N/A</v>
      </c>
      <c r="BR188" s="23" t="e">
        <f>EXP(-LN(2)/2)*BR187+(1-EXP(-LN(2)/2))/(LN(2)/2)*BL188*BO188*VLOOKUP('Données projet'!$B$11,Paramètres!$A$1:$I$88,3,0)*0.475*44/12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projet'!$B$9,Paramètres!$A$1:$I$88,3,0)*VLOOKUP('Données projet'!$B$9,Paramètres!$A$1:$I$88,5,0)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148.54336005338024</v>
      </c>
      <c r="T189" s="62">
        <f t="shared" si="142"/>
        <v>361.07991692964788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2.4275030238870396</v>
      </c>
      <c r="AA189" s="23">
        <f>EXP(-LN(2)/25)*AA188+(1-EXP(-LN(2)/25))/(LN(2)/25)*Calculateur!V189*Calculateur!X189*VLOOKUP('Données projet'!$B$9,Paramètres!$A$1:$I$88,3,0)*0.475*44/12</f>
        <v>0.58146020071287374</v>
      </c>
      <c r="AB189" s="23">
        <f>EXP(-LN(2)/2)*AB188+(1-EXP(-LN(2)/2))/(LN(2)/2)*V189*Y189*VLOOKUP('Données projet'!$B$9,Paramètres!$A$1:$I$88,3,0)*0.475*44/12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projet'!$B$10,Paramètres!$A$1:$I$88,3,0)*VLOOKUP('Données projet'!$B$10,Paramètres!$A$1:$I$88,5,0)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projet'!$B$10,Paramètres!$A$1:$I$88,3,0)*0.475*44/12</f>
        <v>#N/A</v>
      </c>
      <c r="AV189" s="23" t="e">
        <f>EXP(-LN(2)/25)*AV188+(1-EXP(-LN(2)/25))/(LN(2)/25)*Calculateur!AQ189*Calculateur!AS189*VLOOKUP('Données projet'!$B$10,Paramètres!$A$1:$I$88,3,0)*0.475*44/12</f>
        <v>#N/A</v>
      </c>
      <c r="AW189" s="23" t="e">
        <f>EXP(-LN(2)/2)*AW188+(1-EXP(-LN(2)/2))/(LN(2)/2)*AQ189*AT189*VLOOKUP('Données projet'!$B$10,Paramètres!$A$1:$I$88,3,0)*0.475*44/12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projet'!$B$11,Paramètres!$A$1:$I$88,3,0)*VLOOKUP('Données projet'!$B$11,Paramètres!$A$1:$I$88,5,0)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projet'!$B$11,Paramètres!$A$1:$I$88,3,0)*0.475*44/12</f>
        <v>#N/A</v>
      </c>
      <c r="BQ189" s="23" t="e">
        <f>EXP(-LN(2)/25)*BQ188+(1-EXP(-LN(2)/25))/(LN(2)/25)*Calculateur!BL189*Calculateur!BN189*VLOOKUP('Données projet'!$B$11,Paramètres!$A$1:$I$88,3,0)*0.475*44/12</f>
        <v>#N/A</v>
      </c>
      <c r="BR189" s="23" t="e">
        <f>EXP(-LN(2)/2)*BR188+(1-EXP(-LN(2)/2))/(LN(2)/2)*BL189*BO189*VLOOKUP('Données projet'!$B$11,Paramètres!$A$1:$I$88,3,0)*0.475*44/12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projet'!$B$9,Paramètres!$A$1:$I$88,3,0)*VLOOKUP('Données projet'!$B$9,Paramètres!$A$1:$I$88,5,0)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148.54336005338024</v>
      </c>
      <c r="T190" s="62">
        <f t="shared" si="142"/>
        <v>361.07991692964788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2.3799011702192594</v>
      </c>
      <c r="AA190" s="23">
        <f>EXP(-LN(2)/25)*AA189+(1-EXP(-LN(2)/25))/(LN(2)/25)*Calculateur!V190*Calculateur!X190*VLOOKUP('Données projet'!$B$9,Paramètres!$A$1:$I$88,3,0)*0.475*44/12</f>
        <v>0.56556014094671725</v>
      </c>
      <c r="AB190" s="23">
        <f>EXP(-LN(2)/2)*AB189+(1-EXP(-LN(2)/2))/(LN(2)/2)*V190*Y190*VLOOKUP('Données projet'!$B$9,Paramètres!$A$1:$I$88,3,0)*0.475*44/12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projet'!$B$10,Paramètres!$A$1:$I$88,3,0)*VLOOKUP('Données projet'!$B$10,Paramètres!$A$1:$I$88,5,0)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projet'!$B$10,Paramètres!$A$1:$I$88,3,0)*0.475*44/12</f>
        <v>#N/A</v>
      </c>
      <c r="AV190" s="23" t="e">
        <f>EXP(-LN(2)/25)*AV189+(1-EXP(-LN(2)/25))/(LN(2)/25)*Calculateur!AQ190*Calculateur!AS190*VLOOKUP('Données projet'!$B$10,Paramètres!$A$1:$I$88,3,0)*0.475*44/12</f>
        <v>#N/A</v>
      </c>
      <c r="AW190" s="23" t="e">
        <f>EXP(-LN(2)/2)*AW189+(1-EXP(-LN(2)/2))/(LN(2)/2)*AQ190*AT190*VLOOKUP('Données projet'!$B$10,Paramètres!$A$1:$I$88,3,0)*0.475*44/12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projet'!$B$11,Paramètres!$A$1:$I$88,3,0)*VLOOKUP('Données projet'!$B$11,Paramètres!$A$1:$I$88,5,0)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projet'!$B$11,Paramètres!$A$1:$I$88,3,0)*0.475*44/12</f>
        <v>#N/A</v>
      </c>
      <c r="BQ190" s="23" t="e">
        <f>EXP(-LN(2)/25)*BQ189+(1-EXP(-LN(2)/25))/(LN(2)/25)*Calculateur!BL190*Calculateur!BN190*VLOOKUP('Données projet'!$B$11,Paramètres!$A$1:$I$88,3,0)*0.475*44/12</f>
        <v>#N/A</v>
      </c>
      <c r="BR190" s="23" t="e">
        <f>EXP(-LN(2)/2)*BR189+(1-EXP(-LN(2)/2))/(LN(2)/2)*BL190*BO190*VLOOKUP('Données projet'!$B$11,Paramètres!$A$1:$I$88,3,0)*0.475*44/12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projet'!$B$9,Paramètres!$A$1:$I$88,3,0)*VLOOKUP('Données projet'!$B$9,Paramètres!$A$1:$I$88,5,0)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148.54336005338024</v>
      </c>
      <c r="T191" s="62">
        <f t="shared" si="142"/>
        <v>361.07991692964788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2.3332327598676401</v>
      </c>
      <c r="AA191" s="23">
        <f>EXP(-LN(2)/25)*AA190+(1-EXP(-LN(2)/25))/(LN(2)/25)*Calculateur!V191*Calculateur!X191*VLOOKUP('Données projet'!$B$9,Paramètres!$A$1:$I$88,3,0)*0.475*44/12</f>
        <v>0.55009486915101402</v>
      </c>
      <c r="AB191" s="23">
        <f>EXP(-LN(2)/2)*AB190+(1-EXP(-LN(2)/2))/(LN(2)/2)*V191*Y191*VLOOKUP('Données projet'!$B$9,Paramètres!$A$1:$I$88,3,0)*0.475*44/12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projet'!$B$10,Paramètres!$A$1:$I$88,3,0)*VLOOKUP('Données projet'!$B$10,Paramètres!$A$1:$I$88,5,0)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projet'!$B$10,Paramètres!$A$1:$I$88,3,0)*0.475*44/12</f>
        <v>#N/A</v>
      </c>
      <c r="AV191" s="23" t="e">
        <f>EXP(-LN(2)/25)*AV190+(1-EXP(-LN(2)/25))/(LN(2)/25)*Calculateur!AQ191*Calculateur!AS191*VLOOKUP('Données projet'!$B$10,Paramètres!$A$1:$I$88,3,0)*0.475*44/12</f>
        <v>#N/A</v>
      </c>
      <c r="AW191" s="23" t="e">
        <f>EXP(-LN(2)/2)*AW190+(1-EXP(-LN(2)/2))/(LN(2)/2)*AQ191*AT191*VLOOKUP('Données projet'!$B$10,Paramètres!$A$1:$I$88,3,0)*0.475*44/12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projet'!$B$11,Paramètres!$A$1:$I$88,3,0)*VLOOKUP('Données projet'!$B$11,Paramètres!$A$1:$I$88,5,0)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projet'!$B$11,Paramètres!$A$1:$I$88,3,0)*0.475*44/12</f>
        <v>#N/A</v>
      </c>
      <c r="BQ191" s="23" t="e">
        <f>EXP(-LN(2)/25)*BQ190+(1-EXP(-LN(2)/25))/(LN(2)/25)*Calculateur!BL191*Calculateur!BN191*VLOOKUP('Données projet'!$B$11,Paramètres!$A$1:$I$88,3,0)*0.475*44/12</f>
        <v>#N/A</v>
      </c>
      <c r="BR191" s="23" t="e">
        <f>EXP(-LN(2)/2)*BR190+(1-EXP(-LN(2)/2))/(LN(2)/2)*BL191*BO191*VLOOKUP('Données projet'!$B$11,Paramètres!$A$1:$I$88,3,0)*0.475*44/12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projet'!$B$9,Paramètres!$A$1:$I$88,3,0)*VLOOKUP('Données projet'!$B$9,Paramètres!$A$1:$I$88,5,0)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148.54336005338024</v>
      </c>
      <c r="T192" s="62">
        <f t="shared" si="142"/>
        <v>361.07991692964788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2.2874794885780965</v>
      </c>
      <c r="AA192" s="23">
        <f>EXP(-LN(2)/25)*AA191+(1-EXP(-LN(2)/25))/(LN(2)/25)*Calculateur!V192*Calculateur!X192*VLOOKUP('Données projet'!$B$9,Paramètres!$A$1:$I$88,3,0)*0.475*44/12</f>
        <v>0.53505249602584759</v>
      </c>
      <c r="AB192" s="23">
        <f>EXP(-LN(2)/2)*AB191+(1-EXP(-LN(2)/2))/(LN(2)/2)*V192*Y192*VLOOKUP('Données projet'!$B$9,Paramètres!$A$1:$I$88,3,0)*0.475*44/12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projet'!$B$10,Paramètres!$A$1:$I$88,3,0)*VLOOKUP('Données projet'!$B$10,Paramètres!$A$1:$I$88,5,0)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projet'!$B$10,Paramètres!$A$1:$I$88,3,0)*0.475*44/12</f>
        <v>#N/A</v>
      </c>
      <c r="AV192" s="23" t="e">
        <f>EXP(-LN(2)/25)*AV191+(1-EXP(-LN(2)/25))/(LN(2)/25)*Calculateur!AQ192*Calculateur!AS192*VLOOKUP('Données projet'!$B$10,Paramètres!$A$1:$I$88,3,0)*0.475*44/12</f>
        <v>#N/A</v>
      </c>
      <c r="AW192" s="23" t="e">
        <f>EXP(-LN(2)/2)*AW191+(1-EXP(-LN(2)/2))/(LN(2)/2)*AQ192*AT192*VLOOKUP('Données projet'!$B$10,Paramètres!$A$1:$I$88,3,0)*0.475*44/12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projet'!$B$11,Paramètres!$A$1:$I$88,3,0)*VLOOKUP('Données projet'!$B$11,Paramètres!$A$1:$I$88,5,0)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projet'!$B$11,Paramètres!$A$1:$I$88,3,0)*0.475*44/12</f>
        <v>#N/A</v>
      </c>
      <c r="BQ192" s="23" t="e">
        <f>EXP(-LN(2)/25)*BQ191+(1-EXP(-LN(2)/25))/(LN(2)/25)*Calculateur!BL192*Calculateur!BN192*VLOOKUP('Données projet'!$B$11,Paramètres!$A$1:$I$88,3,0)*0.475*44/12</f>
        <v>#N/A</v>
      </c>
      <c r="BR192" s="23" t="e">
        <f>EXP(-LN(2)/2)*BR191+(1-EXP(-LN(2)/2))/(LN(2)/2)*BL192*BO192*VLOOKUP('Données projet'!$B$11,Paramètres!$A$1:$I$88,3,0)*0.475*44/12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projet'!$B$9,Paramètres!$A$1:$I$88,3,0)*VLOOKUP('Données projet'!$B$9,Paramètres!$A$1:$I$88,5,0)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148.54336005338024</v>
      </c>
      <c r="T193" s="62">
        <f t="shared" si="142"/>
        <v>361.07991692964788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2.2426234110318011</v>
      </c>
      <c r="AA193" s="23">
        <f>EXP(-LN(2)/25)*AA192+(1-EXP(-LN(2)/25))/(LN(2)/25)*Calculateur!V193*Calculateur!X193*VLOOKUP('Données projet'!$B$9,Paramètres!$A$1:$I$88,3,0)*0.475*44/12</f>
        <v>0.52042145738483292</v>
      </c>
      <c r="AB193" s="23">
        <f>EXP(-LN(2)/2)*AB192+(1-EXP(-LN(2)/2))/(LN(2)/2)*V193*Y193*VLOOKUP('Données projet'!$B$9,Paramètres!$A$1:$I$88,3,0)*0.475*44/12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projet'!$B$10,Paramètres!$A$1:$I$88,3,0)*VLOOKUP('Données projet'!$B$10,Paramètres!$A$1:$I$88,5,0)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projet'!$B$10,Paramètres!$A$1:$I$88,3,0)*0.475*44/12</f>
        <v>#N/A</v>
      </c>
      <c r="AV193" s="23" t="e">
        <f>EXP(-LN(2)/25)*AV192+(1-EXP(-LN(2)/25))/(LN(2)/25)*Calculateur!AQ193*Calculateur!AS193*VLOOKUP('Données projet'!$B$10,Paramètres!$A$1:$I$88,3,0)*0.475*44/12</f>
        <v>#N/A</v>
      </c>
      <c r="AW193" s="23" t="e">
        <f>EXP(-LN(2)/2)*AW192+(1-EXP(-LN(2)/2))/(LN(2)/2)*AQ193*AT193*VLOOKUP('Données projet'!$B$10,Paramètres!$A$1:$I$88,3,0)*0.475*44/12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projet'!$B$11,Paramètres!$A$1:$I$88,3,0)*VLOOKUP('Données projet'!$B$11,Paramètres!$A$1:$I$88,5,0)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projet'!$B$11,Paramètres!$A$1:$I$88,3,0)*0.475*44/12</f>
        <v>#N/A</v>
      </c>
      <c r="BQ193" s="23" t="e">
        <f>EXP(-LN(2)/25)*BQ192+(1-EXP(-LN(2)/25))/(LN(2)/25)*Calculateur!BL193*Calculateur!BN193*VLOOKUP('Données projet'!$B$11,Paramètres!$A$1:$I$88,3,0)*0.475*44/12</f>
        <v>#N/A</v>
      </c>
      <c r="BR193" s="23" t="e">
        <f>EXP(-LN(2)/2)*BR192+(1-EXP(-LN(2)/2))/(LN(2)/2)*BL193*BO193*VLOOKUP('Données projet'!$B$11,Paramètres!$A$1:$I$88,3,0)*0.475*44/12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projet'!$B$9,Paramètres!$A$1:$I$88,3,0)*VLOOKUP('Données projet'!$B$9,Paramètres!$A$1:$I$88,5,0)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148.54336005338024</v>
      </c>
      <c r="T194" s="62">
        <f t="shared" si="142"/>
        <v>361.07991692964788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2.1986469338066827</v>
      </c>
      <c r="AA194" s="23">
        <f>EXP(-LN(2)/25)*AA193+(1-EXP(-LN(2)/25))/(LN(2)/25)*Calculateur!V194*Calculateur!X194*VLOOKUP('Données projet'!$B$9,Paramètres!$A$1:$I$88,3,0)*0.475*44/12</f>
        <v>0.50619050526486964</v>
      </c>
      <c r="AB194" s="23">
        <f>EXP(-LN(2)/2)*AB193+(1-EXP(-LN(2)/2))/(LN(2)/2)*V194*Y194*VLOOKUP('Données projet'!$B$9,Paramètres!$A$1:$I$88,3,0)*0.475*44/12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projet'!$B$10,Paramètres!$A$1:$I$88,3,0)*VLOOKUP('Données projet'!$B$10,Paramètres!$A$1:$I$88,5,0)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projet'!$B$10,Paramètres!$A$1:$I$88,3,0)*0.475*44/12</f>
        <v>#N/A</v>
      </c>
      <c r="AV194" s="23" t="e">
        <f>EXP(-LN(2)/25)*AV193+(1-EXP(-LN(2)/25))/(LN(2)/25)*Calculateur!AQ194*Calculateur!AS194*VLOOKUP('Données projet'!$B$10,Paramètres!$A$1:$I$88,3,0)*0.475*44/12</f>
        <v>#N/A</v>
      </c>
      <c r="AW194" s="23" t="e">
        <f>EXP(-LN(2)/2)*AW193+(1-EXP(-LN(2)/2))/(LN(2)/2)*AQ194*AT194*VLOOKUP('Données projet'!$B$10,Paramètres!$A$1:$I$88,3,0)*0.475*44/12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projet'!$B$11,Paramètres!$A$1:$I$88,3,0)*VLOOKUP('Données projet'!$B$11,Paramètres!$A$1:$I$88,5,0)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projet'!$B$11,Paramètres!$A$1:$I$88,3,0)*0.475*44/12</f>
        <v>#N/A</v>
      </c>
      <c r="BQ194" s="23" t="e">
        <f>EXP(-LN(2)/25)*BQ193+(1-EXP(-LN(2)/25))/(LN(2)/25)*Calculateur!BL194*Calculateur!BN194*VLOOKUP('Données projet'!$B$11,Paramètres!$A$1:$I$88,3,0)*0.475*44/12</f>
        <v>#N/A</v>
      </c>
      <c r="BR194" s="23" t="e">
        <f>EXP(-LN(2)/2)*BR193+(1-EXP(-LN(2)/2))/(LN(2)/2)*BL194*BO194*VLOOKUP('Données projet'!$B$11,Paramètres!$A$1:$I$88,3,0)*0.475*44/12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projet'!$B$9,Paramètres!$A$1:$I$88,3,0)*VLOOKUP('Données projet'!$B$9,Paramètres!$A$1:$I$88,5,0)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148.54336005338024</v>
      </c>
      <c r="T195" s="62">
        <f t="shared" si="142"/>
        <v>361.07991692964788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2.1555328084769463</v>
      </c>
      <c r="AA195" s="23">
        <f>EXP(-LN(2)/25)*AA194+(1-EXP(-LN(2)/25))/(LN(2)/25)*Calculateur!V195*Calculateur!X195*VLOOKUP('Données projet'!$B$9,Paramètres!$A$1:$I$88,3,0)*0.475*44/12</f>
        <v>0.49234869927900005</v>
      </c>
      <c r="AB195" s="23">
        <f>EXP(-LN(2)/2)*AB194+(1-EXP(-LN(2)/2))/(LN(2)/2)*V195*Y195*VLOOKUP('Données projet'!$B$9,Paramètres!$A$1:$I$88,3,0)*0.475*44/12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projet'!$B$10,Paramètres!$A$1:$I$88,3,0)*VLOOKUP('Données projet'!$B$10,Paramètres!$A$1:$I$88,5,0)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projet'!$B$10,Paramètres!$A$1:$I$88,3,0)*0.475*44/12</f>
        <v>#N/A</v>
      </c>
      <c r="AV195" s="23" t="e">
        <f>EXP(-LN(2)/25)*AV194+(1-EXP(-LN(2)/25))/(LN(2)/25)*Calculateur!AQ195*Calculateur!AS195*VLOOKUP('Données projet'!$B$10,Paramètres!$A$1:$I$88,3,0)*0.475*44/12</f>
        <v>#N/A</v>
      </c>
      <c r="AW195" s="23" t="e">
        <f>EXP(-LN(2)/2)*AW194+(1-EXP(-LN(2)/2))/(LN(2)/2)*AQ195*AT195*VLOOKUP('Données projet'!$B$10,Paramètres!$A$1:$I$88,3,0)*0.475*44/12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projet'!$B$11,Paramètres!$A$1:$I$88,3,0)*VLOOKUP('Données projet'!$B$11,Paramètres!$A$1:$I$88,5,0)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projet'!$B$11,Paramètres!$A$1:$I$88,3,0)*0.475*44/12</f>
        <v>#N/A</v>
      </c>
      <c r="BQ195" s="23" t="e">
        <f>EXP(-LN(2)/25)*BQ194+(1-EXP(-LN(2)/25))/(LN(2)/25)*Calculateur!BL195*Calculateur!BN195*VLOOKUP('Données projet'!$B$11,Paramètres!$A$1:$I$88,3,0)*0.475*44/12</f>
        <v>#N/A</v>
      </c>
      <c r="BR195" s="23" t="e">
        <f>EXP(-LN(2)/2)*BR194+(1-EXP(-LN(2)/2))/(LN(2)/2)*BL195*BO195*VLOOKUP('Données projet'!$B$11,Paramètres!$A$1:$I$88,3,0)*0.475*44/12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projet'!$B$9,Paramètres!$A$1:$I$88,3,0)*VLOOKUP('Données projet'!$B$9,Paramètres!$A$1:$I$88,5,0)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148.54336005338024</v>
      </c>
      <c r="T196" s="62">
        <f t="shared" si="142"/>
        <v>361.07991692964788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2.1132641248479063</v>
      </c>
      <c r="AA196" s="23">
        <f>EXP(-LN(2)/25)*AA195+(1-EXP(-LN(2)/25))/(LN(2)/25)*Calculateur!V196*Calculateur!X196*VLOOKUP('Données projet'!$B$9,Paramètres!$A$1:$I$88,3,0)*0.475*44/12</f>
        <v>0.47888539820572296</v>
      </c>
      <c r="AB196" s="23">
        <f>EXP(-LN(2)/2)*AB195+(1-EXP(-LN(2)/2))/(LN(2)/2)*V196*Y196*VLOOKUP('Données projet'!$B$9,Paramètres!$A$1:$I$88,3,0)*0.475*44/12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projet'!$B$10,Paramètres!$A$1:$I$88,3,0)*VLOOKUP('Données projet'!$B$10,Paramètres!$A$1:$I$88,5,0)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projet'!$B$10,Paramètres!$A$1:$I$88,3,0)*0.475*44/12</f>
        <v>#N/A</v>
      </c>
      <c r="AV196" s="23" t="e">
        <f>EXP(-LN(2)/25)*AV195+(1-EXP(-LN(2)/25))/(LN(2)/25)*Calculateur!AQ196*Calculateur!AS196*VLOOKUP('Données projet'!$B$10,Paramètres!$A$1:$I$88,3,0)*0.475*44/12</f>
        <v>#N/A</v>
      </c>
      <c r="AW196" s="23" t="e">
        <f>EXP(-LN(2)/2)*AW195+(1-EXP(-LN(2)/2))/(LN(2)/2)*AQ196*AT196*VLOOKUP('Données projet'!$B$10,Paramètres!$A$1:$I$88,3,0)*0.475*44/12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projet'!$B$11,Paramètres!$A$1:$I$88,3,0)*VLOOKUP('Données projet'!$B$11,Paramètres!$A$1:$I$88,5,0)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projet'!$B$11,Paramètres!$A$1:$I$88,3,0)*0.475*44/12</f>
        <v>#N/A</v>
      </c>
      <c r="BQ196" s="23" t="e">
        <f>EXP(-LN(2)/25)*BQ195+(1-EXP(-LN(2)/25))/(LN(2)/25)*Calculateur!BL196*Calculateur!BN196*VLOOKUP('Données projet'!$B$11,Paramètres!$A$1:$I$88,3,0)*0.475*44/12</f>
        <v>#N/A</v>
      </c>
      <c r="BR196" s="23" t="e">
        <f>EXP(-LN(2)/2)*BR195+(1-EXP(-LN(2)/2))/(LN(2)/2)*BL196*BO196*VLOOKUP('Données projet'!$B$11,Paramètres!$A$1:$I$88,3,0)*0.475*44/12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projet'!$B$9,Paramètres!$A$1:$I$88,3,0)*VLOOKUP('Données projet'!$B$9,Paramètres!$A$1:$I$88,5,0)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148.54336005338024</v>
      </c>
      <c r="T197" s="62">
        <f t="shared" ref="T197:T203" si="204">$T$3</f>
        <v>361.07991692964788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2.0718243043234805</v>
      </c>
      <c r="AA197" s="23">
        <f>EXP(-LN(2)/25)*AA196+(1-EXP(-LN(2)/25))/(LN(2)/25)*Calculateur!V197*Calculateur!X197*VLOOKUP('Données projet'!$B$9,Paramètres!$A$1:$I$88,3,0)*0.475*44/12</f>
        <v>0.46579025180829886</v>
      </c>
      <c r="AB197" s="23">
        <f>EXP(-LN(2)/2)*AB196+(1-EXP(-LN(2)/2))/(LN(2)/2)*V197*Y197*VLOOKUP('Données projet'!$B$9,Paramètres!$A$1:$I$88,3,0)*0.475*44/12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projet'!$B$10,Paramètres!$A$1:$I$88,3,0)*VLOOKUP('Données projet'!$B$10,Paramètres!$A$1:$I$88,5,0)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projet'!$B$10,Paramètres!$A$1:$I$88,3,0)*0.475*44/12</f>
        <v>#N/A</v>
      </c>
      <c r="AV197" s="23" t="e">
        <f>EXP(-LN(2)/25)*AV196+(1-EXP(-LN(2)/25))/(LN(2)/25)*Calculateur!AQ197*Calculateur!AS197*VLOOKUP('Données projet'!$B$10,Paramètres!$A$1:$I$88,3,0)*0.475*44/12</f>
        <v>#N/A</v>
      </c>
      <c r="AW197" s="23" t="e">
        <f>EXP(-LN(2)/2)*AW196+(1-EXP(-LN(2)/2))/(LN(2)/2)*AQ197*AT197*VLOOKUP('Données projet'!$B$10,Paramètres!$A$1:$I$88,3,0)*0.475*44/12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projet'!$B$11,Paramètres!$A$1:$I$88,3,0)*VLOOKUP('Données projet'!$B$11,Paramètres!$A$1:$I$88,5,0)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projet'!$B$11,Paramètres!$A$1:$I$88,3,0)*0.475*44/12</f>
        <v>#N/A</v>
      </c>
      <c r="BQ197" s="23" t="e">
        <f>EXP(-LN(2)/25)*BQ196+(1-EXP(-LN(2)/25))/(LN(2)/25)*Calculateur!BL197*Calculateur!BN197*VLOOKUP('Données projet'!$B$11,Paramètres!$A$1:$I$88,3,0)*0.475*44/12</f>
        <v>#N/A</v>
      </c>
      <c r="BR197" s="23" t="e">
        <f>EXP(-LN(2)/2)*BR196+(1-EXP(-LN(2)/2))/(LN(2)/2)*BL197*BO197*VLOOKUP('Données projet'!$B$11,Paramètres!$A$1:$I$88,3,0)*0.475*44/12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projet'!$B$9,Paramètres!$A$1:$I$88,3,0)*VLOOKUP('Données projet'!$B$9,Paramètres!$A$1:$I$88,5,0)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148.54336005338024</v>
      </c>
      <c r="T198" s="62">
        <f t="shared" si="204"/>
        <v>361.07991692964788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2.031197093403744</v>
      </c>
      <c r="AA198" s="23">
        <f>EXP(-LN(2)/25)*AA197+(1-EXP(-LN(2)/25))/(LN(2)/25)*Calculateur!V198*Calculateur!X198*VLOOKUP('Données projet'!$B$9,Paramètres!$A$1:$I$88,3,0)*0.475*44/12</f>
        <v>0.45305319287775614</v>
      </c>
      <c r="AB198" s="23">
        <f>EXP(-LN(2)/2)*AB197+(1-EXP(-LN(2)/2))/(LN(2)/2)*V198*Y198*VLOOKUP('Données projet'!$B$9,Paramètres!$A$1:$I$88,3,0)*0.475*44/12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projet'!$B$10,Paramètres!$A$1:$I$88,3,0)*VLOOKUP('Données projet'!$B$10,Paramètres!$A$1:$I$88,5,0)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projet'!$B$10,Paramètres!$A$1:$I$88,3,0)*0.475*44/12</f>
        <v>#N/A</v>
      </c>
      <c r="AV198" s="23" t="e">
        <f>EXP(-LN(2)/25)*AV197+(1-EXP(-LN(2)/25))/(LN(2)/25)*Calculateur!AQ198*Calculateur!AS198*VLOOKUP('Données projet'!$B$10,Paramètres!$A$1:$I$88,3,0)*0.475*44/12</f>
        <v>#N/A</v>
      </c>
      <c r="AW198" s="23" t="e">
        <f>EXP(-LN(2)/2)*AW197+(1-EXP(-LN(2)/2))/(LN(2)/2)*AQ198*AT198*VLOOKUP('Données projet'!$B$10,Paramètres!$A$1:$I$88,3,0)*0.475*44/12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projet'!$B$11,Paramètres!$A$1:$I$88,3,0)*VLOOKUP('Données projet'!$B$11,Paramètres!$A$1:$I$88,5,0)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projet'!$B$11,Paramètres!$A$1:$I$88,3,0)*0.475*44/12</f>
        <v>#N/A</v>
      </c>
      <c r="BQ198" s="23" t="e">
        <f>EXP(-LN(2)/25)*BQ197+(1-EXP(-LN(2)/25))/(LN(2)/25)*Calculateur!BL198*Calculateur!BN198*VLOOKUP('Données projet'!$B$11,Paramètres!$A$1:$I$88,3,0)*0.475*44/12</f>
        <v>#N/A</v>
      </c>
      <c r="BR198" s="23" t="e">
        <f>EXP(-LN(2)/2)*BR197+(1-EXP(-LN(2)/2))/(LN(2)/2)*BL198*BO198*VLOOKUP('Données projet'!$B$11,Paramètres!$A$1:$I$88,3,0)*0.475*44/12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projet'!$B$9,Paramètres!$A$1:$I$88,3,0)*VLOOKUP('Données projet'!$B$9,Paramètres!$A$1:$I$88,5,0)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148.54336005338024</v>
      </c>
      <c r="T199" s="62">
        <f t="shared" si="204"/>
        <v>361.07991692964788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1.9913665573099915</v>
      </c>
      <c r="AA199" s="23">
        <f>EXP(-LN(2)/25)*AA198+(1-EXP(-LN(2)/25))/(LN(2)/25)*Calculateur!V199*Calculateur!X199*VLOOKUP('Données projet'!$B$9,Paramètres!$A$1:$I$88,3,0)*0.475*44/12</f>
        <v>0.44066442949348195</v>
      </c>
      <c r="AB199" s="23">
        <f>EXP(-LN(2)/2)*AB198+(1-EXP(-LN(2)/2))/(LN(2)/2)*V199*Y199*VLOOKUP('Données projet'!$B$9,Paramètres!$A$1:$I$88,3,0)*0.475*44/12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projet'!$B$10,Paramètres!$A$1:$I$88,3,0)*VLOOKUP('Données projet'!$B$10,Paramètres!$A$1:$I$88,5,0)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projet'!$B$10,Paramètres!$A$1:$I$88,3,0)*0.475*44/12</f>
        <v>#N/A</v>
      </c>
      <c r="AV199" s="23" t="e">
        <f>EXP(-LN(2)/25)*AV198+(1-EXP(-LN(2)/25))/(LN(2)/25)*Calculateur!AQ199*Calculateur!AS199*VLOOKUP('Données projet'!$B$10,Paramètres!$A$1:$I$88,3,0)*0.475*44/12</f>
        <v>#N/A</v>
      </c>
      <c r="AW199" s="23" t="e">
        <f>EXP(-LN(2)/2)*AW198+(1-EXP(-LN(2)/2))/(LN(2)/2)*AQ199*AT199*VLOOKUP('Données projet'!$B$10,Paramètres!$A$1:$I$88,3,0)*0.475*44/12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projet'!$B$11,Paramètres!$A$1:$I$88,3,0)*VLOOKUP('Données projet'!$B$11,Paramètres!$A$1:$I$88,5,0)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projet'!$B$11,Paramètres!$A$1:$I$88,3,0)*0.475*44/12</f>
        <v>#N/A</v>
      </c>
      <c r="BQ199" s="23" t="e">
        <f>EXP(-LN(2)/25)*BQ198+(1-EXP(-LN(2)/25))/(LN(2)/25)*Calculateur!BL199*Calculateur!BN199*VLOOKUP('Données projet'!$B$11,Paramètres!$A$1:$I$88,3,0)*0.475*44/12</f>
        <v>#N/A</v>
      </c>
      <c r="BR199" s="23" t="e">
        <f>EXP(-LN(2)/2)*BR198+(1-EXP(-LN(2)/2))/(LN(2)/2)*BL199*BO199*VLOOKUP('Données projet'!$B$11,Paramètres!$A$1:$I$88,3,0)*0.475*44/12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projet'!$B$9,Paramètres!$A$1:$I$88,3,0)*VLOOKUP('Données projet'!$B$9,Paramètres!$A$1:$I$88,5,0)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148.54336005338024</v>
      </c>
      <c r="T200" s="62">
        <f t="shared" si="204"/>
        <v>361.07991692964788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1.9523170737348094</v>
      </c>
      <c r="AA200" s="23">
        <f>EXP(-LN(2)/25)*AA199+(1-EXP(-LN(2)/25))/(LN(2)/25)*Calculateur!V200*Calculateur!X200*VLOOKUP('Données projet'!$B$9,Paramètres!$A$1:$I$88,3,0)*0.475*44/12</f>
        <v>0.42861443749544748</v>
      </c>
      <c r="AB200" s="23">
        <f>EXP(-LN(2)/2)*AB199+(1-EXP(-LN(2)/2))/(LN(2)/2)*V200*Y200*VLOOKUP('Données projet'!$B$9,Paramètres!$A$1:$I$88,3,0)*0.475*44/12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projet'!$B$10,Paramètres!$A$1:$I$88,3,0)*VLOOKUP('Données projet'!$B$10,Paramètres!$A$1:$I$88,5,0)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projet'!$B$10,Paramètres!$A$1:$I$88,3,0)*0.475*44/12</f>
        <v>#N/A</v>
      </c>
      <c r="AV200" s="23" t="e">
        <f>EXP(-LN(2)/25)*AV199+(1-EXP(-LN(2)/25))/(LN(2)/25)*Calculateur!AQ200*Calculateur!AS200*VLOOKUP('Données projet'!$B$10,Paramètres!$A$1:$I$88,3,0)*0.475*44/12</f>
        <v>#N/A</v>
      </c>
      <c r="AW200" s="23" t="e">
        <f>EXP(-LN(2)/2)*AW199+(1-EXP(-LN(2)/2))/(LN(2)/2)*AQ200*AT200*VLOOKUP('Données projet'!$B$10,Paramètres!$A$1:$I$88,3,0)*0.475*44/12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projet'!$B$11,Paramètres!$A$1:$I$88,3,0)*VLOOKUP('Données projet'!$B$11,Paramètres!$A$1:$I$88,5,0)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projet'!$B$11,Paramètres!$A$1:$I$88,3,0)*0.475*44/12</f>
        <v>#N/A</v>
      </c>
      <c r="BQ200" s="23" t="e">
        <f>EXP(-LN(2)/25)*BQ199+(1-EXP(-LN(2)/25))/(LN(2)/25)*Calculateur!BL200*Calculateur!BN200*VLOOKUP('Données projet'!$B$11,Paramètres!$A$1:$I$88,3,0)*0.475*44/12</f>
        <v>#N/A</v>
      </c>
      <c r="BR200" s="23" t="e">
        <f>EXP(-LN(2)/2)*BR199+(1-EXP(-LN(2)/2))/(LN(2)/2)*BL200*BO200*VLOOKUP('Données projet'!$B$11,Paramètres!$A$1:$I$88,3,0)*0.475*44/12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projet'!$B$9,Paramètres!$A$1:$I$88,3,0)*VLOOKUP('Données projet'!$B$9,Paramètres!$A$1:$I$88,5,0)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148.54336005338024</v>
      </c>
      <c r="T201" s="62">
        <f t="shared" si="204"/>
        <v>361.07991692964788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1.9140333267147034</v>
      </c>
      <c r="AA201" s="23">
        <f>EXP(-LN(2)/25)*AA200+(1-EXP(-LN(2)/25))/(LN(2)/25)*Calculateur!V201*Calculateur!X201*VLOOKUP('Données projet'!$B$9,Paramètres!$A$1:$I$88,3,0)*0.475*44/12</f>
        <v>0.41689395316228078</v>
      </c>
      <c r="AB201" s="23">
        <f>EXP(-LN(2)/2)*AB200+(1-EXP(-LN(2)/2))/(LN(2)/2)*V201*Y201*VLOOKUP('Données projet'!$B$9,Paramètres!$A$1:$I$88,3,0)*0.475*44/12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projet'!$B$10,Paramètres!$A$1:$I$88,3,0)*VLOOKUP('Données projet'!$B$10,Paramètres!$A$1:$I$88,5,0)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projet'!$B$10,Paramètres!$A$1:$I$88,3,0)*0.475*44/12</f>
        <v>#N/A</v>
      </c>
      <c r="AV201" s="23" t="e">
        <f>EXP(-LN(2)/25)*AV200+(1-EXP(-LN(2)/25))/(LN(2)/25)*Calculateur!AQ201*Calculateur!AS201*VLOOKUP('Données projet'!$B$10,Paramètres!$A$1:$I$88,3,0)*0.475*44/12</f>
        <v>#N/A</v>
      </c>
      <c r="AW201" s="23" t="e">
        <f>EXP(-LN(2)/2)*AW200+(1-EXP(-LN(2)/2))/(LN(2)/2)*AQ201*AT201*VLOOKUP('Données projet'!$B$10,Paramètres!$A$1:$I$88,3,0)*0.475*44/12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projet'!$B$11,Paramètres!$A$1:$I$88,3,0)*VLOOKUP('Données projet'!$B$11,Paramètres!$A$1:$I$88,5,0)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projet'!$B$11,Paramètres!$A$1:$I$88,3,0)*0.475*44/12</f>
        <v>#N/A</v>
      </c>
      <c r="BQ201" s="23" t="e">
        <f>EXP(-LN(2)/25)*BQ200+(1-EXP(-LN(2)/25))/(LN(2)/25)*Calculateur!BL201*Calculateur!BN201*VLOOKUP('Données projet'!$B$11,Paramètres!$A$1:$I$88,3,0)*0.475*44/12</f>
        <v>#N/A</v>
      </c>
      <c r="BR201" s="23" t="e">
        <f>EXP(-LN(2)/2)*BR200+(1-EXP(-LN(2)/2))/(LN(2)/2)*BL201*BO201*VLOOKUP('Données projet'!$B$11,Paramètres!$A$1:$I$88,3,0)*0.475*44/12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projet'!$B$9,Paramètres!$A$1:$I$88,3,0)*VLOOKUP('Données projet'!$B$9,Paramètres!$A$1:$I$88,5,0)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148.54336005338024</v>
      </c>
      <c r="T202" s="62">
        <f t="shared" si="204"/>
        <v>361.07991692964788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1.8765003006228818</v>
      </c>
      <c r="AA202" s="23">
        <f>EXP(-LN(2)/25)*AA201+(1-EXP(-LN(2)/25))/(LN(2)/25)*Calculateur!V202*Calculateur!X202*VLOOKUP('Données projet'!$B$9,Paramètres!$A$1:$I$88,3,0)*0.475*44/12</f>
        <v>0.40549396608955807</v>
      </c>
      <c r="AB202" s="23">
        <f>EXP(-LN(2)/2)*AB201+(1-EXP(-LN(2)/2))/(LN(2)/2)*V202*Y202*VLOOKUP('Données projet'!$B$9,Paramètres!$A$1:$I$88,3,0)*0.475*44/12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projet'!$B$10,Paramètres!$A$1:$I$88,3,0)*VLOOKUP('Données projet'!$B$10,Paramètres!$A$1:$I$88,5,0)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projet'!$B$10,Paramètres!$A$1:$I$88,3,0)*0.475*44/12</f>
        <v>#N/A</v>
      </c>
      <c r="AV202" s="23" t="e">
        <f>EXP(-LN(2)/25)*AV201+(1-EXP(-LN(2)/25))/(LN(2)/25)*Calculateur!AQ202*Calculateur!AS202*VLOOKUP('Données projet'!$B$10,Paramètres!$A$1:$I$88,3,0)*0.475*44/12</f>
        <v>#N/A</v>
      </c>
      <c r="AW202" s="23" t="e">
        <f>EXP(-LN(2)/2)*AW201+(1-EXP(-LN(2)/2))/(LN(2)/2)*AQ202*AT202*VLOOKUP('Données projet'!$B$10,Paramètres!$A$1:$I$88,3,0)*0.475*44/12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projet'!$B$11,Paramètres!$A$1:$I$88,3,0)*VLOOKUP('Données projet'!$B$11,Paramètres!$A$1:$I$88,5,0)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projet'!$B$11,Paramètres!$A$1:$I$88,3,0)*0.475*44/12</f>
        <v>#N/A</v>
      </c>
      <c r="BQ202" s="23" t="e">
        <f>EXP(-LN(2)/25)*BQ201+(1-EXP(-LN(2)/25))/(LN(2)/25)*Calculateur!BL202*Calculateur!BN202*VLOOKUP('Données projet'!$B$11,Paramètres!$A$1:$I$88,3,0)*0.475*44/12</f>
        <v>#N/A</v>
      </c>
      <c r="BR202" s="23" t="e">
        <f>EXP(-LN(2)/2)*BR201+(1-EXP(-LN(2)/2))/(LN(2)/2)*BL202*BO202*VLOOKUP('Données projet'!$B$11,Paramètres!$A$1:$I$88,3,0)*0.475*44/12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projet'!$B$9,Paramètres!$A$1:$I$88,3,0)*VLOOKUP('Données projet'!$B$9,Paramètres!$A$1:$I$88,5,0)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148.54336005338024</v>
      </c>
      <c r="T203" s="62">
        <f t="shared" si="204"/>
        <v>361.07991692964788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1.8397032742798354</v>
      </c>
      <c r="AA203" s="23">
        <f>EXP(-LN(2)/25)*AA202+(1-EXP(-LN(2)/25))/(LN(2)/25)*Calculateur!V203*Calculateur!X203*VLOOKUP('Données projet'!$B$9,Paramètres!$A$1:$I$88,3,0)*0.475*44/12</f>
        <v>0.39440571226283822</v>
      </c>
      <c r="AB203" s="23">
        <f>EXP(-LN(2)/2)*AB202+(1-EXP(-LN(2)/2))/(LN(2)/2)*V203*Y203*VLOOKUP('Données projet'!$B$9,Paramètres!$A$1:$I$88,3,0)*0.475*44/12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projet'!$B$10,Paramètres!$A$1:$I$88,3,0)*VLOOKUP('Données projet'!$B$10,Paramètres!$A$1:$I$88,5,0)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projet'!$B$10,Paramètres!$A$1:$I$88,3,0)*0.475*44/12</f>
        <v>#N/A</v>
      </c>
      <c r="AV203" s="23" t="e">
        <f>EXP(-LN(2)/25)*AV202+(1-EXP(-LN(2)/25))/(LN(2)/25)*Calculateur!AQ203*Calculateur!AS203*VLOOKUP('Données projet'!$B$10,Paramètres!$A$1:$I$88,3,0)*0.475*44/12</f>
        <v>#N/A</v>
      </c>
      <c r="AW203" s="23" t="e">
        <f>EXP(-LN(2)/2)*AW202+(1-EXP(-LN(2)/2))/(LN(2)/2)*AQ203*AT203*VLOOKUP('Données projet'!$B$10,Paramètres!$A$1:$I$88,3,0)*0.475*44/12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projet'!$B$11,Paramètres!$A$1:$I$88,3,0)*VLOOKUP('Données projet'!$B$11,Paramètres!$A$1:$I$88,5,0)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projet'!$B$11,Paramètres!$A$1:$I$88,3,0)*0.475*44/12</f>
        <v>#N/A</v>
      </c>
      <c r="BQ203" s="23" t="e">
        <f>EXP(-LN(2)/25)*BQ202+(1-EXP(-LN(2)/25))/(LN(2)/25)*Calculateur!BL203*Calculateur!BN203*VLOOKUP('Données projet'!$B$11,Paramètres!$A$1:$I$88,3,0)*0.475*44/12</f>
        <v>#N/A</v>
      </c>
      <c r="BR203" s="23" t="e">
        <f>EXP(-LN(2)/2)*BR202+(1-EXP(-LN(2)/2))/(LN(2)/2)*BL203*BO203*VLOOKUP('Données projet'!$B$11,Paramètres!$A$1:$I$88,3,0)*0.475*44/12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294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294</v>
      </c>
      <c r="BA204" s="87" t="s">
        <v>294</v>
      </c>
      <c r="BV204" s="87" t="s">
        <v>294</v>
      </c>
      <c r="CQ204" s="87" t="s">
        <v>294</v>
      </c>
      <c r="DL204" s="87" t="s">
        <v>294</v>
      </c>
      <c r="EG204" s="87" t="s">
        <v>294</v>
      </c>
      <c r="FB204" s="87" t="s">
        <v>294</v>
      </c>
      <c r="FW204" s="87" t="s">
        <v>294</v>
      </c>
      <c r="GR204" s="87" t="s">
        <v>294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1.4943820583928935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workbookViewId="0">
      <selection activeCell="E10" sqref="E10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1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2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1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3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3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2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1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2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131" t="s">
        <v>148</v>
      </c>
      <c r="B87" s="139"/>
      <c r="C87" s="133">
        <v>0.42</v>
      </c>
      <c r="D87" s="133" t="s">
        <v>161</v>
      </c>
      <c r="E87" s="133">
        <v>1.3</v>
      </c>
      <c r="F87" s="134" t="s">
        <v>274</v>
      </c>
      <c r="G87" s="140"/>
      <c r="H87" s="139"/>
      <c r="I87" s="141"/>
    </row>
    <row r="88" spans="1:14" ht="15" thickBot="1" x14ac:dyDescent="0.35">
      <c r="A88" s="142" t="s">
        <v>149</v>
      </c>
      <c r="B88" s="143"/>
      <c r="C88" s="144">
        <v>0.56999999999999995</v>
      </c>
      <c r="D88" s="145" t="s">
        <v>161</v>
      </c>
      <c r="E88" s="144">
        <v>1.56</v>
      </c>
      <c r="F88" s="144" t="s">
        <v>274</v>
      </c>
      <c r="G88" s="143"/>
      <c r="H88" s="143"/>
      <c r="I88" s="146"/>
    </row>
    <row r="92" spans="1:14" x14ac:dyDescent="0.3">
      <c r="A92" s="131" t="s">
        <v>208</v>
      </c>
    </row>
    <row r="93" spans="1:14" x14ac:dyDescent="0.3">
      <c r="A93" s="131" t="s">
        <v>209</v>
      </c>
    </row>
    <row r="94" spans="1:14" x14ac:dyDescent="0.3">
      <c r="A94" s="131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N5" sqref="N5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2" t="s">
        <v>271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4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2.9178000000000002</v>
      </c>
      <c r="C6" s="156">
        <f ca="1">IF(OR('Données projet'!B9="",'Données projet'!C9="",'Données projet'!C9=0%),0,Calculateur!S3)</f>
        <v>148.54336005338024</v>
      </c>
      <c r="D6" s="156">
        <f>IF(OR('Données projet'!B9="",'Données projet'!C9="",'Données projet'!C9=0%),0,Calculateur!T3)</f>
        <v>361.07991692964788</v>
      </c>
      <c r="E6" s="156">
        <f ca="1">MIN(C6,D6)</f>
        <v>148.54336005338024</v>
      </c>
      <c r="F6" s="156">
        <f ca="1">E6*B6</f>
        <v>433.41981596375291</v>
      </c>
      <c r="G6" s="156">
        <f ca="1">F6*(100%-'Données projet'!$C$24)*(100%-'Données projet'!$C$25)*(100%-'Données projet'!$C$26)*(100%-'Données projet'!$C$27)</f>
        <v>265.25292736981675</v>
      </c>
      <c r="H6" s="157">
        <f>IF(OR('Données projet'!B9="",'Données projet'!C9="",'Données projet'!C9=0%),0,AVERAGE(Calculateur!$AC$3:$AC$33)*B6)</f>
        <v>43.863514868536257</v>
      </c>
      <c r="I6" s="158">
        <f>H6*(100%-'Données projet'!$C$24)*(100%-'Données projet'!$C$25)*(100%-'Données projet'!$C$26)*(100%-'Données projet'!$C$27)</f>
        <v>26.844471099544194</v>
      </c>
      <c r="J6" s="159">
        <f>IF(OR('Données projet'!B9="",'Données projet'!C9="",'Données projet'!C9=0%),0,SUM(Calculateur!$V$3:$V$33)*VLOOKUP('Données projet'!$B$9,Paramètres!$A$1:$I$88,9,0)*B6)</f>
        <v>760.90388399999995</v>
      </c>
      <c r="K6" s="160">
        <f>J6*(100%-'Données projet'!$C$24)*(100%-'Données projet'!$C$25)*(100%-'Données projet'!$C$26)*(100%-'Données projet'!$C$27)</f>
        <v>465.67317700799998</v>
      </c>
      <c r="L6" s="161">
        <f ca="1">G6+I6+K6</f>
        <v>757.77057547736092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projet'!$B$10,Paramètres!$A$1:$I$88,9,0)*B7)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projet'!$B$11,Paramètres!$A$1:$I$88,9,0)*B8)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projet'!$B$12,Paramètres!$A$1:$I$88,9,0)*B9)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projet'!$B$13,Paramètres!$A$1:$I$88,9,0)*B10)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projet'!$B$14,Paramètres!$A$1:$I$88,9,0)*B11)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projet'!$B$15,Paramètres!$A$1:$I$88,9,0)*B12)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projet'!$B$16,Paramètres!$A$1:$I$88,9,0)*B13)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projet'!$B$17,Paramètres!$A$1:$I$88,9,0)*B14)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projet'!$B$18,Paramètres!$A$1:$I$88,9,0)*B15)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433.41981596375291</v>
      </c>
      <c r="G16" s="175">
        <f t="shared" ca="1" si="3"/>
        <v>265.25292736981675</v>
      </c>
      <c r="H16" s="176">
        <f t="shared" si="3"/>
        <v>43.863514868536257</v>
      </c>
      <c r="I16" s="176">
        <f t="shared" si="3"/>
        <v>26.844471099544194</v>
      </c>
      <c r="J16" s="177">
        <f t="shared" si="3"/>
        <v>760.90388399999995</v>
      </c>
      <c r="K16" s="177">
        <f t="shared" si="3"/>
        <v>465.67317700799998</v>
      </c>
      <c r="L16" s="178">
        <f t="shared" ca="1" si="3"/>
        <v>757.77057547736092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14" t="s">
        <v>246</v>
      </c>
      <c r="G17" s="315"/>
      <c r="H17" s="315"/>
      <c r="I17" s="315"/>
      <c r="J17" s="315"/>
      <c r="K17" s="315"/>
      <c r="L17" s="315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16"/>
      <c r="G18" s="316"/>
      <c r="H18" s="316"/>
      <c r="I18" s="316"/>
      <c r="J18" s="316"/>
      <c r="K18" s="316"/>
      <c r="L18" s="316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Normal="100" workbookViewId="0">
      <selection activeCell="N18" sqref="N18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2" t="s">
        <v>272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0" t="s">
        <v>316</v>
      </c>
      <c r="I4" s="320"/>
      <c r="K4" s="317" t="s">
        <v>253</v>
      </c>
      <c r="L4" s="31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8" t="s">
        <v>311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312</v>
      </c>
      <c r="C9" s="25"/>
      <c r="D9" s="25"/>
      <c r="E9" s="25"/>
      <c r="F9" s="261"/>
      <c r="G9" s="260" t="s">
        <v>315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318</v>
      </c>
      <c r="C10" s="25"/>
      <c r="D10" s="25"/>
      <c r="E10" s="25"/>
      <c r="F10" s="261"/>
      <c r="G10" s="260" t="s">
        <v>317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2.9178000000000002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313</v>
      </c>
      <c r="B11" s="25"/>
      <c r="C11" s="25"/>
      <c r="D11" s="25"/>
      <c r="E11" s="25"/>
      <c r="F11" s="261"/>
      <c r="G11" s="260" t="s">
        <v>314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291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1" t="s">
        <v>319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287</v>
      </c>
      <c r="F16" s="261"/>
      <c r="G16" s="321"/>
      <c r="H16" s="203"/>
      <c r="I16" s="204"/>
      <c r="J16" s="216"/>
      <c r="K16" s="225"/>
      <c r="L16" s="317" t="s">
        <v>254</v>
      </c>
      <c r="M16" s="31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1"/>
      <c r="J17" s="216"/>
      <c r="K17" s="225"/>
      <c r="L17" s="288" t="s">
        <v>290</v>
      </c>
      <c r="M17" s="290"/>
      <c r="N17" s="187">
        <f>VLOOKUP(N16,Calculateur!$A$2:$H$153,3,0)/VLOOKUP('Scénario référence'!$G$15,Paramètres!A1:I88,3,0)/VLOOKUP('Scénario référence'!$G$15,Paramètres!A1:I88,5,0)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1"/>
      <c r="J18" s="216"/>
      <c r="K18" s="225"/>
      <c r="L18" s="288" t="s">
        <v>255</v>
      </c>
      <c r="M18" s="290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1"/>
      <c r="H19" s="232" t="s">
        <v>178</v>
      </c>
      <c r="I19" s="232" t="s">
        <v>288</v>
      </c>
      <c r="J19" s="260"/>
      <c r="K19" s="183"/>
      <c r="L19" s="317" t="s">
        <v>289</v>
      </c>
      <c r="M19" s="31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11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19" t="s">
        <v>260</v>
      </c>
      <c r="M23" s="319"/>
      <c r="N23" s="319"/>
      <c r="O23" s="25"/>
      <c r="P23" s="25"/>
      <c r="Q23" s="265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12</v>
      </c>
      <c r="B24" s="193">
        <f>'Données projet'!D37</f>
        <v>34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14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5">
        <f ca="1">T23-T24</f>
        <v>0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16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2" t="s">
        <v>258</v>
      </c>
      <c r="M26" s="323"/>
      <c r="N26" s="323"/>
      <c r="O26" s="323"/>
      <c r="P26" s="324"/>
      <c r="Q26" s="265"/>
      <c r="R26" s="25"/>
      <c r="S26" s="198" t="s">
        <v>265</v>
      </c>
      <c r="T26" s="332" t="str">
        <f ca="1">IF(T25&lt;0,"Votre projet est additionnel","Votre projet n'est pas additionnel")</f>
        <v>Votre projet n'est pas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17</v>
      </c>
      <c r="B27" s="193">
        <f>'Données projet'!D40</f>
        <v>43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5"/>
      <c r="M27" s="326"/>
      <c r="N27" s="326"/>
      <c r="O27" s="326"/>
      <c r="P27" s="327"/>
      <c r="Q27" s="265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19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21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22</v>
      </c>
      <c r="B30" s="193">
        <f>'Données projet'!D43</f>
        <v>56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24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26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28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30</v>
      </c>
      <c r="B34" s="193">
        <f>'Données projet'!D47</f>
        <v>309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287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287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287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287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287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287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287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287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287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2022-03-18T14:42:20Z</dcterms:modified>
</cp:coreProperties>
</file>