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2-NOTIFIE/041-B-BACHELET-BFC(71)-LE BOIS DE CRUSSOLE-St Etienne en Bresse/"/>
    </mc:Choice>
  </mc:AlternateContent>
  <xr:revisionPtr revIDLastSave="0" documentId="13_ncr:1_{E0F355E7-8303-804D-B69B-9CA9D1EF41E7}" xr6:coauthVersionLast="45" xr6:coauthVersionMax="45" xr10:uidLastSave="{00000000-0000-0000-0000-000000000000}"/>
  <bookViews>
    <workbookView xWindow="21120" yWindow="-24560" windowWidth="19420" windowHeight="2114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Valeur BO BI BE" sheetId="8" r:id="rId8"/>
  </sheets>
  <externalReferences>
    <externalReference r:id="rId9"/>
  </externalReference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6" l="1"/>
  <c r="C56" i="6"/>
  <c r="C57" i="6"/>
  <c r="C58" i="6"/>
  <c r="C59" i="6"/>
  <c r="C60" i="6"/>
  <c r="C61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23" i="6"/>
  <c r="C117" i="6" l="1"/>
  <c r="C118" i="6"/>
  <c r="C119" i="6"/>
  <c r="C120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85" i="6"/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99" i="6"/>
  <c r="C100" i="6"/>
  <c r="C101" i="6"/>
  <c r="C102" i="6"/>
  <c r="C103" i="6"/>
  <c r="C104" i="6"/>
  <c r="C62" i="6"/>
  <c r="C63" i="6"/>
  <c r="C64" i="6"/>
  <c r="C65" i="6"/>
  <c r="C66" i="6"/>
  <c r="C67" i="6"/>
  <c r="C68" i="6"/>
  <c r="C69" i="6"/>
  <c r="C70" i="6"/>
  <c r="C71" i="6"/>
  <c r="C72" i="6"/>
  <c r="C73" i="6"/>
  <c r="C37" i="6"/>
  <c r="C38" i="6"/>
  <c r="C39" i="6"/>
  <c r="C40" i="6"/>
  <c r="C41" i="6"/>
  <c r="C4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GL4" i="2"/>
  <c r="FQ4" i="2"/>
  <c r="EA4" i="2"/>
  <c r="HI4" i="2"/>
  <c r="BQ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C5" i="2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EC6" i="2"/>
  <c r="FR6" i="2"/>
  <c r="EA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FS7" i="2"/>
  <c r="EB7" i="2"/>
  <c r="EA7" i="2"/>
  <c r="EW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FS8" i="2" l="1"/>
  <c r="EX8" i="2"/>
  <c r="EC8" i="2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I10" i="2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EC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I16" i="2" l="1"/>
  <c r="FS16" i="2"/>
  <c r="HH16" i="2"/>
  <c r="EX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FS18" i="2"/>
  <c r="EA18" i="2"/>
  <c r="HI18" i="2"/>
  <c r="EV18" i="2"/>
  <c r="EW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EC19" i="2"/>
  <c r="FS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I20" i="2"/>
  <c r="FS20" i="2"/>
  <c r="EV20" i="2"/>
  <c r="EW20" i="2"/>
  <c r="EC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X21" i="2"/>
  <c r="HH21" i="2"/>
  <c r="EW21" i="2"/>
  <c r="EB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C22" i="2"/>
  <c r="EB22" i="2"/>
  <c r="EA22" i="2"/>
  <c r="HI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C24" i="2"/>
  <c r="HI24" i="2"/>
  <c r="FR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X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C30" i="2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HG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S35" i="2"/>
  <c r="EA35" i="2"/>
  <c r="FQ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HI39" i="2" l="1"/>
  <c r="EX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I40" i="2" l="1"/>
  <c r="FS40" i="2"/>
  <c r="EX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G44" i="2"/>
  <c r="HI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FS46" i="2"/>
  <c r="EC46" i="2"/>
  <c r="HI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HH48" i="2"/>
  <c r="EC48" i="2"/>
  <c r="HG48" i="2"/>
  <c r="FS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EC49" i="2"/>
  <c r="HI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EX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B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C57" i="2"/>
  <c r="FS57" i="2"/>
  <c r="HH57" i="2"/>
  <c r="EB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FS58" i="2"/>
  <c r="EA58" i="2"/>
  <c r="EX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V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FS61" i="2"/>
  <c r="EX61" i="2"/>
  <c r="EA61" i="2"/>
  <c r="HI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FS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C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B70" i="2"/>
  <c r="HG70" i="2"/>
  <c r="FS70" i="2"/>
  <c r="HI70" i="2"/>
  <c r="EW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A71" i="2"/>
  <c r="HH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FR74" i="2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HH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FS77" i="2"/>
  <c r="EX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EC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EV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EW83" i="2"/>
  <c r="HI83" i="2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FS85" i="2"/>
  <c r="EW85" i="2"/>
  <c r="EV85" i="2"/>
  <c r="EC85" i="2"/>
  <c r="HH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A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FS87" i="2"/>
  <c r="HI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X89" i="2"/>
  <c r="EC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X91" i="2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S92" i="2" l="1"/>
  <c r="HI92" i="2"/>
  <c r="EX92" i="2"/>
  <c r="EW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I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HI98" i="2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FS99" i="2" l="1"/>
  <c r="EX99" i="2"/>
  <c r="EB99" i="2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EC102" i="2"/>
  <c r="HI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FS103" i="2"/>
  <c r="EC103" i="2"/>
  <c r="EX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FS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X109" i="2"/>
  <c r="EC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HG110" i="2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X111" i="2" l="1"/>
  <c r="FS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C114" i="2"/>
  <c r="EW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C116" i="2"/>
  <c r="EA116" i="2"/>
  <c r="HG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A117" i="2"/>
  <c r="HG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X118" i="2"/>
  <c r="EC118" i="2"/>
  <c r="FS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EX119" i="2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EC120" i="2"/>
  <c r="FQ120" i="2"/>
  <c r="HI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EC124" i="2"/>
  <c r="HG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A126" i="2"/>
  <c r="EX126" i="2"/>
  <c r="HG126" i="2"/>
  <c r="FS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HI128" i="2"/>
  <c r="EX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C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C134" i="2"/>
  <c r="HG134" i="2"/>
  <c r="EV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X135" i="2"/>
  <c r="FS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EC136" i="2"/>
  <c r="HI136" i="2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FS140" i="2"/>
  <c r="EC140" i="2"/>
  <c r="EX140" i="2"/>
  <c r="EB140" i="2"/>
  <c r="FR140" i="2"/>
  <c r="HH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A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C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HI143" i="2"/>
  <c r="EC143" i="2"/>
  <c r="EA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G145" i="2"/>
  <c r="EB145" i="2"/>
  <c r="HH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X146" i="2"/>
  <c r="EA146" i="2"/>
  <c r="HH146" i="2"/>
  <c r="FR146" i="2"/>
  <c r="HG146" i="2"/>
  <c r="FS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C147" i="2"/>
  <c r="EX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X149" i="2"/>
  <c r="EC149" i="2"/>
  <c r="HH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HH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FS152" i="2"/>
  <c r="EB152" i="2"/>
  <c r="EC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EB154" i="2"/>
  <c r="HG154" i="2"/>
  <c r="HJ154" i="2" s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ED154" i="2"/>
  <c r="DI154" i="2"/>
  <c r="EA155" i="2"/>
  <c r="AC154" i="2"/>
  <c r="EW155" i="2"/>
  <c r="EC155" i="2"/>
  <c r="EX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D155" i="2"/>
  <c r="EX156" i="2"/>
  <c r="EB156" i="2"/>
  <c r="DH156" i="2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CN156" i="2"/>
  <c r="FS157" i="2"/>
  <c r="EX157" i="2"/>
  <c r="EB157" i="2"/>
  <c r="EC157" i="2"/>
  <c r="EA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D157" i="2"/>
  <c r="EV158" i="2"/>
  <c r="EC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X159" i="2"/>
  <c r="FS159" i="2"/>
  <c r="EC159" i="2"/>
  <c r="HI159" i="2"/>
  <c r="ED158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DG160" i="2"/>
  <c r="EC160" i="2"/>
  <c r="ED159" i="2"/>
  <c r="EX160" i="2"/>
  <c r="FS160" i="2"/>
  <c r="HI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X161" i="2"/>
  <c r="EB161" i="2"/>
  <c r="ED160" i="2"/>
  <c r="A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DI161" i="2"/>
  <c r="EW162" i="2"/>
  <c r="HH162" i="2"/>
  <c r="HG162" i="2"/>
  <c r="FS162" i="2"/>
  <c r="EB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I163" i="2"/>
  <c r="EY162" i="2"/>
  <c r="EB163" i="2"/>
  <c r="EC163" i="2"/>
  <c r="ED162" i="2"/>
  <c r="EA163" i="2"/>
  <c r="EV163" i="2"/>
  <c r="FS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G164" i="2"/>
  <c r="HH164" i="2"/>
  <c r="EY163" i="2"/>
  <c r="FS164" i="2"/>
  <c r="EX164" i="2"/>
  <c r="DH164" i="2"/>
  <c r="EC164" i="2"/>
  <c r="EA164" i="2"/>
  <c r="HI164" i="2"/>
  <c r="EV164" i="2"/>
  <c r="FR164" i="2"/>
  <c r="DI163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EX166" i="2"/>
  <c r="EC166" i="2"/>
  <c r="CN165" i="2"/>
  <c r="FS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Y166" i="2"/>
  <c r="FR167" i="2"/>
  <c r="EX167" i="2"/>
  <c r="EC167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DG168" i="2"/>
  <c r="EX168" i="2"/>
  <c r="EB168" i="2"/>
  <c r="EC168" i="2"/>
  <c r="DI167" i="2"/>
  <c r="FS168" i="2"/>
  <c r="EV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B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EX170" i="2"/>
  <c r="HI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I171" i="2" l="1"/>
  <c r="EX171" i="2"/>
  <c r="EA171" i="2"/>
  <c r="EB171" i="2"/>
  <c r="FS171" i="2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W172" i="2"/>
  <c r="EV172" i="2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I173" i="2" l="1"/>
  <c r="ED172" i="2"/>
  <c r="EW173" i="2"/>
  <c r="EC173" i="2"/>
  <c r="EB173" i="2"/>
  <c r="EX173" i="2"/>
  <c r="HH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X175" i="2"/>
  <c r="EC175" i="2"/>
  <c r="EB175" i="2"/>
  <c r="AA175" i="2"/>
  <c r="EW175" i="2"/>
  <c r="EA175" i="2"/>
  <c r="HI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FQ177" i="2"/>
  <c r="FS177" i="2"/>
  <c r="EC177" i="2"/>
  <c r="EW177" i="2"/>
  <c r="EX177" i="2"/>
  <c r="HH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D177" i="2"/>
  <c r="EW178" i="2"/>
  <c r="EB178" i="2"/>
  <c r="EA178" i="2"/>
  <c r="HH178" i="2"/>
  <c r="EX178" i="2"/>
  <c r="HG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X179" i="2"/>
  <c r="EB179" i="2"/>
  <c r="HH179" i="2"/>
  <c r="EV179" i="2"/>
  <c r="DF179" i="2"/>
  <c r="EA179" i="2"/>
  <c r="HG179" i="2"/>
  <c r="FS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HG180" i="2"/>
  <c r="HI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HG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H185" i="2"/>
  <c r="HG185" i="2"/>
  <c r="EV185" i="2"/>
  <c r="EA185" i="2"/>
  <c r="EB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EA186" i="2"/>
  <c r="HH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X187" i="2"/>
  <c r="EC187" i="2"/>
  <c r="EB187" i="2"/>
  <c r="HH187" i="2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FS188" i="2"/>
  <c r="HI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I189" i="2"/>
  <c r="HH189" i="2"/>
  <c r="EY188" i="2"/>
  <c r="EV189" i="2"/>
  <c r="EB189" i="2"/>
  <c r="EC189" i="2"/>
  <c r="FS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D189" i="2"/>
  <c r="HI190" i="2"/>
  <c r="EB190" i="2"/>
  <c r="EV190" i="2"/>
  <c r="EW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X191" i="2"/>
  <c r="EC191" i="2"/>
  <c r="EW191" i="2"/>
  <c r="HI191" i="2"/>
  <c r="HH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HG192" i="2"/>
  <c r="HI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ED192" i="2"/>
  <c r="FQ193" i="2"/>
  <c r="EB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FQ194" i="2"/>
  <c r="ED193" i="2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FQ195" i="2"/>
  <c r="ED194" i="2"/>
  <c r="EX195" i="2"/>
  <c r="EY194" i="2"/>
  <c r="EB195" i="2"/>
  <c r="DH195" i="2"/>
  <c r="HG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FS196" i="2"/>
  <c r="EW196" i="2"/>
  <c r="EY195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I199" i="2" l="1"/>
  <c r="EY198" i="2"/>
  <c r="EV199" i="2"/>
  <c r="EW199" i="2"/>
  <c r="EB199" i="2"/>
  <c r="EA199" i="2"/>
  <c r="HH199" i="2"/>
  <c r="HG199" i="2"/>
  <c r="HJ199" i="2" s="1"/>
  <c r="FS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I200" i="2" l="1"/>
  <c r="EW200" i="2"/>
  <c r="EX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HH201" i="2"/>
  <c r="HG201" i="2"/>
  <c r="DI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G202" i="2"/>
  <c r="EX202" i="2"/>
  <c r="HH202" i="2"/>
  <c r="FS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BC181" i="2" a="1"/>
  <c r="BC181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D48" i="2" a="1"/>
  <c r="FD48" i="2" s="1"/>
  <c r="FD159" i="2" a="1"/>
  <c r="FD159" i="2" s="1"/>
  <c r="BC55" i="2" a="1"/>
  <c r="BC55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DN187" i="2" a="1"/>
  <c r="DN187" i="2" s="1"/>
  <c r="HJ202" i="2"/>
  <c r="AX200" i="2"/>
  <c r="HI203" i="2" l="1"/>
  <c r="DN56" i="2" a="1"/>
  <c r="DN56" i="2" s="1"/>
  <c r="BC58" i="2" a="1"/>
  <c r="BC58" i="2" s="1"/>
  <c r="BC7" i="2" a="1"/>
  <c r="BC7" i="2" s="1"/>
  <c r="BC185" i="2" a="1"/>
  <c r="BC185" i="2" s="1"/>
  <c r="BC151" i="2" a="1"/>
  <c r="BC151" i="2" s="1"/>
  <c r="BC143" i="2" a="1"/>
  <c r="BC143" i="2" s="1"/>
  <c r="BC83" i="2" a="1"/>
  <c r="BC83" i="2" s="1"/>
  <c r="BC31" i="2" a="1"/>
  <c r="BC31" i="2" s="1"/>
  <c r="BC18" i="2" a="1"/>
  <c r="BC18" i="2" s="1"/>
  <c r="BC84" i="2" a="1"/>
  <c r="BC84" i="2" s="1"/>
  <c r="BC130" i="2" a="1"/>
  <c r="BC130" i="2" s="1"/>
  <c r="BC65" i="2" a="1"/>
  <c r="BC65" i="2" s="1"/>
  <c r="BC47" i="2" a="1"/>
  <c r="BC47" i="2" s="1"/>
  <c r="BC32" i="2" a="1"/>
  <c r="BC32" i="2" s="1"/>
  <c r="BC164" i="2" a="1"/>
  <c r="BC164" i="2" s="1"/>
  <c r="BC192" i="2" a="1"/>
  <c r="BC192" i="2" s="1"/>
  <c r="BC117" i="2" a="1"/>
  <c r="BC117" i="2" s="1"/>
  <c r="BC34" i="2" a="1"/>
  <c r="BC34" i="2" s="1"/>
  <c r="BC114" i="2" a="1"/>
  <c r="BC114" i="2" s="1"/>
  <c r="BC126" i="2" a="1"/>
  <c r="BC126" i="2" s="1"/>
  <c r="BC82" i="2" a="1"/>
  <c r="BC82" i="2" s="1"/>
  <c r="BC68" i="2" a="1"/>
  <c r="BC68" i="2" s="1"/>
  <c r="AH92" i="2" a="1"/>
  <c r="AH92" i="2" s="1"/>
  <c r="AH163" i="2" a="1"/>
  <c r="AH163" i="2" s="1"/>
  <c r="AH19" i="2" a="1"/>
  <c r="AH19" i="2" s="1"/>
  <c r="AH62" i="2" a="1"/>
  <c r="AH62" i="2" s="1"/>
  <c r="AH166" i="2" a="1"/>
  <c r="AH166" i="2" s="1"/>
  <c r="AH90" i="2" a="1"/>
  <c r="AH90" i="2" s="1"/>
  <c r="AH151" i="2" a="1"/>
  <c r="AH151" i="2" s="1"/>
  <c r="DN113" i="2" a="1"/>
  <c r="DN113" i="2" s="1"/>
  <c r="GT181" i="2" a="1"/>
  <c r="GT181" i="2" s="1"/>
  <c r="GT133" i="2" a="1"/>
  <c r="GT133" i="2" s="1"/>
  <c r="GT121" i="2" a="1"/>
  <c r="GT121" i="2" s="1"/>
  <c r="FY69" i="2" a="1"/>
  <c r="FY69" i="2" s="1"/>
  <c r="FY35" i="2" a="1"/>
  <c r="FY35" i="2" s="1"/>
  <c r="FY30" i="2" a="1"/>
  <c r="FY30" i="2" s="1"/>
  <c r="FY104" i="2" a="1"/>
  <c r="FY104" i="2" s="1"/>
  <c r="FY190" i="2" a="1"/>
  <c r="FY190" i="2" s="1"/>
  <c r="FY50" i="2" a="1"/>
  <c r="FY50" i="2" s="1"/>
  <c r="FY78" i="2" a="1"/>
  <c r="FY78" i="2" s="1"/>
  <c r="EI162" i="2" a="1"/>
  <c r="EI162" i="2" s="1"/>
  <c r="EI150" i="2" a="1"/>
  <c r="EI150" i="2" s="1"/>
  <c r="DN184" i="2" a="1"/>
  <c r="DN184" i="2" s="1"/>
  <c r="BX107" i="2" a="1"/>
  <c r="BX107" i="2" s="1"/>
  <c r="AH199" i="2" a="1"/>
  <c r="AH199" i="2" s="1"/>
  <c r="FS203" i="2"/>
  <c r="EX203" i="2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EC203" i="2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D203" i="2"/>
  <c r="FZ11" i="2"/>
  <c r="FZ12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13" i="2" l="1"/>
  <c r="FJ156" i="2"/>
  <c r="FJ46" i="2"/>
  <c r="FJ155" i="2"/>
  <c r="FJ133" i="2"/>
  <c r="FJ91" i="2"/>
  <c r="FJ18" i="2"/>
  <c r="FJ134" i="2"/>
  <c r="FJ196" i="2"/>
  <c r="FJ70" i="2"/>
  <c r="FJ55" i="2"/>
  <c r="FJ59" i="2"/>
  <c r="FJ139" i="2"/>
  <c r="FJ132" i="2"/>
  <c r="FJ76" i="2"/>
  <c r="FJ171" i="2"/>
  <c r="FJ110" i="2"/>
  <c r="FJ49" i="2"/>
  <c r="FJ159" i="2"/>
  <c r="FJ77" i="2"/>
  <c r="FJ105" i="2"/>
  <c r="FJ30" i="2"/>
  <c r="FJ63" i="2"/>
  <c r="FJ48" i="2"/>
  <c r="FJ78" i="2"/>
  <c r="FJ7" i="2"/>
  <c r="FJ183" i="2"/>
  <c r="FJ200" i="2"/>
  <c r="FJ83" i="2"/>
  <c r="FJ27" i="2"/>
  <c r="FJ3" i="2"/>
  <c r="C13" i="4" s="1"/>
  <c r="E13" i="4" s="1"/>
  <c r="F13" i="4" s="1"/>
  <c r="G13" i="4" s="1"/>
  <c r="L13" i="4" s="1"/>
  <c r="FJ36" i="2"/>
  <c r="FJ34" i="2"/>
  <c r="FJ26" i="2"/>
  <c r="FJ89" i="2"/>
  <c r="FJ11" i="2"/>
  <c r="FJ20" i="2"/>
  <c r="FJ47" i="2"/>
  <c r="FJ82" i="2"/>
  <c r="FJ187" i="2"/>
  <c r="FJ69" i="2"/>
  <c r="FJ123" i="2"/>
  <c r="FJ122" i="2"/>
  <c r="FJ12" i="2"/>
  <c r="FJ179" i="2"/>
  <c r="FJ111" i="2"/>
  <c r="FJ17" i="2"/>
  <c r="FJ158" i="2"/>
  <c r="FJ152" i="2"/>
  <c r="FJ43" i="2"/>
  <c r="FJ84" i="2"/>
  <c r="FJ112" i="2"/>
  <c r="FJ194" i="2"/>
  <c r="FJ154" i="2"/>
  <c r="FJ10" i="2"/>
  <c r="FJ130" i="2"/>
  <c r="FJ142" i="2"/>
  <c r="FJ52" i="2"/>
  <c r="FJ115" i="2"/>
  <c r="FJ102" i="2"/>
  <c r="FJ73" i="2"/>
  <c r="FJ129" i="2"/>
  <c r="FJ5" i="2"/>
  <c r="FJ65" i="2"/>
  <c r="FJ146" i="2"/>
  <c r="FJ182" i="2"/>
  <c r="FJ178" i="2"/>
  <c r="FJ94" i="2"/>
  <c r="FJ184" i="2"/>
  <c r="FJ67" i="2"/>
  <c r="FJ181" i="2"/>
  <c r="FJ121" i="2"/>
  <c r="FJ124" i="2"/>
  <c r="FJ169" i="2"/>
  <c r="FJ202" i="2"/>
  <c r="FJ104" i="2"/>
  <c r="FJ145" i="2"/>
  <c r="FJ143" i="2"/>
  <c r="FJ54" i="2"/>
  <c r="FJ79" i="2"/>
  <c r="FJ62" i="2"/>
  <c r="FJ42" i="2"/>
  <c r="FJ98" i="2"/>
  <c r="FJ201" i="2"/>
  <c r="FJ188" i="2"/>
  <c r="FJ126" i="2"/>
  <c r="FJ165" i="2"/>
  <c r="FJ137" i="2"/>
  <c r="FJ23" i="2"/>
  <c r="FJ45" i="2"/>
  <c r="FJ119" i="2"/>
  <c r="FJ8" i="2"/>
  <c r="FJ61" i="2"/>
  <c r="FJ141" i="2"/>
  <c r="FJ107" i="2"/>
  <c r="FJ131" i="2"/>
  <c r="FJ166" i="2"/>
  <c r="FJ13" i="2"/>
  <c r="FJ135" i="2"/>
  <c r="FJ162" i="2"/>
  <c r="FJ101" i="2"/>
  <c r="FJ144" i="2"/>
  <c r="FJ177" i="2"/>
  <c r="FJ100" i="2"/>
  <c r="FJ29" i="2"/>
  <c r="FJ39" i="2"/>
  <c r="FJ193" i="2"/>
  <c r="FJ180" i="2"/>
  <c r="FJ37" i="2"/>
  <c r="FJ22" i="2"/>
  <c r="FJ97" i="2"/>
  <c r="FJ108" i="2"/>
  <c r="FJ161" i="2"/>
  <c r="FJ86" i="2"/>
  <c r="FJ163" i="2"/>
  <c r="FJ109" i="2"/>
  <c r="FJ72" i="2"/>
  <c r="FJ185" i="2"/>
  <c r="FJ136" i="2"/>
  <c r="FJ117" i="2"/>
  <c r="FJ31" i="2"/>
  <c r="FJ85" i="2"/>
  <c r="FJ138" i="2"/>
  <c r="FJ198" i="2"/>
  <c r="FJ28" i="2"/>
  <c r="FJ66" i="2"/>
  <c r="FJ195" i="2"/>
  <c r="FJ64" i="2"/>
  <c r="FJ148" i="2"/>
  <c r="FJ189" i="2"/>
  <c r="FJ57" i="2"/>
  <c r="FJ173" i="2"/>
  <c r="FJ19" i="2"/>
  <c r="FJ56" i="2"/>
  <c r="FJ103" i="2"/>
  <c r="FJ35" i="2"/>
  <c r="FJ68" i="2"/>
  <c r="FJ96" i="2"/>
  <c r="FJ128" i="2"/>
  <c r="FJ60" i="2"/>
  <c r="FJ106" i="2"/>
  <c r="FJ120" i="2"/>
  <c r="FJ21" i="2"/>
  <c r="FJ32" i="2"/>
  <c r="FJ170" i="2"/>
  <c r="FJ172" i="2"/>
  <c r="FJ38" i="2"/>
  <c r="FJ191" i="2"/>
  <c r="FJ88" i="2"/>
  <c r="FJ80" i="2"/>
  <c r="FJ147" i="2"/>
  <c r="FJ175" i="2"/>
  <c r="FJ164" i="2"/>
  <c r="FJ150" i="2"/>
  <c r="FJ33" i="2"/>
  <c r="FJ75" i="2"/>
  <c r="FJ6" i="2"/>
  <c r="FJ114" i="2"/>
  <c r="FJ197" i="2"/>
  <c r="FJ40" i="2"/>
  <c r="FJ71" i="2"/>
  <c r="FJ16" i="2"/>
  <c r="FJ95" i="2"/>
  <c r="FJ51" i="2"/>
  <c r="FJ157" i="2"/>
  <c r="FJ24" i="2"/>
  <c r="FJ58" i="2"/>
  <c r="FJ81" i="2"/>
  <c r="FJ25" i="2"/>
  <c r="FJ153" i="2"/>
  <c r="FJ176" i="2"/>
  <c r="FJ118" i="2"/>
  <c r="FJ140" i="2"/>
  <c r="FJ190" i="2"/>
  <c r="FJ4" i="2"/>
  <c r="FJ53" i="2"/>
  <c r="FJ168" i="2"/>
  <c r="FJ90" i="2"/>
  <c r="FJ149" i="2"/>
  <c r="FJ160" i="2"/>
  <c r="FJ174" i="2"/>
  <c r="FJ151" i="2"/>
  <c r="FJ125" i="2"/>
  <c r="FJ44" i="2"/>
  <c r="FJ99" i="2"/>
  <c r="FJ127" i="2"/>
  <c r="FJ116" i="2"/>
  <c r="FJ9" i="2"/>
  <c r="FJ15" i="2"/>
  <c r="FJ14" i="2"/>
  <c r="FJ186" i="2"/>
  <c r="FJ74" i="2"/>
  <c r="FJ203" i="2"/>
  <c r="FJ41" i="2"/>
  <c r="FJ199" i="2"/>
  <c r="FJ87" i="2"/>
  <c r="FJ93" i="2"/>
  <c r="FJ50" i="2"/>
  <c r="FJ192" i="2"/>
  <c r="FJ92" i="2"/>
  <c r="FJ167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24" i="2" l="1"/>
  <c r="CY195" i="2"/>
  <c r="CY182" i="2"/>
  <c r="CY58" i="2"/>
  <c r="CY155" i="2"/>
  <c r="CY130" i="2"/>
  <c r="CY11" i="2"/>
  <c r="CY51" i="2"/>
  <c r="CY190" i="2"/>
  <c r="CY150" i="2"/>
  <c r="CY153" i="2"/>
  <c r="CY77" i="2"/>
  <c r="CY60" i="2"/>
  <c r="CY144" i="2"/>
  <c r="CY40" i="2"/>
  <c r="CY107" i="2"/>
  <c r="CY121" i="2"/>
  <c r="CY12" i="2"/>
  <c r="CY147" i="2"/>
  <c r="CY42" i="2"/>
  <c r="CY167" i="2"/>
  <c r="CY99" i="2"/>
  <c r="CY15" i="2"/>
  <c r="CY145" i="2"/>
  <c r="CY78" i="2"/>
  <c r="CY38" i="2"/>
  <c r="CY116" i="2"/>
  <c r="CY43" i="2"/>
  <c r="CY202" i="2"/>
  <c r="CY56" i="2"/>
  <c r="CY52" i="2"/>
  <c r="CY81" i="2"/>
  <c r="CY137" i="2"/>
  <c r="CY126" i="2"/>
  <c r="CY185" i="2"/>
  <c r="CY73" i="2"/>
  <c r="CY102" i="2"/>
  <c r="CY25" i="2"/>
  <c r="CY87" i="2"/>
  <c r="CY34" i="2"/>
  <c r="CY93" i="2"/>
  <c r="CY3" i="2"/>
  <c r="C10" i="4" s="1"/>
  <c r="E10" i="4" s="1"/>
  <c r="F10" i="4" s="1"/>
  <c r="G10" i="4" s="1"/>
  <c r="L10" i="4" s="1"/>
  <c r="CY19" i="2"/>
  <c r="CY127" i="2"/>
  <c r="CY177" i="2"/>
  <c r="CY9" i="2"/>
  <c r="CY132" i="2"/>
  <c r="CY139" i="2"/>
  <c r="CY203" i="2"/>
  <c r="CY112" i="2"/>
  <c r="CY162" i="2"/>
  <c r="CY110" i="2"/>
  <c r="CY26" i="2"/>
  <c r="CY63" i="2"/>
  <c r="CY109" i="2"/>
  <c r="CY71" i="2"/>
  <c r="CY79" i="2"/>
  <c r="CY173" i="2"/>
  <c r="CY135" i="2"/>
  <c r="CY191" i="2"/>
  <c r="CY188" i="2"/>
  <c r="CY57" i="2"/>
  <c r="CY141" i="2"/>
  <c r="CY149" i="2"/>
  <c r="CY6" i="2"/>
  <c r="CY90" i="2"/>
  <c r="CY70" i="2"/>
  <c r="CY36" i="2"/>
  <c r="CY100" i="2"/>
  <c r="CY7" i="2"/>
  <c r="CY131" i="2"/>
  <c r="CY44" i="2"/>
  <c r="CY74" i="2"/>
  <c r="CY198" i="2"/>
  <c r="CY75" i="2"/>
  <c r="CY106" i="2"/>
  <c r="CY50" i="2"/>
  <c r="CY134" i="2"/>
  <c r="CY111" i="2"/>
  <c r="CY13" i="2"/>
  <c r="CY10" i="2"/>
  <c r="CY124" i="2"/>
  <c r="CY186" i="2"/>
  <c r="CY16" i="2"/>
  <c r="CY30" i="2"/>
  <c r="CY5" i="2"/>
  <c r="CY91" i="2"/>
  <c r="CY148" i="2"/>
  <c r="CY120" i="2"/>
  <c r="CY108" i="2"/>
  <c r="CY23" i="2"/>
  <c r="CY136" i="2"/>
  <c r="CY37" i="2"/>
  <c r="CY35" i="2"/>
  <c r="CY66" i="2"/>
  <c r="CY201" i="2"/>
  <c r="CY47" i="2"/>
  <c r="CY20" i="2"/>
  <c r="CY158" i="2"/>
  <c r="CY89" i="2"/>
  <c r="CY143" i="2"/>
  <c r="CY171" i="2"/>
  <c r="CY113" i="2"/>
  <c r="CY101" i="2"/>
  <c r="CY123" i="2"/>
  <c r="CY45" i="2"/>
  <c r="CY4" i="2"/>
  <c r="CY157" i="2"/>
  <c r="CY142" i="2"/>
  <c r="CY94" i="2"/>
  <c r="CY156" i="2"/>
  <c r="CY178" i="2"/>
  <c r="CY146" i="2"/>
  <c r="CY27" i="2"/>
  <c r="CY14" i="2"/>
  <c r="CY128" i="2"/>
  <c r="CY168" i="2"/>
  <c r="CY164" i="2"/>
  <c r="CY28" i="2"/>
  <c r="CY133" i="2"/>
  <c r="CY69" i="2"/>
  <c r="CY160" i="2"/>
  <c r="CY31" i="2"/>
  <c r="CY192" i="2"/>
  <c r="CY65" i="2"/>
  <c r="CY67" i="2"/>
  <c r="CY118" i="2"/>
  <c r="CY170" i="2"/>
  <c r="CY122" i="2"/>
  <c r="CY154" i="2"/>
  <c r="CY200" i="2"/>
  <c r="CY97" i="2"/>
  <c r="CY59" i="2"/>
  <c r="CY32" i="2"/>
  <c r="CY159" i="2"/>
  <c r="CY119" i="2"/>
  <c r="CY86" i="2"/>
  <c r="CY183" i="2"/>
  <c r="CY194" i="2"/>
  <c r="CY174" i="2"/>
  <c r="CY175" i="2"/>
  <c r="CY181" i="2"/>
  <c r="CY161" i="2"/>
  <c r="CY189" i="2"/>
  <c r="CY68" i="2"/>
  <c r="CY197" i="2"/>
  <c r="CY140" i="2"/>
  <c r="CY92" i="2"/>
  <c r="CY64" i="2"/>
  <c r="CY41" i="2"/>
  <c r="CY22" i="2"/>
  <c r="CY54" i="2"/>
  <c r="CY53" i="2"/>
  <c r="CY169" i="2"/>
  <c r="CY88" i="2"/>
  <c r="CY172" i="2"/>
  <c r="CY125" i="2"/>
  <c r="CY84" i="2"/>
  <c r="CY114" i="2"/>
  <c r="CY8" i="2"/>
  <c r="CY62" i="2"/>
  <c r="CY163" i="2"/>
  <c r="CY48" i="2"/>
  <c r="CY103" i="2"/>
  <c r="CY176" i="2"/>
  <c r="CY105" i="2"/>
  <c r="CY49" i="2"/>
  <c r="CY166" i="2"/>
  <c r="CY104" i="2"/>
  <c r="CY72" i="2"/>
  <c r="CY187" i="2"/>
  <c r="CY21" i="2"/>
  <c r="CY39" i="2"/>
  <c r="CY61" i="2"/>
  <c r="CY151" i="2"/>
  <c r="CY115" i="2"/>
  <c r="CY196" i="2"/>
  <c r="CY18" i="2"/>
  <c r="CY152" i="2"/>
  <c r="CY17" i="2"/>
  <c r="CY199" i="2"/>
  <c r="CY179" i="2"/>
  <c r="CY55" i="2"/>
  <c r="CY96" i="2"/>
  <c r="CY33" i="2"/>
  <c r="CY29" i="2"/>
  <c r="CY117" i="2"/>
  <c r="CY46" i="2"/>
  <c r="CY98" i="2"/>
  <c r="CY193" i="2"/>
  <c r="CY82" i="2"/>
  <c r="CY129" i="2"/>
  <c r="CY83" i="2"/>
  <c r="CY184" i="2"/>
  <c r="CY180" i="2"/>
  <c r="CY76" i="2"/>
  <c r="CY95" i="2"/>
  <c r="CY165" i="2"/>
  <c r="CY85" i="2"/>
  <c r="CY80" i="2"/>
  <c r="CY138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1" i="2"/>
  <c r="BI200" i="2"/>
  <c r="BI27" i="2"/>
  <c r="BI201" i="2"/>
  <c r="BI117" i="2"/>
  <c r="BI126" i="2"/>
  <c r="BI30" i="2"/>
  <c r="BI191" i="2"/>
  <c r="BI193" i="2"/>
  <c r="BI44" i="2"/>
  <c r="BI87" i="2"/>
  <c r="BI69" i="2"/>
  <c r="BI170" i="2"/>
  <c r="BI166" i="2"/>
  <c r="BI133" i="2"/>
  <c r="BI14" i="2"/>
  <c r="BI160" i="2"/>
  <c r="BI155" i="2"/>
  <c r="BI74" i="2"/>
  <c r="BI80" i="2"/>
  <c r="BI39" i="2"/>
  <c r="BI124" i="2"/>
  <c r="BI106" i="2"/>
  <c r="BI9" i="2"/>
  <c r="BI159" i="2"/>
  <c r="BI107" i="2"/>
  <c r="BI144" i="2"/>
  <c r="BI29" i="2"/>
  <c r="BI163" i="2"/>
  <c r="BI203" i="2"/>
  <c r="BI88" i="2"/>
  <c r="BI13" i="2"/>
  <c r="BI103" i="2"/>
  <c r="BI68" i="2"/>
  <c r="BI54" i="2"/>
  <c r="BI75" i="2"/>
  <c r="BI53" i="2"/>
  <c r="BI16" i="2"/>
  <c r="BI128" i="2"/>
  <c r="BI6" i="2"/>
  <c r="BI89" i="2"/>
  <c r="BI34" i="2"/>
  <c r="BI76" i="2"/>
  <c r="BI123" i="2"/>
  <c r="BI164" i="2"/>
  <c r="BI150" i="2"/>
  <c r="BI90" i="2"/>
  <c r="BI73" i="2"/>
  <c r="BI148" i="2"/>
  <c r="BI202" i="2"/>
  <c r="BI122" i="2"/>
  <c r="BI153" i="2"/>
  <c r="BI99" i="2"/>
  <c r="BI43" i="2"/>
  <c r="BI173" i="2"/>
  <c r="BI195" i="2"/>
  <c r="BI142" i="2"/>
  <c r="BI20" i="2"/>
  <c r="BI42" i="2"/>
  <c r="BI151" i="2"/>
  <c r="BI40" i="2"/>
  <c r="BI70" i="2"/>
  <c r="BI181" i="2"/>
  <c r="BI32" i="2"/>
  <c r="BI113" i="2"/>
  <c r="BI172" i="2"/>
  <c r="BI4" i="2"/>
  <c r="BI26" i="2"/>
  <c r="BI147" i="2"/>
  <c r="BI120" i="2"/>
  <c r="BI104" i="2"/>
  <c r="BI86" i="2"/>
  <c r="BI157" i="2"/>
  <c r="BI15" i="2"/>
  <c r="BI77" i="2"/>
  <c r="BI121" i="2"/>
  <c r="BI17" i="2"/>
  <c r="BI161" i="2"/>
  <c r="BI108" i="2"/>
  <c r="BI187" i="2"/>
  <c r="BI199" i="2"/>
  <c r="BI197" i="2"/>
  <c r="BI98" i="2"/>
  <c r="BI179" i="2"/>
  <c r="BI65" i="2"/>
  <c r="BI168" i="2"/>
  <c r="BI24" i="2"/>
  <c r="BI141" i="2"/>
  <c r="BI184" i="2"/>
  <c r="BI138" i="2"/>
  <c r="BI134" i="2"/>
  <c r="BI194" i="2"/>
  <c r="BI64" i="2"/>
  <c r="BI189" i="2"/>
  <c r="BI178" i="2"/>
  <c r="BI91" i="2"/>
  <c r="BI56" i="2"/>
  <c r="BI198" i="2"/>
  <c r="BI114" i="2"/>
  <c r="BI109" i="2"/>
  <c r="BI94" i="2"/>
  <c r="BI115" i="2"/>
  <c r="BI84" i="2"/>
  <c r="BI37" i="2"/>
  <c r="BI118" i="2"/>
  <c r="BI49" i="2"/>
  <c r="BI12" i="2"/>
  <c r="BI101" i="2"/>
  <c r="BI41" i="2"/>
  <c r="BI3" i="2"/>
  <c r="C8" i="4" s="1"/>
  <c r="E8" i="4" s="1"/>
  <c r="F8" i="4" s="1"/>
  <c r="G8" i="4" s="1"/>
  <c r="L8" i="4" s="1"/>
  <c r="BI146" i="2"/>
  <c r="BI190" i="2"/>
  <c r="BI25" i="2"/>
  <c r="BI192" i="2"/>
  <c r="BI46" i="2"/>
  <c r="BI63" i="2"/>
  <c r="BI36" i="2"/>
  <c r="BI60" i="2"/>
  <c r="BI18" i="2"/>
  <c r="BI145" i="2"/>
  <c r="BI51" i="2"/>
  <c r="BI143" i="2"/>
  <c r="BI7" i="2"/>
  <c r="BI125" i="2"/>
  <c r="BI129" i="2"/>
  <c r="BI10" i="2"/>
  <c r="BI92" i="2"/>
  <c r="BI21" i="2"/>
  <c r="BI33" i="2"/>
  <c r="BI35" i="2"/>
  <c r="BI183" i="2"/>
  <c r="BI78" i="2"/>
  <c r="BI23" i="2"/>
  <c r="BI127" i="2"/>
  <c r="BI176" i="2"/>
  <c r="BI149" i="2"/>
  <c r="BI48" i="2"/>
  <c r="BI156" i="2"/>
  <c r="BI93" i="2"/>
  <c r="BI85" i="2"/>
  <c r="BI188" i="2"/>
  <c r="BI154" i="2"/>
  <c r="BI162" i="2"/>
  <c r="BI82" i="2"/>
  <c r="BI165" i="2"/>
  <c r="BI22" i="2"/>
  <c r="BI105" i="2"/>
  <c r="BI66" i="2"/>
  <c r="BI112" i="2"/>
  <c r="BI62" i="2"/>
  <c r="BI11" i="2"/>
  <c r="BI111" i="2"/>
  <c r="BI52" i="2"/>
  <c r="BI50" i="2"/>
  <c r="BI97" i="2"/>
  <c r="BI83" i="2"/>
  <c r="BI31" i="2"/>
  <c r="BI171" i="2"/>
  <c r="BI28" i="2"/>
  <c r="BI110" i="2"/>
  <c r="BI135" i="2"/>
  <c r="BI67" i="2"/>
  <c r="BI140" i="2"/>
  <c r="BI174" i="2"/>
  <c r="BI57" i="2"/>
  <c r="BI8" i="2"/>
  <c r="BI158" i="2"/>
  <c r="BI130" i="2"/>
  <c r="BI95" i="2"/>
  <c r="BI137" i="2"/>
  <c r="BI132" i="2"/>
  <c r="BI175" i="2"/>
  <c r="BI180" i="2"/>
  <c r="BI182" i="2"/>
  <c r="BI116" i="2"/>
  <c r="BI79" i="2"/>
  <c r="BI102" i="2"/>
  <c r="BI58" i="2"/>
  <c r="BI136" i="2"/>
  <c r="BI38" i="2"/>
  <c r="BI167" i="2"/>
  <c r="BI55" i="2"/>
  <c r="BI119" i="2"/>
  <c r="BI61" i="2"/>
  <c r="BI59" i="2"/>
  <c r="BI5" i="2"/>
  <c r="BI96" i="2"/>
  <c r="BI131" i="2"/>
  <c r="BI185" i="2"/>
  <c r="BI72" i="2"/>
  <c r="BI196" i="2"/>
  <c r="BI19" i="2"/>
  <c r="BI45" i="2"/>
  <c r="BI186" i="2"/>
  <c r="BI177" i="2"/>
  <c r="BI71" i="2"/>
  <c r="BI139" i="2"/>
  <c r="BI100" i="2"/>
  <c r="BI169" i="2"/>
  <c r="BI15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<sst xmlns="http://schemas.openxmlformats.org/spreadsheetml/2006/main" count="1321" uniqueCount="408">
  <si>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</si>
  <si>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</si>
  <si>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</si>
  <si>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</si>
  <si>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</si>
  <si>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</si>
  <si>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</si>
  <si>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</si>
  <si>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</si>
  <si>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</si>
  <si>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</si>
  <si>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</si>
  <si>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</si>
  <si>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</si>
  <si>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</si>
  <si>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</si>
  <si>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</si>
  <si>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</si>
  <si>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</si>
  <si>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</si>
  <si>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</si>
  <si>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</si>
  <si>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</si>
  <si>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</si>
  <si>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</si>
  <si>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</si>
  <si>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</si>
  <si>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</si>
  <si>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</si>
  <si>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</si>
  <si>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</si>
  <si>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</si>
  <si>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</si>
  <si>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</si>
  <si>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</si>
  <si>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</si>
  <si>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</si>
  <si>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</si>
  <si>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</si>
  <si>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</si>
  <si>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</si>
  <si>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</si>
  <si>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</si>
  <si>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</si>
  <si>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</si>
  <si>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</si>
  <si>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</si>
  <si>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</si>
  <si>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</si>
  <si>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</si>
  <si>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</si>
  <si>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</si>
  <si>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</si>
  <si>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</si>
  <si>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</si>
  <si>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</si>
  <si>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</si>
  <si>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</si>
  <si>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</si>
  <si>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</si>
  <si>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</si>
  <si>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</si>
  <si>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</si>
  <si>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</si>
  <si>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</si>
  <si>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</si>
  <si>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</si>
  <si>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</si>
  <si>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</si>
  <si>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</si>
  <si>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</si>
  <si>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</si>
  <si>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</si>
  <si>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</si>
  <si>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</si>
  <si>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</si>
  <si>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</si>
  <si>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</si>
  <si>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</si>
  <si>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</si>
  <si>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</si>
  <si>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</si>
  <si>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</si>
  <si>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</si>
  <si>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</si>
  <si>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</si>
  <si>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</si>
  <si>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</si>
  <si>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</si>
  <si>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</si>
  <si>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</si>
  <si>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</si>
  <si>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</si>
  <si>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</si>
  <si>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</si>
  <si>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</si>
  <si>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</si>
  <si>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</si>
  <si>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</si>
  <si>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</si>
  <si>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</si>
  <si>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</si>
  <si>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</si>
  <si>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</si>
  <si>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</si>
  <si>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</si>
  <si>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</si>
  <si>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</si>
  <si>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</si>
  <si>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</si>
  <si>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</si>
  <si>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</si>
  <si>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</si>
  <si>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</si>
  <si>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</si>
  <si>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</si>
  <si>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</si>
  <si>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</si>
  <si>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</si>
  <si>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</si>
  <si>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</si>
  <si>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</si>
  <si>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</si>
  <si>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</si>
  <si>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</si>
  <si>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</si>
  <si>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</si>
  <si>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</si>
  <si>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</si>
  <si>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</si>
  <si>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</si>
  <si>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</si>
  <si>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</si>
  <si>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</si>
  <si>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</si>
  <si>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</si>
  <si>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</si>
  <si>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</si>
  <si>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</si>
  <si>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</si>
  <si>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</si>
  <si>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</si>
  <si>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</si>
  <si>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</si>
  <si>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</si>
  <si>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</si>
  <si>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</si>
  <si>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</si>
  <si>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</si>
  <si>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</si>
  <si>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</si>
  <si>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</si>
  <si>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</si>
  <si>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</si>
  <si>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</si>
  <si>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</si>
  <si>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</si>
  <si>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</si>
  <si>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</si>
  <si>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</si>
  <si>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</si>
  <si>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</si>
  <si>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</si>
  <si>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</si>
  <si>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</si>
  <si>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</si>
  <si>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</si>
  <si>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</si>
  <si>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</si>
  <si>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</si>
  <si>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</si>
  <si>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</si>
  <si>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</si>
  <si>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</si>
  <si>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</si>
  <si>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</si>
  <si>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</si>
  <si>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</si>
  <si>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</si>
  <si>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</si>
  <si>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</si>
  <si>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</si>
  <si>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</si>
  <si>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</si>
  <si>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</si>
  <si>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</si>
  <si>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</si>
  <si>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</si>
  <si>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</si>
  <si>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</si>
  <si>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</si>
  <si>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</si>
  <si>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</si>
  <si>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</si>
  <si>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</si>
  <si>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</si>
  <si>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</si>
  <si>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</si>
  <si>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</si>
  <si>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</si>
  <si>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</si>
  <si>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</si>
  <si>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</si>
  <si>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</si>
  <si>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</si>
  <si>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</si>
  <si>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</si>
  <si>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</si>
  <si>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</si>
  <si>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</si>
  <si>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</si>
  <si>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</si>
  <si>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</si>
  <si>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</si>
  <si>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</si>
  <si>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</si>
  <si>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</si>
  <si>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</si>
  <si>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</si>
  <si>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</si>
  <si>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</si>
  <si>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</si>
  <si>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</si>
  <si>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</si>
  <si>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</si>
  <si>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</si>
  <si>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</si>
  <si>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</si>
  <si>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</si>
  <si>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</si>
  <si>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</si>
  <si>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</si>
  <si>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</si>
  <si>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</si>
  <si>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</si>
  <si>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</si>
  <si>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</si>
  <si>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</si>
  <si>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</si>
  <si>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</si>
  <si>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</si>
  <si>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</si>
  <si>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</si>
  <si>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</si>
  <si>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</si>
  <si>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</si>
  <si>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</si>
  <si>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</si>
  <si>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</si>
  <si>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</si>
  <si>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</si>
  <si>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</si>
  <si>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</si>
  <si>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</si>
  <si>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</si>
  <si>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</si>
  <si>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</si>
  <si>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</si>
  <si>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</si>
  <si>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</si>
  <si>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</si>
  <si>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</si>
  <si>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</si>
  <si>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</si>
  <si>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</si>
  <si>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</si>
  <si>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</si>
  <si>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</si>
  <si>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</si>
  <si>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</si>
  <si>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</si>
  <si>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</si>
  <si>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</si>
  <si>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</si>
  <si>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</si>
  <si>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</si>
  <si>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</si>
  <si>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</si>
  <si>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</si>
  <si>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</si>
  <si>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</si>
  <si>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</si>
  <si>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</si>
  <si>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</si>
  <si>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</si>
  <si>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</si>
  <si>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</si>
  <si>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</si>
  <si>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</si>
  <si>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</si>
  <si>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</si>
  <si>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</si>
  <si>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</si>
  <si>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</si>
  <si>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</si>
  <si>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</si>
  <si>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</si>
  <si>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</si>
  <si>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</si>
  <si>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</si>
  <si>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</si>
  <si>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</si>
  <si>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</si>
  <si>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</si>
  <si>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</si>
  <si>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</si>
  <si>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</si>
  <si>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</si>
  <si>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</si>
  <si>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</si>
  <si>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</si>
  <si>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</si>
  <si>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</si>
  <si>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</si>
  <si>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</si>
  <si>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</si>
  <si>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</si>
  <si>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</si>
  <si>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</si>
  <si>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</si>
  <si>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</si>
  <si>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r>
      <rPr>
        <b/>
        <sz val="11"/>
        <color rgb="FF000000"/>
        <rFont val="Times New Roman"/>
        <family val="1"/>
      </rP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</si>
  <si>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>Type</t>
  </si>
  <si>
    <t>Valeur BO</t>
  </si>
  <si>
    <t>Valeur BI</t>
  </si>
  <si>
    <t>Valeur BE</t>
  </si>
  <si>
    <t xml:space="preserve">Alisier torminal </t>
  </si>
  <si>
    <t>Feuillus</t>
  </si>
  <si>
    <t xml:space="preserve">Arbousier </t>
  </si>
  <si>
    <t>??</t>
  </si>
  <si>
    <t xml:space="preserve">Aulne vert </t>
  </si>
  <si>
    <t xml:space="preserve">Grands aulnes </t>
  </si>
  <si>
    <t xml:space="preserve">Bouleaux </t>
  </si>
  <si>
    <t xml:space="preserve">Cèdre de l’Atlas </t>
  </si>
  <si>
    <t>Résineux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</si>
  <si>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</si>
  <si>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</si>
  <si>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</si>
  <si>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</si>
  <si>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</si>
  <si>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</si>
  <si>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</si>
  <si>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</si>
  <si>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</si>
  <si>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</si>
  <si>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</si>
  <si>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</si>
  <si>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</si>
  <si>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</si>
  <si>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</si>
  <si>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</si>
  <si>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</si>
  <si>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</si>
  <si>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</si>
  <si>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</si>
  <si>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</si>
  <si>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</si>
  <si>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</si>
  <si>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</si>
  <si>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</si>
  <si>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</si>
  <si>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</si>
  <si>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</si>
  <si>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</si>
  <si>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</si>
  <si>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</si>
  <si>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</si>
  <si>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</si>
  <si>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</si>
  <si>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</si>
  <si>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</si>
  <si>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>Peupliers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</si>
  <si>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</si>
  <si>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</si>
  <si>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</si>
  <si>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</si>
  <si>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</si>
  <si>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</si>
  <si>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>Pin Maritime intensif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</si>
  <si>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</si>
  <si>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</si>
  <si>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</si>
  <si>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</si>
  <si>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</si>
  <si>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</si>
  <si>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</si>
  <si>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</si>
  <si>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</si>
  <si>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</si>
  <si>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</si>
  <si>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</si>
  <si>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</si>
  <si>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</si>
  <si>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</si>
  <si>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</si>
  <si>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</si>
  <si>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</si>
  <si>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</si>
  <si>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</si>
  <si>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</si>
  <si>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</si>
  <si>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</si>
  <si>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</si>
  <si>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</si>
  <si>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t>l</t>
  </si>
  <si>
    <t>Pin Maritime</t>
  </si>
  <si>
    <t>Bouleau</t>
  </si>
  <si>
    <t>Chêne Pubescent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</si>
</sst>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.00\ _€_-;\-* #,##0.00\ _€_-;_-* &quot;-&quot;??\ _€_-;_-@"/>
  </numFmts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D9EAD3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168" fontId="0" fillId="14" borderId="1" xfId="0" quotePrefix="1" applyNumberForma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vertical="center" wrapText="1"/>
    </xf>
    <xf numFmtId="169" fontId="32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164" fontId="35" fillId="0" borderId="0" xfId="0" applyNumberFormat="1" applyFont="1" applyAlignment="1">
      <alignment vertical="center" wrapText="1"/>
    </xf>
    <xf numFmtId="0" fontId="35" fillId="21" borderId="0" xfId="0" applyFont="1" applyFill="1" applyAlignment="1">
      <alignment vertical="center" wrapText="1"/>
    </xf>
    <xf numFmtId="0" fontId="34" fillId="22" borderId="0" xfId="0" applyFont="1" applyFill="1" applyAlignment="1">
      <alignment vertical="center"/>
    </xf>
    <xf numFmtId="0" fontId="34" fillId="22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6" fillId="0" borderId="0" xfId="0" applyFont="1"/>
    <xf numFmtId="0" fontId="9" fillId="14" borderId="54" xfId="0" applyFont="1" applyFill="1" applyBorder="1" applyAlignment="1" applyProtection="1">
      <alignment horizontal="center"/>
      <protection locked="0"/>
    </xf>
    <xf numFmtId="0" fontId="37" fillId="23" borderId="55" xfId="0" applyFont="1" applyFill="1" applyBorder="1" applyAlignment="1">
      <alignment wrapText="1"/>
    </xf>
    <xf numFmtId="0" fontId="37" fillId="23" borderId="0" xfId="0" applyFont="1" applyFill="1" applyAlignment="1">
      <alignment wrapText="1"/>
    </xf>
    <xf numFmtId="0" fontId="37" fillId="23" borderId="56" xfId="0" applyFont="1" applyFill="1" applyBorder="1" applyAlignment="1">
      <alignment wrapText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35" fillId="0" borderId="0" xfId="0" applyFont="1" applyFill="1" applyAlignment="1">
      <alignment vertical="center" wrapText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VAN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8.0726688341261168E-13</c:v>
                </c:pt>
                <c:pt idx="77">
                  <c:v>8.0726688341261168E-13</c:v>
                </c:pt>
                <c:pt idx="78">
                  <c:v>8.0726688341261168E-13</c:v>
                </c:pt>
                <c:pt idx="79">
                  <c:v>8.0726688341261168E-13</c:v>
                </c:pt>
                <c:pt idx="80">
                  <c:v>8.0726688341261168E-13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3.4112594636087188</c:v>
                </c:pt>
                <c:pt idx="2">
                  <c:v>5.0386224420546686</c:v>
                </c:pt>
                <c:pt idx="3">
                  <c:v>7.4457775788978564</c:v>
                </c:pt>
                <c:pt idx="4">
                  <c:v>11.007928492279142</c:v>
                </c:pt>
                <c:pt idx="5">
                  <c:v>16.281501685799658</c:v>
                </c:pt>
                <c:pt idx="6">
                  <c:v>24.091983998238561</c:v>
                </c:pt>
                <c:pt idx="7">
                  <c:v>35.664470238361027</c:v>
                </c:pt>
                <c:pt idx="8">
                  <c:v>52.817748484363925</c:v>
                </c:pt>
                <c:pt idx="9">
                  <c:v>78.252933391171425</c:v>
                </c:pt>
                <c:pt idx="10">
                  <c:v>115.98283085356282</c:v>
                </c:pt>
                <c:pt idx="11">
                  <c:v>141.67594470663133</c:v>
                </c:pt>
                <c:pt idx="12">
                  <c:v>167.25702755094335</c:v>
                </c:pt>
                <c:pt idx="13">
                  <c:v>192.74566644892982</c:v>
                </c:pt>
                <c:pt idx="14">
                  <c:v>218.15581931274573</c:v>
                </c:pt>
                <c:pt idx="15">
                  <c:v>243.49791694752571</c:v>
                </c:pt>
                <c:pt idx="16">
                  <c:v>263.72808332087533</c:v>
                </c:pt>
                <c:pt idx="17">
                  <c:v>283.92325072308785</c:v>
                </c:pt>
                <c:pt idx="18">
                  <c:v>304.08625797124336</c:v>
                </c:pt>
                <c:pt idx="19">
                  <c:v>324.2195366423976</c:v>
                </c:pt>
                <c:pt idx="20">
                  <c:v>344.32519168762173</c:v>
                </c:pt>
                <c:pt idx="21">
                  <c:v>308.88988611010825</c:v>
                </c:pt>
                <c:pt idx="22">
                  <c:v>338.06435351511158</c:v>
                </c:pt>
                <c:pt idx="23">
                  <c:v>367.18341310103665</c:v>
                </c:pt>
                <c:pt idx="24">
                  <c:v>396.2520720972127</c:v>
                </c:pt>
                <c:pt idx="25">
                  <c:v>425.27454344239982</c:v>
                </c:pt>
                <c:pt idx="26">
                  <c:v>394.71116253431296</c:v>
                </c:pt>
                <c:pt idx="27">
                  <c:v>419.19655110066657</c:v>
                </c:pt>
                <c:pt idx="28">
                  <c:v>443.65113780223754</c:v>
                </c:pt>
                <c:pt idx="29">
                  <c:v>468.0768575926117</c:v>
                </c:pt>
                <c:pt idx="30">
                  <c:v>492.47542717211559</c:v>
                </c:pt>
                <c:pt idx="31">
                  <c:v>466.77178143935379</c:v>
                </c:pt>
                <c:pt idx="32">
                  <c:v>488.06567585482844</c:v>
                </c:pt>
                <c:pt idx="33">
                  <c:v>509.33986331077261</c:v>
                </c:pt>
                <c:pt idx="34">
                  <c:v>530.59528204628089</c:v>
                </c:pt>
                <c:pt idx="35">
                  <c:v>551.83278906179737</c:v>
                </c:pt>
                <c:pt idx="36">
                  <c:v>528.87254801147867</c:v>
                </c:pt>
                <c:pt idx="37">
                  <c:v>547.05108794372825</c:v>
                </c:pt>
                <c:pt idx="38">
                  <c:v>565.21695891368097</c:v>
                </c:pt>
                <c:pt idx="39">
                  <c:v>583.37062513175954</c:v>
                </c:pt>
                <c:pt idx="40">
                  <c:v>601.51251958281739</c:v>
                </c:pt>
                <c:pt idx="41">
                  <c:v>581.95697825004606</c:v>
                </c:pt>
                <c:pt idx="42">
                  <c:v>598.30510732608911</c:v>
                </c:pt>
                <c:pt idx="43">
                  <c:v>614.64395136125052</c:v>
                </c:pt>
                <c:pt idx="44">
                  <c:v>630.97379177473613</c:v>
                </c:pt>
                <c:pt idx="45">
                  <c:v>647.29489424172505</c:v>
                </c:pt>
                <c:pt idx="46">
                  <c:v>2.8617333882306215E-12</c:v>
                </c:pt>
                <c:pt idx="47">
                  <c:v>2.8617333882306215E-12</c:v>
                </c:pt>
                <c:pt idx="48">
                  <c:v>2.8617333882306215E-12</c:v>
                </c:pt>
                <c:pt idx="49">
                  <c:v>2.8617333882306215E-12</c:v>
                </c:pt>
                <c:pt idx="50">
                  <c:v>2.8617333882306215E-12</c:v>
                </c:pt>
                <c:pt idx="51">
                  <c:v>2.8617333882306215E-12</c:v>
                </c:pt>
                <c:pt idx="52">
                  <c:v>2.8617333882306215E-12</c:v>
                </c:pt>
                <c:pt idx="53">
                  <c:v>2.8617333882306215E-12</c:v>
                </c:pt>
                <c:pt idx="54">
                  <c:v>2.8617333882306215E-12</c:v>
                </c:pt>
                <c:pt idx="55">
                  <c:v>2.8617333882306215E-12</c:v>
                </c:pt>
                <c:pt idx="56">
                  <c:v>2.8617333882306215E-12</c:v>
                </c:pt>
                <c:pt idx="57">
                  <c:v>2.8617333882306215E-12</c:v>
                </c:pt>
                <c:pt idx="58">
                  <c:v>2.8617333882306215E-12</c:v>
                </c:pt>
                <c:pt idx="59">
                  <c:v>2.8617333882306215E-12</c:v>
                </c:pt>
                <c:pt idx="60">
                  <c:v>2.8617333882306215E-12</c:v>
                </c:pt>
                <c:pt idx="61">
                  <c:v>2.8617333882306215E-12</c:v>
                </c:pt>
                <c:pt idx="62">
                  <c:v>2.8617333882306215E-12</c:v>
                </c:pt>
                <c:pt idx="63">
                  <c:v>2.8617333882306215E-12</c:v>
                </c:pt>
                <c:pt idx="64">
                  <c:v>2.8617333882306215E-12</c:v>
                </c:pt>
                <c:pt idx="65">
                  <c:v>2.8617333882306215E-12</c:v>
                </c:pt>
                <c:pt idx="66">
                  <c:v>2.8617333882306215E-12</c:v>
                </c:pt>
                <c:pt idx="67">
                  <c:v>2.8617333882306215E-12</c:v>
                </c:pt>
                <c:pt idx="68">
                  <c:v>2.8617333882306215E-12</c:v>
                </c:pt>
                <c:pt idx="69">
                  <c:v>2.8617333882306215E-12</c:v>
                </c:pt>
                <c:pt idx="70">
                  <c:v>2.8617333882306215E-12</c:v>
                </c:pt>
                <c:pt idx="71">
                  <c:v>2.8617333882306215E-12</c:v>
                </c:pt>
                <c:pt idx="72">
                  <c:v>2.8617333882306215E-12</c:v>
                </c:pt>
                <c:pt idx="73">
                  <c:v>2.8617333882306215E-12</c:v>
                </c:pt>
                <c:pt idx="74">
                  <c:v>2.8617333882306215E-12</c:v>
                </c:pt>
                <c:pt idx="75">
                  <c:v>2.8617333882306215E-12</c:v>
                </c:pt>
                <c:pt idx="76">
                  <c:v>2.8617333882306215E-12</c:v>
                </c:pt>
                <c:pt idx="77">
                  <c:v>2.8617333882306215E-12</c:v>
                </c:pt>
                <c:pt idx="78">
                  <c:v>2.8617333882306215E-12</c:v>
                </c:pt>
                <c:pt idx="79">
                  <c:v>2.8617333882306215E-12</c:v>
                </c:pt>
                <c:pt idx="80">
                  <c:v>2.8617333882306215E-12</c:v>
                </c:pt>
                <c:pt idx="81">
                  <c:v>2.8617333882306215E-12</c:v>
                </c:pt>
                <c:pt idx="82">
                  <c:v>2.8617333882306215E-12</c:v>
                </c:pt>
                <c:pt idx="83">
                  <c:v>2.8617333882306215E-12</c:v>
                </c:pt>
                <c:pt idx="84">
                  <c:v>2.8617333882306215E-12</c:v>
                </c:pt>
                <c:pt idx="85">
                  <c:v>2.8617333882306215E-12</c:v>
                </c:pt>
                <c:pt idx="86">
                  <c:v>2.8617333882306215E-12</c:v>
                </c:pt>
                <c:pt idx="87">
                  <c:v>2.8617333882306215E-12</c:v>
                </c:pt>
                <c:pt idx="88">
                  <c:v>2.8617333882306215E-12</c:v>
                </c:pt>
                <c:pt idx="89">
                  <c:v>2.8617333882306215E-12</c:v>
                </c:pt>
                <c:pt idx="90">
                  <c:v>2.8617333882306215E-12</c:v>
                </c:pt>
                <c:pt idx="91">
                  <c:v>2.8617333882306215E-12</c:v>
                </c:pt>
                <c:pt idx="92">
                  <c:v>2.8617333882306215E-12</c:v>
                </c:pt>
                <c:pt idx="93">
                  <c:v>2.8617333882306215E-12</c:v>
                </c:pt>
                <c:pt idx="94">
                  <c:v>2.8617333882306215E-12</c:v>
                </c:pt>
                <c:pt idx="95">
                  <c:v>2.8617333882306215E-12</c:v>
                </c:pt>
                <c:pt idx="96">
                  <c:v>2.8617333882306215E-12</c:v>
                </c:pt>
                <c:pt idx="97">
                  <c:v>2.8617333882306215E-12</c:v>
                </c:pt>
                <c:pt idx="98">
                  <c:v>2.8617333882306215E-12</c:v>
                </c:pt>
                <c:pt idx="99">
                  <c:v>2.8617333882306215E-12</c:v>
                </c:pt>
                <c:pt idx="100">
                  <c:v>2.8617333882306215E-12</c:v>
                </c:pt>
                <c:pt idx="101">
                  <c:v>2.8617333882306215E-12</c:v>
                </c:pt>
                <c:pt idx="102">
                  <c:v>2.8617333882306215E-12</c:v>
                </c:pt>
                <c:pt idx="103">
                  <c:v>2.8617333882306215E-12</c:v>
                </c:pt>
                <c:pt idx="104">
                  <c:v>2.8617333882306215E-12</c:v>
                </c:pt>
                <c:pt idx="105">
                  <c:v>2.8617333882306215E-12</c:v>
                </c:pt>
                <c:pt idx="106">
                  <c:v>2.8617333882306215E-12</c:v>
                </c:pt>
                <c:pt idx="107">
                  <c:v>2.8617333882306215E-12</c:v>
                </c:pt>
                <c:pt idx="108">
                  <c:v>2.8617333882306215E-12</c:v>
                </c:pt>
                <c:pt idx="109">
                  <c:v>2.8617333882306215E-12</c:v>
                </c:pt>
                <c:pt idx="110">
                  <c:v>2.8617333882306215E-12</c:v>
                </c:pt>
                <c:pt idx="111">
                  <c:v>2.8617333882306215E-12</c:v>
                </c:pt>
                <c:pt idx="112">
                  <c:v>2.8617333882306215E-12</c:v>
                </c:pt>
                <c:pt idx="113">
                  <c:v>2.8617333882306215E-12</c:v>
                </c:pt>
                <c:pt idx="114">
                  <c:v>2.8617333882306215E-12</c:v>
                </c:pt>
                <c:pt idx="115">
                  <c:v>2.8617333882306215E-12</c:v>
                </c:pt>
                <c:pt idx="116">
                  <c:v>2.8617333882306215E-12</c:v>
                </c:pt>
                <c:pt idx="117">
                  <c:v>2.8617333882306215E-12</c:v>
                </c:pt>
                <c:pt idx="118">
                  <c:v>2.8617333882306215E-12</c:v>
                </c:pt>
                <c:pt idx="119">
                  <c:v>2.8617333882306215E-12</c:v>
                </c:pt>
                <c:pt idx="120">
                  <c:v>2.8617333882306215E-12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UBIN/Desktop/VAN-Re&#769;fe&#769;rence%20valeur%20BI%20BO%20B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N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7" displayName="Table_7" ref="B2:G68">
  <tableColumns count="6">
    <tableColumn id="1" xr3:uid="{00000000-0010-0000-0000-000001000000}" name="l"/>
    <tableColumn id="2" xr3:uid="{00000000-0010-0000-0000-000002000000}" name="Infradensité (tMS/m3) "/>
    <tableColumn id="3" xr3:uid="{00000000-0010-0000-0000-000003000000}" name="Type"/>
    <tableColumn id="4" xr3:uid="{00000000-0010-0000-0000-000004000000}" name="Valeur BO"/>
    <tableColumn id="5" xr3:uid="{00000000-0010-0000-0000-000005000000}" name="Valeur BI"/>
    <tableColumn id="6" xr3:uid="{00000000-0010-0000-0000-000006000000}" name="Valeur BE"/>
  </tableColumns>
  <tableStyleInfo name="VAN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5"/>
  <cols>
    <col min="1" max="1" width="6.6640625" customWidth="1"/>
    <col min="2" max="13" width="15.83203125" customWidth="1"/>
  </cols>
  <sheetData>
    <row r="12" spans="2:13" ht="15" customHeight="1">
      <c r="B12" s="298" t="s">
        <v>292</v>
      </c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</row>
    <row r="13" spans="2:13" ht="15" customHeight="1"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</row>
    <row r="14" spans="2:13" ht="15" customHeight="1"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</row>
    <row r="15" spans="2:13" ht="18.75" customHeight="1"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</row>
    <row r="16" spans="2:13" ht="18.75" customHeight="1"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</row>
    <row r="18" spans="2:13" ht="12" customHeight="1">
      <c r="B18" s="298" t="s">
        <v>293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</row>
    <row r="19" spans="2:13" ht="12" customHeight="1"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</row>
    <row r="20" spans="2:13" ht="12" customHeight="1"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</row>
    <row r="21" spans="2:13" ht="12" customHeight="1"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</row>
    <row r="22" spans="2:13" ht="12" customHeight="1"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</row>
    <row r="23" spans="2:13" ht="12" customHeight="1"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</row>
    <row r="24" spans="2:13" ht="12" customHeight="1"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</row>
    <row r="25" spans="2:13" ht="12" customHeight="1"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</row>
    <row r="26" spans="2:13" ht="12" customHeight="1"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</row>
    <row r="27" spans="2:13" ht="12" customHeight="1"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</row>
    <row r="28" spans="2:13" ht="12" customHeight="1"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</row>
    <row r="29" spans="2:13" ht="12" customHeight="1"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</row>
    <row r="30" spans="2:13" ht="12" customHeight="1"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</row>
    <row r="31" spans="2:13" ht="12" customHeight="1"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9" zoomScale="53" zoomScaleNormal="90" workbookViewId="0">
      <selection activeCell="D70" sqref="D70"/>
    </sheetView>
  </sheetViews>
  <sheetFormatPr baseColWidth="10" defaultColWidth="11.5" defaultRowHeight="15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>
      <c r="A2" s="5"/>
      <c r="B2" s="5"/>
      <c r="C2" s="5"/>
      <c r="D2" s="5"/>
      <c r="E2" s="5"/>
      <c r="F2" s="5"/>
      <c r="G2" s="5"/>
      <c r="H2" s="5"/>
      <c r="I2" s="223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>
      <c r="A3" s="5"/>
      <c r="B3" s="304" t="s">
        <v>192</v>
      </c>
      <c r="C3" s="305"/>
      <c r="D3" s="305"/>
      <c r="E3" s="305"/>
      <c r="F3" s="306"/>
      <c r="G3" s="91"/>
      <c r="I3" s="223" t="s">
        <v>305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>
      <c r="A4" s="93"/>
      <c r="B4" s="93"/>
      <c r="C4" s="93"/>
      <c r="D4" s="93"/>
      <c r="E4" s="93"/>
      <c r="F4" s="93"/>
      <c r="G4" s="233"/>
      <c r="I4" s="223" t="s">
        <v>306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>
      <c r="A5" s="310" t="s">
        <v>231</v>
      </c>
      <c r="B5" s="310"/>
      <c r="C5" s="26">
        <v>4.96</v>
      </c>
      <c r="D5" s="311" t="s">
        <v>229</v>
      </c>
      <c r="E5" s="312"/>
      <c r="F5" s="93"/>
      <c r="G5" s="233"/>
      <c r="H5" s="234"/>
      <c r="I5" s="234"/>
      <c r="J5" s="242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>
      <c r="A6" s="94"/>
      <c r="B6" s="94"/>
      <c r="C6" s="95"/>
      <c r="D6" s="89"/>
      <c r="E6" s="89"/>
      <c r="F6" s="29"/>
      <c r="G6" s="235"/>
      <c r="H6" s="236"/>
      <c r="I6" s="236"/>
      <c r="J6" s="243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">
      <c r="A7" s="308" t="s">
        <v>226</v>
      </c>
      <c r="B7" s="308"/>
      <c r="C7" s="93"/>
      <c r="D7" s="93"/>
      <c r="E7" s="5"/>
      <c r="F7" s="93"/>
      <c r="G7" s="233"/>
      <c r="H7" s="234"/>
      <c r="I7" s="234"/>
      <c r="J7" s="242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8"/>
      <c r="J8" s="242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>
      <c r="A9" s="33" t="s">
        <v>165</v>
      </c>
      <c r="B9" s="34" t="s">
        <v>13</v>
      </c>
      <c r="C9" s="35">
        <v>0.50390000000000001</v>
      </c>
      <c r="D9" s="36">
        <f t="shared" ref="D9:D18" si="0">C9*$C$5</f>
        <v>2.4993440000000002</v>
      </c>
      <c r="E9" s="37">
        <v>75</v>
      </c>
      <c r="F9" s="38" t="str">
        <f t="array" ref="F9">IF(E9="","",IF(INDEX(A:A,MAX(IF(ISNUMBER($A$36:$A$55),ROW($A$36:$A$55),"")))&lt;&gt;E9,"Corrigez : révolution incorrecte","OK"))</f>
        <v>OK</v>
      </c>
      <c r="G9" s="252" t="s">
        <v>307</v>
      </c>
      <c r="I9" s="249"/>
      <c r="J9" s="24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33" t="s">
        <v>166</v>
      </c>
      <c r="B10" s="34" t="s">
        <v>44</v>
      </c>
      <c r="C10" s="35">
        <v>0.49609999999999999</v>
      </c>
      <c r="D10" s="36">
        <f t="shared" si="0"/>
        <v>2.4606559999999997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49"/>
      <c r="J10" s="24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26"/>
      <c r="I11" s="249"/>
      <c r="J11" s="24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6"/>
      <c r="I12" s="249"/>
      <c r="J12" s="24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6"/>
      <c r="I13" s="249"/>
      <c r="J13" s="24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6"/>
      <c r="I14" s="249"/>
      <c r="J14" s="24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6"/>
      <c r="I15" s="249"/>
      <c r="J15" s="24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6"/>
      <c r="I16" s="249"/>
      <c r="J16" s="24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ht="16" thickBot="1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6"/>
      <c r="I17" s="249"/>
      <c r="J17" s="24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6"/>
      <c r="I18" s="293" t="s">
        <v>405</v>
      </c>
      <c r="J18" s="24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>
      <c r="A19" s="96"/>
      <c r="B19" s="39" t="s">
        <v>175</v>
      </c>
      <c r="C19" s="40">
        <f>SUM(C9:C18)</f>
        <v>1</v>
      </c>
      <c r="D19" s="41">
        <f>SUM(D9:D18)</f>
        <v>4.96</v>
      </c>
      <c r="E19" s="5"/>
      <c r="F19" s="97"/>
      <c r="G19" s="237"/>
      <c r="H19" s="238"/>
      <c r="I19" s="294" t="s">
        <v>406</v>
      </c>
      <c r="J19" s="24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>
      <c r="A20" s="96"/>
      <c r="B20" s="42" t="s">
        <v>230</v>
      </c>
      <c r="C20" s="43" t="str">
        <f>IF(C19&gt;100%,"Erreur : corrigez","OK")</f>
        <v>OK</v>
      </c>
      <c r="D20" s="244"/>
      <c r="F20" s="236"/>
      <c r="G20" s="236"/>
      <c r="H20" s="238"/>
      <c r="I20" s="294" t="s">
        <v>407</v>
      </c>
      <c r="J20" s="24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ht="16" thickBot="1">
      <c r="A21" s="5"/>
      <c r="B21" s="5"/>
      <c r="C21" s="5"/>
      <c r="H21" s="239"/>
      <c r="I21" s="295" t="s">
        <v>164</v>
      </c>
      <c r="J21" s="24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>
      <c r="A22" s="307" t="s">
        <v>232</v>
      </c>
      <c r="B22" s="307"/>
      <c r="C22" s="95"/>
      <c r="H22" s="225"/>
      <c r="I22" s="243"/>
      <c r="J22" s="243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>
      <c r="A23" s="5"/>
      <c r="B23" s="5"/>
      <c r="C23" s="5"/>
      <c r="H23" s="216"/>
      <c r="I23" s="242"/>
      <c r="J23" s="24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0"/>
      <c r="H24" s="226"/>
      <c r="I24" s="240"/>
      <c r="J24" s="241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>
      <c r="A25" s="44" t="s">
        <v>220</v>
      </c>
      <c r="B25" s="45" t="s">
        <v>219</v>
      </c>
      <c r="C25" s="48">
        <v>0.1</v>
      </c>
      <c r="D25" s="99"/>
      <c r="E25" s="5"/>
      <c r="F25" s="99"/>
      <c r="G25" s="241"/>
      <c r="H25" s="226"/>
      <c r="I25" s="241"/>
      <c r="J25" s="24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0"/>
      <c r="I26" s="240"/>
      <c r="J26" s="240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0"/>
      <c r="I27" s="240"/>
      <c r="J27" s="240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>
      <c r="A28" s="5"/>
      <c r="B28" s="5"/>
      <c r="H28" s="242"/>
      <c r="I28" s="242"/>
      <c r="J28" s="24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>
      <c r="A29" s="5"/>
      <c r="B29" s="5"/>
      <c r="H29" s="242"/>
      <c r="I29" s="242"/>
      <c r="J29" s="24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>
      <c r="A30" s="309" t="s">
        <v>227</v>
      </c>
      <c r="B30" s="309"/>
      <c r="D30" s="245"/>
      <c r="H30" s="243"/>
      <c r="I30" s="243"/>
      <c r="J30" s="243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>
      <c r="A31" s="5"/>
      <c r="B31" s="5"/>
      <c r="H31" s="242"/>
      <c r="I31" s="242"/>
      <c r="J31" s="242"/>
      <c r="K31" s="24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>
      <c r="A32" s="49" t="s">
        <v>165</v>
      </c>
      <c r="B32" s="50" t="str">
        <f>IF(B9="","",B9)</f>
        <v>Chêne rouge d'Amérique</v>
      </c>
      <c r="D32" s="253" t="s">
        <v>308</v>
      </c>
      <c r="K32" s="2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>
      <c r="A33" s="49"/>
      <c r="B33" s="5"/>
      <c r="K33" s="2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>
      <c r="A34" s="5"/>
      <c r="B34" s="88" t="s">
        <v>185</v>
      </c>
      <c r="C34" s="300" t="s">
        <v>186</v>
      </c>
      <c r="D34" s="300"/>
      <c r="E34" s="301" t="s">
        <v>187</v>
      </c>
      <c r="F34" s="302"/>
      <c r="G34" s="302"/>
      <c r="H34" s="303"/>
      <c r="I34" s="100"/>
      <c r="J34" s="246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7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>
      <c r="A36" s="292">
        <v>10</v>
      </c>
      <c r="B36" s="61">
        <v>29</v>
      </c>
      <c r="C36" s="61">
        <v>1</v>
      </c>
      <c r="D36" s="61">
        <v>0</v>
      </c>
      <c r="E36" s="54"/>
      <c r="F36" s="54"/>
      <c r="G36" s="54"/>
      <c r="H36" s="54">
        <v>1</v>
      </c>
      <c r="I36" s="52">
        <f>IFERROR(B36/A36,"")</f>
        <v>2.9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>
      <c r="A37" s="292">
        <v>15</v>
      </c>
      <c r="B37" s="61">
        <v>73</v>
      </c>
      <c r="C37" s="61">
        <v>2</v>
      </c>
      <c r="D37" s="61">
        <v>0</v>
      </c>
      <c r="E37" s="54"/>
      <c r="F37" s="54"/>
      <c r="G37" s="54"/>
      <c r="H37" s="54">
        <v>1</v>
      </c>
      <c r="I37" s="56">
        <f t="shared" ref="I37:I55" si="1">IF(A37&lt;&gt;0,(B37-(B36-D36))/(A37-A36),"")</f>
        <v>8.8000000000000007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>
      <c r="A38" s="292">
        <v>20</v>
      </c>
      <c r="B38" s="61">
        <v>129</v>
      </c>
      <c r="C38" s="61">
        <v>3</v>
      </c>
      <c r="D38" s="61">
        <v>54</v>
      </c>
      <c r="E38" s="54"/>
      <c r="F38" s="54"/>
      <c r="G38" s="54"/>
      <c r="H38" s="54">
        <v>1</v>
      </c>
      <c r="I38" s="56">
        <f t="shared" si="1"/>
        <v>11.2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>
      <c r="A39" s="292">
        <v>25</v>
      </c>
      <c r="B39" s="61">
        <v>126</v>
      </c>
      <c r="C39" s="61">
        <v>4</v>
      </c>
      <c r="D39" s="61">
        <v>26</v>
      </c>
      <c r="E39" s="54"/>
      <c r="F39" s="54"/>
      <c r="G39" s="54"/>
      <c r="H39" s="54">
        <v>1</v>
      </c>
      <c r="I39" s="52">
        <f t="shared" si="1"/>
        <v>10.199999999999999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>
      <c r="A40" s="292">
        <v>30</v>
      </c>
      <c r="B40" s="61">
        <v>149</v>
      </c>
      <c r="C40" s="61">
        <v>5</v>
      </c>
      <c r="D40" s="61">
        <v>27</v>
      </c>
      <c r="E40" s="54"/>
      <c r="F40" s="54"/>
      <c r="G40" s="54"/>
      <c r="H40" s="54">
        <v>1</v>
      </c>
      <c r="I40" s="52">
        <f t="shared" si="1"/>
        <v>9.8000000000000007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>
      <c r="A41" s="292">
        <v>35</v>
      </c>
      <c r="B41" s="61">
        <v>168</v>
      </c>
      <c r="C41" s="61">
        <v>6</v>
      </c>
      <c r="D41" s="61">
        <v>27</v>
      </c>
      <c r="E41" s="54">
        <v>0.2</v>
      </c>
      <c r="F41" s="54"/>
      <c r="G41" s="54"/>
      <c r="H41" s="54">
        <v>0.8</v>
      </c>
      <c r="I41" s="56">
        <f t="shared" si="1"/>
        <v>9.1999999999999993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>
      <c r="A42" s="292">
        <v>40</v>
      </c>
      <c r="B42" s="61">
        <v>185</v>
      </c>
      <c r="C42" s="61">
        <v>7</v>
      </c>
      <c r="D42" s="61">
        <v>27</v>
      </c>
      <c r="E42" s="54">
        <v>0.2</v>
      </c>
      <c r="F42" s="54"/>
      <c r="G42" s="54"/>
      <c r="H42" s="54">
        <v>0.8</v>
      </c>
      <c r="I42" s="56">
        <f t="shared" si="1"/>
        <v>8.8000000000000007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>
      <c r="A43" s="292">
        <v>45</v>
      </c>
      <c r="B43" s="61">
        <v>198</v>
      </c>
      <c r="C43" s="61">
        <v>8</v>
      </c>
      <c r="D43" s="61">
        <v>26</v>
      </c>
      <c r="E43" s="54">
        <v>0.2</v>
      </c>
      <c r="F43" s="54"/>
      <c r="G43" s="54"/>
      <c r="H43" s="54">
        <v>0.8</v>
      </c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>
      <c r="A44" s="292">
        <v>50</v>
      </c>
      <c r="B44" s="61">
        <v>209</v>
      </c>
      <c r="C44" s="61">
        <v>9</v>
      </c>
      <c r="D44" s="61">
        <v>24</v>
      </c>
      <c r="E44" s="54">
        <v>0.4</v>
      </c>
      <c r="F44" s="54"/>
      <c r="G44" s="54"/>
      <c r="H44" s="54">
        <v>0.6</v>
      </c>
      <c r="I44" s="52">
        <f t="shared" si="1"/>
        <v>7.4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>
      <c r="A45" s="292">
        <v>55</v>
      </c>
      <c r="B45" s="61">
        <v>218</v>
      </c>
      <c r="C45" s="61">
        <v>10</v>
      </c>
      <c r="D45" s="61">
        <v>23</v>
      </c>
      <c r="E45" s="54">
        <v>0.4</v>
      </c>
      <c r="F45" s="54"/>
      <c r="G45" s="54"/>
      <c r="H45" s="54">
        <v>0.6</v>
      </c>
      <c r="I45" s="52">
        <f t="shared" si="1"/>
        <v>6.6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>
      <c r="A46" s="292">
        <v>60</v>
      </c>
      <c r="B46" s="61">
        <v>225</v>
      </c>
      <c r="C46" s="61">
        <v>11</v>
      </c>
      <c r="D46" s="61">
        <v>21</v>
      </c>
      <c r="E46" s="54">
        <v>0.6</v>
      </c>
      <c r="F46" s="54"/>
      <c r="G46" s="54"/>
      <c r="H46" s="54">
        <v>0.4</v>
      </c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>
      <c r="A47" s="292">
        <v>65</v>
      </c>
      <c r="B47" s="61">
        <v>232</v>
      </c>
      <c r="C47" s="61">
        <v>12</v>
      </c>
      <c r="D47" s="61">
        <v>20</v>
      </c>
      <c r="E47" s="54">
        <v>0.6</v>
      </c>
      <c r="F47" s="54"/>
      <c r="G47" s="54"/>
      <c r="H47" s="54">
        <v>0.4</v>
      </c>
      <c r="I47" s="52">
        <f t="shared" si="1"/>
        <v>5.6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>
      <c r="A48" s="292">
        <v>70</v>
      </c>
      <c r="B48" s="61">
        <v>237</v>
      </c>
      <c r="C48" s="61">
        <v>13</v>
      </c>
      <c r="D48" s="61">
        <v>18</v>
      </c>
      <c r="E48" s="54">
        <v>0.6</v>
      </c>
      <c r="F48" s="54"/>
      <c r="G48" s="54"/>
      <c r="H48" s="54">
        <v>0.4</v>
      </c>
      <c r="I48" s="52">
        <f t="shared" si="1"/>
        <v>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292">
        <v>75</v>
      </c>
      <c r="B49" s="61">
        <v>241</v>
      </c>
      <c r="C49" s="61">
        <v>14</v>
      </c>
      <c r="D49" s="61">
        <v>241</v>
      </c>
      <c r="E49" s="54">
        <v>0.8</v>
      </c>
      <c r="F49" s="54"/>
      <c r="G49" s="54"/>
      <c r="H49" s="54">
        <v>0.2</v>
      </c>
      <c r="I49" s="52">
        <f t="shared" si="1"/>
        <v>4.4000000000000004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277"/>
      <c r="B50" s="53"/>
      <c r="C50" s="61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277"/>
      <c r="B51" s="53"/>
      <c r="C51" s="61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277"/>
      <c r="B52" s="53"/>
      <c r="C52" s="61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277"/>
      <c r="B53" s="53"/>
      <c r="C53" s="61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277"/>
      <c r="B54" s="53"/>
      <c r="C54" s="61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277"/>
      <c r="B55" s="53"/>
      <c r="C55" s="61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49" t="s">
        <v>166</v>
      </c>
      <c r="B58" s="55" t="str">
        <f>IF(B10="","",B10)</f>
        <v>Robinier faux-acacia</v>
      </c>
      <c r="D58" s="253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5"/>
      <c r="B60" s="88" t="s">
        <v>185</v>
      </c>
      <c r="C60" s="300" t="s">
        <v>186</v>
      </c>
      <c r="D60" s="300"/>
      <c r="E60" s="301" t="s">
        <v>187</v>
      </c>
      <c r="F60" s="302"/>
      <c r="G60" s="302"/>
      <c r="H60" s="303"/>
      <c r="I60" s="100"/>
      <c r="J60" s="24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53">
        <v>10</v>
      </c>
      <c r="B62" s="61">
        <v>57</v>
      </c>
      <c r="C62" s="61">
        <v>1</v>
      </c>
      <c r="D62" s="61">
        <v>0</v>
      </c>
      <c r="E62" s="54"/>
      <c r="F62" s="54"/>
      <c r="G62" s="54"/>
      <c r="H62" s="54">
        <v>1</v>
      </c>
      <c r="I62" s="56">
        <f>IFERROR(B62/A62,"")</f>
        <v>5.7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53">
        <v>15</v>
      </c>
      <c r="B63" s="61">
        <v>122</v>
      </c>
      <c r="C63" s="61">
        <v>2</v>
      </c>
      <c r="D63" s="61">
        <v>0</v>
      </c>
      <c r="E63" s="54"/>
      <c r="F63" s="54"/>
      <c r="G63" s="54"/>
      <c r="H63" s="54">
        <v>1</v>
      </c>
      <c r="I63" s="52">
        <f>IF(A63&lt;&gt;0,(B63-(B62-D62))/(A63-A62),"")</f>
        <v>13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53">
        <v>20</v>
      </c>
      <c r="B64" s="61">
        <v>174</v>
      </c>
      <c r="C64" s="61">
        <v>3</v>
      </c>
      <c r="D64" s="61">
        <v>33.4</v>
      </c>
      <c r="E64" s="54"/>
      <c r="F64" s="54"/>
      <c r="G64" s="54"/>
      <c r="H64" s="54">
        <v>1</v>
      </c>
      <c r="I64" s="52">
        <f>IF(A64&lt;&gt;0,(B64-(B63-D63))/(A64-A63),"")</f>
        <v>10.4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53">
        <v>25</v>
      </c>
      <c r="B65" s="61">
        <v>216</v>
      </c>
      <c r="C65" s="61">
        <v>4</v>
      </c>
      <c r="D65" s="61">
        <v>28.6</v>
      </c>
      <c r="E65" s="54"/>
      <c r="F65" s="54"/>
      <c r="G65" s="54"/>
      <c r="H65" s="54">
        <v>1</v>
      </c>
      <c r="I65" s="52">
        <f>IF(A65&lt;&gt;0,(B65-(B64-D64))/(A65-A64),"")</f>
        <v>15.080000000000002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53">
        <v>30</v>
      </c>
      <c r="B66" s="61">
        <v>251</v>
      </c>
      <c r="C66" s="61">
        <v>5</v>
      </c>
      <c r="D66" s="61">
        <v>24.5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12.719999999999999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53">
        <v>35</v>
      </c>
      <c r="B67" s="61">
        <v>282</v>
      </c>
      <c r="C67" s="61">
        <v>6</v>
      </c>
      <c r="D67" s="61">
        <v>21.5</v>
      </c>
      <c r="E67" s="54">
        <v>0.4</v>
      </c>
      <c r="F67" s="54"/>
      <c r="G67" s="54"/>
      <c r="H67" s="54">
        <v>0.6</v>
      </c>
      <c r="I67" s="52">
        <f t="shared" si="2"/>
        <v>11.1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53">
        <v>40</v>
      </c>
      <c r="B68" s="61">
        <v>308</v>
      </c>
      <c r="C68" s="61">
        <v>7</v>
      </c>
      <c r="D68" s="61">
        <v>18.8</v>
      </c>
      <c r="E68" s="54">
        <v>0.6</v>
      </c>
      <c r="F68" s="54"/>
      <c r="G68" s="54"/>
      <c r="H68" s="54">
        <v>0.4</v>
      </c>
      <c r="I68" s="52">
        <f t="shared" si="2"/>
        <v>9.5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53">
        <v>45</v>
      </c>
      <c r="B69" s="53">
        <v>332</v>
      </c>
      <c r="C69" s="61">
        <v>8</v>
      </c>
      <c r="D69" s="53">
        <v>332</v>
      </c>
      <c r="E69" s="54">
        <v>0.8</v>
      </c>
      <c r="F69" s="54"/>
      <c r="G69" s="54"/>
      <c r="H69" s="54">
        <v>0.2</v>
      </c>
      <c r="I69" s="52">
        <f t="shared" si="2"/>
        <v>8.5600000000000023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53"/>
      <c r="B70" s="53"/>
      <c r="C70" s="61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3"/>
      <c r="B71" s="53"/>
      <c r="C71" s="61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3"/>
      <c r="B72" s="53"/>
      <c r="C72" s="61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3"/>
      <c r="B73" s="53"/>
      <c r="C73" s="61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3"/>
      <c r="B74" s="53"/>
      <c r="C74" s="61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3"/>
      <c r="B75" s="53"/>
      <c r="C75" s="61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3"/>
      <c r="B76" s="53"/>
      <c r="C76" s="61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3"/>
      <c r="B77" s="53"/>
      <c r="C77" s="61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3"/>
      <c r="B78" s="53"/>
      <c r="C78" s="61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3"/>
      <c r="B79" s="53"/>
      <c r="C79" s="61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3"/>
      <c r="B80" s="53"/>
      <c r="C80" s="61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3"/>
      <c r="B81" s="53"/>
      <c r="C81" s="61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49" t="s">
        <v>167</v>
      </c>
      <c r="B84" s="55" t="str">
        <f>IF(B11="","",B11)</f>
        <v/>
      </c>
      <c r="D84" s="253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88" t="s">
        <v>185</v>
      </c>
      <c r="C86" s="300" t="s">
        <v>186</v>
      </c>
      <c r="D86" s="300"/>
      <c r="E86" s="301" t="s">
        <v>187</v>
      </c>
      <c r="F86" s="302"/>
      <c r="G86" s="302"/>
      <c r="H86" s="303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53"/>
      <c r="B88" s="61"/>
      <c r="C88" s="61"/>
      <c r="D88" s="61"/>
      <c r="E88" s="296"/>
      <c r="F88" s="296"/>
      <c r="G88" s="296"/>
      <c r="H88" s="296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53"/>
      <c r="B89" s="61"/>
      <c r="C89" s="61"/>
      <c r="D89" s="61"/>
      <c r="E89" s="296"/>
      <c r="F89" s="296"/>
      <c r="G89" s="296"/>
      <c r="H89" s="296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53"/>
      <c r="B90" s="61"/>
      <c r="C90" s="61"/>
      <c r="D90" s="61"/>
      <c r="E90" s="296"/>
      <c r="F90" s="296"/>
      <c r="G90" s="296"/>
      <c r="H90" s="296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53"/>
      <c r="B91" s="61"/>
      <c r="C91" s="61"/>
      <c r="D91" s="61"/>
      <c r="E91" s="296"/>
      <c r="F91" s="296"/>
      <c r="G91" s="296"/>
      <c r="H91" s="296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53"/>
      <c r="B92" s="61"/>
      <c r="C92" s="61"/>
      <c r="D92" s="61"/>
      <c r="E92" s="296"/>
      <c r="F92" s="296"/>
      <c r="G92" s="296"/>
      <c r="H92" s="296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53"/>
      <c r="B93" s="61"/>
      <c r="C93" s="61"/>
      <c r="D93" s="61"/>
      <c r="E93" s="296"/>
      <c r="F93" s="296"/>
      <c r="G93" s="296"/>
      <c r="H93" s="296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53"/>
      <c r="B94" s="61"/>
      <c r="C94" s="61"/>
      <c r="D94" s="61"/>
      <c r="E94" s="296"/>
      <c r="F94" s="296"/>
      <c r="G94" s="296"/>
      <c r="H94" s="296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53"/>
      <c r="B95" s="61"/>
      <c r="C95" s="61"/>
      <c r="D95" s="61"/>
      <c r="E95" s="296"/>
      <c r="F95" s="296"/>
      <c r="G95" s="296"/>
      <c r="H95" s="296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53"/>
      <c r="B96" s="61"/>
      <c r="C96" s="61"/>
      <c r="D96" s="61"/>
      <c r="E96" s="296"/>
      <c r="F96" s="296"/>
      <c r="G96" s="296"/>
      <c r="H96" s="296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53"/>
      <c r="B97" s="61"/>
      <c r="C97" s="61"/>
      <c r="D97" s="61"/>
      <c r="E97" s="296"/>
      <c r="F97" s="296"/>
      <c r="G97" s="296"/>
      <c r="H97" s="296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53"/>
      <c r="B98" s="61"/>
      <c r="C98" s="61"/>
      <c r="D98" s="61"/>
      <c r="E98" s="296"/>
      <c r="F98" s="296"/>
      <c r="G98" s="296"/>
      <c r="H98" s="296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61"/>
      <c r="B99" s="61"/>
      <c r="C99" s="61"/>
      <c r="D99" s="61"/>
      <c r="E99" s="57"/>
      <c r="F99" s="57"/>
      <c r="G99" s="57"/>
      <c r="H99" s="57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61"/>
      <c r="B100" s="61"/>
      <c r="C100" s="61"/>
      <c r="D100" s="61"/>
      <c r="E100" s="57"/>
      <c r="F100" s="57"/>
      <c r="G100" s="57"/>
      <c r="H100" s="57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53"/>
      <c r="B101" s="53"/>
      <c r="C101" s="61"/>
      <c r="D101" s="5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53"/>
      <c r="B102" s="53"/>
      <c r="C102" s="61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53"/>
      <c r="B103" s="53"/>
      <c r="C103" s="61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53"/>
      <c r="B104" s="53"/>
      <c r="C104" s="61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3"/>
      <c r="B105" s="53"/>
      <c r="C105" s="61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3"/>
      <c r="B106" s="53"/>
      <c r="C106" s="61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3"/>
      <c r="B107" s="53"/>
      <c r="C107" s="61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49" t="s">
        <v>168</v>
      </c>
      <c r="B110" s="55" t="str">
        <f>IF(B12="","",B12)</f>
        <v/>
      </c>
      <c r="D110" s="253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88" t="s">
        <v>185</v>
      </c>
      <c r="C112" s="300" t="s">
        <v>186</v>
      </c>
      <c r="D112" s="300"/>
      <c r="E112" s="301" t="s">
        <v>187</v>
      </c>
      <c r="F112" s="302"/>
      <c r="G112" s="302"/>
      <c r="H112" s="303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61"/>
      <c r="B114" s="61"/>
      <c r="C114" s="61"/>
      <c r="D114" s="61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61"/>
      <c r="B115" s="61"/>
      <c r="C115" s="61"/>
      <c r="D115" s="61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61"/>
      <c r="B116" s="61"/>
      <c r="C116" s="61"/>
      <c r="D116" s="61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61"/>
      <c r="B117" s="61"/>
      <c r="C117" s="61"/>
      <c r="D117" s="61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292"/>
      <c r="B118" s="61"/>
      <c r="C118" s="61"/>
      <c r="D118" s="61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292"/>
      <c r="B119" s="61"/>
      <c r="C119" s="61"/>
      <c r="D119" s="61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292"/>
      <c r="B120" s="61"/>
      <c r="C120" s="61"/>
      <c r="D120" s="61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292"/>
      <c r="B121" s="61"/>
      <c r="C121" s="61"/>
      <c r="D121" s="61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292"/>
      <c r="B122" s="61"/>
      <c r="C122" s="61"/>
      <c r="D122" s="61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292"/>
      <c r="B123" s="61"/>
      <c r="C123" s="61"/>
      <c r="D123" s="61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292"/>
      <c r="B124" s="61"/>
      <c r="C124" s="61"/>
      <c r="D124" s="61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292"/>
      <c r="B125" s="61"/>
      <c r="C125" s="61"/>
      <c r="D125" s="61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292"/>
      <c r="B126" s="61"/>
      <c r="C126" s="61"/>
      <c r="D126" s="61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277"/>
      <c r="B127" s="61"/>
      <c r="C127" s="61"/>
      <c r="D127" s="61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277"/>
      <c r="B128" s="53"/>
      <c r="C128" s="61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277"/>
      <c r="B129" s="53"/>
      <c r="C129" s="61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277"/>
      <c r="B130" s="53"/>
      <c r="C130" s="61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277"/>
      <c r="B131" s="53"/>
      <c r="C131" s="61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277"/>
      <c r="B132" s="53"/>
      <c r="C132" s="61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277"/>
      <c r="B133" s="53"/>
      <c r="C133" s="61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49" t="s">
        <v>169</v>
      </c>
      <c r="B136" s="55" t="str">
        <f>IF(B13="","",B13)</f>
        <v/>
      </c>
      <c r="D136" s="253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88" t="s">
        <v>185</v>
      </c>
      <c r="C138" s="300" t="s">
        <v>186</v>
      </c>
      <c r="D138" s="300"/>
      <c r="E138" s="301" t="s">
        <v>187</v>
      </c>
      <c r="F138" s="302"/>
      <c r="G138" s="302"/>
      <c r="H138" s="303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292"/>
      <c r="B140" s="61"/>
      <c r="C140" s="61"/>
      <c r="D140" s="61"/>
      <c r="E140" s="54"/>
      <c r="F140" s="54"/>
      <c r="G140" s="54"/>
      <c r="H140" s="54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292"/>
      <c r="B141" s="61"/>
      <c r="C141" s="61"/>
      <c r="D141" s="61"/>
      <c r="E141" s="54"/>
      <c r="F141" s="54"/>
      <c r="G141" s="54"/>
      <c r="H141" s="54"/>
      <c r="I141" s="59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292"/>
      <c r="B142" s="61"/>
      <c r="C142" s="61"/>
      <c r="D142" s="61"/>
      <c r="E142" s="54"/>
      <c r="F142" s="54"/>
      <c r="G142" s="54"/>
      <c r="H142" s="54"/>
      <c r="I142" s="59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292"/>
      <c r="B143" s="61"/>
      <c r="C143" s="61"/>
      <c r="D143" s="61"/>
      <c r="E143" s="54"/>
      <c r="F143" s="54"/>
      <c r="G143" s="54"/>
      <c r="H143" s="54"/>
      <c r="I143" s="59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292"/>
      <c r="B144" s="61"/>
      <c r="C144" s="61"/>
      <c r="D144" s="61"/>
      <c r="E144" s="54"/>
      <c r="F144" s="54"/>
      <c r="G144" s="54"/>
      <c r="H144" s="54"/>
      <c r="I144" s="59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292"/>
      <c r="B145" s="61"/>
      <c r="C145" s="61"/>
      <c r="D145" s="61"/>
      <c r="E145" s="54"/>
      <c r="F145" s="54"/>
      <c r="G145" s="54"/>
      <c r="H145" s="54"/>
      <c r="I145" s="59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292"/>
      <c r="B146" s="61"/>
      <c r="C146" s="61"/>
      <c r="D146" s="61"/>
      <c r="E146" s="54"/>
      <c r="F146" s="54"/>
      <c r="G146" s="54"/>
      <c r="H146" s="54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292"/>
      <c r="B147" s="61"/>
      <c r="C147" s="61"/>
      <c r="D147" s="61"/>
      <c r="E147" s="54"/>
      <c r="F147" s="54"/>
      <c r="G147" s="54"/>
      <c r="H147" s="5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292"/>
      <c r="B148" s="61"/>
      <c r="C148" s="61"/>
      <c r="D148" s="61"/>
      <c r="E148" s="54"/>
      <c r="F148" s="54"/>
      <c r="G148" s="54"/>
      <c r="H148" s="5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292"/>
      <c r="B149" s="61"/>
      <c r="C149" s="61"/>
      <c r="D149" s="61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292"/>
      <c r="B150" s="61"/>
      <c r="C150" s="61"/>
      <c r="D150" s="61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292"/>
      <c r="B151" s="61"/>
      <c r="C151" s="61"/>
      <c r="D151" s="61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292"/>
      <c r="B152" s="61"/>
      <c r="C152" s="61"/>
      <c r="D152" s="61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277"/>
      <c r="B153" s="61"/>
      <c r="C153" s="61"/>
      <c r="D153" s="61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277"/>
      <c r="B154" s="53"/>
      <c r="C154" s="61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277"/>
      <c r="B155" s="53"/>
      <c r="C155" s="61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277"/>
      <c r="B156" s="53"/>
      <c r="C156" s="61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277"/>
      <c r="B157" s="53"/>
      <c r="C157" s="61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277"/>
      <c r="B158" s="53"/>
      <c r="C158" s="61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277"/>
      <c r="B159" s="53"/>
      <c r="C159" s="61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9" t="s">
        <v>170</v>
      </c>
      <c r="B162" s="55" t="str">
        <f>IF(B14="","",B14)</f>
        <v/>
      </c>
      <c r="D162" s="253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88" t="s">
        <v>185</v>
      </c>
      <c r="C164" s="300" t="s">
        <v>186</v>
      </c>
      <c r="D164" s="300"/>
      <c r="E164" s="301" t="s">
        <v>187</v>
      </c>
      <c r="F164" s="302"/>
      <c r="G164" s="302"/>
      <c r="H164" s="303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292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292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292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292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292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292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292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292"/>
      <c r="B173" s="61"/>
      <c r="C173" s="61"/>
      <c r="D173" s="61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292"/>
      <c r="B174" s="61"/>
      <c r="C174" s="61"/>
      <c r="D174" s="61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292"/>
      <c r="B175" s="61"/>
      <c r="C175" s="61"/>
      <c r="D175" s="61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292"/>
      <c r="B176" s="61"/>
      <c r="C176" s="61"/>
      <c r="D176" s="61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292"/>
      <c r="B177" s="61"/>
      <c r="C177" s="61"/>
      <c r="D177" s="61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292"/>
      <c r="B178" s="61"/>
      <c r="C178" s="61"/>
      <c r="D178" s="61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277"/>
      <c r="B179" s="61"/>
      <c r="C179" s="61"/>
      <c r="D179" s="61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277"/>
      <c r="B180" s="53"/>
      <c r="C180" s="61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277"/>
      <c r="B181" s="53"/>
      <c r="C181" s="61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277"/>
      <c r="B182" s="53"/>
      <c r="C182" s="61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277"/>
      <c r="B183" s="53"/>
      <c r="C183" s="61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277"/>
      <c r="B184" s="53"/>
      <c r="C184" s="61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277"/>
      <c r="B185" s="53"/>
      <c r="C185" s="61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9" t="s">
        <v>171</v>
      </c>
      <c r="B188" s="55" t="str">
        <f>IF(B15="","",B15)</f>
        <v/>
      </c>
      <c r="D188" s="253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88" t="s">
        <v>185</v>
      </c>
      <c r="C190" s="300" t="s">
        <v>186</v>
      </c>
      <c r="D190" s="300"/>
      <c r="E190" s="301" t="s">
        <v>187</v>
      </c>
      <c r="F190" s="302"/>
      <c r="G190" s="302"/>
      <c r="H190" s="303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3"/>
      <c r="B192" s="61"/>
      <c r="C192" s="61">
        <v>1</v>
      </c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3"/>
      <c r="B193" s="61"/>
      <c r="C193" s="61">
        <v>2</v>
      </c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3"/>
      <c r="B194" s="61"/>
      <c r="C194" s="61">
        <v>3</v>
      </c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3"/>
      <c r="B195" s="61"/>
      <c r="C195" s="61">
        <v>4</v>
      </c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3"/>
      <c r="B196" s="61"/>
      <c r="C196" s="61">
        <v>5</v>
      </c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3"/>
      <c r="B197" s="61"/>
      <c r="C197" s="61">
        <v>6</v>
      </c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3"/>
      <c r="B198" s="61"/>
      <c r="C198" s="61">
        <v>7</v>
      </c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3"/>
      <c r="B199" s="53"/>
      <c r="C199" s="61">
        <v>8</v>
      </c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3"/>
      <c r="B200" s="53"/>
      <c r="C200" s="61">
        <v>9</v>
      </c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3"/>
      <c r="B201" s="53"/>
      <c r="C201" s="61">
        <v>10</v>
      </c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3"/>
      <c r="B202" s="53"/>
      <c r="C202" s="61">
        <v>11</v>
      </c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3"/>
      <c r="B203" s="53"/>
      <c r="C203" s="61">
        <v>12</v>
      </c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3"/>
      <c r="B204" s="53"/>
      <c r="C204" s="61">
        <v>13</v>
      </c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3"/>
      <c r="B205" s="53"/>
      <c r="C205" s="61">
        <v>14</v>
      </c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3"/>
      <c r="B206" s="53"/>
      <c r="C206" s="61">
        <v>15</v>
      </c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3"/>
      <c r="B207" s="53"/>
      <c r="C207" s="61">
        <v>16</v>
      </c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3"/>
      <c r="B208" s="53"/>
      <c r="C208" s="61">
        <v>17</v>
      </c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3"/>
      <c r="B209" s="53"/>
      <c r="C209" s="61">
        <v>18</v>
      </c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3"/>
      <c r="B210" s="53"/>
      <c r="C210" s="61">
        <v>19</v>
      </c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3"/>
      <c r="B211" s="53"/>
      <c r="C211" s="61">
        <v>20</v>
      </c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9" t="s">
        <v>172</v>
      </c>
      <c r="B214" s="55" t="str">
        <f>IF(B16="","",B16)</f>
        <v/>
      </c>
      <c r="D214" s="253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88" t="s">
        <v>185</v>
      </c>
      <c r="C216" s="300" t="s">
        <v>186</v>
      </c>
      <c r="D216" s="300"/>
      <c r="E216" s="301" t="s">
        <v>187</v>
      </c>
      <c r="F216" s="302"/>
      <c r="G216" s="302"/>
      <c r="H216" s="303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3"/>
      <c r="B218" s="61"/>
      <c r="C218" s="61">
        <v>1</v>
      </c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3"/>
      <c r="B219" s="61"/>
      <c r="C219" s="61">
        <v>2</v>
      </c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3"/>
      <c r="B220" s="61"/>
      <c r="C220" s="61">
        <v>3</v>
      </c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3"/>
      <c r="B221" s="61"/>
      <c r="C221" s="61">
        <v>4</v>
      </c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3"/>
      <c r="B222" s="61"/>
      <c r="C222" s="61">
        <v>5</v>
      </c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3"/>
      <c r="B223" s="61"/>
      <c r="C223" s="61">
        <v>6</v>
      </c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3"/>
      <c r="B224" s="61"/>
      <c r="C224" s="61">
        <v>7</v>
      </c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3"/>
      <c r="B225" s="53"/>
      <c r="C225" s="61">
        <v>8</v>
      </c>
      <c r="D225" s="53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3"/>
      <c r="B226" s="53"/>
      <c r="C226" s="61">
        <v>9</v>
      </c>
      <c r="D226" s="53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3"/>
      <c r="B227" s="53"/>
      <c r="C227" s="61">
        <v>10</v>
      </c>
      <c r="D227" s="53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3"/>
      <c r="B228" s="53"/>
      <c r="C228" s="61">
        <v>11</v>
      </c>
      <c r="D228" s="53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3"/>
      <c r="B229" s="53"/>
      <c r="C229" s="61">
        <v>12</v>
      </c>
      <c r="D229" s="53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3"/>
      <c r="B230" s="53"/>
      <c r="C230" s="61">
        <v>13</v>
      </c>
      <c r="D230" s="53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53"/>
      <c r="B231" s="53"/>
      <c r="C231" s="61">
        <v>14</v>
      </c>
      <c r="D231" s="53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3"/>
      <c r="B232" s="53"/>
      <c r="C232" s="61">
        <v>15</v>
      </c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3"/>
      <c r="B233" s="53"/>
      <c r="C233" s="61">
        <v>16</v>
      </c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3"/>
      <c r="B234" s="53"/>
      <c r="C234" s="61">
        <v>17</v>
      </c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3"/>
      <c r="B235" s="53"/>
      <c r="C235" s="61">
        <v>18</v>
      </c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3"/>
      <c r="B236" s="53"/>
      <c r="C236" s="61">
        <v>19</v>
      </c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3"/>
      <c r="B237" s="53"/>
      <c r="C237" s="61">
        <v>20</v>
      </c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9" t="s">
        <v>173</v>
      </c>
      <c r="B240" s="55" t="str">
        <f>IF(B17="","",B17)</f>
        <v/>
      </c>
      <c r="D240" s="253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88" t="s">
        <v>185</v>
      </c>
      <c r="C242" s="300" t="s">
        <v>186</v>
      </c>
      <c r="D242" s="300"/>
      <c r="E242" s="301" t="s">
        <v>187</v>
      </c>
      <c r="F242" s="302"/>
      <c r="G242" s="302"/>
      <c r="H242" s="303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3"/>
      <c r="B244" s="61"/>
      <c r="C244" s="61">
        <v>1</v>
      </c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3"/>
      <c r="B245" s="61"/>
      <c r="C245" s="61">
        <v>2</v>
      </c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3"/>
      <c r="B246" s="61"/>
      <c r="C246" s="61">
        <v>3</v>
      </c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3"/>
      <c r="B247" s="61"/>
      <c r="C247" s="61">
        <v>4</v>
      </c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3"/>
      <c r="B248" s="61"/>
      <c r="C248" s="61">
        <v>5</v>
      </c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3"/>
      <c r="B249" s="61"/>
      <c r="C249" s="61">
        <v>6</v>
      </c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3"/>
      <c r="B250" s="61"/>
      <c r="C250" s="61">
        <v>7</v>
      </c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8"/>
      <c r="B251" s="58"/>
      <c r="C251" s="61">
        <v>8</v>
      </c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8"/>
      <c r="B252" s="58"/>
      <c r="C252" s="61">
        <v>9</v>
      </c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8"/>
      <c r="B253" s="58"/>
      <c r="C253" s="61">
        <v>10</v>
      </c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8"/>
      <c r="B254" s="58"/>
      <c r="C254" s="61">
        <v>11</v>
      </c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8"/>
      <c r="B255" s="58"/>
      <c r="C255" s="61">
        <v>12</v>
      </c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8"/>
      <c r="B256" s="58"/>
      <c r="C256" s="61">
        <v>13</v>
      </c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90"/>
      <c r="B257" s="61"/>
      <c r="C257" s="61">
        <v>14</v>
      </c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3"/>
      <c r="B258" s="53"/>
      <c r="C258" s="61">
        <v>15</v>
      </c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3"/>
      <c r="B259" s="53"/>
      <c r="C259" s="61">
        <v>16</v>
      </c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3"/>
      <c r="B260" s="53"/>
      <c r="C260" s="61">
        <v>17</v>
      </c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3"/>
      <c r="B261" s="53"/>
      <c r="C261" s="61">
        <v>18</v>
      </c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3"/>
      <c r="B262" s="53"/>
      <c r="C262" s="61">
        <v>19</v>
      </c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3"/>
      <c r="B263" s="53"/>
      <c r="C263" s="61">
        <v>20</v>
      </c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49" t="s">
        <v>174</v>
      </c>
      <c r="B266" s="55" t="str">
        <f>IF(B18="","",B18)</f>
        <v/>
      </c>
      <c r="D266" s="253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88" t="s">
        <v>185</v>
      </c>
      <c r="C268" s="300" t="s">
        <v>186</v>
      </c>
      <c r="D268" s="300"/>
      <c r="E268" s="301" t="s">
        <v>187</v>
      </c>
      <c r="F268" s="302"/>
      <c r="G268" s="302"/>
      <c r="H268" s="303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3"/>
      <c r="B270" s="61"/>
      <c r="C270" s="61">
        <v>1</v>
      </c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3"/>
      <c r="B271" s="61"/>
      <c r="C271" s="61">
        <v>2</v>
      </c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3"/>
      <c r="B272" s="61"/>
      <c r="C272" s="61">
        <v>3</v>
      </c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3"/>
      <c r="B273" s="61"/>
      <c r="C273" s="61">
        <v>4</v>
      </c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3"/>
      <c r="B274" s="61"/>
      <c r="C274" s="61">
        <v>5</v>
      </c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3"/>
      <c r="B275" s="61"/>
      <c r="C275" s="61">
        <v>6</v>
      </c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3"/>
      <c r="B276" s="61"/>
      <c r="C276" s="61">
        <v>7</v>
      </c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8"/>
      <c r="B277" s="58"/>
      <c r="C277" s="61">
        <v>8</v>
      </c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8"/>
      <c r="B278" s="58"/>
      <c r="C278" s="61">
        <v>9</v>
      </c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8"/>
      <c r="B279" s="58"/>
      <c r="C279" s="61">
        <v>10</v>
      </c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8"/>
      <c r="B280" s="58"/>
      <c r="C280" s="61">
        <v>11</v>
      </c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8"/>
      <c r="B281" s="58"/>
      <c r="C281" s="61">
        <v>12</v>
      </c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8"/>
      <c r="B282" s="58"/>
      <c r="C282" s="61">
        <v>13</v>
      </c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90"/>
      <c r="B283" s="61"/>
      <c r="C283" s="61">
        <v>14</v>
      </c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3"/>
      <c r="B284" s="53"/>
      <c r="C284" s="61">
        <v>15</v>
      </c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3"/>
      <c r="B285" s="53"/>
      <c r="C285" s="61">
        <v>16</v>
      </c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3"/>
      <c r="B286" s="53"/>
      <c r="C286" s="61">
        <v>17</v>
      </c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3"/>
      <c r="B287" s="53"/>
      <c r="C287" s="61">
        <v>18</v>
      </c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3"/>
      <c r="B288" s="53"/>
      <c r="C288" s="61">
        <v>19</v>
      </c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3"/>
      <c r="B289" s="53"/>
      <c r="C289" s="61">
        <v>20</v>
      </c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B10" sqref="B10"/>
    </sheetView>
  </sheetViews>
  <sheetFormatPr baseColWidth="10" defaultColWidth="11.5" defaultRowHeight="15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>
      <c r="A2" s="5"/>
      <c r="B2" s="314" t="s">
        <v>191</v>
      </c>
      <c r="C2" s="315"/>
      <c r="D2" s="315"/>
      <c r="E2" s="315"/>
      <c r="F2" s="315"/>
      <c r="G2" s="31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5"/>
      <c r="B4" s="313"/>
      <c r="C4" s="313"/>
      <c r="D4" s="313"/>
      <c r="E4" s="313"/>
      <c r="F4" s="313"/>
      <c r="G4" s="31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>
      <c r="A5" s="5"/>
      <c r="B5" s="103" t="s">
        <v>297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>
      <c r="A6" s="25"/>
      <c r="B6" s="232"/>
      <c r="C6" s="232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>
      <c r="A7" s="104"/>
      <c r="B7" s="29" t="s">
        <v>296</v>
      </c>
      <c r="C7" s="105" t="s">
        <v>214</v>
      </c>
      <c r="D7" s="230"/>
      <c r="E7" s="106"/>
      <c r="F7" s="29" t="s">
        <v>296</v>
      </c>
      <c r="G7" s="105" t="s">
        <v>215</v>
      </c>
      <c r="H7" s="231"/>
      <c r="I7" s="231"/>
      <c r="J7" s="231"/>
      <c r="K7" s="231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>
      <c r="A8" s="110">
        <v>1</v>
      </c>
      <c r="B8" s="62">
        <v>0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>
      <c r="A9" s="110">
        <v>2</v>
      </c>
      <c r="B9" s="62">
        <v>1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>
      <c r="A13" s="231"/>
      <c r="B13" s="112"/>
      <c r="C13" s="103" t="s">
        <v>273</v>
      </c>
      <c r="D13" s="231"/>
      <c r="E13" s="104"/>
      <c r="F13" s="112"/>
      <c r="G13" s="103" t="s">
        <v>302</v>
      </c>
      <c r="H13" s="231"/>
      <c r="I13" s="231"/>
      <c r="J13" s="231"/>
      <c r="K13" s="231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>
      <c r="A14" s="231"/>
      <c r="B14" s="112"/>
      <c r="C14" s="103" t="s">
        <v>310</v>
      </c>
      <c r="D14" s="231"/>
      <c r="E14" s="104"/>
      <c r="F14" s="112"/>
      <c r="G14" s="103" t="s">
        <v>295</v>
      </c>
      <c r="H14" s="231"/>
      <c r="I14" s="231"/>
      <c r="J14" s="231"/>
      <c r="K14" s="231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>
      <c r="A19" s="25"/>
      <c r="B19" s="111">
        <f>SUM(B16:B18)</f>
        <v>0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>
      <c r="C104" s="5"/>
      <c r="F104" s="5"/>
    </row>
    <row r="105" spans="3:35">
      <c r="C105" s="5"/>
      <c r="F105" s="5"/>
    </row>
    <row r="106" spans="3:35">
      <c r="C106" s="5"/>
      <c r="F106" s="5"/>
    </row>
    <row r="107" spans="3:35">
      <c r="C107" s="5"/>
      <c r="F107" s="5"/>
    </row>
    <row r="108" spans="3:35">
      <c r="C108" s="5"/>
      <c r="F108" s="5"/>
    </row>
    <row r="109" spans="3:35">
      <c r="C109" s="5"/>
      <c r="F109" s="5"/>
    </row>
    <row r="110" spans="3:35">
      <c r="C110" s="5"/>
      <c r="F110" s="5"/>
    </row>
    <row r="111" spans="3:35">
      <c r="C111" s="5"/>
      <c r="F111" s="5"/>
    </row>
    <row r="112" spans="3:35">
      <c r="C112" s="5"/>
      <c r="F112" s="5"/>
    </row>
    <row r="113" spans="3:6">
      <c r="C113" s="5"/>
      <c r="F113" s="5"/>
    </row>
    <row r="114" spans="3:6">
      <c r="C114" s="5"/>
      <c r="F114" s="5"/>
    </row>
    <row r="115" spans="3:6">
      <c r="C115" s="5"/>
      <c r="F115" s="5"/>
    </row>
    <row r="116" spans="3:6">
      <c r="C116" s="5"/>
      <c r="F116" s="5"/>
    </row>
    <row r="117" spans="3:6">
      <c r="C117" s="5"/>
      <c r="F117" s="5"/>
    </row>
    <row r="118" spans="3:6">
      <c r="C118" s="5"/>
      <c r="F118" s="5"/>
    </row>
    <row r="119" spans="3:6">
      <c r="C119" s="5"/>
      <c r="F119" s="5"/>
    </row>
    <row r="120" spans="3:6">
      <c r="C120" s="5"/>
      <c r="F120" s="5"/>
    </row>
    <row r="121" spans="3:6">
      <c r="C121" s="5"/>
      <c r="F121" s="5"/>
    </row>
    <row r="122" spans="3:6">
      <c r="C122" s="5"/>
      <c r="F122" s="5"/>
    </row>
    <row r="123" spans="3:6">
      <c r="C123" s="5"/>
      <c r="F123" s="5"/>
    </row>
    <row r="124" spans="3:6">
      <c r="C124" s="5"/>
      <c r="F124" s="5"/>
    </row>
    <row r="125" spans="3:6">
      <c r="C125" s="5"/>
      <c r="F125" s="5"/>
    </row>
    <row r="126" spans="3:6">
      <c r="C126" s="5"/>
      <c r="F126" s="5"/>
    </row>
    <row r="127" spans="3:6">
      <c r="C127" s="5"/>
      <c r="F127" s="5"/>
    </row>
    <row r="128" spans="3:6">
      <c r="C128" s="5"/>
      <c r="F128" s="5"/>
    </row>
    <row r="129" spans="3:6">
      <c r="C129" s="5"/>
      <c r="F129" s="5"/>
    </row>
    <row r="130" spans="3:6">
      <c r="C130" s="5"/>
      <c r="F130" s="5"/>
    </row>
    <row r="131" spans="3:6">
      <c r="C131" s="5"/>
      <c r="F131" s="5"/>
    </row>
    <row r="132" spans="3:6">
      <c r="F132" s="5"/>
    </row>
    <row r="133" spans="3:6">
      <c r="F133" s="5"/>
    </row>
    <row r="134" spans="3:6">
      <c r="F134" s="5"/>
    </row>
    <row r="135" spans="3:6">
      <c r="F135" s="5"/>
    </row>
    <row r="136" spans="3:6">
      <c r="F136" s="5"/>
    </row>
    <row r="137" spans="3:6">
      <c r="F137" s="5"/>
    </row>
    <row r="138" spans="3:6">
      <c r="F138" s="5"/>
    </row>
    <row r="139" spans="3:6">
      <c r="F139" s="5"/>
    </row>
    <row r="140" spans="3:6">
      <c r="F140" s="5"/>
    </row>
    <row r="141" spans="3:6">
      <c r="F141" s="5"/>
    </row>
    <row r="142" spans="3:6">
      <c r="F142" s="5"/>
    </row>
    <row r="143" spans="3:6">
      <c r="F143" s="5"/>
    </row>
    <row r="144" spans="3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5" defaultRowHeight="15"/>
  <cols>
    <col min="1" max="1" width="6.83203125" style="68" bestFit="1" customWidth="1"/>
    <col min="2" max="4" width="11.5" style="68"/>
    <col min="5" max="5" width="9.5" style="68" customWidth="1"/>
    <col min="6" max="7" width="11.5" style="68"/>
    <col min="8" max="8" width="10.6640625" style="68" customWidth="1"/>
    <col min="9" max="9" width="9.5" style="68" customWidth="1"/>
    <col min="10" max="11" width="10.5" style="68" bestFit="1" customWidth="1"/>
    <col min="12" max="12" width="14" style="68" bestFit="1" customWidth="1"/>
    <col min="13" max="13" width="14" style="68" customWidth="1"/>
    <col min="14" max="23" width="11.5" style="68"/>
    <col min="24" max="24" width="11.6640625" style="68" bestFit="1" customWidth="1"/>
    <col min="25" max="25" width="14.5" style="68" bestFit="1" customWidth="1"/>
    <col min="26" max="26" width="12.5" style="68" bestFit="1" customWidth="1"/>
    <col min="27" max="27" width="9.6640625" style="68" bestFit="1" customWidth="1"/>
    <col min="28" max="28" width="11" style="68" bestFit="1" customWidth="1"/>
    <col min="29" max="29" width="9.5" style="68" bestFit="1" customWidth="1"/>
    <col min="30" max="31" width="9.5" style="68" customWidth="1"/>
    <col min="32" max="32" width="11.5" style="68"/>
    <col min="33" max="34" width="14" style="68" bestFit="1" customWidth="1"/>
    <col min="35" max="35" width="10.5" style="68" bestFit="1" customWidth="1"/>
    <col min="36" max="36" width="9.5" style="68" bestFit="1" customWidth="1"/>
    <col min="37" max="38" width="10.5" style="68" bestFit="1" customWidth="1"/>
    <col min="39" max="41" width="10.5" style="68" customWidth="1"/>
    <col min="42" max="42" width="9" style="68" bestFit="1" customWidth="1"/>
    <col min="43" max="43" width="10.5" style="68" bestFit="1" customWidth="1"/>
    <col min="44" max="44" width="9.33203125" style="68" bestFit="1" customWidth="1"/>
    <col min="45" max="45" width="11.6640625" style="68" bestFit="1" customWidth="1"/>
    <col min="46" max="46" width="8.5" style="68" bestFit="1" customWidth="1"/>
    <col min="47" max="47" width="9.5" style="68" bestFit="1" customWidth="1"/>
    <col min="48" max="48" width="9.6640625" style="68" bestFit="1" customWidth="1"/>
    <col min="49" max="49" width="11" style="68" bestFit="1" customWidth="1"/>
    <col min="50" max="50" width="9.5" style="68" bestFit="1" customWidth="1"/>
    <col min="51" max="52" width="9.5" style="68" customWidth="1"/>
    <col min="53" max="53" width="10.5" style="68" bestFit="1" customWidth="1"/>
    <col min="54" max="54" width="14.33203125" style="68" customWidth="1"/>
    <col min="55" max="55" width="14" style="68" customWidth="1"/>
    <col min="56" max="56" width="10.5" style="68" bestFit="1" customWidth="1"/>
    <col min="57" max="57" width="9.5" style="68" bestFit="1" customWidth="1"/>
    <col min="58" max="59" width="10.5" style="68" bestFit="1" customWidth="1"/>
    <col min="60" max="62" width="10.5" style="68" customWidth="1"/>
    <col min="63" max="63" width="9" style="68" bestFit="1" customWidth="1"/>
    <col min="64" max="64" width="10.5" style="68" bestFit="1" customWidth="1"/>
    <col min="65" max="65" width="9.33203125" style="68" bestFit="1" customWidth="1"/>
    <col min="66" max="66" width="11.6640625" style="68" bestFit="1" customWidth="1"/>
    <col min="67" max="67" width="8.5" style="68" bestFit="1" customWidth="1"/>
    <col min="68" max="68" width="9.5" style="68" bestFit="1" customWidth="1"/>
    <col min="69" max="69" width="9.6640625" style="68" bestFit="1" customWidth="1"/>
    <col min="70" max="70" width="11" style="68" bestFit="1" customWidth="1"/>
    <col min="71" max="71" width="9.5" style="68" bestFit="1" customWidth="1"/>
    <col min="72" max="73" width="9.5" style="68" customWidth="1"/>
    <col min="74" max="74" width="10.5" style="68" bestFit="1" customWidth="1"/>
    <col min="75" max="75" width="14" style="68" bestFit="1" customWidth="1"/>
    <col min="76" max="76" width="13.83203125" style="68" customWidth="1"/>
    <col min="77" max="77" width="10.5" style="68" bestFit="1" customWidth="1"/>
    <col min="78" max="78" width="9.5" style="68" bestFit="1" customWidth="1"/>
    <col min="79" max="80" width="10.5" style="68" bestFit="1" customWidth="1"/>
    <col min="81" max="83" width="10.5" style="68" customWidth="1"/>
    <col min="84" max="84" width="11.5" style="68"/>
    <col min="85" max="85" width="10.5" style="68" bestFit="1" customWidth="1"/>
    <col min="86" max="86" width="9.33203125" style="68" bestFit="1" customWidth="1"/>
    <col min="87" max="87" width="11.6640625" style="68" bestFit="1" customWidth="1"/>
    <col min="88" max="88" width="8.5" style="68" bestFit="1" customWidth="1"/>
    <col min="89" max="89" width="9.5" style="68" bestFit="1" customWidth="1"/>
    <col min="90" max="90" width="9.6640625" style="68" bestFit="1" customWidth="1"/>
    <col min="91" max="91" width="11" style="68" bestFit="1" customWidth="1"/>
    <col min="92" max="92" width="9.5" style="68" bestFit="1" customWidth="1"/>
    <col min="93" max="94" width="9.5" style="68" customWidth="1"/>
    <col min="95" max="95" width="11.5" style="68"/>
    <col min="96" max="97" width="14" style="68" customWidth="1"/>
    <col min="98" max="98" width="10.5" style="68" bestFit="1" customWidth="1"/>
    <col min="99" max="99" width="9.5" style="68" bestFit="1" customWidth="1"/>
    <col min="100" max="101" width="10.5" style="68" bestFit="1" customWidth="1"/>
    <col min="102" max="104" width="10.5" style="68" customWidth="1"/>
    <col min="105" max="105" width="9" style="68" bestFit="1" customWidth="1"/>
    <col min="106" max="106" width="10.5" style="68" bestFit="1" customWidth="1"/>
    <col min="107" max="107" width="9.33203125" style="68" bestFit="1" customWidth="1"/>
    <col min="108" max="108" width="11.6640625" style="68" bestFit="1" customWidth="1"/>
    <col min="109" max="109" width="8.5" style="68" bestFit="1" customWidth="1"/>
    <col min="110" max="110" width="9.5" style="68" bestFit="1" customWidth="1"/>
    <col min="111" max="111" width="9.6640625" style="68" bestFit="1" customWidth="1"/>
    <col min="112" max="112" width="11" style="68" bestFit="1" customWidth="1"/>
    <col min="113" max="113" width="9.5" style="68" bestFit="1" customWidth="1"/>
    <col min="114" max="115" width="9.5" style="68" customWidth="1"/>
    <col min="116" max="116" width="10.5" style="68" bestFit="1" customWidth="1"/>
    <col min="117" max="117" width="14.33203125" style="68" customWidth="1"/>
    <col min="118" max="118" width="14" style="68" bestFit="1" customWidth="1"/>
    <col min="119" max="119" width="10.5" style="68" bestFit="1" customWidth="1"/>
    <col min="120" max="120" width="9.5" style="68" bestFit="1" customWidth="1"/>
    <col min="121" max="122" width="10.5" style="68" bestFit="1" customWidth="1"/>
    <col min="123" max="125" width="10.5" style="68" customWidth="1"/>
    <col min="126" max="126" width="9" style="68" bestFit="1" customWidth="1"/>
    <col min="127" max="127" width="10.5" style="68" bestFit="1" customWidth="1"/>
    <col min="128" max="128" width="9.33203125" style="68" bestFit="1" customWidth="1"/>
    <col min="129" max="129" width="11.6640625" style="68" bestFit="1" customWidth="1"/>
    <col min="130" max="130" width="8.5" style="68" bestFit="1" customWidth="1"/>
    <col min="131" max="131" width="9.5" style="68" bestFit="1" customWidth="1"/>
    <col min="132" max="132" width="9.6640625" style="68" bestFit="1" customWidth="1"/>
    <col min="133" max="133" width="11" style="68" bestFit="1" customWidth="1"/>
    <col min="134" max="134" width="9.5" style="68" bestFit="1" customWidth="1"/>
    <col min="135" max="136" width="9.5" style="68" customWidth="1"/>
    <col min="137" max="137" width="10.5" style="68" bestFit="1" customWidth="1"/>
    <col min="138" max="139" width="14" style="68" customWidth="1"/>
    <col min="140" max="140" width="10.5" style="68" bestFit="1" customWidth="1"/>
    <col min="141" max="141" width="9.5" style="68" bestFit="1" customWidth="1"/>
    <col min="142" max="143" width="10.5" style="68" bestFit="1" customWidth="1"/>
    <col min="144" max="146" width="10.5" style="68" customWidth="1"/>
    <col min="147" max="147" width="9" style="68" bestFit="1" customWidth="1"/>
    <col min="148" max="148" width="10.5" style="68" bestFit="1" customWidth="1"/>
    <col min="149" max="149" width="9.33203125" style="68" bestFit="1" customWidth="1"/>
    <col min="150" max="150" width="11.6640625" style="68" bestFit="1" customWidth="1"/>
    <col min="151" max="151" width="8.5" style="68" bestFit="1" customWidth="1"/>
    <col min="152" max="152" width="9.5" style="68" bestFit="1" customWidth="1"/>
    <col min="153" max="153" width="9.6640625" style="68" bestFit="1" customWidth="1"/>
    <col min="154" max="154" width="11" style="68" bestFit="1" customWidth="1"/>
    <col min="155" max="155" width="9.5" style="68" bestFit="1" customWidth="1"/>
    <col min="156" max="157" width="9.5" style="68" customWidth="1"/>
    <col min="158" max="158" width="11.5" style="68"/>
    <col min="159" max="160" width="14" style="68" bestFit="1" customWidth="1"/>
    <col min="161" max="161" width="10.5" style="68" bestFit="1" customWidth="1"/>
    <col min="162" max="162" width="9.5" style="68" bestFit="1" customWidth="1"/>
    <col min="163" max="164" width="10.5" style="68" bestFit="1" customWidth="1"/>
    <col min="165" max="167" width="10.5" style="68" customWidth="1"/>
    <col min="168" max="168" width="9" style="68" bestFit="1" customWidth="1"/>
    <col min="169" max="169" width="10.5" style="68" bestFit="1" customWidth="1"/>
    <col min="170" max="170" width="9.33203125" style="68" bestFit="1" customWidth="1"/>
    <col min="171" max="171" width="11.6640625" style="68" bestFit="1" customWidth="1"/>
    <col min="172" max="172" width="8.1640625" style="68" bestFit="1" customWidth="1"/>
    <col min="173" max="173" width="9.5" style="68" bestFit="1" customWidth="1"/>
    <col min="174" max="174" width="9.6640625" style="68" bestFit="1" customWidth="1"/>
    <col min="175" max="175" width="11" style="68" bestFit="1" customWidth="1"/>
    <col min="176" max="176" width="9.5" style="68" bestFit="1" customWidth="1"/>
    <col min="177" max="178" width="9.5" style="68" customWidth="1"/>
    <col min="179" max="179" width="10.5" style="68" bestFit="1" customWidth="1"/>
    <col min="180" max="181" width="14" style="68" bestFit="1" customWidth="1"/>
    <col min="182" max="182" width="10.5" style="68" bestFit="1" customWidth="1"/>
    <col min="183" max="183" width="9.5" style="68" bestFit="1" customWidth="1"/>
    <col min="184" max="185" width="10.5" style="68" bestFit="1" customWidth="1"/>
    <col min="186" max="188" width="10.5" style="68" customWidth="1"/>
    <col min="189" max="189" width="9" style="68" bestFit="1" customWidth="1"/>
    <col min="190" max="190" width="10.5" style="68" bestFit="1" customWidth="1"/>
    <col min="191" max="191" width="9.33203125" style="68" bestFit="1" customWidth="1"/>
    <col min="192" max="192" width="11.5" style="68"/>
    <col min="193" max="193" width="8.5" style="68" bestFit="1" customWidth="1"/>
    <col min="194" max="194" width="9.5" style="68" bestFit="1" customWidth="1"/>
    <col min="195" max="195" width="9.6640625" style="68" bestFit="1" customWidth="1"/>
    <col min="196" max="196" width="11" style="68" bestFit="1" customWidth="1"/>
    <col min="197" max="197" width="9.5" style="68" bestFit="1" customWidth="1"/>
    <col min="198" max="199" width="9.5" style="68" customWidth="1"/>
    <col min="200" max="200" width="10.5" style="68" bestFit="1" customWidth="1"/>
    <col min="201" max="201" width="14" style="68" customWidth="1"/>
    <col min="202" max="202" width="14.33203125" style="68" customWidth="1"/>
    <col min="203" max="203" width="10.5" style="68" bestFit="1" customWidth="1"/>
    <col min="204" max="204" width="9.5" style="68" bestFit="1" customWidth="1"/>
    <col min="205" max="206" width="10.5" style="68" bestFit="1" customWidth="1"/>
    <col min="207" max="209" width="10.5" style="68" customWidth="1"/>
    <col min="210" max="210" width="9" style="68" bestFit="1" customWidth="1"/>
    <col min="211" max="211" width="10.5" style="68" bestFit="1" customWidth="1"/>
    <col min="212" max="212" width="9.33203125" style="68" bestFit="1" customWidth="1"/>
    <col min="213" max="213" width="11.6640625" style="68" bestFit="1" customWidth="1"/>
    <col min="214" max="214" width="8.5" style="68" bestFit="1" customWidth="1"/>
    <col min="215" max="215" width="9.5" style="68" bestFit="1" customWidth="1"/>
    <col min="216" max="216" width="9.6640625" style="68" bestFit="1" customWidth="1"/>
    <col min="217" max="217" width="11" style="68" bestFit="1" customWidth="1"/>
    <col min="218" max="218" width="9.5" style="68" bestFit="1" customWidth="1"/>
    <col min="219" max="16384" width="11.5" style="68"/>
  </cols>
  <sheetData>
    <row r="1" spans="1:218" s="5" customFormat="1" ht="27" thickBot="1">
      <c r="B1" s="320" t="s">
        <v>176</v>
      </c>
      <c r="C1" s="321"/>
      <c r="D1" s="321"/>
      <c r="E1" s="321"/>
      <c r="F1" s="321"/>
      <c r="G1" s="321"/>
      <c r="H1" s="322"/>
      <c r="I1" s="317" t="str">
        <f>IF('Données projet'!$B$9="","",'Données projet'!$B$9)</f>
        <v>Chêne rouge d'Amérique</v>
      </c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9"/>
      <c r="AD1" s="318" t="str">
        <f>IF('Données projet'!$B$10="","",'Données projet'!$B$10)</f>
        <v>Robinier faux-acacia</v>
      </c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9"/>
      <c r="AY1" s="317" t="str">
        <f>IF('Données projet'!$B$11="","",'Données projet'!$B$11)</f>
        <v/>
      </c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9"/>
      <c r="BT1" s="317" t="str">
        <f>IF('Données projet'!$B$12="","",'Données projet'!$B$12)</f>
        <v/>
      </c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318"/>
      <c r="CH1" s="318"/>
      <c r="CI1" s="318"/>
      <c r="CJ1" s="318"/>
      <c r="CK1" s="318"/>
      <c r="CL1" s="318"/>
      <c r="CM1" s="318"/>
      <c r="CN1" s="319"/>
      <c r="CO1" s="317" t="str">
        <f>IF('Données projet'!$B$13="","",'Données projet'!$B$13)</f>
        <v/>
      </c>
      <c r="CP1" s="318"/>
      <c r="CQ1" s="318"/>
      <c r="CR1" s="318"/>
      <c r="CS1" s="318"/>
      <c r="CT1" s="318"/>
      <c r="CU1" s="318"/>
      <c r="CV1" s="318"/>
      <c r="CW1" s="318"/>
      <c r="CX1" s="318"/>
      <c r="CY1" s="318"/>
      <c r="CZ1" s="318"/>
      <c r="DA1" s="318"/>
      <c r="DB1" s="318"/>
      <c r="DC1" s="318"/>
      <c r="DD1" s="318"/>
      <c r="DE1" s="318"/>
      <c r="DF1" s="318"/>
      <c r="DG1" s="318"/>
      <c r="DH1" s="318"/>
      <c r="DI1" s="319"/>
      <c r="DJ1" s="317" t="str">
        <f>IF('Données projet'!$B$14="","",'Données projet'!$B$14)</f>
        <v/>
      </c>
      <c r="DK1" s="318"/>
      <c r="DL1" s="318"/>
      <c r="DM1" s="318"/>
      <c r="DN1" s="318"/>
      <c r="DO1" s="318"/>
      <c r="DP1" s="318"/>
      <c r="DQ1" s="318"/>
      <c r="DR1" s="318"/>
      <c r="DS1" s="318"/>
      <c r="DT1" s="318"/>
      <c r="DU1" s="318"/>
      <c r="DV1" s="318"/>
      <c r="DW1" s="318"/>
      <c r="DX1" s="318"/>
      <c r="DY1" s="318"/>
      <c r="DZ1" s="318"/>
      <c r="EA1" s="318"/>
      <c r="EB1" s="318"/>
      <c r="EC1" s="318"/>
      <c r="ED1" s="319"/>
      <c r="EE1" s="317" t="str">
        <f>IF('Données projet'!$B$15="","",'Données projet'!$B$15)</f>
        <v/>
      </c>
      <c r="EF1" s="318"/>
      <c r="EG1" s="318"/>
      <c r="EH1" s="318"/>
      <c r="EI1" s="318"/>
      <c r="EJ1" s="318"/>
      <c r="EK1" s="318"/>
      <c r="EL1" s="318"/>
      <c r="EM1" s="318"/>
      <c r="EN1" s="318"/>
      <c r="EO1" s="318"/>
      <c r="EP1" s="318"/>
      <c r="EQ1" s="318"/>
      <c r="ER1" s="318"/>
      <c r="ES1" s="318"/>
      <c r="ET1" s="318"/>
      <c r="EU1" s="318"/>
      <c r="EV1" s="318"/>
      <c r="EW1" s="318"/>
      <c r="EX1" s="318"/>
      <c r="EY1" s="319"/>
      <c r="EZ1" s="317" t="str">
        <f>IF('Données projet'!$B$16="","",'Données projet'!$B$16)</f>
        <v/>
      </c>
      <c r="FA1" s="318"/>
      <c r="FB1" s="318"/>
      <c r="FC1" s="318"/>
      <c r="FD1" s="318"/>
      <c r="FE1" s="318"/>
      <c r="FF1" s="318"/>
      <c r="FG1" s="318"/>
      <c r="FH1" s="318"/>
      <c r="FI1" s="318"/>
      <c r="FJ1" s="318"/>
      <c r="FK1" s="318"/>
      <c r="FL1" s="318"/>
      <c r="FM1" s="318"/>
      <c r="FN1" s="318"/>
      <c r="FO1" s="318"/>
      <c r="FP1" s="318"/>
      <c r="FQ1" s="318"/>
      <c r="FR1" s="318"/>
      <c r="FS1" s="318"/>
      <c r="FT1" s="319"/>
      <c r="FU1" s="317" t="str">
        <f>IF('Données projet'!$B$17="","",'Données projet'!$B$17)</f>
        <v/>
      </c>
      <c r="FV1" s="318"/>
      <c r="FW1" s="318"/>
      <c r="FX1" s="318"/>
      <c r="FY1" s="318"/>
      <c r="FZ1" s="318"/>
      <c r="GA1" s="318"/>
      <c r="GB1" s="318"/>
      <c r="GC1" s="318"/>
      <c r="GD1" s="318"/>
      <c r="GE1" s="318"/>
      <c r="GF1" s="318"/>
      <c r="GG1" s="318"/>
      <c r="GH1" s="318"/>
      <c r="GI1" s="318"/>
      <c r="GJ1" s="318"/>
      <c r="GK1" s="318"/>
      <c r="GL1" s="318"/>
      <c r="GM1" s="318"/>
      <c r="GN1" s="318"/>
      <c r="GO1" s="319"/>
      <c r="GP1" s="317" t="str">
        <f>IF('Données projet'!$B$18="","",'Données projet'!$B$18)</f>
        <v/>
      </c>
      <c r="GQ1" s="318"/>
      <c r="GR1" s="318"/>
      <c r="GS1" s="318"/>
      <c r="GT1" s="318"/>
      <c r="GU1" s="318"/>
      <c r="GV1" s="318"/>
      <c r="GW1" s="318"/>
      <c r="GX1" s="318"/>
      <c r="GY1" s="318"/>
      <c r="GZ1" s="318"/>
      <c r="HA1" s="318"/>
      <c r="HB1" s="318"/>
      <c r="HC1" s="318"/>
      <c r="HD1" s="318"/>
      <c r="HE1" s="318"/>
      <c r="HF1" s="318"/>
      <c r="HG1" s="318"/>
      <c r="HH1" s="318"/>
      <c r="HI1" s="318"/>
      <c r="HJ1" s="319"/>
    </row>
    <row r="2" spans="1:218" s="5" customFormat="1" ht="65" thickBot="1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6" t="s">
        <v>300</v>
      </c>
      <c r="I2" s="69" t="s">
        <v>299</v>
      </c>
      <c r="J2" s="70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299</v>
      </c>
      <c r="AE2" s="70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299</v>
      </c>
      <c r="AZ2" s="70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299</v>
      </c>
      <c r="BU2" s="70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299</v>
      </c>
      <c r="CP2" s="70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299</v>
      </c>
      <c r="DK2" s="70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299</v>
      </c>
      <c r="EF2" s="70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299</v>
      </c>
      <c r="FA2" s="70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299</v>
      </c>
      <c r="FV2" s="70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299</v>
      </c>
      <c r="GQ2" s="70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231.46455632444412</v>
      </c>
      <c r="T3" s="60">
        <f>IF('Données projet'!E9&gt;30,$R$33-$H$33,LOOKUP('Données projet'!$E$9,$A$3:$A$203,R3:R203)-LOOKUP('Données projet'!$E$9,$A$3:$A$203,$H$3:$H$203))</f>
        <v>261.58016723970195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311.71325080860925</v>
      </c>
      <c r="AO3" s="60">
        <f>IF('Données projet'!E10&gt;30,$AM$33-$H$33,LOOKUP('Données projet'!$E$10,$A$3:$A$203,AM3:AM203)-LOOKUP('Données projet'!$E$10,$A$3:$A$203,$H$3:$H$203))</f>
        <v>468.07182620886226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0" t="e">
        <f>BG3+(AY3+AZ3)*44/12</f>
        <v>#N/A</v>
      </c>
      <c r="BI3" s="60" t="e">
        <f ca="1">AVERAGE(OFFSET($BH$3,0,0,'Données projet'!$E$11+1,1))-AVERAGE(OFFSET($H$3,0,0,'Données projet'!$E$11+1,1))</f>
        <v>#N/A</v>
      </c>
      <c r="BJ3" s="60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0" t="e">
        <f>CB3+(BT3+BU3)*44/12</f>
        <v>#N/A</v>
      </c>
      <c r="CD3" s="60" t="e">
        <f ca="1">AVERAGE(OFFSET($CC$3,0,0,'Données projet'!$E$12+1,1))-AVERAGE(OFFSET($H$3,0,0,'Données projet'!$E$12+1,1))</f>
        <v>#N/A</v>
      </c>
      <c r="CE3" s="60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0" t="e">
        <f>CW3+(CO3+CP3)*44/12</f>
        <v>#N/A</v>
      </c>
      <c r="CY3" s="60" t="e">
        <f ca="1">AVERAGE(OFFSET($CX$3,0,0,'Données projet'!$E$13+1,1))-AVERAGE(OFFSET($H$3,0,0,'Données projet'!$E$13+1,1))</f>
        <v>#N/A</v>
      </c>
      <c r="CZ3" s="60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2.9</v>
      </c>
      <c r="N4" s="14">
        <f>IF('Données projet'!$A$36&gt;35,N3+M4-V3,IF(A4&lt;'Données projet'!$A$36,$K$205^A4,IF(A4='Données projet'!$A$36,'Données projet'!$B$36,N3+M4-V3)))</f>
        <v>1.4003603312913959</v>
      </c>
      <c r="O4" s="14">
        <f>N4*VLOOKUP('Données projet'!$B$9,Paramètres!$A$1:$I$88,3,0)*VLOOKUP('Données projet'!$B$9,Paramètres!$A$1:$I$88,5,0)</f>
        <v>1.2233547854161635</v>
      </c>
      <c r="P4" s="14">
        <f>EXP(-1.0587+0.8836*LN(O4)+0.284)</f>
        <v>0.55069785861405296</v>
      </c>
      <c r="Q4" s="22">
        <f t="shared" ref="Q4:Q34" si="2">(O4+P4)*0.475*44/12</f>
        <v>3.0898083550192936</v>
      </c>
      <c r="R4" s="60">
        <f t="shared" si="0"/>
        <v>260.97869724390813</v>
      </c>
      <c r="S4" s="60">
        <f ca="1">AVERAGE(OFFSET($R$3,0,0,'Données projet'!$E$9+1,1))-AVERAGE(OFFSET($H$3,0,0,'Données projet'!$E$9+1,1))</f>
        <v>231.46455632444412</v>
      </c>
      <c r="T4" s="60">
        <f>$T$3</f>
        <v>261.58016723970195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</v>
      </c>
      <c r="AI4" s="14">
        <f>IF('Données projet'!$A$62&gt;35,AI3+AH4-AQ3,IF(A4&lt;'Données projet'!$A$62,$AF$205^A4,IF(A4='Données projet'!$A$62,'Données projet'!$B$62,AI3+AH4-AQ3)))</f>
        <v>1.4982610367903493</v>
      </c>
      <c r="AJ4" s="14">
        <f>AI4*VLOOKUP('Données projet'!$B$10,Paramètres!$A$1:$I$88,3,0)*VLOOKUP('Données projet'!$B$10,Paramètres!$A$1:$I$88,5,0)</f>
        <v>1.355626586087908</v>
      </c>
      <c r="AK4" s="14">
        <f>EXP(-1.0587+0.8836*LN(AJ4)+0.284)</f>
        <v>0.6029912877544189</v>
      </c>
      <c r="AL4" s="22">
        <f t="shared" ref="AL4:AL67" si="4">(AJ4+AK4)*0.475*44/12</f>
        <v>3.4112594636087188</v>
      </c>
      <c r="AM4" s="60">
        <f t="shared" ref="AM4:AM67" si="5">AL4+(AD4+AE4)*44/12</f>
        <v>261.30014835249756</v>
      </c>
      <c r="AN4" s="60">
        <f ca="1">AVERAGE(OFFSET($AM$3,0,0,'Données projet'!$E$10+1,1))-AVERAGE(OFFSET($H$3,0,0,'Données projet'!$E$10+1,1))</f>
        <v>311.71325080860925</v>
      </c>
      <c r="AO4" s="60">
        <f>$AO$3</f>
        <v>468.07182620886226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0" t="e">
        <f t="shared" ref="BH4:BH67" si="8">BG4+(AY4+AZ4)*44/12</f>
        <v>#N/A</v>
      </c>
      <c r="BI4" s="60" t="e">
        <f ca="1">AVERAGE(OFFSET($BH$3,0,0,'Données projet'!$E$11+1,1))-AVERAGE(OFFSET($H$3,0,0,'Données projet'!$E$11+1,1))</f>
        <v>#N/A</v>
      </c>
      <c r="BJ4" s="60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0" t="e">
        <f t="shared" ref="CC4:CC67" si="11">CB4+(BT4+BU4)*44/12</f>
        <v>#N/A</v>
      </c>
      <c r="CD4" s="60" t="e">
        <f ca="1">AVERAGE(OFFSET($CC$3,0,0,'Données projet'!$E$12+1,1))-AVERAGE(OFFSET($H$3,0,0,'Données projet'!$E$12+1,1))</f>
        <v>#N/A</v>
      </c>
      <c r="CE4" s="60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0" t="e">
        <f t="shared" ref="CX4:CX67" si="14">CW4+(CO4+CP4)*44/12</f>
        <v>#N/A</v>
      </c>
      <c r="CY4" s="60" t="e">
        <f ca="1">AVERAGE(OFFSET($CX$3,0,0,'Données projet'!$E$13+1,1))-AVERAGE(OFFSET($H$3,0,0,'Données projet'!$E$13+1,1))</f>
        <v>#N/A</v>
      </c>
      <c r="CZ4" s="60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2.9</v>
      </c>
      <c r="N5" s="14">
        <f>IF('Données projet'!$A$36&gt;35,N4+M5-V4,IF(A5&lt;'Données projet'!$A$36,$K$205^A5,IF(A5='Données projet'!$A$36,'Données projet'!$B$36,N4+M5-V4)))</f>
        <v>1.9610090574545482</v>
      </c>
      <c r="O5" s="14">
        <f>N5*VLOOKUP('Données projet'!$B$9,Paramètres!$A$1:$I$88,3,0)*VLOOKUP('Données projet'!$B$9,Paramètres!$A$1:$I$88,5,0)</f>
        <v>1.7131375125922934</v>
      </c>
      <c r="P5" s="14">
        <f t="shared" ref="P5:P68" si="33">EXP(-1.0587+0.8836*LN(O5)+0.284)</f>
        <v>0.74153366912094132</v>
      </c>
      <c r="Q5" s="22">
        <f t="shared" si="2"/>
        <v>4.2752189748172169</v>
      </c>
      <c r="R5" s="60">
        <f t="shared" si="0"/>
        <v>263.38633008592836</v>
      </c>
      <c r="S5" s="60">
        <f ca="1">AVERAGE(OFFSET($R$3,0,0,'Données projet'!$E$9+1,1))-AVERAGE(OFFSET($H$3,0,0,'Données projet'!$E$9+1,1))</f>
        <v>231.46455632444412</v>
      </c>
      <c r="T5" s="60">
        <f t="shared" ref="T5:T68" si="34">$T$3</f>
        <v>261.58016723970195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</v>
      </c>
      <c r="AI5" s="14">
        <f>IF('Données projet'!$A$62&gt;35,AI4+AH5-AQ4,IF(A5&lt;'Données projet'!$A$62,$AF$205^A5,IF(A5='Données projet'!$A$62,'Données projet'!$B$62,AI4+AH5-AQ4)))</f>
        <v>2.2447861343640922</v>
      </c>
      <c r="AJ5" s="14">
        <f>AI5*VLOOKUP('Données projet'!$B$10,Paramètres!$A$1:$I$88,3,0)*VLOOKUP('Données projet'!$B$10,Paramètres!$A$1:$I$88,5,0)</f>
        <v>2.0310824943726304</v>
      </c>
      <c r="AK5" s="14">
        <f t="shared" ref="AK5:AK68" si="35">EXP(-1.0587+0.8836*LN(AJ5)+0.284)</f>
        <v>0.86190646757263401</v>
      </c>
      <c r="AL5" s="22">
        <f t="shared" si="4"/>
        <v>5.0386224420546686</v>
      </c>
      <c r="AM5" s="60">
        <f t="shared" si="5"/>
        <v>264.14973355316579</v>
      </c>
      <c r="AN5" s="60">
        <f ca="1">AVERAGE(OFFSET($AM$3,0,0,'Données projet'!$E$10+1,1))-AVERAGE(OFFSET($H$3,0,0,'Données projet'!$E$10+1,1))</f>
        <v>311.71325080860925</v>
      </c>
      <c r="AO5" s="60">
        <f t="shared" ref="AO5:AO68" si="36">$AO$3</f>
        <v>468.07182620886226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0" t="e">
        <f t="shared" si="8"/>
        <v>#N/A</v>
      </c>
      <c r="BI5" s="60" t="e">
        <f ca="1">AVERAGE(OFFSET($BH$3,0,0,'Données projet'!$E$11+1,1))-AVERAGE(OFFSET($H$3,0,0,'Données projet'!$E$11+1,1))</f>
        <v>#N/A</v>
      </c>
      <c r="BJ5" s="60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0" t="e">
        <f t="shared" si="11"/>
        <v>#N/A</v>
      </c>
      <c r="CD5" s="60" t="e">
        <f ca="1">AVERAGE(OFFSET($CC$3,0,0,'Données projet'!$E$12+1,1))-AVERAGE(OFFSET($H$3,0,0,'Données projet'!$E$12+1,1))</f>
        <v>#N/A</v>
      </c>
      <c r="CE5" s="60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0" t="e">
        <f t="shared" si="14"/>
        <v>#N/A</v>
      </c>
      <c r="CY5" s="60" t="e">
        <f ca="1">AVERAGE(OFFSET($CX$3,0,0,'Données projet'!$E$13+1,1))-AVERAGE(OFFSET($H$3,0,0,'Données projet'!$E$13+1,1))</f>
        <v>#N/A</v>
      </c>
      <c r="CZ5" s="60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2.9</v>
      </c>
      <c r="N6" s="14">
        <f>IF('Données projet'!$A$36&gt;35,N5+M6-V5,IF(A6&lt;'Données projet'!$A$36,$K$205^A6,IF(A6='Données projet'!$A$36,'Données projet'!$B$36,N5+M6-V5)))</f>
        <v>2.7461192933624794</v>
      </c>
      <c r="O6" s="14">
        <f>N6*VLOOKUP('Données projet'!$B$9,Paramètres!$A$1:$I$88,3,0)*VLOOKUP('Données projet'!$B$9,Paramètres!$A$1:$I$88,5,0)</f>
        <v>2.3990098146814622</v>
      </c>
      <c r="P6" s="14">
        <f t="shared" si="33"/>
        <v>0.99850067298942213</v>
      </c>
      <c r="Q6" s="22">
        <f t="shared" si="2"/>
        <v>5.9173307660267902</v>
      </c>
      <c r="R6" s="60">
        <f t="shared" si="0"/>
        <v>266.25066409936011</v>
      </c>
      <c r="S6" s="60">
        <f ca="1">AVERAGE(OFFSET($R$3,0,0,'Données projet'!$E$9+1,1))-AVERAGE(OFFSET($H$3,0,0,'Données projet'!$E$9+1,1))</f>
        <v>231.46455632444412</v>
      </c>
      <c r="T6" s="60">
        <f t="shared" si="34"/>
        <v>261.58016723970195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</v>
      </c>
      <c r="AI6" s="14">
        <f>IF('Données projet'!$A$62&gt;35,AI5+AH6-AQ5,IF(A6&lt;'Données projet'!$A$62,$AF$205^A6,IF(A6='Données projet'!$A$62,'Données projet'!$B$62,AI5+AH6-AQ5)))</f>
        <v>3.3632756010449452</v>
      </c>
      <c r="AJ6" s="14">
        <f>AI6*VLOOKUP('Données projet'!$B$10,Paramètres!$A$1:$I$88,3,0)*VLOOKUP('Données projet'!$B$10,Paramètres!$A$1:$I$88,5,0)</f>
        <v>3.0430917638254664</v>
      </c>
      <c r="AK6" s="14">
        <f t="shared" si="35"/>
        <v>1.2319958412833505</v>
      </c>
      <c r="AL6" s="22">
        <f t="shared" si="4"/>
        <v>7.4457775788978564</v>
      </c>
      <c r="AM6" s="60">
        <f t="shared" si="5"/>
        <v>267.77911091223115</v>
      </c>
      <c r="AN6" s="60">
        <f ca="1">AVERAGE(OFFSET($AM$3,0,0,'Données projet'!$E$10+1,1))-AVERAGE(OFFSET($H$3,0,0,'Données projet'!$E$10+1,1))</f>
        <v>311.71325080860925</v>
      </c>
      <c r="AO6" s="60">
        <f t="shared" si="36"/>
        <v>468.07182620886226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0" t="e">
        <f t="shared" si="8"/>
        <v>#N/A</v>
      </c>
      <c r="BI6" s="60" t="e">
        <f ca="1">AVERAGE(OFFSET($BH$3,0,0,'Données projet'!$E$11+1,1))-AVERAGE(OFFSET($H$3,0,0,'Données projet'!$E$11+1,1))</f>
        <v>#N/A</v>
      </c>
      <c r="BJ6" s="60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0" t="e">
        <f t="shared" si="11"/>
        <v>#N/A</v>
      </c>
      <c r="CD6" s="60" t="e">
        <f ca="1">AVERAGE(OFFSET($CC$3,0,0,'Données projet'!$E$12+1,1))-AVERAGE(OFFSET($H$3,0,0,'Données projet'!$E$12+1,1))</f>
        <v>#N/A</v>
      </c>
      <c r="CE6" s="60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0" t="e">
        <f t="shared" si="14"/>
        <v>#N/A</v>
      </c>
      <c r="CY6" s="60" t="e">
        <f ca="1">AVERAGE(OFFSET($CX$3,0,0,'Données projet'!$E$13+1,1))-AVERAGE(OFFSET($H$3,0,0,'Données projet'!$E$13+1,1))</f>
        <v>#N/A</v>
      </c>
      <c r="CZ6" s="60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2.9</v>
      </c>
      <c r="N7" s="14">
        <f>IF('Données projet'!$A$36&gt;35,N6+M7-V6,IF(A7&lt;'Données projet'!$A$36,$K$205^A7,IF(A7='Données projet'!$A$36,'Données projet'!$B$36,N6+M7-V6)))</f>
        <v>3.8455565234187756</v>
      </c>
      <c r="O7" s="14">
        <f>N7*VLOOKUP('Données projet'!$B$9,Paramètres!$A$1:$I$88,3,0)*VLOOKUP('Données projet'!$B$9,Paramètres!$A$1:$I$88,5,0)</f>
        <v>3.3594781788586427</v>
      </c>
      <c r="P7" s="14">
        <f t="shared" si="33"/>
        <v>1.3445156106562728</v>
      </c>
      <c r="Q7" s="22">
        <f t="shared" si="2"/>
        <v>8.1927891834051447</v>
      </c>
      <c r="R7" s="60">
        <f t="shared" si="0"/>
        <v>269.74834473896067</v>
      </c>
      <c r="S7" s="60">
        <f ca="1">AVERAGE(OFFSET($R$3,0,0,'Données projet'!$E$9+1,1))-AVERAGE(OFFSET($H$3,0,0,'Données projet'!$E$9+1,1))</f>
        <v>231.46455632444412</v>
      </c>
      <c r="T7" s="60">
        <f t="shared" si="34"/>
        <v>261.58016723970195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</v>
      </c>
      <c r="AI7" s="14">
        <f>IF('Données projet'!$A$62&gt;35,AI6+AH7-AQ6,IF(A7&lt;'Données projet'!$A$62,$AF$205^A7,IF(A7='Données projet'!$A$62,'Données projet'!$B$62,AI6+AH7-AQ6)))</f>
        <v>5.0390647890332847</v>
      </c>
      <c r="AJ7" s="14">
        <f>AI7*VLOOKUP('Données projet'!$B$10,Paramètres!$A$1:$I$88,3,0)*VLOOKUP('Données projet'!$B$10,Paramètres!$A$1:$I$88,5,0)</f>
        <v>4.5593458211173159</v>
      </c>
      <c r="AK7" s="14">
        <f t="shared" si="35"/>
        <v>1.7609958969376942</v>
      </c>
      <c r="AL7" s="22">
        <f t="shared" si="4"/>
        <v>11.007928492279142</v>
      </c>
      <c r="AM7" s="60">
        <f t="shared" si="5"/>
        <v>272.56348404783466</v>
      </c>
      <c r="AN7" s="60">
        <f ca="1">AVERAGE(OFFSET($AM$3,0,0,'Données projet'!$E$10+1,1))-AVERAGE(OFFSET($H$3,0,0,'Données projet'!$E$10+1,1))</f>
        <v>311.71325080860925</v>
      </c>
      <c r="AO7" s="60">
        <f t="shared" si="36"/>
        <v>468.07182620886226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0" t="e">
        <f t="shared" si="8"/>
        <v>#N/A</v>
      </c>
      <c r="BI7" s="60" t="e">
        <f ca="1">AVERAGE(OFFSET($BH$3,0,0,'Données projet'!$E$11+1,1))-AVERAGE(OFFSET($H$3,0,0,'Données projet'!$E$11+1,1))</f>
        <v>#N/A</v>
      </c>
      <c r="BJ7" s="60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0" t="e">
        <f t="shared" si="11"/>
        <v>#N/A</v>
      </c>
      <c r="CD7" s="60" t="e">
        <f ca="1">AVERAGE(OFFSET($CC$3,0,0,'Données projet'!$E$12+1,1))-AVERAGE(OFFSET($H$3,0,0,'Données projet'!$E$12+1,1))</f>
        <v>#N/A</v>
      </c>
      <c r="CE7" s="60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0" t="e">
        <f t="shared" si="14"/>
        <v>#N/A</v>
      </c>
      <c r="CY7" s="60" t="e">
        <f ca="1">AVERAGE(OFFSET($CX$3,0,0,'Données projet'!$E$13+1,1))-AVERAGE(OFFSET($H$3,0,0,'Données projet'!$E$13+1,1))</f>
        <v>#N/A</v>
      </c>
      <c r="CZ7" s="60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2.9</v>
      </c>
      <c r="N8" s="14">
        <f>IF('Données projet'!$A$36&gt;35,N7+M8-V7,IF(A8&lt;'Données projet'!$A$36,$K$205^A8,IF(A8='Données projet'!$A$36,'Données projet'!$B$36,N7+M8-V7)))</f>
        <v>5.3851648071345055</v>
      </c>
      <c r="O8" s="14">
        <f>N8*VLOOKUP('Données projet'!$B$9,Paramètres!$A$1:$I$88,3,0)*VLOOKUP('Données projet'!$B$9,Paramètres!$A$1:$I$88,5,0)</f>
        <v>4.7044799755127045</v>
      </c>
      <c r="P8" s="14">
        <f t="shared" si="33"/>
        <v>1.8104366638895204</v>
      </c>
      <c r="Q8" s="22">
        <f t="shared" si="2"/>
        <v>11.346813146958874</v>
      </c>
      <c r="R8" s="60">
        <f t="shared" si="0"/>
        <v>274.12459092473665</v>
      </c>
      <c r="S8" s="60">
        <f ca="1">AVERAGE(OFFSET($R$3,0,0,'Données projet'!$E$9+1,1))-AVERAGE(OFFSET($H$3,0,0,'Données projet'!$E$9+1,1))</f>
        <v>231.46455632444412</v>
      </c>
      <c r="T8" s="60">
        <f t="shared" si="34"/>
        <v>261.58016723970195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</v>
      </c>
      <c r="AI8" s="14">
        <f>IF('Données projet'!$A$62&gt;35,AI7+AH8-AQ7,IF(A8&lt;'Données projet'!$A$62,$AF$205^A8,IF(A8='Données projet'!$A$62,'Données projet'!$B$62,AI7+AH8-AQ7)))</f>
        <v>7.5498344352707516</v>
      </c>
      <c r="AJ8" s="14">
        <f>AI8*VLOOKUP('Données projet'!$B$10,Paramètres!$A$1:$I$88,3,0)*VLOOKUP('Données projet'!$B$10,Paramètres!$A$1:$I$88,5,0)</f>
        <v>6.8310901970329763</v>
      </c>
      <c r="AK8" s="14">
        <f t="shared" si="35"/>
        <v>2.517140435962042</v>
      </c>
      <c r="AL8" s="22">
        <f t="shared" si="4"/>
        <v>16.281501685799658</v>
      </c>
      <c r="AM8" s="60">
        <f t="shared" si="5"/>
        <v>279.05927946357741</v>
      </c>
      <c r="AN8" s="60">
        <f ca="1">AVERAGE(OFFSET($AM$3,0,0,'Données projet'!$E$10+1,1))-AVERAGE(OFFSET($H$3,0,0,'Données projet'!$E$10+1,1))</f>
        <v>311.71325080860925</v>
      </c>
      <c r="AO8" s="60">
        <f t="shared" si="36"/>
        <v>468.07182620886226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0" t="e">
        <f t="shared" si="8"/>
        <v>#N/A</v>
      </c>
      <c r="BI8" s="60" t="e">
        <f ca="1">AVERAGE(OFFSET($BH$3,0,0,'Données projet'!$E$11+1,1))-AVERAGE(OFFSET($H$3,0,0,'Données projet'!$E$11+1,1))</f>
        <v>#N/A</v>
      </c>
      <c r="BJ8" s="60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0" t="e">
        <f t="shared" si="11"/>
        <v>#N/A</v>
      </c>
      <c r="CD8" s="60" t="e">
        <f ca="1">AVERAGE(OFFSET($CC$3,0,0,'Données projet'!$E$12+1,1))-AVERAGE(OFFSET($H$3,0,0,'Données projet'!$E$12+1,1))</f>
        <v>#N/A</v>
      </c>
      <c r="CE8" s="60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0" t="e">
        <f t="shared" si="14"/>
        <v>#N/A</v>
      </c>
      <c r="CY8" s="60" t="e">
        <f ca="1">AVERAGE(OFFSET($CX$3,0,0,'Données projet'!$E$13+1,1))-AVERAGE(OFFSET($H$3,0,0,'Données projet'!$E$13+1,1))</f>
        <v>#N/A</v>
      </c>
      <c r="CZ8" s="60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2.9</v>
      </c>
      <c r="N9" s="14">
        <f>IF('Données projet'!$A$36&gt;35,N8+M9-V8,IF(A9&lt;'Données projet'!$A$36,$K$205^A9,IF(A9='Données projet'!$A$36,'Données projet'!$B$36,N8+M9-V8)))</f>
        <v>7.5411711733776423</v>
      </c>
      <c r="O9" s="14">
        <f>N9*VLOOKUP('Données projet'!$B$9,Paramètres!$A$1:$I$88,3,0)*VLOOKUP('Données projet'!$B$9,Paramètres!$A$1:$I$88,5,0)</f>
        <v>6.5879671370627086</v>
      </c>
      <c r="P9" s="14">
        <f t="shared" si="33"/>
        <v>2.4378154392387783</v>
      </c>
      <c r="Q9" s="22">
        <f t="shared" si="2"/>
        <v>15.71990465372509</v>
      </c>
      <c r="R9" s="60">
        <f t="shared" si="0"/>
        <v>279.71990465372511</v>
      </c>
      <c r="S9" s="60">
        <f ca="1">AVERAGE(OFFSET($R$3,0,0,'Données projet'!$E$9+1,1))-AVERAGE(OFFSET($H$3,0,0,'Données projet'!$E$9+1,1))</f>
        <v>231.46455632444412</v>
      </c>
      <c r="T9" s="60">
        <f t="shared" si="34"/>
        <v>261.58016723970195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</v>
      </c>
      <c r="AI9" s="14">
        <f>IF('Données projet'!$A$62&gt;35,AI8+AH9-AQ8,IF(A9&lt;'Données projet'!$A$62,$AF$205^A9,IF(A9='Données projet'!$A$62,'Données projet'!$B$62,AI8+AH9-AQ8)))</f>
        <v>11.311622768584238</v>
      </c>
      <c r="AJ9" s="14">
        <f>AI9*VLOOKUP('Données projet'!$B$10,Paramètres!$A$1:$I$88,3,0)*VLOOKUP('Données projet'!$B$10,Paramètres!$A$1:$I$88,5,0)</f>
        <v>10.234756281015018</v>
      </c>
      <c r="AK9" s="14">
        <f t="shared" si="35"/>
        <v>3.597961804098031</v>
      </c>
      <c r="AL9" s="22">
        <f t="shared" si="4"/>
        <v>24.091983998238561</v>
      </c>
      <c r="AM9" s="60">
        <f t="shared" si="5"/>
        <v>288.09198399823856</v>
      </c>
      <c r="AN9" s="60">
        <f ca="1">AVERAGE(OFFSET($AM$3,0,0,'Données projet'!$E$10+1,1))-AVERAGE(OFFSET($H$3,0,0,'Données projet'!$E$10+1,1))</f>
        <v>311.71325080860925</v>
      </c>
      <c r="AO9" s="60">
        <f t="shared" si="36"/>
        <v>468.07182620886226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0" t="e">
        <f t="shared" si="8"/>
        <v>#N/A</v>
      </c>
      <c r="BI9" s="60" t="e">
        <f ca="1">AVERAGE(OFFSET($BH$3,0,0,'Données projet'!$E$11+1,1))-AVERAGE(OFFSET($H$3,0,0,'Données projet'!$E$11+1,1))</f>
        <v>#N/A</v>
      </c>
      <c r="BJ9" s="60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0" t="e">
        <f t="shared" si="11"/>
        <v>#N/A</v>
      </c>
      <c r="CD9" s="60" t="e">
        <f ca="1">AVERAGE(OFFSET($CC$3,0,0,'Données projet'!$E$12+1,1))-AVERAGE(OFFSET($H$3,0,0,'Données projet'!$E$12+1,1))</f>
        <v>#N/A</v>
      </c>
      <c r="CE9" s="60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0" t="e">
        <f t="shared" si="14"/>
        <v>#N/A</v>
      </c>
      <c r="CY9" s="60" t="e">
        <f ca="1">AVERAGE(OFFSET($CX$3,0,0,'Données projet'!$E$13+1,1))-AVERAGE(OFFSET($H$3,0,0,'Données projet'!$E$13+1,1))</f>
        <v>#N/A</v>
      </c>
      <c r="CZ9" s="60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2.9</v>
      </c>
      <c r="N10" s="14">
        <f>IF('Données projet'!$A$36&gt;35,N9+M10-V9,IF(A10&lt;'Données projet'!$A$36,$K$205^A10,IF(A10='Données projet'!$A$36,'Données projet'!$B$36,N9+M10-V9)))</f>
        <v>10.560356962676241</v>
      </c>
      <c r="O10" s="14">
        <f>N10*VLOOKUP('Données projet'!$B$9,Paramètres!$A$1:$I$88,3,0)*VLOOKUP('Données projet'!$B$9,Paramètres!$A$1:$I$88,5,0)</f>
        <v>9.2255278425939657</v>
      </c>
      <c r="P10" s="14">
        <f t="shared" si="33"/>
        <v>3.282602608711652</v>
      </c>
      <c r="Q10" s="22">
        <f t="shared" si="2"/>
        <v>21.784993869357283</v>
      </c>
      <c r="R10" s="60">
        <f t="shared" si="0"/>
        <v>287.00721609157949</v>
      </c>
      <c r="S10" s="60">
        <f ca="1">AVERAGE(OFFSET($R$3,0,0,'Données projet'!$E$9+1,1))-AVERAGE(OFFSET($H$3,0,0,'Données projet'!$E$9+1,1))</f>
        <v>231.46455632444412</v>
      </c>
      <c r="T10" s="60">
        <f t="shared" si="34"/>
        <v>261.58016723970195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</v>
      </c>
      <c r="AI10" s="14">
        <f>IF('Données projet'!$A$62&gt;35,AI9+AH10-AQ9,IF(A10&lt;'Données projet'!$A$62,$AF$205^A10,IF(A10='Données projet'!$A$62,'Données projet'!$B$62,AI9+AH10-AQ9)))</f>
        <v>16.94776365704034</v>
      </c>
      <c r="AJ10" s="14">
        <f>AI10*VLOOKUP('Données projet'!$B$10,Paramètres!$A$1:$I$88,3,0)*VLOOKUP('Données projet'!$B$10,Paramètres!$A$1:$I$88,5,0)</f>
        <v>15.334336556890101</v>
      </c>
      <c r="AK10" s="14">
        <f t="shared" si="35"/>
        <v>5.1428712354702997</v>
      </c>
      <c r="AL10" s="22">
        <f t="shared" si="4"/>
        <v>35.664470238361027</v>
      </c>
      <c r="AM10" s="60">
        <f t="shared" si="5"/>
        <v>300.88669246058328</v>
      </c>
      <c r="AN10" s="60">
        <f ca="1">AVERAGE(OFFSET($AM$3,0,0,'Données projet'!$E$10+1,1))-AVERAGE(OFFSET($H$3,0,0,'Données projet'!$E$10+1,1))</f>
        <v>311.71325080860925</v>
      </c>
      <c r="AO10" s="60">
        <f t="shared" si="36"/>
        <v>468.07182620886226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0" t="e">
        <f t="shared" si="8"/>
        <v>#N/A</v>
      </c>
      <c r="BI10" s="60" t="e">
        <f ca="1">AVERAGE(OFFSET($BH$3,0,0,'Données projet'!$E$11+1,1))-AVERAGE(OFFSET($H$3,0,0,'Données projet'!$E$11+1,1))</f>
        <v>#N/A</v>
      </c>
      <c r="BJ10" s="60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0" t="e">
        <f t="shared" si="11"/>
        <v>#N/A</v>
      </c>
      <c r="CD10" s="60" t="e">
        <f ca="1">AVERAGE(OFFSET($CC$3,0,0,'Données projet'!$E$12+1,1))-AVERAGE(OFFSET($H$3,0,0,'Données projet'!$E$12+1,1))</f>
        <v>#N/A</v>
      </c>
      <c r="CE10" s="60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0" t="e">
        <f t="shared" si="14"/>
        <v>#N/A</v>
      </c>
      <c r="CY10" s="60" t="e">
        <f ca="1">AVERAGE(OFFSET($CX$3,0,0,'Données projet'!$E$13+1,1))-AVERAGE(OFFSET($H$3,0,0,'Données projet'!$E$13+1,1))</f>
        <v>#N/A</v>
      </c>
      <c r="CZ10" s="60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2.9</v>
      </c>
      <c r="N11" s="14">
        <f>IF('Données projet'!$A$36&gt;35,N10+M11-V10,IF(A11&lt;'Données projet'!$A$36,$K$205^A11,IF(A11='Données projet'!$A$36,'Données projet'!$B$36,N10+M11-V10)))</f>
        <v>14.7883049748087</v>
      </c>
      <c r="O11" s="14">
        <f>N11*VLOOKUP('Données projet'!$B$9,Paramètres!$A$1:$I$88,3,0)*VLOOKUP('Données projet'!$B$9,Paramètres!$A$1:$I$88,5,0)</f>
        <v>12.919063225992881</v>
      </c>
      <c r="P11" s="14">
        <f t="shared" si="33"/>
        <v>4.4201376828121335</v>
      </c>
      <c r="Q11" s="22">
        <f t="shared" si="2"/>
        <v>30.199108249502064</v>
      </c>
      <c r="R11" s="60">
        <f t="shared" si="0"/>
        <v>296.6435526939465</v>
      </c>
      <c r="S11" s="60">
        <f ca="1">AVERAGE(OFFSET($R$3,0,0,'Données projet'!$E$9+1,1))-AVERAGE(OFFSET($H$3,0,0,'Données projet'!$E$9+1,1))</f>
        <v>231.46455632444412</v>
      </c>
      <c r="T11" s="60">
        <f t="shared" si="34"/>
        <v>261.58016723970195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</v>
      </c>
      <c r="AI11" s="14">
        <f>IF('Données projet'!$A$62&gt;35,AI10+AH11-AQ10,IF(A11&lt;'Données projet'!$A$62,$AF$205^A11,IF(A11='Données projet'!$A$62,'Données projet'!$B$62,AI10+AH11-AQ10)))</f>
        <v>25.392173948075062</v>
      </c>
      <c r="AJ11" s="14">
        <f>AI11*VLOOKUP('Données projet'!$B$10,Paramètres!$A$1:$I$88,3,0)*VLOOKUP('Données projet'!$B$10,Paramètres!$A$1:$I$88,5,0)</f>
        <v>22.974838988218316</v>
      </c>
      <c r="AK11" s="14">
        <f t="shared" si="35"/>
        <v>7.3511410028040363</v>
      </c>
      <c r="AL11" s="22">
        <f t="shared" si="4"/>
        <v>52.817748484363925</v>
      </c>
      <c r="AM11" s="60">
        <f t="shared" si="5"/>
        <v>319.26219292880836</v>
      </c>
      <c r="AN11" s="60">
        <f ca="1">AVERAGE(OFFSET($AM$3,0,0,'Données projet'!$E$10+1,1))-AVERAGE(OFFSET($H$3,0,0,'Données projet'!$E$10+1,1))</f>
        <v>311.71325080860925</v>
      </c>
      <c r="AO11" s="60">
        <f t="shared" si="36"/>
        <v>468.07182620886226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0" t="e">
        <f t="shared" si="8"/>
        <v>#N/A</v>
      </c>
      <c r="BI11" s="60" t="e">
        <f ca="1">AVERAGE(OFFSET($BH$3,0,0,'Données projet'!$E$11+1,1))-AVERAGE(OFFSET($H$3,0,0,'Données projet'!$E$11+1,1))</f>
        <v>#N/A</v>
      </c>
      <c r="BJ11" s="60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0" t="e">
        <f t="shared" si="11"/>
        <v>#N/A</v>
      </c>
      <c r="CD11" s="60" t="e">
        <f ca="1">AVERAGE(OFFSET($CC$3,0,0,'Données projet'!$E$12+1,1))-AVERAGE(OFFSET($H$3,0,0,'Données projet'!$E$12+1,1))</f>
        <v>#N/A</v>
      </c>
      <c r="CE11" s="60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0" t="e">
        <f t="shared" si="14"/>
        <v>#N/A</v>
      </c>
      <c r="CY11" s="60" t="e">
        <f ca="1">AVERAGE(OFFSET($CX$3,0,0,'Données projet'!$E$13+1,1))-AVERAGE(OFFSET($H$3,0,0,'Données projet'!$E$13+1,1))</f>
        <v>#N/A</v>
      </c>
      <c r="CZ11" s="60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2.9</v>
      </c>
      <c r="N12" s="14">
        <f>IF('Données projet'!$A$36&gt;35,N11+M12-V11,IF(A12&lt;'Données projet'!$A$36,$K$205^A12,IF(A12='Données projet'!$A$36,'Données projet'!$B$36,N11+M12-V11)))</f>
        <v>20.708955653761308</v>
      </c>
      <c r="O12" s="14">
        <f>N12*VLOOKUP('Données projet'!$B$9,Paramètres!$A$1:$I$88,3,0)*VLOOKUP('Données projet'!$B$9,Paramètres!$A$1:$I$88,5,0)</f>
        <v>18.091343659125879</v>
      </c>
      <c r="P12" s="14">
        <f t="shared" si="33"/>
        <v>5.9518679121149844</v>
      </c>
      <c r="Q12" s="22">
        <f t="shared" si="2"/>
        <v>41.875260153244504</v>
      </c>
      <c r="R12" s="60">
        <f t="shared" si="0"/>
        <v>309.54192681991117</v>
      </c>
      <c r="S12" s="60">
        <f ca="1">AVERAGE(OFFSET($R$3,0,0,'Données projet'!$E$9+1,1))-AVERAGE(OFFSET($H$3,0,0,'Données projet'!$E$9+1,1))</f>
        <v>231.46455632444412</v>
      </c>
      <c r="T12" s="60">
        <f t="shared" si="34"/>
        <v>261.58016723970195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</v>
      </c>
      <c r="AI12" s="14">
        <f>IF('Données projet'!$A$62&gt;35,AI11+AH12-AQ11,IF(A12&lt;'Données projet'!$A$62,$AF$205^A12,IF(A12='Données projet'!$A$62,'Données projet'!$B$62,AI11+AH12-AQ11)))</f>
        <v>38.044104865803838</v>
      </c>
      <c r="AJ12" s="14">
        <f>AI12*VLOOKUP('Données projet'!$B$10,Paramètres!$A$1:$I$88,3,0)*VLOOKUP('Données projet'!$B$10,Paramètres!$A$1:$I$88,5,0)</f>
        <v>34.422306082579311</v>
      </c>
      <c r="AK12" s="14">
        <f t="shared" si="35"/>
        <v>10.507607826227249</v>
      </c>
      <c r="AL12" s="22">
        <f t="shared" si="4"/>
        <v>78.252933391171425</v>
      </c>
      <c r="AM12" s="60">
        <f t="shared" si="5"/>
        <v>345.91960005783812</v>
      </c>
      <c r="AN12" s="60">
        <f ca="1">AVERAGE(OFFSET($AM$3,0,0,'Données projet'!$E$10+1,1))-AVERAGE(OFFSET($H$3,0,0,'Données projet'!$E$10+1,1))</f>
        <v>311.71325080860925</v>
      </c>
      <c r="AO12" s="60">
        <f t="shared" si="36"/>
        <v>468.07182620886226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0" t="e">
        <f t="shared" si="8"/>
        <v>#N/A</v>
      </c>
      <c r="BI12" s="60" t="e">
        <f ca="1">AVERAGE(OFFSET($BH$3,0,0,'Données projet'!$E$11+1,1))-AVERAGE(OFFSET($H$3,0,0,'Données projet'!$E$11+1,1))</f>
        <v>#N/A</v>
      </c>
      <c r="BJ12" s="60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0" t="e">
        <f t="shared" si="11"/>
        <v>#N/A</v>
      </c>
      <c r="CD12" s="60" t="e">
        <f ca="1">AVERAGE(OFFSET($CC$3,0,0,'Données projet'!$E$12+1,1))-AVERAGE(OFFSET($H$3,0,0,'Données projet'!$E$12+1,1))</f>
        <v>#N/A</v>
      </c>
      <c r="CE12" s="60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0" t="e">
        <f t="shared" si="14"/>
        <v>#N/A</v>
      </c>
      <c r="CY12" s="60" t="e">
        <f ca="1">AVERAGE(OFFSET($CX$3,0,0,'Données projet'!$E$13+1,1))-AVERAGE(OFFSET($H$3,0,0,'Données projet'!$E$13+1,1))</f>
        <v>#N/A</v>
      </c>
      <c r="CZ12" s="60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29</v>
      </c>
      <c r="L13" s="13">
        <f>VLOOKUP(A13,'Données projet'!$A$35:$I$55,9,0)</f>
        <v>2.9</v>
      </c>
      <c r="M13" s="13">
        <f t="array" ref="M13">INDEX(L:L,MIN(IF(ISNUMBER(L13:L209),ROW(L13:L209),"")))</f>
        <v>2.9</v>
      </c>
      <c r="N13" s="14">
        <f>IF('Données projet'!$A$36&gt;35,N12+M13-V12,IF(A13&lt;'Données projet'!$A$36,$K$205^A13,IF(A13='Données projet'!$A$36,'Données projet'!$B$36,N12+M13-V12)))</f>
        <v>29</v>
      </c>
      <c r="O13" s="14">
        <f>N13*VLOOKUP('Données projet'!$B$9,Paramètres!$A$1:$I$88,3,0)*VLOOKUP('Données projet'!$B$9,Paramètres!$A$1:$I$88,5,0)</f>
        <v>25.334400000000002</v>
      </c>
      <c r="P13" s="14">
        <f t="shared" si="33"/>
        <v>8.0143955200794572</v>
      </c>
      <c r="Q13" s="22">
        <f t="shared" si="2"/>
        <v>58.082485530805059</v>
      </c>
      <c r="R13" s="60">
        <f t="shared" si="0"/>
        <v>326.97137441969392</v>
      </c>
      <c r="S13" s="60">
        <f ca="1">AVERAGE(OFFSET($R$3,0,0,'Données projet'!$E$9+1,1))-AVERAGE(OFFSET($H$3,0,0,'Données projet'!$E$9+1,1))</f>
        <v>231.46455632444412</v>
      </c>
      <c r="T13" s="60">
        <f t="shared" si="34"/>
        <v>261.58016723970195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57</v>
      </c>
      <c r="AG13" s="13">
        <f>VLOOKUP(A13,'Données projet'!$A$61:$I$81,9,0)</f>
        <v>5.7</v>
      </c>
      <c r="AH13" s="13">
        <f t="array" ref="AH13">INDEX(AG:AG,MIN(IF(ISNUMBER(AG13:AG209),ROW(AG13:AG209),"")))</f>
        <v>5.7</v>
      </c>
      <c r="AI13" s="14">
        <f>IF('Données projet'!$A$62&gt;35,AI12+AH13-AQ12,IF(A13&lt;'Données projet'!$A$62,$AF$205^A13,IF(A13='Données projet'!$A$62,'Données projet'!$B$62,AI12+AH13-AQ12)))</f>
        <v>57</v>
      </c>
      <c r="AJ13" s="14">
        <f>AI13*VLOOKUP('Données projet'!$B$10,Paramètres!$A$1:$I$88,3,0)*VLOOKUP('Données projet'!$B$10,Paramètres!$A$1:$I$88,5,0)</f>
        <v>51.573599999999992</v>
      </c>
      <c r="AK13" s="14">
        <f t="shared" si="35"/>
        <v>15.019412930275323</v>
      </c>
      <c r="AL13" s="22">
        <f t="shared" si="4"/>
        <v>115.98283085356282</v>
      </c>
      <c r="AM13" s="60">
        <f t="shared" si="5"/>
        <v>384.87171974245166</v>
      </c>
      <c r="AN13" s="60">
        <f ca="1">AVERAGE(OFFSET($AM$3,0,0,'Données projet'!$E$10+1,1))-AVERAGE(OFFSET($H$3,0,0,'Données projet'!$E$10+1,1))</f>
        <v>311.71325080860925</v>
      </c>
      <c r="AO13" s="60">
        <f t="shared" si="36"/>
        <v>468.07182620886226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0" t="e">
        <f t="shared" si="8"/>
        <v>#N/A</v>
      </c>
      <c r="BI13" s="60" t="e">
        <f ca="1">AVERAGE(OFFSET($BH$3,0,0,'Données projet'!$E$11+1,1))-AVERAGE(OFFSET($H$3,0,0,'Données projet'!$E$11+1,1))</f>
        <v>#N/A</v>
      </c>
      <c r="BJ13" s="60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0" t="e">
        <f t="shared" si="11"/>
        <v>#N/A</v>
      </c>
      <c r="CD13" s="60" t="e">
        <f ca="1">AVERAGE(OFFSET($CC$3,0,0,'Données projet'!$E$12+1,1))-AVERAGE(OFFSET($H$3,0,0,'Données projet'!$E$12+1,1))</f>
        <v>#N/A</v>
      </c>
      <c r="CE13" s="60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0" t="e">
        <f t="shared" si="14"/>
        <v>#N/A</v>
      </c>
      <c r="CY13" s="60" t="e">
        <f ca="1">AVERAGE(OFFSET($CX$3,0,0,'Données projet'!$E$13+1,1))-AVERAGE(OFFSET($H$3,0,0,'Données projet'!$E$13+1,1))</f>
        <v>#N/A</v>
      </c>
      <c r="CZ13" s="60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8.8000000000000007</v>
      </c>
      <c r="N14" s="14">
        <f>IF('Données projet'!$A$36&gt;35,N13+M14-V13,IF(A14&lt;'Données projet'!$A$36,$K$205^A14,IF(A14='Données projet'!$A$36,'Données projet'!$B$36,N13+M14-V13)))</f>
        <v>37.799999999999997</v>
      </c>
      <c r="O14" s="14">
        <f>N14*VLOOKUP('Données projet'!$B$9,Paramètres!$A$1:$I$88,3,0)*VLOOKUP('Données projet'!$B$9,Paramètres!$A$1:$I$88,5,0)</f>
        <v>33.022080000000003</v>
      </c>
      <c r="P14" s="14">
        <f t="shared" si="33"/>
        <v>10.129025278332465</v>
      </c>
      <c r="Q14" s="22">
        <f t="shared" si="2"/>
        <v>75.154841693095705</v>
      </c>
      <c r="R14" s="60">
        <f t="shared" si="0"/>
        <v>345.26595280420685</v>
      </c>
      <c r="S14" s="60">
        <f ca="1">AVERAGE(OFFSET($R$3,0,0,'Données projet'!$E$9+1,1))-AVERAGE(OFFSET($H$3,0,0,'Données projet'!$E$9+1,1))</f>
        <v>231.46455632444412</v>
      </c>
      <c r="T14" s="60">
        <f t="shared" si="34"/>
        <v>261.58016723970195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</v>
      </c>
      <c r="AI14" s="14">
        <f>IF('Données projet'!$A$62&gt;35,AI13+AH14-AQ13,IF(A14&lt;'Données projet'!$A$62,$AF$205^A14,IF(A14='Données projet'!$A$62,'Données projet'!$B$62,AI13+AH14-AQ13)))</f>
        <v>70</v>
      </c>
      <c r="AJ14" s="14">
        <f>AI14*VLOOKUP('Données projet'!$B$10,Paramètres!$A$1:$I$88,3,0)*VLOOKUP('Données projet'!$B$10,Paramètres!$A$1:$I$88,5,0)</f>
        <v>63.335999999999991</v>
      </c>
      <c r="AK14" s="14">
        <f t="shared" si="35"/>
        <v>18.009040022946227</v>
      </c>
      <c r="AL14" s="22">
        <f t="shared" si="4"/>
        <v>141.67594470663133</v>
      </c>
      <c r="AM14" s="60">
        <f t="shared" si="5"/>
        <v>411.7870558177425</v>
      </c>
      <c r="AN14" s="60">
        <f ca="1">AVERAGE(OFFSET($AM$3,0,0,'Données projet'!$E$10+1,1))-AVERAGE(OFFSET($H$3,0,0,'Données projet'!$E$10+1,1))</f>
        <v>311.71325080860925</v>
      </c>
      <c r="AO14" s="60">
        <f t="shared" si="36"/>
        <v>468.07182620886226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0" t="e">
        <f t="shared" si="8"/>
        <v>#N/A</v>
      </c>
      <c r="BI14" s="60" t="e">
        <f ca="1">AVERAGE(OFFSET($BH$3,0,0,'Données projet'!$E$11+1,1))-AVERAGE(OFFSET($H$3,0,0,'Données projet'!$E$11+1,1))</f>
        <v>#N/A</v>
      </c>
      <c r="BJ14" s="60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0" t="e">
        <f t="shared" si="11"/>
        <v>#N/A</v>
      </c>
      <c r="CD14" s="60" t="e">
        <f ca="1">AVERAGE(OFFSET($CC$3,0,0,'Données projet'!$E$12+1,1))-AVERAGE(OFFSET($H$3,0,0,'Données projet'!$E$12+1,1))</f>
        <v>#N/A</v>
      </c>
      <c r="CE14" s="60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0" t="e">
        <f t="shared" si="14"/>
        <v>#N/A</v>
      </c>
      <c r="CY14" s="60" t="e">
        <f ca="1">AVERAGE(OFFSET($CX$3,0,0,'Données projet'!$E$13+1,1))-AVERAGE(OFFSET($H$3,0,0,'Données projet'!$E$13+1,1))</f>
        <v>#N/A</v>
      </c>
      <c r="CZ14" s="60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8.8000000000000007</v>
      </c>
      <c r="N15" s="14">
        <f>IF('Données projet'!$A$36&gt;35,N14+M15-V14,IF(A15&lt;'Données projet'!$A$36,$K$205^A15,IF(A15='Données projet'!$A$36,'Données projet'!$B$36,N14+M15-V14)))</f>
        <v>46.599999999999994</v>
      </c>
      <c r="O15" s="14">
        <f>N15*VLOOKUP('Données projet'!$B$9,Paramètres!$A$1:$I$88,3,0)*VLOOKUP('Données projet'!$B$9,Paramètres!$A$1:$I$88,5,0)</f>
        <v>40.709760000000003</v>
      </c>
      <c r="P15" s="14">
        <f t="shared" si="33"/>
        <v>12.186575870088381</v>
      </c>
      <c r="Q15" s="22">
        <f t="shared" si="2"/>
        <v>92.127784973737278</v>
      </c>
      <c r="R15" s="60">
        <f t="shared" si="0"/>
        <v>363.46111830707059</v>
      </c>
      <c r="S15" s="60">
        <f ca="1">AVERAGE(OFFSET($R$3,0,0,'Données projet'!$E$9+1,1))-AVERAGE(OFFSET($H$3,0,0,'Données projet'!$E$9+1,1))</f>
        <v>231.46455632444412</v>
      </c>
      <c r="T15" s="60">
        <f t="shared" si="34"/>
        <v>261.58016723970195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</v>
      </c>
      <c r="AI15" s="14">
        <f>IF('Données projet'!$A$62&gt;35,AI14+AH15-AQ14,IF(A15&lt;'Données projet'!$A$62,$AF$205^A15,IF(A15='Données projet'!$A$62,'Données projet'!$B$62,AI14+AH15-AQ14)))</f>
        <v>83</v>
      </c>
      <c r="AJ15" s="14">
        <f>AI15*VLOOKUP('Données projet'!$B$10,Paramètres!$A$1:$I$88,3,0)*VLOOKUP('Données projet'!$B$10,Paramètres!$A$1:$I$88,5,0)</f>
        <v>75.098399999999998</v>
      </c>
      <c r="AK15" s="14">
        <f t="shared" si="35"/>
        <v>20.934343091450742</v>
      </c>
      <c r="AL15" s="22">
        <f t="shared" si="4"/>
        <v>167.25702755094335</v>
      </c>
      <c r="AM15" s="60">
        <f t="shared" si="5"/>
        <v>438.59036088427666</v>
      </c>
      <c r="AN15" s="60">
        <f ca="1">AVERAGE(OFFSET($AM$3,0,0,'Données projet'!$E$10+1,1))-AVERAGE(OFFSET($H$3,0,0,'Données projet'!$E$10+1,1))</f>
        <v>311.71325080860925</v>
      </c>
      <c r="AO15" s="60">
        <f t="shared" si="36"/>
        <v>468.07182620886226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0" t="e">
        <f t="shared" si="8"/>
        <v>#N/A</v>
      </c>
      <c r="BI15" s="60" t="e">
        <f ca="1">AVERAGE(OFFSET($BH$3,0,0,'Données projet'!$E$11+1,1))-AVERAGE(OFFSET($H$3,0,0,'Données projet'!$E$11+1,1))</f>
        <v>#N/A</v>
      </c>
      <c r="BJ15" s="60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0" t="e">
        <f t="shared" si="11"/>
        <v>#N/A</v>
      </c>
      <c r="CD15" s="60" t="e">
        <f ca="1">AVERAGE(OFFSET($CC$3,0,0,'Données projet'!$E$12+1,1))-AVERAGE(OFFSET($H$3,0,0,'Données projet'!$E$12+1,1))</f>
        <v>#N/A</v>
      </c>
      <c r="CE15" s="60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0" t="e">
        <f t="shared" si="14"/>
        <v>#N/A</v>
      </c>
      <c r="CY15" s="60" t="e">
        <f ca="1">AVERAGE(OFFSET($CX$3,0,0,'Données projet'!$E$13+1,1))-AVERAGE(OFFSET($H$3,0,0,'Données projet'!$E$13+1,1))</f>
        <v>#N/A</v>
      </c>
      <c r="CZ15" s="60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8.8000000000000007</v>
      </c>
      <c r="N16" s="14">
        <f>IF('Données projet'!$A$36&gt;35,N15+M16-V15,IF(A16&lt;'Données projet'!$A$36,$K$205^A16,IF(A16='Données projet'!$A$36,'Données projet'!$B$36,N15+M16-V15)))</f>
        <v>55.399999999999991</v>
      </c>
      <c r="O16" s="14">
        <f>N16*VLOOKUP('Données projet'!$B$9,Paramètres!$A$1:$I$88,3,0)*VLOOKUP('Données projet'!$B$9,Paramètres!$A$1:$I$88,5,0)</f>
        <v>48.397439999999996</v>
      </c>
      <c r="P16" s="14">
        <f t="shared" si="33"/>
        <v>14.199110166340073</v>
      </c>
      <c r="Q16" s="22">
        <f t="shared" si="2"/>
        <v>109.02232487304228</v>
      </c>
      <c r="R16" s="60">
        <f t="shared" si="0"/>
        <v>381.57788042859784</v>
      </c>
      <c r="S16" s="60">
        <f ca="1">AVERAGE(OFFSET($R$3,0,0,'Données projet'!$E$9+1,1))-AVERAGE(OFFSET($H$3,0,0,'Données projet'!$E$9+1,1))</f>
        <v>231.46455632444412</v>
      </c>
      <c r="T16" s="60">
        <f t="shared" si="34"/>
        <v>261.58016723970195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</v>
      </c>
      <c r="AI16" s="14">
        <f>IF('Données projet'!$A$62&gt;35,AI15+AH16-AQ15,IF(A16&lt;'Données projet'!$A$62,$AF$205^A16,IF(A16='Données projet'!$A$62,'Données projet'!$B$62,AI15+AH16-AQ15)))</f>
        <v>96</v>
      </c>
      <c r="AJ16" s="14">
        <f>AI16*VLOOKUP('Données projet'!$B$10,Paramètres!$A$1:$I$88,3,0)*VLOOKUP('Données projet'!$B$10,Paramètres!$A$1:$I$88,5,0)</f>
        <v>86.860799999999998</v>
      </c>
      <c r="AK16" s="14">
        <f t="shared" si="35"/>
        <v>23.806568296036275</v>
      </c>
      <c r="AL16" s="22">
        <f t="shared" si="4"/>
        <v>192.74566644892982</v>
      </c>
      <c r="AM16" s="60">
        <f t="shared" si="5"/>
        <v>465.30122200448534</v>
      </c>
      <c r="AN16" s="60">
        <f ca="1">AVERAGE(OFFSET($AM$3,0,0,'Données projet'!$E$10+1,1))-AVERAGE(OFFSET($H$3,0,0,'Données projet'!$E$10+1,1))</f>
        <v>311.71325080860925</v>
      </c>
      <c r="AO16" s="60">
        <f t="shared" si="36"/>
        <v>468.07182620886226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0" t="e">
        <f t="shared" si="8"/>
        <v>#N/A</v>
      </c>
      <c r="BI16" s="60" t="e">
        <f ca="1">AVERAGE(OFFSET($BH$3,0,0,'Données projet'!$E$11+1,1))-AVERAGE(OFFSET($H$3,0,0,'Données projet'!$E$11+1,1))</f>
        <v>#N/A</v>
      </c>
      <c r="BJ16" s="60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0" t="e">
        <f t="shared" si="11"/>
        <v>#N/A</v>
      </c>
      <c r="CD16" s="60" t="e">
        <f ca="1">AVERAGE(OFFSET($CC$3,0,0,'Données projet'!$E$12+1,1))-AVERAGE(OFFSET($H$3,0,0,'Données projet'!$E$12+1,1))</f>
        <v>#N/A</v>
      </c>
      <c r="CE16" s="60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0" t="e">
        <f t="shared" si="14"/>
        <v>#N/A</v>
      </c>
      <c r="CY16" s="60" t="e">
        <f ca="1">AVERAGE(OFFSET($CX$3,0,0,'Données projet'!$E$13+1,1))-AVERAGE(OFFSET($H$3,0,0,'Données projet'!$E$13+1,1))</f>
        <v>#N/A</v>
      </c>
      <c r="CZ16" s="60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8.8000000000000007</v>
      </c>
      <c r="N17" s="14">
        <f>IF('Données projet'!$A$36&gt;35,N16+M17-V16,IF(A17&lt;'Données projet'!$A$36,$K$205^A17,IF(A17='Données projet'!$A$36,'Données projet'!$B$36,N16+M17-V16)))</f>
        <v>64.199999999999989</v>
      </c>
      <c r="O17" s="14">
        <f>N17*VLOOKUP('Données projet'!$B$9,Paramètres!$A$1:$I$88,3,0)*VLOOKUP('Données projet'!$B$9,Paramètres!$A$1:$I$88,5,0)</f>
        <v>56.085119999999996</v>
      </c>
      <c r="P17" s="14">
        <f t="shared" si="33"/>
        <v>16.174611252215492</v>
      </c>
      <c r="Q17" s="22">
        <f t="shared" si="2"/>
        <v>125.85236526427531</v>
      </c>
      <c r="R17" s="60">
        <f t="shared" si="0"/>
        <v>399.63014304205308</v>
      </c>
      <c r="S17" s="60">
        <f ca="1">AVERAGE(OFFSET($R$3,0,0,'Données projet'!$E$9+1,1))-AVERAGE(OFFSET($H$3,0,0,'Données projet'!$E$9+1,1))</f>
        <v>231.46455632444412</v>
      </c>
      <c r="T17" s="60">
        <f t="shared" si="34"/>
        <v>261.58016723970195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</v>
      </c>
      <c r="AI17" s="14">
        <f>IF('Données projet'!$A$62&gt;35,AI16+AH17-AQ16,IF(A17&lt;'Données projet'!$A$62,$AF$205^A17,IF(A17='Données projet'!$A$62,'Données projet'!$B$62,AI16+AH17-AQ16)))</f>
        <v>109</v>
      </c>
      <c r="AJ17" s="14">
        <f>AI17*VLOOKUP('Données projet'!$B$10,Paramètres!$A$1:$I$88,3,0)*VLOOKUP('Données projet'!$B$10,Paramètres!$A$1:$I$88,5,0)</f>
        <v>98.623199999999997</v>
      </c>
      <c r="AK17" s="14">
        <f t="shared" si="35"/>
        <v>26.633729748944909</v>
      </c>
      <c r="AL17" s="22">
        <f t="shared" si="4"/>
        <v>218.15581931274573</v>
      </c>
      <c r="AM17" s="60">
        <f t="shared" si="5"/>
        <v>491.93359709052351</v>
      </c>
      <c r="AN17" s="60">
        <f ca="1">AVERAGE(OFFSET($AM$3,0,0,'Données projet'!$E$10+1,1))-AVERAGE(OFFSET($H$3,0,0,'Données projet'!$E$10+1,1))</f>
        <v>311.71325080860925</v>
      </c>
      <c r="AO17" s="60">
        <f t="shared" si="36"/>
        <v>468.07182620886226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0" t="e">
        <f t="shared" si="8"/>
        <v>#N/A</v>
      </c>
      <c r="BI17" s="60" t="e">
        <f ca="1">AVERAGE(OFFSET($BH$3,0,0,'Données projet'!$E$11+1,1))-AVERAGE(OFFSET($H$3,0,0,'Données projet'!$E$11+1,1))</f>
        <v>#N/A</v>
      </c>
      <c r="BJ17" s="60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0" t="e">
        <f t="shared" si="11"/>
        <v>#N/A</v>
      </c>
      <c r="CD17" s="60" t="e">
        <f ca="1">AVERAGE(OFFSET($CC$3,0,0,'Données projet'!$E$12+1,1))-AVERAGE(OFFSET($H$3,0,0,'Données projet'!$E$12+1,1))</f>
        <v>#N/A</v>
      </c>
      <c r="CE17" s="60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0" t="e">
        <f t="shared" si="14"/>
        <v>#N/A</v>
      </c>
      <c r="CY17" s="60" t="e">
        <f ca="1">AVERAGE(OFFSET($CX$3,0,0,'Données projet'!$E$13+1,1))-AVERAGE(OFFSET($H$3,0,0,'Données projet'!$E$13+1,1))</f>
        <v>#N/A</v>
      </c>
      <c r="CZ17" s="60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73</v>
      </c>
      <c r="L18" s="13">
        <f>VLOOKUP(A18,'Données projet'!$A$35:$I$55,9,0)</f>
        <v>8.8000000000000007</v>
      </c>
      <c r="M18" s="13">
        <f t="array" ref="M18">INDEX(L:L,MIN(IF(ISNUMBER(L18:L214),ROW(L18:L214),"")))</f>
        <v>8.8000000000000007</v>
      </c>
      <c r="N18" s="14">
        <f>IF('Données projet'!$A$36&gt;35,N17+M18-V17,IF(A18&lt;'Données projet'!$A$36,$K$205^A18,IF(A18='Données projet'!$A$36,'Données projet'!$B$36,N17+M18-V17)))</f>
        <v>72.999999999999986</v>
      </c>
      <c r="O18" s="14">
        <f>N18*VLOOKUP('Données projet'!$B$9,Paramètres!$A$1:$I$88,3,0)*VLOOKUP('Données projet'!$B$9,Paramètres!$A$1:$I$88,5,0)</f>
        <v>63.772799999999997</v>
      </c>
      <c r="P18" s="14">
        <f t="shared" si="33"/>
        <v>18.118739450759566</v>
      </c>
      <c r="Q18" s="22">
        <f t="shared" si="2"/>
        <v>142.62776454340624</v>
      </c>
      <c r="R18" s="60">
        <f t="shared" si="0"/>
        <v>417.62776454340622</v>
      </c>
      <c r="S18" s="60">
        <f ca="1">AVERAGE(OFFSET($R$3,0,0,'Données projet'!$E$9+1,1))-AVERAGE(OFFSET($H$3,0,0,'Données projet'!$E$9+1,1))</f>
        <v>231.46455632444412</v>
      </c>
      <c r="T18" s="60">
        <f t="shared" si="34"/>
        <v>261.58016723970195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122</v>
      </c>
      <c r="AG18" s="13">
        <f>VLOOKUP(A18,'Données projet'!$A$61:$I$81,9,0)</f>
        <v>13</v>
      </c>
      <c r="AH18" s="13">
        <f t="array" ref="AH18">INDEX(AG:AG,MIN(IF(ISNUMBER(AG18:AG214),ROW(AG18:AG214),"")))</f>
        <v>13</v>
      </c>
      <c r="AI18" s="14">
        <f>IF('Données projet'!$A$62&gt;35,AI17+AH18-AQ17,IF(A18&lt;'Données projet'!$A$62,$AF$205^A18,IF(A18='Données projet'!$A$62,'Données projet'!$B$62,AI17+AH18-AQ17)))</f>
        <v>122</v>
      </c>
      <c r="AJ18" s="14">
        <f>AI18*VLOOKUP('Données projet'!$B$10,Paramètres!$A$1:$I$88,3,0)*VLOOKUP('Données projet'!$B$10,Paramètres!$A$1:$I$88,5,0)</f>
        <v>110.3856</v>
      </c>
      <c r="AK18" s="14">
        <f t="shared" si="35"/>
        <v>29.421816429201407</v>
      </c>
      <c r="AL18" s="22">
        <f t="shared" si="4"/>
        <v>243.49791694752571</v>
      </c>
      <c r="AM18" s="60">
        <f t="shared" si="5"/>
        <v>518.49791694752571</v>
      </c>
      <c r="AN18" s="60">
        <f ca="1">AVERAGE(OFFSET($AM$3,0,0,'Données projet'!$E$10+1,1))-AVERAGE(OFFSET($H$3,0,0,'Données projet'!$E$10+1,1))</f>
        <v>311.71325080860925</v>
      </c>
      <c r="AO18" s="60">
        <f t="shared" si="36"/>
        <v>468.07182620886226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0" t="e">
        <f t="shared" si="8"/>
        <v>#N/A</v>
      </c>
      <c r="BI18" s="60" t="e">
        <f ca="1">AVERAGE(OFFSET($BH$3,0,0,'Données projet'!$E$11+1,1))-AVERAGE(OFFSET($H$3,0,0,'Données projet'!$E$11+1,1))</f>
        <v>#N/A</v>
      </c>
      <c r="BJ18" s="60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0" t="e">
        <f t="shared" si="11"/>
        <v>#N/A</v>
      </c>
      <c r="CD18" s="60" t="e">
        <f ca="1">AVERAGE(OFFSET($CC$3,0,0,'Données projet'!$E$12+1,1))-AVERAGE(OFFSET($H$3,0,0,'Données projet'!$E$12+1,1))</f>
        <v>#N/A</v>
      </c>
      <c r="CE18" s="60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0" t="e">
        <f t="shared" si="14"/>
        <v>#N/A</v>
      </c>
      <c r="CY18" s="60" t="e">
        <f ca="1">AVERAGE(OFFSET($CX$3,0,0,'Données projet'!$E$13+1,1))-AVERAGE(OFFSET($H$3,0,0,'Données projet'!$E$13+1,1))</f>
        <v>#N/A</v>
      </c>
      <c r="CZ18" s="60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11.2</v>
      </c>
      <c r="N19" s="14">
        <f>IF('Données projet'!$A$36&gt;35,N18+M19-V18,IF(A19&lt;'Données projet'!$A$36,$K$205^A19,IF(A19='Données projet'!$A$36,'Données projet'!$B$36,N18+M19-V18)))</f>
        <v>84.199999999999989</v>
      </c>
      <c r="O19" s="14">
        <f>N19*VLOOKUP('Données projet'!$B$9,Paramètres!$A$1:$I$88,3,0)*VLOOKUP('Données projet'!$B$9,Paramètres!$A$1:$I$88,5,0)</f>
        <v>73.557119999999998</v>
      </c>
      <c r="P19" s="14">
        <f t="shared" si="33"/>
        <v>20.554251427792224</v>
      </c>
      <c r="Q19" s="22">
        <f t="shared" si="2"/>
        <v>163.91063857007143</v>
      </c>
      <c r="R19" s="60">
        <f t="shared" si="0"/>
        <v>440.13286079229363</v>
      </c>
      <c r="S19" s="60">
        <f ca="1">AVERAGE(OFFSET($R$3,0,0,'Données projet'!$E$9+1,1))-AVERAGE(OFFSET($H$3,0,0,'Données projet'!$E$9+1,1))</f>
        <v>231.46455632444412</v>
      </c>
      <c r="T19" s="60">
        <f t="shared" si="34"/>
        <v>261.58016723970195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10.4</v>
      </c>
      <c r="AI19" s="14">
        <f>IF('Données projet'!$A$62&gt;35,AI18+AH19-AQ18,IF(A19&lt;'Données projet'!$A$62,$AF$205^A19,IF(A19='Données projet'!$A$62,'Données projet'!$B$62,AI18+AH19-AQ18)))</f>
        <v>132.4</v>
      </c>
      <c r="AJ19" s="14">
        <f>AI19*VLOOKUP('Données projet'!$B$10,Paramètres!$A$1:$I$88,3,0)*VLOOKUP('Données projet'!$B$10,Paramètres!$A$1:$I$88,5,0)</f>
        <v>119.79552000000001</v>
      </c>
      <c r="AK19" s="14">
        <f t="shared" si="35"/>
        <v>31.627302959354243</v>
      </c>
      <c r="AL19" s="22">
        <f t="shared" si="4"/>
        <v>263.72808332087533</v>
      </c>
      <c r="AM19" s="60">
        <f t="shared" si="5"/>
        <v>539.95030554309756</v>
      </c>
      <c r="AN19" s="60">
        <f ca="1">AVERAGE(OFFSET($AM$3,0,0,'Données projet'!$E$10+1,1))-AVERAGE(OFFSET($H$3,0,0,'Données projet'!$E$10+1,1))</f>
        <v>311.71325080860925</v>
      </c>
      <c r="AO19" s="60">
        <f t="shared" si="36"/>
        <v>468.07182620886226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0" t="e">
        <f t="shared" si="8"/>
        <v>#N/A</v>
      </c>
      <c r="BI19" s="60" t="e">
        <f ca="1">AVERAGE(OFFSET($BH$3,0,0,'Données projet'!$E$11+1,1))-AVERAGE(OFFSET($H$3,0,0,'Données projet'!$E$11+1,1))</f>
        <v>#N/A</v>
      </c>
      <c r="BJ19" s="60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0" t="e">
        <f t="shared" si="11"/>
        <v>#N/A</v>
      </c>
      <c r="CD19" s="60" t="e">
        <f ca="1">AVERAGE(OFFSET($CC$3,0,0,'Données projet'!$E$12+1,1))-AVERAGE(OFFSET($H$3,0,0,'Données projet'!$E$12+1,1))</f>
        <v>#N/A</v>
      </c>
      <c r="CE19" s="60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0" t="e">
        <f t="shared" si="14"/>
        <v>#N/A</v>
      </c>
      <c r="CY19" s="60" t="e">
        <f ca="1">AVERAGE(OFFSET($CX$3,0,0,'Données projet'!$E$13+1,1))-AVERAGE(OFFSET($H$3,0,0,'Données projet'!$E$13+1,1))</f>
        <v>#N/A</v>
      </c>
      <c r="CZ19" s="60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11.2</v>
      </c>
      <c r="N20" s="14">
        <f>IF('Données projet'!$A$36&gt;35,N19+M20-V19,IF(A20&lt;'Données projet'!$A$36,$K$205^A20,IF(A20='Données projet'!$A$36,'Données projet'!$B$36,N19+M20-V19)))</f>
        <v>95.399999999999991</v>
      </c>
      <c r="O20" s="14">
        <f>N20*VLOOKUP('Données projet'!$B$9,Paramètres!$A$1:$I$88,3,0)*VLOOKUP('Données projet'!$B$9,Paramètres!$A$1:$I$88,5,0)</f>
        <v>83.341440000000006</v>
      </c>
      <c r="P20" s="14">
        <f t="shared" si="33"/>
        <v>22.952227742446681</v>
      </c>
      <c r="Q20" s="22">
        <f t="shared" si="2"/>
        <v>185.12813798476131</v>
      </c>
      <c r="R20" s="60">
        <f t="shared" si="0"/>
        <v>462.5725824292058</v>
      </c>
      <c r="S20" s="60">
        <f ca="1">AVERAGE(OFFSET($R$3,0,0,'Données projet'!$E$9+1,1))-AVERAGE(OFFSET($H$3,0,0,'Données projet'!$E$9+1,1))</f>
        <v>231.46455632444412</v>
      </c>
      <c r="T20" s="60">
        <f t="shared" si="34"/>
        <v>261.58016723970195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10.4</v>
      </c>
      <c r="AI20" s="14">
        <f>IF('Données projet'!$A$62&gt;35,AI19+AH20-AQ19,IF(A20&lt;'Données projet'!$A$62,$AF$205^A20,IF(A20='Données projet'!$A$62,'Données projet'!$B$62,AI19+AH20-AQ19)))</f>
        <v>142.80000000000001</v>
      </c>
      <c r="AJ20" s="14">
        <f>AI20*VLOOKUP('Données projet'!$B$10,Paramètres!$A$1:$I$88,3,0)*VLOOKUP('Données projet'!$B$10,Paramètres!$A$1:$I$88,5,0)</f>
        <v>129.20544000000001</v>
      </c>
      <c r="AK20" s="14">
        <f t="shared" si="35"/>
        <v>33.812694386461921</v>
      </c>
      <c r="AL20" s="22">
        <f t="shared" si="4"/>
        <v>283.92325072308785</v>
      </c>
      <c r="AM20" s="60">
        <f t="shared" si="5"/>
        <v>561.36769516753225</v>
      </c>
      <c r="AN20" s="60">
        <f ca="1">AVERAGE(OFFSET($AM$3,0,0,'Données projet'!$E$10+1,1))-AVERAGE(OFFSET($H$3,0,0,'Données projet'!$E$10+1,1))</f>
        <v>311.71325080860925</v>
      </c>
      <c r="AO20" s="60">
        <f t="shared" si="36"/>
        <v>468.07182620886226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0" t="e">
        <f t="shared" si="8"/>
        <v>#N/A</v>
      </c>
      <c r="BI20" s="60" t="e">
        <f ca="1">AVERAGE(OFFSET($BH$3,0,0,'Données projet'!$E$11+1,1))-AVERAGE(OFFSET($H$3,0,0,'Données projet'!$E$11+1,1))</f>
        <v>#N/A</v>
      </c>
      <c r="BJ20" s="60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0" t="e">
        <f t="shared" si="11"/>
        <v>#N/A</v>
      </c>
      <c r="CD20" s="60" t="e">
        <f ca="1">AVERAGE(OFFSET($CC$3,0,0,'Données projet'!$E$12+1,1))-AVERAGE(OFFSET($H$3,0,0,'Données projet'!$E$12+1,1))</f>
        <v>#N/A</v>
      </c>
      <c r="CE20" s="60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0" t="e">
        <f t="shared" si="14"/>
        <v>#N/A</v>
      </c>
      <c r="CY20" s="60" t="e">
        <f ca="1">AVERAGE(OFFSET($CX$3,0,0,'Données projet'!$E$13+1,1))-AVERAGE(OFFSET($H$3,0,0,'Données projet'!$E$13+1,1))</f>
        <v>#N/A</v>
      </c>
      <c r="CZ20" s="60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11.2</v>
      </c>
      <c r="N21" s="14">
        <f>IF('Données projet'!$A$36&gt;35,N20+M21-V20,IF(A21&lt;'Données projet'!$A$36,$K$205^A21,IF(A21='Données projet'!$A$36,'Données projet'!$B$36,N20+M21-V20)))</f>
        <v>106.6</v>
      </c>
      <c r="O21" s="14">
        <f>N21*VLOOKUP('Données projet'!$B$9,Paramètres!$A$1:$I$88,3,0)*VLOOKUP('Données projet'!$B$9,Paramètres!$A$1:$I$88,5,0)</f>
        <v>93.125760000000014</v>
      </c>
      <c r="P21" s="14">
        <f t="shared" si="33"/>
        <v>25.317578585717406</v>
      </c>
      <c r="Q21" s="22">
        <f t="shared" si="2"/>
        <v>206.2888147034578</v>
      </c>
      <c r="R21" s="60">
        <f t="shared" si="0"/>
        <v>484.95548137012452</v>
      </c>
      <c r="S21" s="60">
        <f ca="1">AVERAGE(OFFSET($R$3,0,0,'Données projet'!$E$9+1,1))-AVERAGE(OFFSET($H$3,0,0,'Données projet'!$E$9+1,1))</f>
        <v>231.46455632444412</v>
      </c>
      <c r="T21" s="60">
        <f t="shared" si="34"/>
        <v>261.58016723970195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10.4</v>
      </c>
      <c r="AI21" s="14">
        <f>IF('Données projet'!$A$62&gt;35,AI20+AH21-AQ20,IF(A21&lt;'Données projet'!$A$62,$AF$205^A21,IF(A21='Données projet'!$A$62,'Données projet'!$B$62,AI20+AH21-AQ20)))</f>
        <v>153.20000000000002</v>
      </c>
      <c r="AJ21" s="14">
        <f>AI21*VLOOKUP('Données projet'!$B$10,Paramètres!$A$1:$I$88,3,0)*VLOOKUP('Données projet'!$B$10,Paramètres!$A$1:$I$88,5,0)</f>
        <v>138.61536000000001</v>
      </c>
      <c r="AK21" s="14">
        <f t="shared" si="35"/>
        <v>35.979620653345485</v>
      </c>
      <c r="AL21" s="22">
        <f t="shared" si="4"/>
        <v>304.08625797124336</v>
      </c>
      <c r="AM21" s="60">
        <f t="shared" si="5"/>
        <v>582.75292463791004</v>
      </c>
      <c r="AN21" s="60">
        <f ca="1">AVERAGE(OFFSET($AM$3,0,0,'Données projet'!$E$10+1,1))-AVERAGE(OFFSET($H$3,0,0,'Données projet'!$E$10+1,1))</f>
        <v>311.71325080860925</v>
      </c>
      <c r="AO21" s="60">
        <f t="shared" si="36"/>
        <v>468.07182620886226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0" t="e">
        <f t="shared" si="8"/>
        <v>#N/A</v>
      </c>
      <c r="BI21" s="60" t="e">
        <f ca="1">AVERAGE(OFFSET($BH$3,0,0,'Données projet'!$E$11+1,1))-AVERAGE(OFFSET($H$3,0,0,'Données projet'!$E$11+1,1))</f>
        <v>#N/A</v>
      </c>
      <c r="BJ21" s="60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0" t="e">
        <f t="shared" si="11"/>
        <v>#N/A</v>
      </c>
      <c r="CD21" s="60" t="e">
        <f ca="1">AVERAGE(OFFSET($CC$3,0,0,'Données projet'!$E$12+1,1))-AVERAGE(OFFSET($H$3,0,0,'Données projet'!$E$12+1,1))</f>
        <v>#N/A</v>
      </c>
      <c r="CE21" s="60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0" t="e">
        <f t="shared" si="14"/>
        <v>#N/A</v>
      </c>
      <c r="CY21" s="60" t="e">
        <f ca="1">AVERAGE(OFFSET($CX$3,0,0,'Données projet'!$E$13+1,1))-AVERAGE(OFFSET($H$3,0,0,'Données projet'!$E$13+1,1))</f>
        <v>#N/A</v>
      </c>
      <c r="CZ21" s="60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11.2</v>
      </c>
      <c r="N22" s="14">
        <f>IF('Données projet'!$A$36&gt;35,N21+M22-V21,IF(A22&lt;'Données projet'!$A$36,$K$205^A22,IF(A22='Données projet'!$A$36,'Données projet'!$B$36,N21+M22-V21)))</f>
        <v>117.8</v>
      </c>
      <c r="O22" s="14">
        <f>N22*VLOOKUP('Données projet'!$B$9,Paramètres!$A$1:$I$88,3,0)*VLOOKUP('Données projet'!$B$9,Paramètres!$A$1:$I$88,5,0)</f>
        <v>102.91008000000001</v>
      </c>
      <c r="P22" s="14">
        <f t="shared" si="33"/>
        <v>27.654122306790427</v>
      </c>
      <c r="Q22" s="22">
        <f t="shared" si="2"/>
        <v>227.39931901765999</v>
      </c>
      <c r="R22" s="60">
        <f t="shared" si="0"/>
        <v>507.28820790654885</v>
      </c>
      <c r="S22" s="60">
        <f ca="1">AVERAGE(OFFSET($R$3,0,0,'Données projet'!$E$9+1,1))-AVERAGE(OFFSET($H$3,0,0,'Données projet'!$E$9+1,1))</f>
        <v>231.46455632444412</v>
      </c>
      <c r="T22" s="60">
        <f t="shared" si="34"/>
        <v>261.58016723970195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10.4</v>
      </c>
      <c r="AI22" s="14">
        <f>IF('Données projet'!$A$62&gt;35,AI21+AH22-AQ21,IF(A22&lt;'Données projet'!$A$62,$AF$205^A22,IF(A22='Données projet'!$A$62,'Données projet'!$B$62,AI21+AH22-AQ21)))</f>
        <v>163.60000000000002</v>
      </c>
      <c r="AJ22" s="14">
        <f>AI22*VLOOKUP('Données projet'!$B$10,Paramètres!$A$1:$I$88,3,0)*VLOOKUP('Données projet'!$B$10,Paramètres!$A$1:$I$88,5,0)</f>
        <v>148.02528000000001</v>
      </c>
      <c r="AK22" s="14">
        <f t="shared" si="35"/>
        <v>38.129477880802419</v>
      </c>
      <c r="AL22" s="22">
        <f t="shared" si="4"/>
        <v>324.2195366423976</v>
      </c>
      <c r="AM22" s="60">
        <f t="shared" si="5"/>
        <v>604.10842553128646</v>
      </c>
      <c r="AN22" s="60">
        <f ca="1">AVERAGE(OFFSET($AM$3,0,0,'Données projet'!$E$10+1,1))-AVERAGE(OFFSET($H$3,0,0,'Données projet'!$E$10+1,1))</f>
        <v>311.71325080860925</v>
      </c>
      <c r="AO22" s="60">
        <f t="shared" si="36"/>
        <v>468.07182620886226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0" t="e">
        <f t="shared" si="8"/>
        <v>#N/A</v>
      </c>
      <c r="BI22" s="60" t="e">
        <f ca="1">AVERAGE(OFFSET($BH$3,0,0,'Données projet'!$E$11+1,1))-AVERAGE(OFFSET($H$3,0,0,'Données projet'!$E$11+1,1))</f>
        <v>#N/A</v>
      </c>
      <c r="BJ22" s="60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0" t="e">
        <f t="shared" si="11"/>
        <v>#N/A</v>
      </c>
      <c r="CD22" s="60" t="e">
        <f ca="1">AVERAGE(OFFSET($CC$3,0,0,'Données projet'!$E$12+1,1))-AVERAGE(OFFSET($H$3,0,0,'Données projet'!$E$12+1,1))</f>
        <v>#N/A</v>
      </c>
      <c r="CE22" s="60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0" t="e">
        <f t="shared" si="14"/>
        <v>#N/A</v>
      </c>
      <c r="CY22" s="60" t="e">
        <f ca="1">AVERAGE(OFFSET($CX$3,0,0,'Données projet'!$E$13+1,1))-AVERAGE(OFFSET($H$3,0,0,'Données projet'!$E$13+1,1))</f>
        <v>#N/A</v>
      </c>
      <c r="CZ22" s="60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129</v>
      </c>
      <c r="L23" s="13">
        <f>VLOOKUP(A23,'Données projet'!$A$35:$I$55,9,0)</f>
        <v>11.2</v>
      </c>
      <c r="M23" s="13">
        <f t="array" ref="M23">INDEX(L:L,MIN(IF(ISNUMBER(L23:L219),ROW(L23:L219),"")))</f>
        <v>11.2</v>
      </c>
      <c r="N23" s="14">
        <f>IF('Données projet'!$A$36&gt;35,N22+M23-V22,IF(A23&lt;'Données projet'!$A$36,$K$205^A23,IF(A23='Données projet'!$A$36,'Données projet'!$B$36,N22+M23-V22)))</f>
        <v>129</v>
      </c>
      <c r="O23" s="14">
        <f>N23*VLOOKUP('Données projet'!$B$9,Paramètres!$A$1:$I$88,3,0)*VLOOKUP('Données projet'!$B$9,Paramètres!$A$1:$I$88,5,0)</f>
        <v>112.69440000000002</v>
      </c>
      <c r="P23" s="14">
        <f t="shared" si="33"/>
        <v>29.964909381330632</v>
      </c>
      <c r="Q23" s="22">
        <f t="shared" si="2"/>
        <v>248.46496383915087</v>
      </c>
      <c r="R23" s="60">
        <f t="shared" si="0"/>
        <v>529.57607495026195</v>
      </c>
      <c r="S23" s="60">
        <f ca="1">AVERAGE(OFFSET($R$3,0,0,'Données projet'!$E$9+1,1))-AVERAGE(OFFSET($H$3,0,0,'Données projet'!$E$9+1,1))</f>
        <v>231.46455632444412</v>
      </c>
      <c r="T23" s="60">
        <f t="shared" si="34"/>
        <v>261.58016723970195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54</v>
      </c>
      <c r="W23" s="17">
        <f>IF(ISNA(VLOOKUP(A23,'Données projet'!$A$35:$I$55,5,0)),0%,VLOOKUP(A23,'Données projet'!$A$35:$I$55,5,0)*VLOOKUP('Données projet'!$B$9,Paramètres!$A$1:$I$88,7,0))</f>
        <v>0</v>
      </c>
      <c r="X23" s="75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174</v>
      </c>
      <c r="AG23" s="13">
        <f>VLOOKUP(A23,'Données projet'!$A$61:$I$81,9,0)</f>
        <v>10.4</v>
      </c>
      <c r="AH23" s="13">
        <f t="array" ref="AH23">INDEX(AG:AG,MIN(IF(ISNUMBER(AG23:AG219),ROW(AG23:AG219),"")))</f>
        <v>10.4</v>
      </c>
      <c r="AI23" s="14">
        <f>IF('Données projet'!$A$62&gt;35,AI22+AH23-AQ22,IF(A23&lt;'Données projet'!$A$62,$AF$205^A23,IF(A23='Données projet'!$A$62,'Données projet'!$B$62,AI22+AH23-AQ22)))</f>
        <v>174.00000000000003</v>
      </c>
      <c r="AJ23" s="14">
        <f>AI23*VLOOKUP('Données projet'!$B$10,Paramètres!$A$1:$I$88,3,0)*VLOOKUP('Données projet'!$B$10,Paramètres!$A$1:$I$88,5,0)</f>
        <v>157.43520000000004</v>
      </c>
      <c r="AK23" s="14">
        <f t="shared" si="35"/>
        <v>40.263474653179884</v>
      </c>
      <c r="AL23" s="22">
        <f t="shared" si="4"/>
        <v>344.32519168762173</v>
      </c>
      <c r="AM23" s="60">
        <f t="shared" si="5"/>
        <v>625.43630279873287</v>
      </c>
      <c r="AN23" s="60">
        <f ca="1">AVERAGE(OFFSET($AM$3,0,0,'Données projet'!$E$10+1,1))-AVERAGE(OFFSET($H$3,0,0,'Données projet'!$E$10+1,1))</f>
        <v>311.71325080860925</v>
      </c>
      <c r="AO23" s="60">
        <f t="shared" si="36"/>
        <v>468.07182620886226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33.4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0" t="e">
        <f t="shared" si="8"/>
        <v>#N/A</v>
      </c>
      <c r="BI23" s="60" t="e">
        <f ca="1">AVERAGE(OFFSET($BH$3,0,0,'Données projet'!$E$11+1,1))-AVERAGE(OFFSET($H$3,0,0,'Données projet'!$E$11+1,1))</f>
        <v>#N/A</v>
      </c>
      <c r="BJ23" s="60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0" t="e">
        <f t="shared" si="11"/>
        <v>#N/A</v>
      </c>
      <c r="CD23" s="60" t="e">
        <f ca="1">AVERAGE(OFFSET($CC$3,0,0,'Données projet'!$E$12+1,1))-AVERAGE(OFFSET($H$3,0,0,'Données projet'!$E$12+1,1))</f>
        <v>#N/A</v>
      </c>
      <c r="CE23" s="60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0" t="e">
        <f t="shared" si="14"/>
        <v>#N/A</v>
      </c>
      <c r="CY23" s="60" t="e">
        <f ca="1">AVERAGE(OFFSET($CX$3,0,0,'Données projet'!$E$13+1,1))-AVERAGE(OFFSET($H$3,0,0,'Données projet'!$E$13+1,1))</f>
        <v>#N/A</v>
      </c>
      <c r="CZ23" s="60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10.199999999999999</v>
      </c>
      <c r="N24" s="14">
        <f>IF('Données projet'!$A$36&gt;35,N23+M24-V23,IF(A24&lt;'Données projet'!$A$36,$K$205^A24,IF(A24='Données projet'!$A$36,'Données projet'!$B$36,N23+M24-V23)))</f>
        <v>85.199999999999989</v>
      </c>
      <c r="O24" s="14">
        <f>N24*VLOOKUP('Données projet'!$B$9,Paramètres!$A$1:$I$88,3,0)*VLOOKUP('Données projet'!$B$9,Paramètres!$A$1:$I$88,5,0)</f>
        <v>74.430719999999994</v>
      </c>
      <c r="P24" s="14">
        <f t="shared" si="33"/>
        <v>20.76980057385482</v>
      </c>
      <c r="Q24" s="22">
        <f t="shared" si="2"/>
        <v>165.80757333279712</v>
      </c>
      <c r="R24" s="60">
        <f t="shared" si="0"/>
        <v>448.14090666613043</v>
      </c>
      <c r="S24" s="60">
        <f ca="1">AVERAGE(OFFSET($R$3,0,0,'Données projet'!$E$9+1,1))-AVERAGE(OFFSET($H$3,0,0,'Données projet'!$E$9+1,1))</f>
        <v>231.46455632444412</v>
      </c>
      <c r="T24" s="60">
        <f t="shared" si="34"/>
        <v>261.58016723970195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15.080000000000002</v>
      </c>
      <c r="AI24" s="14">
        <f>IF('Données projet'!$A$62&gt;35,AI23+AH24-AQ23,IF(A24&lt;'Données projet'!$A$62,$AF$205^A24,IF(A24='Données projet'!$A$62,'Données projet'!$B$62,AI23+AH24-AQ23)))</f>
        <v>155.68000000000004</v>
      </c>
      <c r="AJ24" s="14">
        <f>AI24*VLOOKUP('Données projet'!$B$10,Paramètres!$A$1:$I$88,3,0)*VLOOKUP('Données projet'!$B$10,Paramètres!$A$1:$I$88,5,0)</f>
        <v>140.85926400000002</v>
      </c>
      <c r="AK24" s="14">
        <f t="shared" si="35"/>
        <v>36.493780656521473</v>
      </c>
      <c r="AL24" s="22">
        <f t="shared" si="4"/>
        <v>308.88988611010825</v>
      </c>
      <c r="AM24" s="60">
        <f t="shared" si="5"/>
        <v>591.22321944344162</v>
      </c>
      <c r="AN24" s="60">
        <f ca="1">AVERAGE(OFFSET($AM$3,0,0,'Données projet'!$E$10+1,1))-AVERAGE(OFFSET($H$3,0,0,'Données projet'!$E$10+1,1))</f>
        <v>311.71325080860925</v>
      </c>
      <c r="AO24" s="60">
        <f t="shared" si="36"/>
        <v>468.07182620886226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0" t="e">
        <f t="shared" si="8"/>
        <v>#N/A</v>
      </c>
      <c r="BI24" s="60" t="e">
        <f ca="1">AVERAGE(OFFSET($BH$3,0,0,'Données projet'!$E$11+1,1))-AVERAGE(OFFSET($H$3,0,0,'Données projet'!$E$11+1,1))</f>
        <v>#N/A</v>
      </c>
      <c r="BJ24" s="60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0" t="e">
        <f t="shared" si="11"/>
        <v>#N/A</v>
      </c>
      <c r="CD24" s="60" t="e">
        <f ca="1">AVERAGE(OFFSET($CC$3,0,0,'Données projet'!$E$12+1,1))-AVERAGE(OFFSET($H$3,0,0,'Données projet'!$E$12+1,1))</f>
        <v>#N/A</v>
      </c>
      <c r="CE24" s="60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0" t="e">
        <f t="shared" si="14"/>
        <v>#N/A</v>
      </c>
      <c r="CY24" s="60" t="e">
        <f ca="1">AVERAGE(OFFSET($CX$3,0,0,'Données projet'!$E$13+1,1))-AVERAGE(OFFSET($H$3,0,0,'Données projet'!$E$13+1,1))</f>
        <v>#N/A</v>
      </c>
      <c r="CZ24" s="60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10.199999999999999</v>
      </c>
      <c r="N25" s="14">
        <f>IF('Données projet'!$A$36&gt;35,N24+M25-V24,IF(A25&lt;'Données projet'!$A$36,$K$205^A25,IF(A25='Données projet'!$A$36,'Données projet'!$B$36,N24+M25-V24)))</f>
        <v>95.399999999999991</v>
      </c>
      <c r="O25" s="14">
        <f>N25*VLOOKUP('Données projet'!$B$9,Paramètres!$A$1:$I$88,3,0)*VLOOKUP('Données projet'!$B$9,Paramètres!$A$1:$I$88,5,0)</f>
        <v>83.341440000000006</v>
      </c>
      <c r="P25" s="14">
        <f t="shared" si="33"/>
        <v>22.952227742446681</v>
      </c>
      <c r="Q25" s="22">
        <f t="shared" si="2"/>
        <v>185.12813798476131</v>
      </c>
      <c r="R25" s="60">
        <f t="shared" si="0"/>
        <v>468.68369354031688</v>
      </c>
      <c r="S25" s="60">
        <f ca="1">AVERAGE(OFFSET($R$3,0,0,'Données projet'!$E$9+1,1))-AVERAGE(OFFSET($H$3,0,0,'Données projet'!$E$9+1,1))</f>
        <v>231.46455632444412</v>
      </c>
      <c r="T25" s="60">
        <f t="shared" si="34"/>
        <v>261.58016723970195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15.080000000000002</v>
      </c>
      <c r="AI25" s="14">
        <f>IF('Données projet'!$A$62&gt;35,AI24+AH25-AQ24,IF(A25&lt;'Données projet'!$A$62,$AF$205^A25,IF(A25='Données projet'!$A$62,'Données projet'!$B$62,AI24+AH25-AQ24)))</f>
        <v>170.76000000000005</v>
      </c>
      <c r="AJ25" s="14">
        <f>AI25*VLOOKUP('Données projet'!$B$10,Paramètres!$A$1:$I$88,3,0)*VLOOKUP('Données projet'!$B$10,Paramètres!$A$1:$I$88,5,0)</f>
        <v>154.50364800000003</v>
      </c>
      <c r="AK25" s="14">
        <f t="shared" si="35"/>
        <v>39.600287032599951</v>
      </c>
      <c r="AL25" s="22">
        <f t="shared" si="4"/>
        <v>338.06435351511158</v>
      </c>
      <c r="AM25" s="60">
        <f t="shared" si="5"/>
        <v>621.61990907066706</v>
      </c>
      <c r="AN25" s="60">
        <f ca="1">AVERAGE(OFFSET($AM$3,0,0,'Données projet'!$E$10+1,1))-AVERAGE(OFFSET($H$3,0,0,'Données projet'!$E$10+1,1))</f>
        <v>311.71325080860925</v>
      </c>
      <c r="AO25" s="60">
        <f t="shared" si="36"/>
        <v>468.07182620886226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0" t="e">
        <f t="shared" si="8"/>
        <v>#N/A</v>
      </c>
      <c r="BI25" s="60" t="e">
        <f ca="1">AVERAGE(OFFSET($BH$3,0,0,'Données projet'!$E$11+1,1))-AVERAGE(OFFSET($H$3,0,0,'Données projet'!$E$11+1,1))</f>
        <v>#N/A</v>
      </c>
      <c r="BJ25" s="60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0" t="e">
        <f t="shared" si="11"/>
        <v>#N/A</v>
      </c>
      <c r="CD25" s="60" t="e">
        <f ca="1">AVERAGE(OFFSET($CC$3,0,0,'Données projet'!$E$12+1,1))-AVERAGE(OFFSET($H$3,0,0,'Données projet'!$E$12+1,1))</f>
        <v>#N/A</v>
      </c>
      <c r="CE25" s="60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0" t="e">
        <f t="shared" si="14"/>
        <v>#N/A</v>
      </c>
      <c r="CY25" s="60" t="e">
        <f ca="1">AVERAGE(OFFSET($CX$3,0,0,'Données projet'!$E$13+1,1))-AVERAGE(OFFSET($H$3,0,0,'Données projet'!$E$13+1,1))</f>
        <v>#N/A</v>
      </c>
      <c r="CZ25" s="60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10.199999999999999</v>
      </c>
      <c r="N26" s="14">
        <f>IF('Données projet'!$A$36&gt;35,N25+M26-V25,IF(A26&lt;'Données projet'!$A$36,$K$205^A26,IF(A26='Données projet'!$A$36,'Données projet'!$B$36,N25+M26-V25)))</f>
        <v>105.6</v>
      </c>
      <c r="O26" s="14">
        <f>N26*VLOOKUP('Données projet'!$B$9,Paramètres!$A$1:$I$88,3,0)*VLOOKUP('Données projet'!$B$9,Paramètres!$A$1:$I$88,5,0)</f>
        <v>92.252160000000003</v>
      </c>
      <c r="P26" s="14">
        <f t="shared" si="33"/>
        <v>25.107607958259987</v>
      </c>
      <c r="Q26" s="22">
        <f t="shared" si="2"/>
        <v>204.40159586063612</v>
      </c>
      <c r="R26" s="60">
        <f t="shared" si="0"/>
        <v>489.17937363841389</v>
      </c>
      <c r="S26" s="60">
        <f ca="1">AVERAGE(OFFSET($R$3,0,0,'Données projet'!$E$9+1,1))-AVERAGE(OFFSET($H$3,0,0,'Données projet'!$E$9+1,1))</f>
        <v>231.46455632444412</v>
      </c>
      <c r="T26" s="60">
        <f t="shared" si="34"/>
        <v>261.58016723970195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15.080000000000002</v>
      </c>
      <c r="AI26" s="14">
        <f>IF('Données projet'!$A$62&gt;35,AI25+AH26-AQ25,IF(A26&lt;'Données projet'!$A$62,$AF$205^A26,IF(A26='Données projet'!$A$62,'Données projet'!$B$62,AI25+AH26-AQ25)))</f>
        <v>185.84000000000006</v>
      </c>
      <c r="AJ26" s="14">
        <f>AI26*VLOOKUP('Données projet'!$B$10,Paramètres!$A$1:$I$88,3,0)*VLOOKUP('Données projet'!$B$10,Paramètres!$A$1:$I$88,5,0)</f>
        <v>168.14803200000006</v>
      </c>
      <c r="AK26" s="14">
        <f t="shared" si="35"/>
        <v>42.674980306815272</v>
      </c>
      <c r="AL26" s="22">
        <f t="shared" si="4"/>
        <v>367.18341310103665</v>
      </c>
      <c r="AM26" s="60">
        <f t="shared" si="5"/>
        <v>651.96119087881448</v>
      </c>
      <c r="AN26" s="60">
        <f ca="1">AVERAGE(OFFSET($AM$3,0,0,'Données projet'!$E$10+1,1))-AVERAGE(OFFSET($H$3,0,0,'Données projet'!$E$10+1,1))</f>
        <v>311.71325080860925</v>
      </c>
      <c r="AO26" s="60">
        <f t="shared" si="36"/>
        <v>468.07182620886226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0" t="e">
        <f t="shared" si="8"/>
        <v>#N/A</v>
      </c>
      <c r="BI26" s="60" t="e">
        <f ca="1">AVERAGE(OFFSET($BH$3,0,0,'Données projet'!$E$11+1,1))-AVERAGE(OFFSET($H$3,0,0,'Données projet'!$E$11+1,1))</f>
        <v>#N/A</v>
      </c>
      <c r="BJ26" s="60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0" t="e">
        <f t="shared" si="11"/>
        <v>#N/A</v>
      </c>
      <c r="CD26" s="60" t="e">
        <f ca="1">AVERAGE(OFFSET($CC$3,0,0,'Données projet'!$E$12+1,1))-AVERAGE(OFFSET($H$3,0,0,'Données projet'!$E$12+1,1))</f>
        <v>#N/A</v>
      </c>
      <c r="CE26" s="60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0" t="e">
        <f t="shared" si="14"/>
        <v>#N/A</v>
      </c>
      <c r="CY26" s="60" t="e">
        <f ca="1">AVERAGE(OFFSET($CX$3,0,0,'Données projet'!$E$13+1,1))-AVERAGE(OFFSET($H$3,0,0,'Données projet'!$E$13+1,1))</f>
        <v>#N/A</v>
      </c>
      <c r="CZ26" s="60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10.199999999999999</v>
      </c>
      <c r="N27" s="14">
        <f>IF('Données projet'!$A$36&gt;35,N26+M27-V26,IF(A27&lt;'Données projet'!$A$36,$K$205^A27,IF(A27='Données projet'!$A$36,'Données projet'!$B$36,N26+M27-V26)))</f>
        <v>115.8</v>
      </c>
      <c r="O27" s="14">
        <f>N27*VLOOKUP('Données projet'!$B$9,Paramètres!$A$1:$I$88,3,0)*VLOOKUP('Données projet'!$B$9,Paramètres!$A$1:$I$88,5,0)</f>
        <v>101.16288</v>
      </c>
      <c r="P27" s="14">
        <f t="shared" si="33"/>
        <v>27.238850979377386</v>
      </c>
      <c r="Q27" s="22">
        <f t="shared" si="2"/>
        <v>223.63301478908227</v>
      </c>
      <c r="R27" s="60">
        <f t="shared" si="0"/>
        <v>509.63301478908227</v>
      </c>
      <c r="S27" s="60">
        <f ca="1">AVERAGE(OFFSET($R$3,0,0,'Données projet'!$E$9+1,1))-AVERAGE(OFFSET($H$3,0,0,'Données projet'!$E$9+1,1))</f>
        <v>231.46455632444412</v>
      </c>
      <c r="T27" s="60">
        <f t="shared" si="34"/>
        <v>261.58016723970195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15.080000000000002</v>
      </c>
      <c r="AI27" s="14">
        <f>IF('Données projet'!$A$62&gt;35,AI26+AH27-AQ26,IF(A27&lt;'Données projet'!$A$62,$AF$205^A27,IF(A27='Données projet'!$A$62,'Données projet'!$B$62,AI26+AH27-AQ26)))</f>
        <v>200.92000000000007</v>
      </c>
      <c r="AJ27" s="14">
        <f>AI27*VLOOKUP('Données projet'!$B$10,Paramètres!$A$1:$I$88,3,0)*VLOOKUP('Données projet'!$B$10,Paramètres!$A$1:$I$88,5,0)</f>
        <v>181.79241600000006</v>
      </c>
      <c r="AK27" s="14">
        <f t="shared" si="35"/>
        <v>45.720735443375631</v>
      </c>
      <c r="AL27" s="22">
        <f t="shared" si="4"/>
        <v>396.2520720972127</v>
      </c>
      <c r="AM27" s="60">
        <f t="shared" si="5"/>
        <v>682.2520720972127</v>
      </c>
      <c r="AN27" s="60">
        <f ca="1">AVERAGE(OFFSET($AM$3,0,0,'Données projet'!$E$10+1,1))-AVERAGE(OFFSET($H$3,0,0,'Données projet'!$E$10+1,1))</f>
        <v>311.71325080860925</v>
      </c>
      <c r="AO27" s="60">
        <f t="shared" si="36"/>
        <v>468.07182620886226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0" t="e">
        <f t="shared" si="8"/>
        <v>#N/A</v>
      </c>
      <c r="BI27" s="60" t="e">
        <f ca="1">AVERAGE(OFFSET($BH$3,0,0,'Données projet'!$E$11+1,1))-AVERAGE(OFFSET($H$3,0,0,'Données projet'!$E$11+1,1))</f>
        <v>#N/A</v>
      </c>
      <c r="BJ27" s="60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0" t="e">
        <f t="shared" si="11"/>
        <v>#N/A</v>
      </c>
      <c r="CD27" s="60" t="e">
        <f ca="1">AVERAGE(OFFSET($CC$3,0,0,'Données projet'!$E$12+1,1))-AVERAGE(OFFSET($H$3,0,0,'Données projet'!$E$12+1,1))</f>
        <v>#N/A</v>
      </c>
      <c r="CE27" s="60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0" t="e">
        <f t="shared" si="14"/>
        <v>#N/A</v>
      </c>
      <c r="CY27" s="60" t="e">
        <f ca="1">AVERAGE(OFFSET($CX$3,0,0,'Données projet'!$E$13+1,1))-AVERAGE(OFFSET($H$3,0,0,'Données projet'!$E$13+1,1))</f>
        <v>#N/A</v>
      </c>
      <c r="CZ27" s="60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126</v>
      </c>
      <c r="L28" s="13">
        <f>VLOOKUP(A28,'Données projet'!$A$35:$I$55,9,0)</f>
        <v>10.199999999999999</v>
      </c>
      <c r="M28" s="13">
        <f t="array" ref="M28">INDEX(L:L,MIN(IF(ISNUMBER(L28:L224),ROW(L28:L224),"")))</f>
        <v>10.199999999999999</v>
      </c>
      <c r="N28" s="14">
        <f>IF('Données projet'!$A$36&gt;35,N27+M28-V27,IF(A28&lt;'Données projet'!$A$36,$K$205^A28,IF(A28='Données projet'!$A$36,'Données projet'!$B$36,N27+M28-V27)))</f>
        <v>126</v>
      </c>
      <c r="O28" s="14">
        <f>N28*VLOOKUP('Données projet'!$B$9,Paramètres!$A$1:$I$88,3,0)*VLOOKUP('Données projet'!$B$9,Paramètres!$A$1:$I$88,5,0)</f>
        <v>110.07360000000001</v>
      </c>
      <c r="P28" s="14">
        <f t="shared" si="33"/>
        <v>29.348324631518828</v>
      </c>
      <c r="Q28" s="22">
        <f t="shared" si="2"/>
        <v>242.8265187332286</v>
      </c>
      <c r="R28" s="60">
        <f t="shared" si="0"/>
        <v>530.04874095545085</v>
      </c>
      <c r="S28" s="60">
        <f ca="1">AVERAGE(OFFSET($R$3,0,0,'Données projet'!$E$9+1,1))-AVERAGE(OFFSET($H$3,0,0,'Données projet'!$E$9+1,1))</f>
        <v>231.46455632444412</v>
      </c>
      <c r="T28" s="60">
        <f t="shared" si="34"/>
        <v>261.58016723970195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26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216</v>
      </c>
      <c r="AG28" s="13">
        <f>VLOOKUP(A28,'Données projet'!$A$61:$I$81,9,0)</f>
        <v>15.080000000000002</v>
      </c>
      <c r="AH28" s="13">
        <f t="array" ref="AH28">INDEX(AG:AG,MIN(IF(ISNUMBER(AG28:AG224),ROW(AG28:AG224),"")))</f>
        <v>15.080000000000002</v>
      </c>
      <c r="AI28" s="14">
        <f>IF('Données projet'!$A$62&gt;35,AI27+AH28-AQ27,IF(A28&lt;'Données projet'!$A$62,$AF$205^A28,IF(A28='Données projet'!$A$62,'Données projet'!$B$62,AI27+AH28-AQ27)))</f>
        <v>216.00000000000009</v>
      </c>
      <c r="AJ28" s="14">
        <f>AI28*VLOOKUP('Données projet'!$B$10,Paramètres!$A$1:$I$88,3,0)*VLOOKUP('Données projet'!$B$10,Paramètres!$A$1:$I$88,5,0)</f>
        <v>195.43680000000006</v>
      </c>
      <c r="AK28" s="14">
        <f t="shared" si="35"/>
        <v>48.739971354487849</v>
      </c>
      <c r="AL28" s="22">
        <f t="shared" si="4"/>
        <v>425.27454344239982</v>
      </c>
      <c r="AM28" s="60">
        <f t="shared" si="5"/>
        <v>712.49676566462199</v>
      </c>
      <c r="AN28" s="60">
        <f ca="1">AVERAGE(OFFSET($AM$3,0,0,'Données projet'!$E$10+1,1))-AVERAGE(OFFSET($H$3,0,0,'Données projet'!$E$10+1,1))</f>
        <v>311.71325080860925</v>
      </c>
      <c r="AO28" s="60">
        <f t="shared" si="36"/>
        <v>468.07182620886226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28.6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0" t="e">
        <f t="shared" si="8"/>
        <v>#N/A</v>
      </c>
      <c r="BI28" s="60" t="e">
        <f ca="1">AVERAGE(OFFSET($BH$3,0,0,'Données projet'!$E$11+1,1))-AVERAGE(OFFSET($H$3,0,0,'Données projet'!$E$11+1,1))</f>
        <v>#N/A</v>
      </c>
      <c r="BJ28" s="60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0" t="e">
        <f t="shared" si="11"/>
        <v>#N/A</v>
      </c>
      <c r="CD28" s="60" t="e">
        <f ca="1">AVERAGE(OFFSET($CC$3,0,0,'Données projet'!$E$12+1,1))-AVERAGE(OFFSET($H$3,0,0,'Données projet'!$E$12+1,1))</f>
        <v>#N/A</v>
      </c>
      <c r="CE28" s="60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0" t="e">
        <f t="shared" si="14"/>
        <v>#N/A</v>
      </c>
      <c r="CY28" s="60" t="e">
        <f ca="1">AVERAGE(OFFSET($CX$3,0,0,'Données projet'!$E$13+1,1))-AVERAGE(OFFSET($H$3,0,0,'Données projet'!$E$13+1,1))</f>
        <v>#N/A</v>
      </c>
      <c r="CZ28" s="60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9.8000000000000007</v>
      </c>
      <c r="N29" s="14">
        <f>IF('Données projet'!$A$36&gt;35,N28+M29-V28,IF(A29&lt;'Données projet'!$A$36,$K$205^A29,IF(A29='Données projet'!$A$36,'Données projet'!$B$36,N28+M29-V28)))</f>
        <v>109.80000000000001</v>
      </c>
      <c r="O29" s="14">
        <f>N29*VLOOKUP('Données projet'!$B$9,Paramètres!$A$1:$I$88,3,0)*VLOOKUP('Données projet'!$B$9,Paramètres!$A$1:$I$88,5,0)</f>
        <v>95.921280000000024</v>
      </c>
      <c r="P29" s="14">
        <f t="shared" si="33"/>
        <v>25.98795633328076</v>
      </c>
      <c r="Q29" s="22">
        <f t="shared" si="2"/>
        <v>212.32525328046404</v>
      </c>
      <c r="R29" s="60">
        <f t="shared" si="0"/>
        <v>500.7696977249085</v>
      </c>
      <c r="S29" s="60">
        <f ca="1">AVERAGE(OFFSET($R$3,0,0,'Données projet'!$E$9+1,1))-AVERAGE(OFFSET($H$3,0,0,'Données projet'!$E$9+1,1))</f>
        <v>231.46455632444412</v>
      </c>
      <c r="T29" s="60">
        <f t="shared" si="34"/>
        <v>261.58016723970195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12.719999999999999</v>
      </c>
      <c r="AI29" s="14">
        <f>IF('Données projet'!$A$62&gt;35,AI28+AH29-AQ28,IF(A29&lt;'Données projet'!$A$62,$AF$205^A29,IF(A29='Données projet'!$A$62,'Données projet'!$B$62,AI28+AH29-AQ28)))</f>
        <v>200.12000000000009</v>
      </c>
      <c r="AJ29" s="14">
        <f>AI29*VLOOKUP('Données projet'!$B$10,Paramètres!$A$1:$I$88,3,0)*VLOOKUP('Données projet'!$B$10,Paramètres!$A$1:$I$88,5,0)</f>
        <v>181.06857600000009</v>
      </c>
      <c r="AK29" s="14">
        <f t="shared" si="35"/>
        <v>45.559842679988243</v>
      </c>
      <c r="AL29" s="22">
        <f t="shared" si="4"/>
        <v>394.71116253431296</v>
      </c>
      <c r="AM29" s="60">
        <f t="shared" si="5"/>
        <v>683.15560697875742</v>
      </c>
      <c r="AN29" s="60">
        <f ca="1">AVERAGE(OFFSET($AM$3,0,0,'Données projet'!$E$10+1,1))-AVERAGE(OFFSET($H$3,0,0,'Données projet'!$E$10+1,1))</f>
        <v>311.71325080860925</v>
      </c>
      <c r="AO29" s="60">
        <f t="shared" si="36"/>
        <v>468.07182620886226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0" t="e">
        <f t="shared" si="8"/>
        <v>#N/A</v>
      </c>
      <c r="BI29" s="60" t="e">
        <f ca="1">AVERAGE(OFFSET($BH$3,0,0,'Données projet'!$E$11+1,1))-AVERAGE(OFFSET($H$3,0,0,'Données projet'!$E$11+1,1))</f>
        <v>#N/A</v>
      </c>
      <c r="BJ29" s="60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0" t="e">
        <f t="shared" si="11"/>
        <v>#N/A</v>
      </c>
      <c r="CD29" s="60" t="e">
        <f ca="1">AVERAGE(OFFSET($CC$3,0,0,'Données projet'!$E$12+1,1))-AVERAGE(OFFSET($H$3,0,0,'Données projet'!$E$12+1,1))</f>
        <v>#N/A</v>
      </c>
      <c r="CE29" s="60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0" t="e">
        <f t="shared" si="14"/>
        <v>#N/A</v>
      </c>
      <c r="CY29" s="60" t="e">
        <f ca="1">AVERAGE(OFFSET($CX$3,0,0,'Données projet'!$E$13+1,1))-AVERAGE(OFFSET($H$3,0,0,'Données projet'!$E$13+1,1))</f>
        <v>#N/A</v>
      </c>
      <c r="CZ29" s="60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9.8000000000000007</v>
      </c>
      <c r="N30" s="14">
        <f>IF('Données projet'!$A$36&gt;35,N29+M30-V29,IF(A30&lt;'Données projet'!$A$36,$K$205^A30,IF(A30='Données projet'!$A$36,'Données projet'!$B$36,N29+M30-V29)))</f>
        <v>119.60000000000001</v>
      </c>
      <c r="O30" s="14">
        <f>N30*VLOOKUP('Données projet'!$B$9,Paramètres!$A$1:$I$88,3,0)*VLOOKUP('Données projet'!$B$9,Paramètres!$A$1:$I$88,5,0)</f>
        <v>104.48256000000002</v>
      </c>
      <c r="P30" s="14">
        <f t="shared" si="33"/>
        <v>28.02716504477474</v>
      </c>
      <c r="Q30" s="22">
        <f t="shared" si="2"/>
        <v>230.78777111964939</v>
      </c>
      <c r="R30" s="60">
        <f t="shared" si="0"/>
        <v>520.45443778631602</v>
      </c>
      <c r="S30" s="60">
        <f ca="1">AVERAGE(OFFSET($R$3,0,0,'Données projet'!$E$9+1,1))-AVERAGE(OFFSET($H$3,0,0,'Données projet'!$E$9+1,1))</f>
        <v>231.46455632444412</v>
      </c>
      <c r="T30" s="60">
        <f t="shared" si="34"/>
        <v>261.58016723970195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12.719999999999999</v>
      </c>
      <c r="AI30" s="14">
        <f>IF('Données projet'!$A$62&gt;35,AI29+AH30-AQ29,IF(A30&lt;'Données projet'!$A$62,$AF$205^A30,IF(A30='Données projet'!$A$62,'Données projet'!$B$62,AI29+AH30-AQ29)))</f>
        <v>212.84000000000009</v>
      </c>
      <c r="AJ30" s="14">
        <f>AI30*VLOOKUP('Données projet'!$B$10,Paramètres!$A$1:$I$88,3,0)*VLOOKUP('Données projet'!$B$10,Paramètres!$A$1:$I$88,5,0)</f>
        <v>192.57763200000008</v>
      </c>
      <c r="AK30" s="14">
        <f t="shared" si="35"/>
        <v>48.109382986028614</v>
      </c>
      <c r="AL30" s="22">
        <f t="shared" si="4"/>
        <v>419.19655110066657</v>
      </c>
      <c r="AM30" s="60">
        <f t="shared" si="5"/>
        <v>708.86321776733325</v>
      </c>
      <c r="AN30" s="60">
        <f ca="1">AVERAGE(OFFSET($AM$3,0,0,'Données projet'!$E$10+1,1))-AVERAGE(OFFSET($H$3,0,0,'Données projet'!$E$10+1,1))</f>
        <v>311.71325080860925</v>
      </c>
      <c r="AO30" s="60">
        <f t="shared" si="36"/>
        <v>468.07182620886226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0" t="e">
        <f t="shared" si="8"/>
        <v>#N/A</v>
      </c>
      <c r="BI30" s="60" t="e">
        <f ca="1">AVERAGE(OFFSET($BH$3,0,0,'Données projet'!$E$11+1,1))-AVERAGE(OFFSET($H$3,0,0,'Données projet'!$E$11+1,1))</f>
        <v>#N/A</v>
      </c>
      <c r="BJ30" s="60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0" t="e">
        <f t="shared" si="11"/>
        <v>#N/A</v>
      </c>
      <c r="CD30" s="60" t="e">
        <f ca="1">AVERAGE(OFFSET($CC$3,0,0,'Données projet'!$E$12+1,1))-AVERAGE(OFFSET($H$3,0,0,'Données projet'!$E$12+1,1))</f>
        <v>#N/A</v>
      </c>
      <c r="CE30" s="60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0" t="e">
        <f t="shared" si="14"/>
        <v>#N/A</v>
      </c>
      <c r="CY30" s="60" t="e">
        <f ca="1">AVERAGE(OFFSET($CX$3,0,0,'Données projet'!$E$13+1,1))-AVERAGE(OFFSET($H$3,0,0,'Données projet'!$E$13+1,1))</f>
        <v>#N/A</v>
      </c>
      <c r="CZ30" s="60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9.8000000000000007</v>
      </c>
      <c r="N31" s="14">
        <f>IF('Données projet'!$A$36&gt;35,N30+M31-V30,IF(A31&lt;'Données projet'!$A$36,$K$205^A31,IF(A31='Données projet'!$A$36,'Données projet'!$B$36,N30+M31-V30)))</f>
        <v>129.4</v>
      </c>
      <c r="O31" s="14">
        <f>N31*VLOOKUP('Données projet'!$B$9,Paramètres!$A$1:$I$88,3,0)*VLOOKUP('Données projet'!$B$9,Paramètres!$A$1:$I$88,5,0)</f>
        <v>113.04384000000002</v>
      </c>
      <c r="P31" s="14">
        <f t="shared" si="33"/>
        <v>30.046993788338579</v>
      </c>
      <c r="Q31" s="22">
        <f t="shared" si="2"/>
        <v>249.2165355146897</v>
      </c>
      <c r="R31" s="60">
        <f t="shared" si="0"/>
        <v>540.10542440357858</v>
      </c>
      <c r="S31" s="60">
        <f ca="1">AVERAGE(OFFSET($R$3,0,0,'Données projet'!$E$9+1,1))-AVERAGE(OFFSET($H$3,0,0,'Données projet'!$E$9+1,1))</f>
        <v>231.46455632444412</v>
      </c>
      <c r="T31" s="60">
        <f t="shared" si="34"/>
        <v>261.58016723970195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12.719999999999999</v>
      </c>
      <c r="AI31" s="14">
        <f>IF('Données projet'!$A$62&gt;35,AI30+AH31-AQ30,IF(A31&lt;'Données projet'!$A$62,$AF$205^A31,IF(A31='Données projet'!$A$62,'Données projet'!$B$62,AI30+AH31-AQ30)))</f>
        <v>225.56000000000009</v>
      </c>
      <c r="AJ31" s="14">
        <f>AI31*VLOOKUP('Données projet'!$B$10,Paramètres!$A$1:$I$88,3,0)*VLOOKUP('Données projet'!$B$10,Paramètres!$A$1:$I$88,5,0)</f>
        <v>204.08668800000007</v>
      </c>
      <c r="AK31" s="14">
        <f t="shared" si="35"/>
        <v>50.641238010854011</v>
      </c>
      <c r="AL31" s="22">
        <f t="shared" si="4"/>
        <v>443.65113780223754</v>
      </c>
      <c r="AM31" s="60">
        <f t="shared" si="5"/>
        <v>734.5400266911264</v>
      </c>
      <c r="AN31" s="60">
        <f ca="1">AVERAGE(OFFSET($AM$3,0,0,'Données projet'!$E$10+1,1))-AVERAGE(OFFSET($H$3,0,0,'Données projet'!$E$10+1,1))</f>
        <v>311.71325080860925</v>
      </c>
      <c r="AO31" s="60">
        <f t="shared" si="36"/>
        <v>468.07182620886226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0" t="e">
        <f t="shared" si="8"/>
        <v>#N/A</v>
      </c>
      <c r="BI31" s="60" t="e">
        <f ca="1">AVERAGE(OFFSET($BH$3,0,0,'Données projet'!$E$11+1,1))-AVERAGE(OFFSET($H$3,0,0,'Données projet'!$E$11+1,1))</f>
        <v>#N/A</v>
      </c>
      <c r="BJ31" s="60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0" t="e">
        <f t="shared" si="11"/>
        <v>#N/A</v>
      </c>
      <c r="CD31" s="60" t="e">
        <f ca="1">AVERAGE(OFFSET($CC$3,0,0,'Données projet'!$E$12+1,1))-AVERAGE(OFFSET($H$3,0,0,'Données projet'!$E$12+1,1))</f>
        <v>#N/A</v>
      </c>
      <c r="CE31" s="60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0" t="e">
        <f t="shared" si="14"/>
        <v>#N/A</v>
      </c>
      <c r="CY31" s="60" t="e">
        <f ca="1">AVERAGE(OFFSET($CX$3,0,0,'Données projet'!$E$13+1,1))-AVERAGE(OFFSET($H$3,0,0,'Données projet'!$E$13+1,1))</f>
        <v>#N/A</v>
      </c>
      <c r="CZ31" s="60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9.8000000000000007</v>
      </c>
      <c r="N32" s="14">
        <f>IF('Données projet'!$A$36&gt;35,N31+M32-V31,IF(A32&lt;'Données projet'!$A$36,$K$205^A32,IF(A32='Données projet'!$A$36,'Données projet'!$B$36,N31+M32-V31)))</f>
        <v>139.20000000000002</v>
      </c>
      <c r="O32" s="14">
        <f>N32*VLOOKUP('Données projet'!$B$9,Paramètres!$A$1:$I$88,3,0)*VLOOKUP('Données projet'!$B$9,Paramètres!$A$1:$I$88,5,0)</f>
        <v>121.60512000000003</v>
      </c>
      <c r="P32" s="14">
        <f t="shared" si="33"/>
        <v>32.049077176455789</v>
      </c>
      <c r="Q32" s="22">
        <f t="shared" si="2"/>
        <v>267.61439341566057</v>
      </c>
      <c r="R32" s="60">
        <f t="shared" si="0"/>
        <v>559.72550452677172</v>
      </c>
      <c r="S32" s="60">
        <f ca="1">AVERAGE(OFFSET($R$3,0,0,'Données projet'!$E$9+1,1))-AVERAGE(OFFSET($H$3,0,0,'Données projet'!$E$9+1,1))</f>
        <v>231.46455632444412</v>
      </c>
      <c r="T32" s="60">
        <f t="shared" si="34"/>
        <v>261.58016723970195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12.719999999999999</v>
      </c>
      <c r="AI32" s="14">
        <f>IF('Données projet'!$A$62&gt;35,AI31+AH32-AQ31,IF(A32&lt;'Données projet'!$A$62,$AF$205^A32,IF(A32='Données projet'!$A$62,'Données projet'!$B$62,AI31+AH32-AQ31)))</f>
        <v>238.28000000000009</v>
      </c>
      <c r="AJ32" s="14">
        <f>AI32*VLOOKUP('Données projet'!$B$10,Paramètres!$A$1:$I$88,3,0)*VLOOKUP('Données projet'!$B$10,Paramètres!$A$1:$I$88,5,0)</f>
        <v>215.59574400000008</v>
      </c>
      <c r="AK32" s="14">
        <f t="shared" si="35"/>
        <v>53.156518732599935</v>
      </c>
      <c r="AL32" s="22">
        <f t="shared" si="4"/>
        <v>468.0768575926117</v>
      </c>
      <c r="AM32" s="60">
        <f t="shared" si="5"/>
        <v>760.18796870372285</v>
      </c>
      <c r="AN32" s="60">
        <f ca="1">AVERAGE(OFFSET($AM$3,0,0,'Données projet'!$E$10+1,1))-AVERAGE(OFFSET($H$3,0,0,'Données projet'!$E$10+1,1))</f>
        <v>311.71325080860925</v>
      </c>
      <c r="AO32" s="60">
        <f t="shared" si="36"/>
        <v>468.07182620886226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0" t="e">
        <f t="shared" si="8"/>
        <v>#N/A</v>
      </c>
      <c r="BI32" s="60" t="e">
        <f ca="1">AVERAGE(OFFSET($BH$3,0,0,'Données projet'!$E$11+1,1))-AVERAGE(OFFSET($H$3,0,0,'Données projet'!$E$11+1,1))</f>
        <v>#N/A</v>
      </c>
      <c r="BJ32" s="60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0" t="e">
        <f t="shared" si="11"/>
        <v>#N/A</v>
      </c>
      <c r="CD32" s="60" t="e">
        <f ca="1">AVERAGE(OFFSET($CC$3,0,0,'Données projet'!$E$12+1,1))-AVERAGE(OFFSET($H$3,0,0,'Données projet'!$E$12+1,1))</f>
        <v>#N/A</v>
      </c>
      <c r="CE32" s="60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0" t="e">
        <f t="shared" si="14"/>
        <v>#N/A</v>
      </c>
      <c r="CY32" s="60" t="e">
        <f ca="1">AVERAGE(OFFSET($CX$3,0,0,'Données projet'!$E$13+1,1))-AVERAGE(OFFSET($H$3,0,0,'Données projet'!$E$13+1,1))</f>
        <v>#N/A</v>
      </c>
      <c r="CZ32" s="60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9.8000000000000007</v>
      </c>
      <c r="M33" s="13">
        <f t="array" ref="M33">INDEX(L:L,MIN(IF(ISNUMBER(L33:L229),ROW(L33:L229),"")))</f>
        <v>9.8000000000000007</v>
      </c>
      <c r="N33" s="14">
        <f>IF('Données projet'!$A$36&gt;35,N32+M33-V32,IF(A33&lt;'Données projet'!$A$36,$K$205^A33,IF(A33='Données projet'!$A$36,'Données projet'!$B$36,N32+M33-V32)))</f>
        <v>149.00000000000003</v>
      </c>
      <c r="O33" s="14">
        <f>N33*VLOOKUP('Données projet'!$B$9,Paramètres!$A$1:$I$88,3,0)*VLOOKUP('Données projet'!$B$9,Paramètres!$A$1:$I$88,5,0)</f>
        <v>130.16640000000004</v>
      </c>
      <c r="P33" s="14">
        <f t="shared" si="33"/>
        <v>34.034806623706302</v>
      </c>
      <c r="Q33" s="22">
        <f t="shared" si="2"/>
        <v>285.98376820295522</v>
      </c>
      <c r="R33" s="60">
        <f t="shared" si="0"/>
        <v>579.31710153628853</v>
      </c>
      <c r="S33" s="60">
        <f ca="1">AVERAGE(OFFSET($R$3,0,0,'Données projet'!$E$9+1,1))-AVERAGE(OFFSET($H$3,0,0,'Données projet'!$E$9+1,1))</f>
        <v>231.46455632444412</v>
      </c>
      <c r="T33" s="60">
        <f t="shared" si="34"/>
        <v>261.58016723970195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27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251</v>
      </c>
      <c r="AG33" s="13">
        <f>VLOOKUP(A33,'Données projet'!$A$61:$I$81,9,0)</f>
        <v>12.719999999999999</v>
      </c>
      <c r="AH33" s="13">
        <f t="array" ref="AH33">INDEX(AG:AG,MIN(IF(ISNUMBER(AG33:AG229),ROW(AG33:AG229),"")))</f>
        <v>12.719999999999999</v>
      </c>
      <c r="AI33" s="14">
        <f>IF('Données projet'!$A$62&gt;35,AI32+AH33-AQ32,IF(A33&lt;'Données projet'!$A$62,$AF$205^A33,IF(A33='Données projet'!$A$62,'Données projet'!$B$62,AI32+AH33-AQ32)))</f>
        <v>251.00000000000009</v>
      </c>
      <c r="AJ33" s="14">
        <f>AI33*VLOOKUP('Données projet'!$B$10,Paramètres!$A$1:$I$88,3,0)*VLOOKUP('Données projet'!$B$10,Paramètres!$A$1:$I$88,5,0)</f>
        <v>227.10480000000007</v>
      </c>
      <c r="AK33" s="14">
        <f t="shared" si="35"/>
        <v>55.65621081652565</v>
      </c>
      <c r="AL33" s="22">
        <f t="shared" si="4"/>
        <v>492.47542717211559</v>
      </c>
      <c r="AM33" s="60">
        <f t="shared" si="5"/>
        <v>785.80876050544884</v>
      </c>
      <c r="AN33" s="60">
        <f ca="1">AVERAGE(OFFSET($AM$3,0,0,'Données projet'!$E$10+1,1))-AVERAGE(OFFSET($H$3,0,0,'Données projet'!$E$10+1,1))</f>
        <v>311.71325080860925</v>
      </c>
      <c r="AO33" s="60">
        <f t="shared" si="36"/>
        <v>468.07182620886226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24.5</v>
      </c>
      <c r="AR33" s="17">
        <f>IF(ISNA(VLOOKUP(A33,'Données projet'!$A$61:$I$81,5,0)),0%,VLOOKUP(A33,'Données projet'!$A$61:$I$81,5,0)*VLOOKUP('Données projet'!$B$10,Paramètres!$A$1:$I$88,7,0))</f>
        <v>0.06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1.4703375111200776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1.4703375111200776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0" t="e">
        <f t="shared" si="8"/>
        <v>#N/A</v>
      </c>
      <c r="BI33" s="60" t="e">
        <f ca="1">AVERAGE(OFFSET($BH$3,0,0,'Données projet'!$E$11+1,1))-AVERAGE(OFFSET($H$3,0,0,'Données projet'!$E$11+1,1))</f>
        <v>#N/A</v>
      </c>
      <c r="BJ33" s="60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0" t="e">
        <f t="shared" si="11"/>
        <v>#N/A</v>
      </c>
      <c r="CD33" s="60" t="e">
        <f ca="1">AVERAGE(OFFSET($CC$3,0,0,'Données projet'!$E$12+1,1))-AVERAGE(OFFSET($H$3,0,0,'Données projet'!$E$12+1,1))</f>
        <v>#N/A</v>
      </c>
      <c r="CE33" s="60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0" t="e">
        <f t="shared" si="14"/>
        <v>#N/A</v>
      </c>
      <c r="CY33" s="60" t="e">
        <f ca="1">AVERAGE(OFFSET($CX$3,0,0,'Données projet'!$E$13+1,1))-AVERAGE(OFFSET($H$3,0,0,'Données projet'!$E$13+1,1))</f>
        <v>#N/A</v>
      </c>
      <c r="CZ33" s="60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9.1999999999999993</v>
      </c>
      <c r="N34" s="14">
        <f>IF('Données projet'!$A$36&gt;35,N33+M34-V33,IF(A34&lt;'Données projet'!$A$36,$K$205^A34,IF(A34='Données projet'!$A$36,'Données projet'!$B$36,N33+M34-V33)))</f>
        <v>131.20000000000002</v>
      </c>
      <c r="O34" s="14">
        <f>N34*VLOOKUP('Données projet'!$B$9,Paramètres!$A$1:$I$88,3,0)*VLOOKUP('Données projet'!$B$9,Paramètres!$A$1:$I$88,5,0)</f>
        <v>114.61632000000004</v>
      </c>
      <c r="P34" s="14">
        <f t="shared" si="33"/>
        <v>30.416009647934409</v>
      </c>
      <c r="Q34" s="22">
        <f t="shared" si="2"/>
        <v>252.59797413681915</v>
      </c>
      <c r="R34" s="60">
        <f t="shared" si="0"/>
        <v>545.93130747015243</v>
      </c>
      <c r="S34" s="60">
        <f ca="1">AVERAGE(OFFSET($R$3,0,0,'Données projet'!$E$9+1,1))-AVERAGE(OFFSET($H$3,0,0,'Données projet'!$E$9+1,1))</f>
        <v>231.46455632444412</v>
      </c>
      <c r="T34" s="60">
        <f t="shared" si="34"/>
        <v>261.58016723970195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11.1</v>
      </c>
      <c r="AI34" s="14">
        <f>IF('Données projet'!$A$62&gt;35,AI33+AH34-AQ33,IF(A34&lt;'Données projet'!$A$62,$AF$205^A34,IF(A34='Données projet'!$A$62,'Données projet'!$B$62,AI33+AH34-AQ33)))</f>
        <v>237.60000000000008</v>
      </c>
      <c r="AJ34" s="14">
        <f>AI34*VLOOKUP('Données projet'!$B$10,Paramètres!$A$1:$I$88,3,0)*VLOOKUP('Données projet'!$B$10,Paramètres!$A$1:$I$88,5,0)</f>
        <v>214.98048000000009</v>
      </c>
      <c r="AK34" s="14">
        <f t="shared" si="35"/>
        <v>53.022456711590607</v>
      </c>
      <c r="AL34" s="22">
        <f t="shared" si="4"/>
        <v>466.77178143935379</v>
      </c>
      <c r="AM34" s="60">
        <f t="shared" si="5"/>
        <v>760.1051147726871</v>
      </c>
      <c r="AN34" s="60">
        <f ca="1">AVERAGE(OFFSET($AM$3,0,0,'Données projet'!$E$10+1,1))-AVERAGE(OFFSET($H$3,0,0,'Données projet'!$E$10+1,1))</f>
        <v>311.71325080860925</v>
      </c>
      <c r="AO34" s="60">
        <f t="shared" si="36"/>
        <v>468.07182620886226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1.4415050893443413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1.4415050893443413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0" t="e">
        <f t="shared" si="8"/>
        <v>#N/A</v>
      </c>
      <c r="BI34" s="60" t="e">
        <f ca="1">AVERAGE(OFFSET($BH$3,0,0,'Données projet'!$E$11+1,1))-AVERAGE(OFFSET($H$3,0,0,'Données projet'!$E$11+1,1))</f>
        <v>#N/A</v>
      </c>
      <c r="BJ34" s="60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0" t="e">
        <f t="shared" si="11"/>
        <v>#N/A</v>
      </c>
      <c r="CD34" s="60" t="e">
        <f ca="1">AVERAGE(OFFSET($CC$3,0,0,'Données projet'!$E$12+1,1))-AVERAGE(OFFSET($H$3,0,0,'Données projet'!$E$12+1,1))</f>
        <v>#N/A</v>
      </c>
      <c r="CE34" s="60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0" t="e">
        <f t="shared" si="14"/>
        <v>#N/A</v>
      </c>
      <c r="CY34" s="60" t="e">
        <f ca="1">AVERAGE(OFFSET($CX$3,0,0,'Données projet'!$E$13+1,1))-AVERAGE(OFFSET($H$3,0,0,'Données projet'!$E$13+1,1))</f>
        <v>#N/A</v>
      </c>
      <c r="CZ34" s="60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9.1999999999999993</v>
      </c>
      <c r="N35" s="14">
        <f>IF('Données projet'!$A$36&gt;35,N34+M35-V34,IF(A35&lt;'Données projet'!$A$36,$K$205^A35,IF(A35='Données projet'!$A$36,'Données projet'!$B$36,N34+M35-V34)))</f>
        <v>140.4</v>
      </c>
      <c r="O35" s="14">
        <f>N35*VLOOKUP('Données projet'!$B$9,Paramètres!$A$1:$I$88,3,0)*VLOOKUP('Données projet'!$B$9,Paramètres!$A$1:$I$88,5,0)</f>
        <v>122.65344000000002</v>
      </c>
      <c r="P35" s="14">
        <f t="shared" si="33"/>
        <v>32.293080640759037</v>
      </c>
      <c r="Q35" s="22">
        <f t="shared" ref="Q35:Q66" si="53">(O35+P35)*0.475*44/12</f>
        <v>269.8651901159887</v>
      </c>
      <c r="R35" s="60">
        <f t="shared" si="0"/>
        <v>563.19852344932201</v>
      </c>
      <c r="S35" s="60">
        <f ca="1">AVERAGE(OFFSET($R$3,0,0,'Données projet'!$E$9+1,1))-AVERAGE(OFFSET($H$3,0,0,'Données projet'!$E$9+1,1))</f>
        <v>231.46455632444412</v>
      </c>
      <c r="T35" s="60">
        <f t="shared" si="34"/>
        <v>261.58016723970195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11.1</v>
      </c>
      <c r="AI35" s="14">
        <f>IF('Données projet'!$A$62&gt;35,AI34+AH35-AQ34,IF(A35&lt;'Données projet'!$A$62,$AF$205^A35,IF(A35='Données projet'!$A$62,'Données projet'!$B$62,AI34+AH35-AQ34)))</f>
        <v>248.70000000000007</v>
      </c>
      <c r="AJ35" s="14">
        <f>AI35*VLOOKUP('Données projet'!$B$10,Paramètres!$A$1:$I$88,3,0)*VLOOKUP('Données projet'!$B$10,Paramètres!$A$1:$I$88,5,0)</f>
        <v>225.02376000000007</v>
      </c>
      <c r="AK35" s="14">
        <f t="shared" si="35"/>
        <v>55.205336184590458</v>
      </c>
      <c r="AL35" s="22">
        <f t="shared" si="4"/>
        <v>488.06567585482844</v>
      </c>
      <c r="AM35" s="60">
        <f t="shared" si="5"/>
        <v>781.3990091881617</v>
      </c>
      <c r="AN35" s="60">
        <f ca="1">AVERAGE(OFFSET($AM$3,0,0,'Données projet'!$E$10+1,1))-AVERAGE(OFFSET($H$3,0,0,'Données projet'!$E$10+1,1))</f>
        <v>311.71325080860925</v>
      </c>
      <c r="AO35" s="60">
        <f t="shared" si="36"/>
        <v>468.07182620886226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1.4132380537735865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1.4132380537735865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0" t="e">
        <f t="shared" si="8"/>
        <v>#N/A</v>
      </c>
      <c r="BI35" s="60" t="e">
        <f ca="1">AVERAGE(OFFSET($BH$3,0,0,'Données projet'!$E$11+1,1))-AVERAGE(OFFSET($H$3,0,0,'Données projet'!$E$11+1,1))</f>
        <v>#N/A</v>
      </c>
      <c r="BJ35" s="60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0" t="e">
        <f t="shared" si="11"/>
        <v>#N/A</v>
      </c>
      <c r="CD35" s="60" t="e">
        <f ca="1">AVERAGE(OFFSET($CC$3,0,0,'Données projet'!$E$12+1,1))-AVERAGE(OFFSET($H$3,0,0,'Données projet'!$E$12+1,1))</f>
        <v>#N/A</v>
      </c>
      <c r="CE35" s="60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0" t="e">
        <f t="shared" si="14"/>
        <v>#N/A</v>
      </c>
      <c r="CY35" s="60" t="e">
        <f ca="1">AVERAGE(OFFSET($CX$3,0,0,'Données projet'!$E$13+1,1))-AVERAGE(OFFSET($H$3,0,0,'Données projet'!$E$13+1,1))</f>
        <v>#N/A</v>
      </c>
      <c r="CZ35" s="60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9.1999999999999993</v>
      </c>
      <c r="N36" s="14">
        <f>IF('Données projet'!$A$36&gt;35,N35+M36-V35,IF(A36&lt;'Données projet'!$A$36,$K$205^A36,IF(A36='Données projet'!$A$36,'Données projet'!$B$36,N35+M36-V35)))</f>
        <v>149.6</v>
      </c>
      <c r="O36" s="14">
        <f>N36*VLOOKUP('Données projet'!$B$9,Paramètres!$A$1:$I$88,3,0)*VLOOKUP('Données projet'!$B$9,Paramètres!$A$1:$I$88,5,0)</f>
        <v>130.69056000000003</v>
      </c>
      <c r="P36" s="14">
        <f t="shared" si="33"/>
        <v>34.155878238422723</v>
      </c>
      <c r="Q36" s="22">
        <f t="shared" si="53"/>
        <v>287.10754659858628</v>
      </c>
      <c r="R36" s="60">
        <f t="shared" si="0"/>
        <v>580.44087993191965</v>
      </c>
      <c r="S36" s="60">
        <f ca="1">AVERAGE(OFFSET($R$3,0,0,'Données projet'!$E$9+1,1))-AVERAGE(OFFSET($H$3,0,0,'Données projet'!$E$9+1,1))</f>
        <v>231.46455632444412</v>
      </c>
      <c r="T36" s="60">
        <f t="shared" si="34"/>
        <v>261.58016723970195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11.1</v>
      </c>
      <c r="AI36" s="14">
        <f>IF('Données projet'!$A$62&gt;35,AI35+AH36-AQ35,IF(A36&lt;'Données projet'!$A$62,$AF$205^A36,IF(A36='Données projet'!$A$62,'Données projet'!$B$62,AI35+AH36-AQ35)))</f>
        <v>259.80000000000007</v>
      </c>
      <c r="AJ36" s="14">
        <f>AI36*VLOOKUP('Données projet'!$B$10,Paramètres!$A$1:$I$88,3,0)*VLOOKUP('Données projet'!$B$10,Paramètres!$A$1:$I$88,5,0)</f>
        <v>235.06704000000005</v>
      </c>
      <c r="AK36" s="14">
        <f t="shared" si="35"/>
        <v>57.376900656902883</v>
      </c>
      <c r="AL36" s="22">
        <f t="shared" si="4"/>
        <v>509.33986331077261</v>
      </c>
      <c r="AM36" s="60">
        <f t="shared" si="5"/>
        <v>802.67319664410593</v>
      </c>
      <c r="AN36" s="60">
        <f ca="1">AVERAGE(OFFSET($AM$3,0,0,'Données projet'!$E$10+1,1))-AVERAGE(OFFSET($H$3,0,0,'Données projet'!$E$10+1,1))</f>
        <v>311.71325080860925</v>
      </c>
      <c r="AO36" s="60">
        <f t="shared" si="36"/>
        <v>468.07182620886226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1.3855253175291848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1.3855253175291848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0" t="e">
        <f t="shared" si="8"/>
        <v>#N/A</v>
      </c>
      <c r="BI36" s="60" t="e">
        <f ca="1">AVERAGE(OFFSET($BH$3,0,0,'Données projet'!$E$11+1,1))-AVERAGE(OFFSET($H$3,0,0,'Données projet'!$E$11+1,1))</f>
        <v>#N/A</v>
      </c>
      <c r="BJ36" s="60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0" t="e">
        <f t="shared" si="11"/>
        <v>#N/A</v>
      </c>
      <c r="CD36" s="60" t="e">
        <f ca="1">AVERAGE(OFFSET($CC$3,0,0,'Données projet'!$E$12+1,1))-AVERAGE(OFFSET($H$3,0,0,'Données projet'!$E$12+1,1))</f>
        <v>#N/A</v>
      </c>
      <c r="CE36" s="60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0" t="e">
        <f t="shared" si="14"/>
        <v>#N/A</v>
      </c>
      <c r="CY36" s="60" t="e">
        <f ca="1">AVERAGE(OFFSET($CX$3,0,0,'Données projet'!$E$13+1,1))-AVERAGE(OFFSET($H$3,0,0,'Données projet'!$E$13+1,1))</f>
        <v>#N/A</v>
      </c>
      <c r="CZ36" s="60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9.1999999999999993</v>
      </c>
      <c r="N37" s="14">
        <f>IF('Données projet'!$A$36&gt;35,N36+M37-V36,IF(A37&lt;'Données projet'!$A$36,$K$205^A37,IF(A37='Données projet'!$A$36,'Données projet'!$B$36,N36+M37-V36)))</f>
        <v>158.79999999999998</v>
      </c>
      <c r="O37" s="14">
        <f>N37*VLOOKUP('Données projet'!$B$9,Paramètres!$A$1:$I$88,3,0)*VLOOKUP('Données projet'!$B$9,Paramètres!$A$1:$I$88,5,0)</f>
        <v>138.72767999999999</v>
      </c>
      <c r="P37" s="14">
        <f t="shared" si="33"/>
        <v>36.005380160492741</v>
      </c>
      <c r="Q37" s="22">
        <f t="shared" si="53"/>
        <v>304.32674644619152</v>
      </c>
      <c r="R37" s="60">
        <f t="shared" si="0"/>
        <v>597.66007977952484</v>
      </c>
      <c r="S37" s="60">
        <f ca="1">AVERAGE(OFFSET($R$3,0,0,'Données projet'!$E$9+1,1))-AVERAGE(OFFSET($H$3,0,0,'Données projet'!$E$9+1,1))</f>
        <v>231.46455632444412</v>
      </c>
      <c r="T37" s="60">
        <f t="shared" si="34"/>
        <v>261.58016723970195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11.1</v>
      </c>
      <c r="AI37" s="14">
        <f>IF('Données projet'!$A$62&gt;35,AI36+AH37-AQ36,IF(A37&lt;'Données projet'!$A$62,$AF$205^A37,IF(A37='Données projet'!$A$62,'Données projet'!$B$62,AI36+AH37-AQ36)))</f>
        <v>270.90000000000009</v>
      </c>
      <c r="AJ37" s="14">
        <f>AI37*VLOOKUP('Données projet'!$B$10,Paramètres!$A$1:$I$88,3,0)*VLOOKUP('Données projet'!$B$10,Paramètres!$A$1:$I$88,5,0)</f>
        <v>245.11032000000009</v>
      </c>
      <c r="AK37" s="14">
        <f t="shared" si="35"/>
        <v>59.537688830400455</v>
      </c>
      <c r="AL37" s="22">
        <f t="shared" si="4"/>
        <v>530.59528204628089</v>
      </c>
      <c r="AM37" s="60">
        <f t="shared" si="5"/>
        <v>823.92861537961426</v>
      </c>
      <c r="AN37" s="60">
        <f ca="1">AVERAGE(OFFSET($AM$3,0,0,'Données projet'!$E$10+1,1))-AVERAGE(OFFSET($H$3,0,0,'Données projet'!$E$10+1,1))</f>
        <v>311.71325080860925</v>
      </c>
      <c r="AO37" s="60">
        <f t="shared" si="36"/>
        <v>468.07182620886226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1.3583560111394357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1.3583560111394357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0" t="e">
        <f t="shared" si="8"/>
        <v>#N/A</v>
      </c>
      <c r="BI37" s="60" t="e">
        <f ca="1">AVERAGE(OFFSET($BH$3,0,0,'Données projet'!$E$11+1,1))-AVERAGE(OFFSET($H$3,0,0,'Données projet'!$E$11+1,1))</f>
        <v>#N/A</v>
      </c>
      <c r="BJ37" s="60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0" t="e">
        <f t="shared" si="11"/>
        <v>#N/A</v>
      </c>
      <c r="CD37" s="60" t="e">
        <f ca="1">AVERAGE(OFFSET($CC$3,0,0,'Données projet'!$E$12+1,1))-AVERAGE(OFFSET($H$3,0,0,'Données projet'!$E$12+1,1))</f>
        <v>#N/A</v>
      </c>
      <c r="CE37" s="60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0" t="e">
        <f t="shared" si="14"/>
        <v>#N/A</v>
      </c>
      <c r="CY37" s="60" t="e">
        <f ca="1">AVERAGE(OFFSET($CX$3,0,0,'Données projet'!$E$13+1,1))-AVERAGE(OFFSET($H$3,0,0,'Données projet'!$E$13+1,1))</f>
        <v>#N/A</v>
      </c>
      <c r="CZ37" s="60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168</v>
      </c>
      <c r="L38" s="13">
        <f>VLOOKUP(A38,'Données projet'!$A$35:$I$55,9,0)</f>
        <v>9.1999999999999993</v>
      </c>
      <c r="M38" s="13">
        <f t="array" ref="M38">INDEX(L:L,MIN(IF(ISNUMBER(L38:L234),ROW(L38:L234),"")))</f>
        <v>9.1999999999999993</v>
      </c>
      <c r="N38" s="14">
        <f>IF('Données projet'!$A$36&gt;35,N37+M38-V37,IF(A38&lt;'Données projet'!$A$36,$K$205^A38,IF(A38='Données projet'!$A$36,'Données projet'!$B$36,N37+M38-V37)))</f>
        <v>167.99999999999997</v>
      </c>
      <c r="O38" s="14">
        <f>N38*VLOOKUP('Données projet'!$B$9,Paramètres!$A$1:$I$88,3,0)*VLOOKUP('Données projet'!$B$9,Paramètres!$A$1:$I$88,5,0)</f>
        <v>146.76480000000001</v>
      </c>
      <c r="P38" s="14">
        <f t="shared" si="33"/>
        <v>37.842444439956665</v>
      </c>
      <c r="Q38" s="22">
        <f t="shared" si="53"/>
        <v>321.52428406625785</v>
      </c>
      <c r="R38" s="60">
        <f t="shared" si="0"/>
        <v>614.85761739959116</v>
      </c>
      <c r="S38" s="60">
        <f ca="1">AVERAGE(OFFSET($R$3,0,0,'Données projet'!$E$9+1,1))-AVERAGE(OFFSET($H$3,0,0,'Données projet'!$E$9+1,1))</f>
        <v>231.46455632444412</v>
      </c>
      <c r="T38" s="60">
        <f t="shared" si="34"/>
        <v>261.58016723970195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27</v>
      </c>
      <c r="W38" s="17">
        <f>IF(ISNA(VLOOKUP(A38,'Données projet'!$A$35:$I$55,5,0)),0%,VLOOKUP(A38,'Données projet'!$A$35:$I$55,5,0)*VLOOKUP('Données projet'!$B$9,Paramètres!$A$1:$I$88,7,0))</f>
        <v>8.6000000000000007E-2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2.2424457805062863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2.2424457805062863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282</v>
      </c>
      <c r="AG38" s="13">
        <f>VLOOKUP(A38,'Données projet'!$A$61:$I$81,9,0)</f>
        <v>11.1</v>
      </c>
      <c r="AH38" s="13">
        <f t="array" ref="AH38">INDEX(AG:AG,MIN(IF(ISNUMBER(AG38:AG234),ROW(AG38:AG234),"")))</f>
        <v>11.1</v>
      </c>
      <c r="AI38" s="14">
        <f>IF('Données projet'!$A$62&gt;35,AI37+AH38-AQ37,IF(A38&lt;'Données projet'!$A$62,$AF$205^A38,IF(A38='Données projet'!$A$62,'Données projet'!$B$62,AI37+AH38-AQ37)))</f>
        <v>282.00000000000011</v>
      </c>
      <c r="AJ38" s="14">
        <f>AI38*VLOOKUP('Données projet'!$B$10,Paramètres!$A$1:$I$88,3,0)*VLOOKUP('Données projet'!$B$10,Paramètres!$A$1:$I$88,5,0)</f>
        <v>255.1536000000001</v>
      </c>
      <c r="AK38" s="14">
        <f t="shared" si="35"/>
        <v>61.688192762754426</v>
      </c>
      <c r="AL38" s="22">
        <f t="shared" si="4"/>
        <v>551.83278906179737</v>
      </c>
      <c r="AM38" s="60">
        <f t="shared" si="5"/>
        <v>845.16612239513074</v>
      </c>
      <c r="AN38" s="60">
        <f ca="1">AVERAGE(OFFSET($AM$3,0,0,'Données projet'!$E$10+1,1))-AVERAGE(OFFSET($H$3,0,0,'Données projet'!$E$10+1,1))</f>
        <v>311.71325080860925</v>
      </c>
      <c r="AO38" s="60">
        <f t="shared" si="36"/>
        <v>468.07182620886226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21.5</v>
      </c>
      <c r="AR38" s="17">
        <f>IF(ISNA(VLOOKUP(A38,'Données projet'!$A$61:$I$81,5,0)),0%,VLOOKUP(A38,'Données projet'!$A$61:$I$81,5,0)*VLOOKUP('Données projet'!$B$10,Paramètres!$A$1:$I$88,7,0))</f>
        <v>0.12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3.9123118447319953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3.9123118447319953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0" t="e">
        <f t="shared" si="8"/>
        <v>#N/A</v>
      </c>
      <c r="BI38" s="60" t="e">
        <f ca="1">AVERAGE(OFFSET($BH$3,0,0,'Données projet'!$E$11+1,1))-AVERAGE(OFFSET($H$3,0,0,'Données projet'!$E$11+1,1))</f>
        <v>#N/A</v>
      </c>
      <c r="BJ38" s="60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0" t="e">
        <f t="shared" si="11"/>
        <v>#N/A</v>
      </c>
      <c r="CD38" s="60" t="e">
        <f ca="1">AVERAGE(OFFSET($CC$3,0,0,'Données projet'!$E$12+1,1))-AVERAGE(OFFSET($H$3,0,0,'Données projet'!$E$12+1,1))</f>
        <v>#N/A</v>
      </c>
      <c r="CE38" s="60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0" t="e">
        <f t="shared" si="14"/>
        <v>#N/A</v>
      </c>
      <c r="CY38" s="60" t="e">
        <f ca="1">AVERAGE(OFFSET($CX$3,0,0,'Données projet'!$E$13+1,1))-AVERAGE(OFFSET($H$3,0,0,'Données projet'!$E$13+1,1))</f>
        <v>#N/A</v>
      </c>
      <c r="CZ38" s="60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8.8000000000000007</v>
      </c>
      <c r="N39" s="14">
        <f>IF('Données projet'!$A$36&gt;35,N38+M39-V38,IF(A39&lt;'Données projet'!$A$36,$K$205^A39,IF(A39='Données projet'!$A$36,'Données projet'!$B$36,N38+M39-V38)))</f>
        <v>149.79999999999998</v>
      </c>
      <c r="O39" s="14">
        <f>N39*VLOOKUP('Données projet'!$B$9,Paramètres!$A$1:$I$88,3,0)*VLOOKUP('Données projet'!$B$9,Paramètres!$A$1:$I$88,5,0)</f>
        <v>130.86528000000001</v>
      </c>
      <c r="P39" s="14">
        <f t="shared" si="33"/>
        <v>34.19622287336729</v>
      </c>
      <c r="Q39" s="22">
        <f t="shared" si="53"/>
        <v>287.48211750444801</v>
      </c>
      <c r="R39" s="60">
        <f t="shared" si="0"/>
        <v>580.81545083778133</v>
      </c>
      <c r="S39" s="60">
        <f ca="1">AVERAGE(OFFSET($R$3,0,0,'Données projet'!$E$9+1,1))-AVERAGE(OFFSET($H$3,0,0,'Données projet'!$E$9+1,1))</f>
        <v>231.46455632444412</v>
      </c>
      <c r="T39" s="60">
        <f t="shared" si="34"/>
        <v>261.58016723970195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2.1984727865074292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2.1984727865074292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9.5</v>
      </c>
      <c r="AI39" s="14">
        <f>IF('Données projet'!$A$62&gt;35,AI38+AH39-AQ38,IF(A39&lt;'Données projet'!$A$62,$AF$205^A39,IF(A39='Données projet'!$A$62,'Données projet'!$B$62,AI38+AH39-AQ38)))</f>
        <v>270.00000000000011</v>
      </c>
      <c r="AJ39" s="14">
        <f>AI39*VLOOKUP('Données projet'!$B$10,Paramètres!$A$1:$I$88,3,0)*VLOOKUP('Données projet'!$B$10,Paramètres!$A$1:$I$88,5,0)</f>
        <v>244.29600000000008</v>
      </c>
      <c r="AK39" s="14">
        <f t="shared" si="35"/>
        <v>59.362879241040368</v>
      </c>
      <c r="AL39" s="22">
        <f t="shared" si="4"/>
        <v>528.87254801147867</v>
      </c>
      <c r="AM39" s="60">
        <f t="shared" si="5"/>
        <v>822.20588134481204</v>
      </c>
      <c r="AN39" s="60">
        <f ca="1">AVERAGE(OFFSET($AM$3,0,0,'Données projet'!$E$10+1,1))-AVERAGE(OFFSET($H$3,0,0,'Données projet'!$E$10+1,1))</f>
        <v>311.71325080860925</v>
      </c>
      <c r="AO39" s="60">
        <f t="shared" si="36"/>
        <v>468.07182620886226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3.835593795731401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3.835593795731401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0" t="e">
        <f t="shared" si="8"/>
        <v>#N/A</v>
      </c>
      <c r="BI39" s="60" t="e">
        <f ca="1">AVERAGE(OFFSET($BH$3,0,0,'Données projet'!$E$11+1,1))-AVERAGE(OFFSET($H$3,0,0,'Données projet'!$E$11+1,1))</f>
        <v>#N/A</v>
      </c>
      <c r="BJ39" s="60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0" t="e">
        <f t="shared" si="11"/>
        <v>#N/A</v>
      </c>
      <c r="CD39" s="60" t="e">
        <f ca="1">AVERAGE(OFFSET($CC$3,0,0,'Données projet'!$E$12+1,1))-AVERAGE(OFFSET($H$3,0,0,'Données projet'!$E$12+1,1))</f>
        <v>#N/A</v>
      </c>
      <c r="CE39" s="60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0" t="e">
        <f t="shared" si="14"/>
        <v>#N/A</v>
      </c>
      <c r="CY39" s="60" t="e">
        <f ca="1">AVERAGE(OFFSET($CX$3,0,0,'Données projet'!$E$13+1,1))-AVERAGE(OFFSET($H$3,0,0,'Données projet'!$E$13+1,1))</f>
        <v>#N/A</v>
      </c>
      <c r="CZ39" s="60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8.8000000000000007</v>
      </c>
      <c r="N40" s="14">
        <f>IF('Données projet'!$A$36&gt;35,N39+M40-V39,IF(A40&lt;'Données projet'!$A$36,$K$205^A40,IF(A40='Données projet'!$A$36,'Données projet'!$B$36,N39+M40-V39)))</f>
        <v>158.6</v>
      </c>
      <c r="O40" s="14">
        <f>N40*VLOOKUP('Données projet'!$B$9,Paramètres!$A$1:$I$88,3,0)*VLOOKUP('Données projet'!$B$9,Paramètres!$A$1:$I$88,5,0)</f>
        <v>138.55296000000001</v>
      </c>
      <c r="P40" s="14">
        <f t="shared" si="33"/>
        <v>35.965308766301796</v>
      </c>
      <c r="Q40" s="22">
        <f t="shared" si="53"/>
        <v>303.95265143464229</v>
      </c>
      <c r="R40" s="60">
        <f t="shared" si="0"/>
        <v>597.28598476797561</v>
      </c>
      <c r="S40" s="60">
        <f ca="1">AVERAGE(OFFSET($R$3,0,0,'Données projet'!$E$9+1,1))-AVERAGE(OFFSET($H$3,0,0,'Données projet'!$E$9+1,1))</f>
        <v>231.46455632444412</v>
      </c>
      <c r="T40" s="60">
        <f t="shared" si="34"/>
        <v>261.58016723970195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2.1553620761000118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2.1553620761000118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9.5</v>
      </c>
      <c r="AI40" s="14">
        <f>IF('Données projet'!$A$62&gt;35,AI39+AH40-AQ39,IF(A40&lt;'Données projet'!$A$62,$AF$205^A40,IF(A40='Données projet'!$A$62,'Données projet'!$B$62,AI39+AH40-AQ39)))</f>
        <v>279.50000000000011</v>
      </c>
      <c r="AJ40" s="14">
        <f>AI40*VLOOKUP('Données projet'!$B$10,Paramètres!$A$1:$I$88,3,0)*VLOOKUP('Données projet'!$B$10,Paramètres!$A$1:$I$88,5,0)</f>
        <v>252.89160000000007</v>
      </c>
      <c r="AK40" s="14">
        <f t="shared" si="35"/>
        <v>61.204718436590369</v>
      </c>
      <c r="AL40" s="22">
        <f t="shared" si="4"/>
        <v>547.05108794372825</v>
      </c>
      <c r="AM40" s="60">
        <f t="shared" si="5"/>
        <v>840.38442127706162</v>
      </c>
      <c r="AN40" s="60">
        <f ca="1">AVERAGE(OFFSET($AM$3,0,0,'Données projet'!$E$10+1,1))-AVERAGE(OFFSET($H$3,0,0,'Données projet'!$E$10+1,1))</f>
        <v>311.71325080860925</v>
      </c>
      <c r="AO40" s="60">
        <f t="shared" si="36"/>
        <v>468.07182620886226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3.7603801408783188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3.7603801408783188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0" t="e">
        <f t="shared" si="8"/>
        <v>#N/A</v>
      </c>
      <c r="BI40" s="60" t="e">
        <f ca="1">AVERAGE(OFFSET($BH$3,0,0,'Données projet'!$E$11+1,1))-AVERAGE(OFFSET($H$3,0,0,'Données projet'!$E$11+1,1))</f>
        <v>#N/A</v>
      </c>
      <c r="BJ40" s="60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0" t="e">
        <f t="shared" si="11"/>
        <v>#N/A</v>
      </c>
      <c r="CD40" s="60" t="e">
        <f ca="1">AVERAGE(OFFSET($CC$3,0,0,'Données projet'!$E$12+1,1))-AVERAGE(OFFSET($H$3,0,0,'Données projet'!$E$12+1,1))</f>
        <v>#N/A</v>
      </c>
      <c r="CE40" s="60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0" t="e">
        <f t="shared" si="14"/>
        <v>#N/A</v>
      </c>
      <c r="CY40" s="60" t="e">
        <f ca="1">AVERAGE(OFFSET($CX$3,0,0,'Données projet'!$E$13+1,1))-AVERAGE(OFFSET($H$3,0,0,'Données projet'!$E$13+1,1))</f>
        <v>#N/A</v>
      </c>
      <c r="CZ40" s="60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8.8000000000000007</v>
      </c>
      <c r="N41" s="14">
        <f>IF('Données projet'!$A$36&gt;35,N40+M41-V40,IF(A41&lt;'Données projet'!$A$36,$K$205^A41,IF(A41='Données projet'!$A$36,'Données projet'!$B$36,N40+M41-V40)))</f>
        <v>167.4</v>
      </c>
      <c r="O41" s="14">
        <f>N41*VLOOKUP('Données projet'!$B$9,Paramètres!$A$1:$I$88,3,0)*VLOOKUP('Données projet'!$B$9,Paramètres!$A$1:$I$88,5,0)</f>
        <v>146.24064000000001</v>
      </c>
      <c r="P41" s="14">
        <f t="shared" si="33"/>
        <v>37.722999642090628</v>
      </c>
      <c r="Q41" s="22">
        <f t="shared" si="53"/>
        <v>320.40333904330788</v>
      </c>
      <c r="R41" s="60">
        <f t="shared" si="0"/>
        <v>613.7366723766412</v>
      </c>
      <c r="S41" s="60">
        <f ca="1">AVERAGE(OFFSET($R$3,0,0,'Données projet'!$E$9+1,1))-AVERAGE(OFFSET($H$3,0,0,'Données projet'!$E$9+1,1))</f>
        <v>231.46455632444412</v>
      </c>
      <c r="T41" s="60">
        <f t="shared" si="34"/>
        <v>261.58016723970195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2.1130967404287468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2.1130967404287468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9.5</v>
      </c>
      <c r="AI41" s="14">
        <f>IF('Données projet'!$A$62&gt;35,AI40+AH41-AQ40,IF(A41&lt;'Données projet'!$A$62,$AF$205^A41,IF(A41='Données projet'!$A$62,'Données projet'!$B$62,AI40+AH41-AQ40)))</f>
        <v>289.00000000000011</v>
      </c>
      <c r="AJ41" s="14">
        <f>AI41*VLOOKUP('Données projet'!$B$10,Paramètres!$A$1:$I$88,3,0)*VLOOKUP('Données projet'!$B$10,Paramètres!$A$1:$I$88,5,0)</f>
        <v>261.48720000000009</v>
      </c>
      <c r="AK41" s="14">
        <f t="shared" si="35"/>
        <v>63.039283586802391</v>
      </c>
      <c r="AL41" s="22">
        <f t="shared" si="4"/>
        <v>565.21695891368097</v>
      </c>
      <c r="AM41" s="60">
        <f t="shared" si="5"/>
        <v>858.55029224701434</v>
      </c>
      <c r="AN41" s="60">
        <f ca="1">AVERAGE(OFFSET($AM$3,0,0,'Données projet'!$E$10+1,1))-AVERAGE(OFFSET($H$3,0,0,'Données projet'!$E$10+1,1))</f>
        <v>311.71325080860925</v>
      </c>
      <c r="AO41" s="60">
        <f t="shared" si="36"/>
        <v>468.07182620886226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3.6866413799211064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3.6866413799211064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0" t="e">
        <f t="shared" si="8"/>
        <v>#N/A</v>
      </c>
      <c r="BI41" s="60" t="e">
        <f ca="1">AVERAGE(OFFSET($BH$3,0,0,'Données projet'!$E$11+1,1))-AVERAGE(OFFSET($H$3,0,0,'Données projet'!$E$11+1,1))</f>
        <v>#N/A</v>
      </c>
      <c r="BJ41" s="60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0" t="e">
        <f t="shared" si="11"/>
        <v>#N/A</v>
      </c>
      <c r="CD41" s="60" t="e">
        <f ca="1">AVERAGE(OFFSET($CC$3,0,0,'Données projet'!$E$12+1,1))-AVERAGE(OFFSET($H$3,0,0,'Données projet'!$E$12+1,1))</f>
        <v>#N/A</v>
      </c>
      <c r="CE41" s="60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0" t="e">
        <f t="shared" si="14"/>
        <v>#N/A</v>
      </c>
      <c r="CY41" s="60" t="e">
        <f ca="1">AVERAGE(OFFSET($CX$3,0,0,'Données projet'!$E$13+1,1))-AVERAGE(OFFSET($H$3,0,0,'Données projet'!$E$13+1,1))</f>
        <v>#N/A</v>
      </c>
      <c r="CZ41" s="60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8.8000000000000007</v>
      </c>
      <c r="N42" s="14">
        <f>IF('Données projet'!$A$36&gt;35,N41+M42-V41,IF(A42&lt;'Données projet'!$A$36,$K$205^A42,IF(A42='Données projet'!$A$36,'Données projet'!$B$36,N41+M42-V41)))</f>
        <v>176.20000000000002</v>
      </c>
      <c r="O42" s="14">
        <f>N42*VLOOKUP('Données projet'!$B$9,Paramètres!$A$1:$I$88,3,0)*VLOOKUP('Données projet'!$B$9,Paramètres!$A$1:$I$88,5,0)</f>
        <v>153.92832000000004</v>
      </c>
      <c r="P42" s="14">
        <f t="shared" si="33"/>
        <v>39.469962836517794</v>
      </c>
      <c r="Q42" s="22">
        <f t="shared" si="53"/>
        <v>336.83534260693523</v>
      </c>
      <c r="R42" s="60">
        <f t="shared" si="0"/>
        <v>630.16867594026849</v>
      </c>
      <c r="S42" s="60">
        <f ca="1">AVERAGE(OFFSET($R$3,0,0,'Données projet'!$E$9+1,1))-AVERAGE(OFFSET($H$3,0,0,'Données projet'!$E$9+1,1))</f>
        <v>231.46455632444412</v>
      </c>
      <c r="T42" s="60">
        <f t="shared" si="34"/>
        <v>261.58016723970195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2.0716602022106865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2.0716602022106865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9.5</v>
      </c>
      <c r="AI42" s="14">
        <f>IF('Données projet'!$A$62&gt;35,AI41+AH42-AQ41,IF(A42&lt;'Données projet'!$A$62,$AF$205^A42,IF(A42='Données projet'!$A$62,'Données projet'!$B$62,AI41+AH42-AQ41)))</f>
        <v>298.50000000000011</v>
      </c>
      <c r="AJ42" s="14">
        <f>AI42*VLOOKUP('Données projet'!$B$10,Paramètres!$A$1:$I$88,3,0)*VLOOKUP('Données projet'!$B$10,Paramètres!$A$1:$I$88,5,0)</f>
        <v>270.08280000000008</v>
      </c>
      <c r="AK42" s="14">
        <f t="shared" si="35"/>
        <v>64.866841223976735</v>
      </c>
      <c r="AL42" s="22">
        <f t="shared" si="4"/>
        <v>583.37062513175954</v>
      </c>
      <c r="AM42" s="60">
        <f t="shared" si="5"/>
        <v>876.70395846509291</v>
      </c>
      <c r="AN42" s="60">
        <f ca="1">AVERAGE(OFFSET($AM$3,0,0,'Données projet'!$E$10+1,1))-AVERAGE(OFFSET($H$3,0,0,'Données projet'!$E$10+1,1))</f>
        <v>311.71325080860925</v>
      </c>
      <c r="AO42" s="60">
        <f t="shared" si="36"/>
        <v>468.07182620886226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3.6143485910900615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3.6143485910900615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0" t="e">
        <f t="shared" si="8"/>
        <v>#N/A</v>
      </c>
      <c r="BI42" s="60" t="e">
        <f ca="1">AVERAGE(OFFSET($BH$3,0,0,'Données projet'!$E$11+1,1))-AVERAGE(OFFSET($H$3,0,0,'Données projet'!$E$11+1,1))</f>
        <v>#N/A</v>
      </c>
      <c r="BJ42" s="60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0" t="e">
        <f t="shared" si="11"/>
        <v>#N/A</v>
      </c>
      <c r="CD42" s="60" t="e">
        <f ca="1">AVERAGE(OFFSET($CC$3,0,0,'Données projet'!$E$12+1,1))-AVERAGE(OFFSET($H$3,0,0,'Données projet'!$E$12+1,1))</f>
        <v>#N/A</v>
      </c>
      <c r="CE42" s="60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0" t="e">
        <f t="shared" si="14"/>
        <v>#N/A</v>
      </c>
      <c r="CY42" s="60" t="e">
        <f ca="1">AVERAGE(OFFSET($CX$3,0,0,'Données projet'!$E$13+1,1))-AVERAGE(OFFSET($H$3,0,0,'Données projet'!$E$13+1,1))</f>
        <v>#N/A</v>
      </c>
      <c r="CZ42" s="60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185</v>
      </c>
      <c r="L43" s="13">
        <f>VLOOKUP(A43,'Données projet'!$A$35:$I$55,9,0)</f>
        <v>8.8000000000000007</v>
      </c>
      <c r="M43" s="13">
        <f t="array" ref="M43">INDEX(L:L,MIN(IF(ISNUMBER(L43:L239),ROW(L43:L239),"")))</f>
        <v>8.8000000000000007</v>
      </c>
      <c r="N43" s="14">
        <f>IF('Données projet'!$A$36&gt;35,N42+M43-V42,IF(A43&lt;'Données projet'!$A$36,$K$205^A43,IF(A43='Données projet'!$A$36,'Données projet'!$B$36,N42+M43-V42)))</f>
        <v>185.00000000000003</v>
      </c>
      <c r="O43" s="14">
        <f>N43*VLOOKUP('Données projet'!$B$9,Paramètres!$A$1:$I$88,3,0)*VLOOKUP('Données projet'!$B$9,Paramètres!$A$1:$I$88,5,0)</f>
        <v>161.61600000000004</v>
      </c>
      <c r="P43" s="14">
        <f t="shared" si="33"/>
        <v>41.20679526204917</v>
      </c>
      <c r="Q43" s="22">
        <f t="shared" si="53"/>
        <v>353.24970174806907</v>
      </c>
      <c r="R43" s="60">
        <f t="shared" si="0"/>
        <v>646.58303508140239</v>
      </c>
      <c r="S43" s="60">
        <f ca="1">AVERAGE(OFFSET($R$3,0,0,'Données projet'!$E$9+1,1))-AVERAGE(OFFSET($H$3,0,0,'Données projet'!$E$9+1,1))</f>
        <v>231.46455632444412</v>
      </c>
      <c r="T43" s="60">
        <f t="shared" si="34"/>
        <v>261.58016723970195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27</v>
      </c>
      <c r="W43" s="17">
        <f>IF(ISNA(VLOOKUP(A43,'Données projet'!$A$35:$I$55,5,0)),0%,VLOOKUP(A43,'Données projet'!$A$35:$I$55,5,0)*VLOOKUP('Données projet'!$B$9,Paramètres!$A$1:$I$88,7,0))</f>
        <v>8.6000000000000007E-2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4.2734819897395759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4.2734819897395759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308</v>
      </c>
      <c r="AG43" s="13">
        <f>VLOOKUP(A43,'Données projet'!$A$61:$I$81,9,0)</f>
        <v>9.5</v>
      </c>
      <c r="AH43" s="13">
        <f t="array" ref="AH43">INDEX(AG:AG,MIN(IF(ISNUMBER(AG43:AG239),ROW(AG43:AG239),"")))</f>
        <v>9.5</v>
      </c>
      <c r="AI43" s="14">
        <f>IF('Données projet'!$A$62&gt;35,AI42+AH43-AQ42,IF(A43&lt;'Données projet'!$A$62,$AF$205^A43,IF(A43='Données projet'!$A$62,'Données projet'!$B$62,AI42+AH43-AQ42)))</f>
        <v>308.00000000000011</v>
      </c>
      <c r="AJ43" s="14">
        <f>AI43*VLOOKUP('Données projet'!$B$10,Paramètres!$A$1:$I$88,3,0)*VLOOKUP('Données projet'!$B$10,Paramètres!$A$1:$I$88,5,0)</f>
        <v>278.67840000000007</v>
      </c>
      <c r="AK43" s="14">
        <f t="shared" si="35"/>
        <v>66.687639951856809</v>
      </c>
      <c r="AL43" s="22">
        <f t="shared" si="4"/>
        <v>601.51251958281739</v>
      </c>
      <c r="AM43" s="60">
        <f t="shared" si="5"/>
        <v>894.84585291615076</v>
      </c>
      <c r="AN43" s="60">
        <f ca="1">AVERAGE(OFFSET($AM$3,0,0,'Données projet'!$E$10+1,1))-AVERAGE(OFFSET($H$3,0,0,'Données projet'!$E$10+1,1))</f>
        <v>311.71325080860925</v>
      </c>
      <c r="AO43" s="60">
        <f t="shared" si="36"/>
        <v>468.07182620886226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18.8</v>
      </c>
      <c r="AR43" s="17">
        <f>IF(ISNA(VLOOKUP(A43,'Données projet'!$A$61:$I$81,5,0)),0%,VLOOKUP(A43,'Données projet'!$A$61:$I$81,5,0)*VLOOKUP('Données projet'!$B$10,Paramètres!$A$1:$I$88,7,0))</f>
        <v>0.18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6.9282503841281287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6.9282503841281287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0" t="e">
        <f t="shared" si="8"/>
        <v>#N/A</v>
      </c>
      <c r="BI43" s="60" t="e">
        <f ca="1">AVERAGE(OFFSET($BH$3,0,0,'Données projet'!$E$11+1,1))-AVERAGE(OFFSET($H$3,0,0,'Données projet'!$E$11+1,1))</f>
        <v>#N/A</v>
      </c>
      <c r="BJ43" s="60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0" t="e">
        <f t="shared" si="11"/>
        <v>#N/A</v>
      </c>
      <c r="CD43" s="60" t="e">
        <f ca="1">AVERAGE(OFFSET($CC$3,0,0,'Données projet'!$E$12+1,1))-AVERAGE(OFFSET($H$3,0,0,'Données projet'!$E$12+1,1))</f>
        <v>#N/A</v>
      </c>
      <c r="CE43" s="60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0" t="e">
        <f t="shared" si="14"/>
        <v>#N/A</v>
      </c>
      <c r="CY43" s="60" t="e">
        <f ca="1">AVERAGE(OFFSET($CX$3,0,0,'Données projet'!$E$13+1,1))-AVERAGE(OFFSET($H$3,0,0,'Données projet'!$E$13+1,1))</f>
        <v>#N/A</v>
      </c>
      <c r="CZ43" s="60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</v>
      </c>
      <c r="N44" s="14">
        <f>IF('Données projet'!$A$36&gt;35,N43+M44-V43,IF(A44&lt;'Données projet'!$A$36,$K$205^A44,IF(A44='Données projet'!$A$36,'Données projet'!$B$36,N43+M44-V43)))</f>
        <v>166.00000000000003</v>
      </c>
      <c r="O44" s="14">
        <f>N44*VLOOKUP('Données projet'!$B$9,Paramètres!$A$1:$I$88,3,0)*VLOOKUP('Données projet'!$B$9,Paramètres!$A$1:$I$88,5,0)</f>
        <v>145.01760000000004</v>
      </c>
      <c r="P44" s="14">
        <f t="shared" si="33"/>
        <v>37.444100932065233</v>
      </c>
      <c r="Q44" s="22">
        <f t="shared" si="53"/>
        <v>317.78746245668032</v>
      </c>
      <c r="R44" s="60">
        <f t="shared" si="0"/>
        <v>611.12079579001363</v>
      </c>
      <c r="S44" s="60">
        <f ca="1">AVERAGE(OFFSET($R$3,0,0,'Données projet'!$E$9+1,1))-AVERAGE(OFFSET($H$3,0,0,'Données projet'!$E$9+1,1))</f>
        <v>231.46455632444412</v>
      </c>
      <c r="T44" s="60">
        <f t="shared" si="34"/>
        <v>261.58016723970195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4.1896816144874194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4.1896816144874194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8.5600000000000023</v>
      </c>
      <c r="AI44" s="14">
        <f>IF('Données projet'!$A$62&gt;35,AI43+AH44-AQ43,IF(A44&lt;'Données projet'!$A$62,$AF$205^A44,IF(A44='Données projet'!$A$62,'Données projet'!$B$62,AI43+AH44-AQ43)))</f>
        <v>297.7600000000001</v>
      </c>
      <c r="AJ44" s="14">
        <f>AI44*VLOOKUP('Données projet'!$B$10,Paramètres!$A$1:$I$88,3,0)*VLOOKUP('Données projet'!$B$10,Paramètres!$A$1:$I$88,5,0)</f>
        <v>269.41324800000007</v>
      </c>
      <c r="AK44" s="14">
        <f t="shared" si="35"/>
        <v>64.724729942610125</v>
      </c>
      <c r="AL44" s="22">
        <f t="shared" si="4"/>
        <v>581.95697825004606</v>
      </c>
      <c r="AM44" s="60">
        <f t="shared" si="5"/>
        <v>875.29031158337943</v>
      </c>
      <c r="AN44" s="60">
        <f ca="1">AVERAGE(OFFSET($AM$3,0,0,'Données projet'!$E$10+1,1))-AVERAGE(OFFSET($H$3,0,0,'Données projet'!$E$10+1,1))</f>
        <v>311.71325080860925</v>
      </c>
      <c r="AO44" s="60">
        <f t="shared" si="36"/>
        <v>468.07182620886226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6.7923916199108456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6.7923916199108456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0" t="e">
        <f t="shared" si="8"/>
        <v>#N/A</v>
      </c>
      <c r="BI44" s="60" t="e">
        <f ca="1">AVERAGE(OFFSET($BH$3,0,0,'Données projet'!$E$11+1,1))-AVERAGE(OFFSET($H$3,0,0,'Données projet'!$E$11+1,1))</f>
        <v>#N/A</v>
      </c>
      <c r="BJ44" s="60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0" t="e">
        <f t="shared" si="11"/>
        <v>#N/A</v>
      </c>
      <c r="CD44" s="60" t="e">
        <f ca="1">AVERAGE(OFFSET($CC$3,0,0,'Données projet'!$E$12+1,1))-AVERAGE(OFFSET($H$3,0,0,'Données projet'!$E$12+1,1))</f>
        <v>#N/A</v>
      </c>
      <c r="CE44" s="60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0" t="e">
        <f t="shared" si="14"/>
        <v>#N/A</v>
      </c>
      <c r="CY44" s="60" t="e">
        <f ca="1">AVERAGE(OFFSET($CX$3,0,0,'Données projet'!$E$13+1,1))-AVERAGE(OFFSET($H$3,0,0,'Données projet'!$E$13+1,1))</f>
        <v>#N/A</v>
      </c>
      <c r="CZ44" s="60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</v>
      </c>
      <c r="N45" s="14">
        <f>IF('Données projet'!$A$36&gt;35,N44+M45-V44,IF(A45&lt;'Données projet'!$A$36,$K$205^A45,IF(A45='Données projet'!$A$36,'Données projet'!$B$36,N44+M45-V44)))</f>
        <v>174.00000000000003</v>
      </c>
      <c r="O45" s="14">
        <f>N45*VLOOKUP('Données projet'!$B$9,Paramètres!$A$1:$I$88,3,0)*VLOOKUP('Données projet'!$B$9,Paramètres!$A$1:$I$88,5,0)</f>
        <v>152.00640000000004</v>
      </c>
      <c r="P45" s="14">
        <f t="shared" si="33"/>
        <v>39.034194016561486</v>
      </c>
      <c r="Q45" s="22">
        <f t="shared" si="53"/>
        <v>332.72903457884462</v>
      </c>
      <c r="R45" s="60">
        <f t="shared" si="0"/>
        <v>626.06236791217793</v>
      </c>
      <c r="S45" s="60">
        <f ca="1">AVERAGE(OFFSET($R$3,0,0,'Données projet'!$E$9+1,1))-AVERAGE(OFFSET($H$3,0,0,'Données projet'!$E$9+1,1))</f>
        <v>231.46455632444412</v>
      </c>
      <c r="T45" s="60">
        <f t="shared" si="34"/>
        <v>261.58016723970195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4.1075245134807759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4.1075245134807759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8.5600000000000023</v>
      </c>
      <c r="AI45" s="14">
        <f>IF('Données projet'!$A$62&gt;35,AI44+AH45-AQ44,IF(A45&lt;'Données projet'!$A$62,$AF$205^A45,IF(A45='Données projet'!$A$62,'Données projet'!$B$62,AI44+AH45-AQ44)))</f>
        <v>306.32000000000011</v>
      </c>
      <c r="AJ45" s="14">
        <f>AI45*VLOOKUP('Données projet'!$B$10,Paramètres!$A$1:$I$88,3,0)*VLOOKUP('Données projet'!$B$10,Paramètres!$A$1:$I$88,5,0)</f>
        <v>277.15833600000008</v>
      </c>
      <c r="AK45" s="14">
        <f t="shared" si="35"/>
        <v>66.36612753651049</v>
      </c>
      <c r="AL45" s="22">
        <f t="shared" si="4"/>
        <v>598.30510732608911</v>
      </c>
      <c r="AM45" s="60">
        <f t="shared" si="5"/>
        <v>891.63844065942249</v>
      </c>
      <c r="AN45" s="60">
        <f ca="1">AVERAGE(OFFSET($AM$3,0,0,'Données projet'!$E$10+1,1))-AVERAGE(OFFSET($H$3,0,0,'Données projet'!$E$10+1,1))</f>
        <v>311.71325080860925</v>
      </c>
      <c r="AO45" s="60">
        <f t="shared" si="36"/>
        <v>468.07182620886226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6.6591969631941996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6.6591969631941996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0" t="e">
        <f t="shared" si="8"/>
        <v>#N/A</v>
      </c>
      <c r="BI45" s="60" t="e">
        <f ca="1">AVERAGE(OFFSET($BH$3,0,0,'Données projet'!$E$11+1,1))-AVERAGE(OFFSET($H$3,0,0,'Données projet'!$E$11+1,1))</f>
        <v>#N/A</v>
      </c>
      <c r="BJ45" s="60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0" t="e">
        <f t="shared" si="11"/>
        <v>#N/A</v>
      </c>
      <c r="CD45" s="60" t="e">
        <f ca="1">AVERAGE(OFFSET($CC$3,0,0,'Données projet'!$E$12+1,1))-AVERAGE(OFFSET($H$3,0,0,'Données projet'!$E$12+1,1))</f>
        <v>#N/A</v>
      </c>
      <c r="CE45" s="60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0" t="e">
        <f t="shared" si="14"/>
        <v>#N/A</v>
      </c>
      <c r="CY45" s="60" t="e">
        <f ca="1">AVERAGE(OFFSET($CX$3,0,0,'Données projet'!$E$13+1,1))-AVERAGE(OFFSET($H$3,0,0,'Données projet'!$E$13+1,1))</f>
        <v>#N/A</v>
      </c>
      <c r="CZ45" s="60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</v>
      </c>
      <c r="N46" s="14">
        <f>IF('Données projet'!$A$36&gt;35,N45+M46-V45,IF(A46&lt;'Données projet'!$A$36,$K$205^A46,IF(A46='Données projet'!$A$36,'Données projet'!$B$36,N45+M46-V45)))</f>
        <v>182.00000000000003</v>
      </c>
      <c r="O46" s="14">
        <f>N46*VLOOKUP('Données projet'!$B$9,Paramètres!$A$1:$I$88,3,0)*VLOOKUP('Données projet'!$B$9,Paramètres!$A$1:$I$88,5,0)</f>
        <v>158.99520000000004</v>
      </c>
      <c r="P46" s="14">
        <f t="shared" si="33"/>
        <v>40.615796933386044</v>
      </c>
      <c r="Q46" s="22">
        <f t="shared" si="53"/>
        <v>347.65581965898076</v>
      </c>
      <c r="R46" s="60">
        <f t="shared" si="0"/>
        <v>640.98915299231408</v>
      </c>
      <c r="S46" s="60">
        <f ca="1">AVERAGE(OFFSET($R$3,0,0,'Données projet'!$E$9+1,1))-AVERAGE(OFFSET($H$3,0,0,'Données projet'!$E$9+1,1))</f>
        <v>231.46455632444412</v>
      </c>
      <c r="T46" s="60">
        <f t="shared" si="34"/>
        <v>261.58016723970195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4.0269784631139887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4.0269784631139887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8.5600000000000023</v>
      </c>
      <c r="AI46" s="14">
        <f>IF('Données projet'!$A$62&gt;35,AI45+AH46-AQ45,IF(A46&lt;'Données projet'!$A$62,$AF$205^A46,IF(A46='Données projet'!$A$62,'Données projet'!$B$62,AI45+AH46-AQ45)))</f>
        <v>314.88000000000011</v>
      </c>
      <c r="AJ46" s="14">
        <f>AI46*VLOOKUP('Données projet'!$B$10,Paramètres!$A$1:$I$88,3,0)*VLOOKUP('Données projet'!$B$10,Paramètres!$A$1:$I$88,5,0)</f>
        <v>284.90342400000009</v>
      </c>
      <c r="AK46" s="14">
        <f t="shared" si="35"/>
        <v>68.002194006459561</v>
      </c>
      <c r="AL46" s="22">
        <f t="shared" si="4"/>
        <v>614.64395136125052</v>
      </c>
      <c r="AM46" s="60">
        <f t="shared" si="5"/>
        <v>907.97728469458389</v>
      </c>
      <c r="AN46" s="60">
        <f ca="1">AVERAGE(OFFSET($AM$3,0,0,'Données projet'!$E$10+1,1))-AVERAGE(OFFSET($H$3,0,0,'Données projet'!$E$10+1,1))</f>
        <v>311.71325080860925</v>
      </c>
      <c r="AO46" s="60">
        <f t="shared" si="36"/>
        <v>468.07182620886226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6.5286141724550486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6.5286141724550486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0" t="e">
        <f t="shared" si="8"/>
        <v>#N/A</v>
      </c>
      <c r="BI46" s="60" t="e">
        <f ca="1">AVERAGE(OFFSET($BH$3,0,0,'Données projet'!$E$11+1,1))-AVERAGE(OFFSET($H$3,0,0,'Données projet'!$E$11+1,1))</f>
        <v>#N/A</v>
      </c>
      <c r="BJ46" s="60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0" t="e">
        <f t="shared" si="11"/>
        <v>#N/A</v>
      </c>
      <c r="CD46" s="60" t="e">
        <f ca="1">AVERAGE(OFFSET($CC$3,0,0,'Données projet'!$E$12+1,1))-AVERAGE(OFFSET($H$3,0,0,'Données projet'!$E$12+1,1))</f>
        <v>#N/A</v>
      </c>
      <c r="CE46" s="60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0" t="e">
        <f t="shared" si="14"/>
        <v>#N/A</v>
      </c>
      <c r="CY46" s="60" t="e">
        <f ca="1">AVERAGE(OFFSET($CX$3,0,0,'Données projet'!$E$13+1,1))-AVERAGE(OFFSET($H$3,0,0,'Données projet'!$E$13+1,1))</f>
        <v>#N/A</v>
      </c>
      <c r="CZ46" s="60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</v>
      </c>
      <c r="N47" s="14">
        <f>IF('Données projet'!$A$36&gt;35,N46+M47-V46,IF(A47&lt;'Données projet'!$A$36,$K$205^A47,IF(A47='Données projet'!$A$36,'Données projet'!$B$36,N46+M47-V46)))</f>
        <v>190.00000000000003</v>
      </c>
      <c r="O47" s="14">
        <f>N47*VLOOKUP('Données projet'!$B$9,Paramètres!$A$1:$I$88,3,0)*VLOOKUP('Données projet'!$B$9,Paramètres!$A$1:$I$88,5,0)</f>
        <v>165.98400000000004</v>
      </c>
      <c r="P47" s="14">
        <f t="shared" si="33"/>
        <v>42.189325525922285</v>
      </c>
      <c r="Q47" s="22">
        <f t="shared" si="53"/>
        <v>362.56854195764805</v>
      </c>
      <c r="R47" s="60">
        <f t="shared" si="0"/>
        <v>655.90187529098137</v>
      </c>
      <c r="S47" s="60">
        <f ca="1">AVERAGE(OFFSET($R$3,0,0,'Données projet'!$E$9+1,1))-AVERAGE(OFFSET($H$3,0,0,'Données projet'!$E$9+1,1))</f>
        <v>231.46455632444412</v>
      </c>
      <c r="T47" s="60">
        <f t="shared" si="34"/>
        <v>261.58016723970195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3.948011871666655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3.948011871666655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8.5600000000000023</v>
      </c>
      <c r="AI47" s="14">
        <f>IF('Données projet'!$A$62&gt;35,AI46+AH47-AQ46,IF(A47&lt;'Données projet'!$A$62,$AF$205^A47,IF(A47='Données projet'!$A$62,'Données projet'!$B$62,AI46+AH47-AQ46)))</f>
        <v>323.44000000000011</v>
      </c>
      <c r="AJ47" s="14">
        <f>AI47*VLOOKUP('Données projet'!$B$10,Paramètres!$A$1:$I$88,3,0)*VLOOKUP('Données projet'!$B$10,Paramètres!$A$1:$I$88,5,0)</f>
        <v>292.6485120000001</v>
      </c>
      <c r="AK47" s="14">
        <f t="shared" si="35"/>
        <v>69.633090932862771</v>
      </c>
      <c r="AL47" s="22">
        <f t="shared" si="4"/>
        <v>630.97379177473613</v>
      </c>
      <c r="AM47" s="60">
        <f t="shared" si="5"/>
        <v>924.30712510806939</v>
      </c>
      <c r="AN47" s="60">
        <f ca="1">AVERAGE(OFFSET($AM$3,0,0,'Données projet'!$E$10+1,1))-AVERAGE(OFFSET($H$3,0,0,'Données projet'!$E$10+1,1))</f>
        <v>311.71325080860925</v>
      </c>
      <c r="AO47" s="60">
        <f t="shared" si="36"/>
        <v>468.07182620886226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6.4005920305946544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6.4005920305946544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0" t="e">
        <f t="shared" si="8"/>
        <v>#N/A</v>
      </c>
      <c r="BI47" s="60" t="e">
        <f ca="1">AVERAGE(OFFSET($BH$3,0,0,'Données projet'!$E$11+1,1))-AVERAGE(OFFSET($H$3,0,0,'Données projet'!$E$11+1,1))</f>
        <v>#N/A</v>
      </c>
      <c r="BJ47" s="60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0" t="e">
        <f t="shared" si="11"/>
        <v>#N/A</v>
      </c>
      <c r="CD47" s="60" t="e">
        <f ca="1">AVERAGE(OFFSET($CC$3,0,0,'Données projet'!$E$12+1,1))-AVERAGE(OFFSET($H$3,0,0,'Données projet'!$E$12+1,1))</f>
        <v>#N/A</v>
      </c>
      <c r="CE47" s="60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0" t="e">
        <f t="shared" si="14"/>
        <v>#N/A</v>
      </c>
      <c r="CY47" s="60" t="e">
        <f ca="1">AVERAGE(OFFSET($CX$3,0,0,'Données projet'!$E$13+1,1))-AVERAGE(OFFSET($H$3,0,0,'Données projet'!$E$13+1,1))</f>
        <v>#N/A</v>
      </c>
      <c r="CZ47" s="60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8</v>
      </c>
      <c r="M48" s="13">
        <f t="array" ref="M48">INDEX(L:L,MIN(IF(ISNUMBER(L48:L244),ROW(L48:L244),"")))</f>
        <v>8</v>
      </c>
      <c r="N48" s="14">
        <f>IF('Données projet'!$A$36&gt;35,N47+M48-V47,IF(A48&lt;'Données projet'!$A$36,$K$205^A48,IF(A48='Données projet'!$A$36,'Données projet'!$B$36,N47+M48-V47)))</f>
        <v>198.00000000000003</v>
      </c>
      <c r="O48" s="14">
        <f>N48*VLOOKUP('Données projet'!$B$9,Paramètres!$A$1:$I$88,3,0)*VLOOKUP('Données projet'!$B$9,Paramètres!$A$1:$I$88,5,0)</f>
        <v>172.97280000000003</v>
      </c>
      <c r="P48" s="14">
        <f t="shared" si="33"/>
        <v>43.75515863819728</v>
      </c>
      <c r="Q48" s="22">
        <f t="shared" si="53"/>
        <v>377.46786129486031</v>
      </c>
      <c r="R48" s="60">
        <f t="shared" si="0"/>
        <v>670.80119462819357</v>
      </c>
      <c r="S48" s="60">
        <f ca="1">AVERAGE(OFFSET($R$3,0,0,'Données projet'!$E$9+1,1))-AVERAGE(OFFSET($H$3,0,0,'Données projet'!$E$9+1,1))</f>
        <v>231.46455632444412</v>
      </c>
      <c r="T48" s="60">
        <f t="shared" si="34"/>
        <v>261.58016723970195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26</v>
      </c>
      <c r="W48" s="17">
        <f>IF(ISNA(VLOOKUP(A48,'Données projet'!$A$35:$I$55,5,0)),0%,VLOOKUP(A48,'Données projet'!$A$35:$I$55,5,0)*VLOOKUP('Données projet'!$B$9,Paramètres!$A$1:$I$88,7,0))</f>
        <v>8.6000000000000007E-2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6.0299859999928662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6.0299859999928662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332</v>
      </c>
      <c r="AG48" s="13">
        <f>VLOOKUP(A48,'Données projet'!$A$61:$I$81,9,0)</f>
        <v>8.5600000000000023</v>
      </c>
      <c r="AH48" s="13">
        <f t="array" ref="AH48">INDEX(AG:AG,MIN(IF(ISNUMBER(AG48:AG244),ROW(AG48:AG244),"")))</f>
        <v>8.5600000000000023</v>
      </c>
      <c r="AI48" s="14">
        <f>IF('Données projet'!$A$62&gt;35,AI47+AH48-AQ47,IF(A48&lt;'Données projet'!$A$62,$AF$205^A48,IF(A48='Données projet'!$A$62,'Données projet'!$B$62,AI47+AH48-AQ47)))</f>
        <v>332.00000000000011</v>
      </c>
      <c r="AJ48" s="14">
        <f>AI48*VLOOKUP('Données projet'!$B$10,Paramètres!$A$1:$I$88,3,0)*VLOOKUP('Données projet'!$B$10,Paramètres!$A$1:$I$88,5,0)</f>
        <v>300.39360000000011</v>
      </c>
      <c r="AK48" s="14">
        <f t="shared" si="35"/>
        <v>71.258970856492738</v>
      </c>
      <c r="AL48" s="22">
        <f t="shared" si="4"/>
        <v>647.29489424172505</v>
      </c>
      <c r="AM48" s="60">
        <f t="shared" si="5"/>
        <v>940.62822757505842</v>
      </c>
      <c r="AN48" s="60">
        <f ca="1">AVERAGE(OFFSET($AM$3,0,0,'Données projet'!$E$10+1,1))-AVERAGE(OFFSET($H$3,0,0,'Données projet'!$E$10+1,1))</f>
        <v>311.71325080860925</v>
      </c>
      <c r="AO48" s="60">
        <f t="shared" si="36"/>
        <v>468.07182620886226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332</v>
      </c>
      <c r="AR48" s="17">
        <f>IF(ISNA(VLOOKUP(A48,'Données projet'!$A$61:$I$81,5,0)),0%,VLOOKUP(A48,'Données projet'!$A$61:$I$81,5,0)*VLOOKUP('Données projet'!$B$10,Paramètres!$A$1:$I$88,7,0))</f>
        <v>0.24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85.973374805154947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85.973374805154947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0" t="e">
        <f t="shared" si="8"/>
        <v>#N/A</v>
      </c>
      <c r="BI48" s="60" t="e">
        <f ca="1">AVERAGE(OFFSET($BH$3,0,0,'Données projet'!$E$11+1,1))-AVERAGE(OFFSET($H$3,0,0,'Données projet'!$E$11+1,1))</f>
        <v>#N/A</v>
      </c>
      <c r="BJ48" s="60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0" t="e">
        <f t="shared" si="11"/>
        <v>#N/A</v>
      </c>
      <c r="CD48" s="60" t="e">
        <f ca="1">AVERAGE(OFFSET($CC$3,0,0,'Données projet'!$E$12+1,1))-AVERAGE(OFFSET($H$3,0,0,'Données projet'!$E$12+1,1))</f>
        <v>#N/A</v>
      </c>
      <c r="CE48" s="60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0" t="e">
        <f t="shared" si="14"/>
        <v>#N/A</v>
      </c>
      <c r="CY48" s="60" t="e">
        <f ca="1">AVERAGE(OFFSET($CX$3,0,0,'Données projet'!$E$13+1,1))-AVERAGE(OFFSET($H$3,0,0,'Données projet'!$E$13+1,1))</f>
        <v>#N/A</v>
      </c>
      <c r="CZ48" s="60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7.4</v>
      </c>
      <c r="N49" s="14">
        <f>IF('Données projet'!$A$36&gt;35,N48+M49-V48,IF(A49&lt;'Données projet'!$A$36,$K$205^A49,IF(A49='Données projet'!$A$36,'Données projet'!$B$36,N48+M49-V48)))</f>
        <v>179.40000000000003</v>
      </c>
      <c r="O49" s="14">
        <f>N49*VLOOKUP('Données projet'!$B$9,Paramètres!$A$1:$I$88,3,0)*VLOOKUP('Données projet'!$B$9,Paramètres!$A$1:$I$88,5,0)</f>
        <v>156.72384000000005</v>
      </c>
      <c r="P49" s="14">
        <f t="shared" si="33"/>
        <v>40.102680984620484</v>
      </c>
      <c r="Q49" s="22">
        <f t="shared" si="53"/>
        <v>342.80619071488076</v>
      </c>
      <c r="R49" s="60">
        <f t="shared" si="0"/>
        <v>636.13952404821407</v>
      </c>
      <c r="S49" s="60">
        <f ca="1">AVERAGE(OFFSET($R$3,0,0,'Données projet'!$E$9+1,1))-AVERAGE(OFFSET($H$3,0,0,'Données projet'!$E$9+1,1))</f>
        <v>231.46455632444412</v>
      </c>
      <c r="T49" s="60">
        <f t="shared" si="34"/>
        <v>261.58016723970195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5.9117416524613011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5.9117416524613011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projet'!$B$10,Paramètres!$A$1:$I$88,3,0)*VLOOKUP('Données projet'!$B$10,Paramètres!$A$1:$I$88,5,0)</f>
        <v>1.0286385077051818E-13</v>
      </c>
      <c r="AK49" s="14">
        <f t="shared" si="35"/>
        <v>1.5402366592183556E-12</v>
      </c>
      <c r="AL49" s="22">
        <f t="shared" si="4"/>
        <v>2.8617333882306215E-12</v>
      </c>
      <c r="AM49" s="60">
        <f t="shared" si="5"/>
        <v>293.33333333333616</v>
      </c>
      <c r="AN49" s="60">
        <f ca="1">AVERAGE(OFFSET($AM$3,0,0,'Données projet'!$E$10+1,1))-AVERAGE(OFFSET($H$3,0,0,'Données projet'!$E$10+1,1))</f>
        <v>311.71325080860925</v>
      </c>
      <c r="AO49" s="60">
        <f t="shared" si="36"/>
        <v>468.07182620886226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84.287489363806614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84.287489363806614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0" t="e">
        <f t="shared" si="8"/>
        <v>#N/A</v>
      </c>
      <c r="BI49" s="60" t="e">
        <f ca="1">AVERAGE(OFFSET($BH$3,0,0,'Données projet'!$E$11+1,1))-AVERAGE(OFFSET($H$3,0,0,'Données projet'!$E$11+1,1))</f>
        <v>#N/A</v>
      </c>
      <c r="BJ49" s="60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0" t="e">
        <f t="shared" si="11"/>
        <v>#N/A</v>
      </c>
      <c r="CD49" s="60" t="e">
        <f ca="1">AVERAGE(OFFSET($CC$3,0,0,'Données projet'!$E$12+1,1))-AVERAGE(OFFSET($H$3,0,0,'Données projet'!$E$12+1,1))</f>
        <v>#N/A</v>
      </c>
      <c r="CE49" s="60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0" t="e">
        <f t="shared" si="14"/>
        <v>#N/A</v>
      </c>
      <c r="CY49" s="60" t="e">
        <f ca="1">AVERAGE(OFFSET($CX$3,0,0,'Données projet'!$E$13+1,1))-AVERAGE(OFFSET($H$3,0,0,'Données projet'!$E$13+1,1))</f>
        <v>#N/A</v>
      </c>
      <c r="CZ49" s="60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7.4</v>
      </c>
      <c r="N50" s="14">
        <f>IF('Données projet'!$A$36&gt;35,N49+M50-V49,IF(A50&lt;'Données projet'!$A$36,$K$205^A50,IF(A50='Données projet'!$A$36,'Données projet'!$B$36,N49+M50-V49)))</f>
        <v>186.80000000000004</v>
      </c>
      <c r="O50" s="14">
        <f>N50*VLOOKUP('Données projet'!$B$9,Paramètres!$A$1:$I$88,3,0)*VLOOKUP('Données projet'!$B$9,Paramètres!$A$1:$I$88,5,0)</f>
        <v>163.18848000000006</v>
      </c>
      <c r="P50" s="14">
        <f t="shared" si="33"/>
        <v>41.560857991048017</v>
      </c>
      <c r="Q50" s="22">
        <f t="shared" si="53"/>
        <v>356.60509700107536</v>
      </c>
      <c r="R50" s="60">
        <f t="shared" si="0"/>
        <v>649.93843033440862</v>
      </c>
      <c r="S50" s="60">
        <f ca="1">AVERAGE(OFFSET($R$3,0,0,'Données projet'!$E$9+1,1))-AVERAGE(OFFSET($H$3,0,0,'Données projet'!$E$9+1,1))</f>
        <v>231.46455632444412</v>
      </c>
      <c r="T50" s="60">
        <f t="shared" si="34"/>
        <v>261.58016723970195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5.7958160044628988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5.7958160044628988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projet'!$B$10,Paramètres!$A$1:$I$88,3,0)*VLOOKUP('Données projet'!$B$10,Paramètres!$A$1:$I$88,5,0)</f>
        <v>1.0286385077051818E-13</v>
      </c>
      <c r="AK50" s="14">
        <f t="shared" si="35"/>
        <v>1.5402366592183556E-12</v>
      </c>
      <c r="AL50" s="22">
        <f t="shared" si="4"/>
        <v>2.8617333882306215E-12</v>
      </c>
      <c r="AM50" s="60">
        <f t="shared" si="5"/>
        <v>293.33333333333616</v>
      </c>
      <c r="AN50" s="60">
        <f ca="1">AVERAGE(OFFSET($AM$3,0,0,'Données projet'!$E$10+1,1))-AVERAGE(OFFSET($H$3,0,0,'Données projet'!$E$10+1,1))</f>
        <v>311.71325080860925</v>
      </c>
      <c r="AO50" s="60">
        <f t="shared" si="36"/>
        <v>468.07182620886226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82.634663107674527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82.634663107674527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0" t="e">
        <f t="shared" si="8"/>
        <v>#N/A</v>
      </c>
      <c r="BI50" s="60" t="e">
        <f ca="1">AVERAGE(OFFSET($BH$3,0,0,'Données projet'!$E$11+1,1))-AVERAGE(OFFSET($H$3,0,0,'Données projet'!$E$11+1,1))</f>
        <v>#N/A</v>
      </c>
      <c r="BJ50" s="60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0" t="e">
        <f t="shared" si="11"/>
        <v>#N/A</v>
      </c>
      <c r="CD50" s="60" t="e">
        <f ca="1">AVERAGE(OFFSET($CC$3,0,0,'Données projet'!$E$12+1,1))-AVERAGE(OFFSET($H$3,0,0,'Données projet'!$E$12+1,1))</f>
        <v>#N/A</v>
      </c>
      <c r="CE50" s="60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0" t="e">
        <f t="shared" si="14"/>
        <v>#N/A</v>
      </c>
      <c r="CY50" s="60" t="e">
        <f ca="1">AVERAGE(OFFSET($CX$3,0,0,'Données projet'!$E$13+1,1))-AVERAGE(OFFSET($H$3,0,0,'Données projet'!$E$13+1,1))</f>
        <v>#N/A</v>
      </c>
      <c r="CZ50" s="60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7.4</v>
      </c>
      <c r="N51" s="14">
        <f>IF('Données projet'!$A$36&gt;35,N50+M51-V50,IF(A51&lt;'Données projet'!$A$36,$K$205^A51,IF(A51='Données projet'!$A$36,'Données projet'!$B$36,N50+M51-V50)))</f>
        <v>194.20000000000005</v>
      </c>
      <c r="O51" s="14">
        <f>N51*VLOOKUP('Données projet'!$B$9,Paramètres!$A$1:$I$88,3,0)*VLOOKUP('Données projet'!$B$9,Paramètres!$A$1:$I$88,5,0)</f>
        <v>169.65312000000006</v>
      </c>
      <c r="P51" s="14">
        <f t="shared" si="33"/>
        <v>43.012324771430336</v>
      </c>
      <c r="Q51" s="22">
        <f t="shared" si="53"/>
        <v>370.39231631024131</v>
      </c>
      <c r="R51" s="60">
        <f t="shared" si="0"/>
        <v>663.72564964357457</v>
      </c>
      <c r="S51" s="60">
        <f ca="1">AVERAGE(OFFSET($R$3,0,0,'Données projet'!$E$9+1,1))-AVERAGE(OFFSET($H$3,0,0,'Données projet'!$E$9+1,1))</f>
        <v>231.46455632444412</v>
      </c>
      <c r="T51" s="60">
        <f t="shared" si="34"/>
        <v>261.58016723970195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5.6821635877140819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5.6821635877140819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projet'!$B$10,Paramètres!$A$1:$I$88,3,0)*VLOOKUP('Données projet'!$B$10,Paramètres!$A$1:$I$88,5,0)</f>
        <v>1.0286385077051818E-13</v>
      </c>
      <c r="AK51" s="14">
        <f t="shared" si="35"/>
        <v>1.5402366592183556E-12</v>
      </c>
      <c r="AL51" s="22">
        <f t="shared" si="4"/>
        <v>2.8617333882306215E-12</v>
      </c>
      <c r="AM51" s="60">
        <f t="shared" si="5"/>
        <v>293.33333333333616</v>
      </c>
      <c r="AN51" s="60">
        <f ca="1">AVERAGE(OFFSET($AM$3,0,0,'Données projet'!$E$10+1,1))-AVERAGE(OFFSET($H$3,0,0,'Données projet'!$E$10+1,1))</f>
        <v>311.71325080860925</v>
      </c>
      <c r="AO51" s="60">
        <f t="shared" si="36"/>
        <v>468.07182620886226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81.014247766300727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81.014247766300727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0" t="e">
        <f t="shared" si="8"/>
        <v>#N/A</v>
      </c>
      <c r="BI51" s="60" t="e">
        <f ca="1">AVERAGE(OFFSET($BH$3,0,0,'Données projet'!$E$11+1,1))-AVERAGE(OFFSET($H$3,0,0,'Données projet'!$E$11+1,1))</f>
        <v>#N/A</v>
      </c>
      <c r="BJ51" s="60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0" t="e">
        <f t="shared" si="11"/>
        <v>#N/A</v>
      </c>
      <c r="CD51" s="60" t="e">
        <f ca="1">AVERAGE(OFFSET($CC$3,0,0,'Données projet'!$E$12+1,1))-AVERAGE(OFFSET($H$3,0,0,'Données projet'!$E$12+1,1))</f>
        <v>#N/A</v>
      </c>
      <c r="CE51" s="60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0" t="e">
        <f t="shared" si="14"/>
        <v>#N/A</v>
      </c>
      <c r="CY51" s="60" t="e">
        <f ca="1">AVERAGE(OFFSET($CX$3,0,0,'Données projet'!$E$13+1,1))-AVERAGE(OFFSET($H$3,0,0,'Données projet'!$E$13+1,1))</f>
        <v>#N/A</v>
      </c>
      <c r="CZ51" s="60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7.4</v>
      </c>
      <c r="N52" s="14">
        <f>IF('Données projet'!$A$36&gt;35,N51+M52-V51,IF(A52&lt;'Données projet'!$A$36,$K$205^A52,IF(A52='Données projet'!$A$36,'Données projet'!$B$36,N51+M52-V51)))</f>
        <v>201.60000000000005</v>
      </c>
      <c r="O52" s="14">
        <f>N52*VLOOKUP('Données projet'!$B$9,Paramètres!$A$1:$I$88,3,0)*VLOOKUP('Données projet'!$B$9,Paramètres!$A$1:$I$88,5,0)</f>
        <v>176.11776000000006</v>
      </c>
      <c r="P52" s="14">
        <f t="shared" si="33"/>
        <v>44.457366290237246</v>
      </c>
      <c r="Q52" s="22">
        <f t="shared" si="53"/>
        <v>384.16834495549665</v>
      </c>
      <c r="R52" s="60">
        <f t="shared" si="0"/>
        <v>677.50167828882991</v>
      </c>
      <c r="S52" s="60">
        <f ca="1">AVERAGE(OFFSET($R$3,0,0,'Données projet'!$E$9+1,1))-AVERAGE(OFFSET($H$3,0,0,'Données projet'!$E$9+1,1))</f>
        <v>231.46455632444412</v>
      </c>
      <c r="T52" s="60">
        <f t="shared" si="34"/>
        <v>261.58016723970195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5.5707398255365801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5.5707398255365801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projet'!$B$10,Paramètres!$A$1:$I$88,3,0)*VLOOKUP('Données projet'!$B$10,Paramètres!$A$1:$I$88,5,0)</f>
        <v>1.0286385077051818E-13</v>
      </c>
      <c r="AK52" s="14">
        <f t="shared" si="35"/>
        <v>1.5402366592183556E-12</v>
      </c>
      <c r="AL52" s="22">
        <f t="shared" si="4"/>
        <v>2.8617333882306215E-12</v>
      </c>
      <c r="AM52" s="60">
        <f t="shared" si="5"/>
        <v>293.33333333333616</v>
      </c>
      <c r="AN52" s="60">
        <f ca="1">AVERAGE(OFFSET($AM$3,0,0,'Données projet'!$E$10+1,1))-AVERAGE(OFFSET($H$3,0,0,'Données projet'!$E$10+1,1))</f>
        <v>311.71325080860925</v>
      </c>
      <c r="AO52" s="60">
        <f t="shared" si="36"/>
        <v>468.07182620886226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79.425607781415493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79.425607781415493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0" t="e">
        <f t="shared" si="8"/>
        <v>#N/A</v>
      </c>
      <c r="BI52" s="60" t="e">
        <f ca="1">AVERAGE(OFFSET($BH$3,0,0,'Données projet'!$E$11+1,1))-AVERAGE(OFFSET($H$3,0,0,'Données projet'!$E$11+1,1))</f>
        <v>#N/A</v>
      </c>
      <c r="BJ52" s="60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0" t="e">
        <f t="shared" si="11"/>
        <v>#N/A</v>
      </c>
      <c r="CD52" s="60" t="e">
        <f ca="1">AVERAGE(OFFSET($CC$3,0,0,'Données projet'!$E$12+1,1))-AVERAGE(OFFSET($H$3,0,0,'Données projet'!$E$12+1,1))</f>
        <v>#N/A</v>
      </c>
      <c r="CE52" s="60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0" t="e">
        <f t="shared" si="14"/>
        <v>#N/A</v>
      </c>
      <c r="CY52" s="60" t="e">
        <f ca="1">AVERAGE(OFFSET($CX$3,0,0,'Données projet'!$E$13+1,1))-AVERAGE(OFFSET($H$3,0,0,'Données projet'!$E$13+1,1))</f>
        <v>#N/A</v>
      </c>
      <c r="CZ52" s="60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209</v>
      </c>
      <c r="L53" s="13">
        <f>VLOOKUP(A53,'Données projet'!$A$35:$I$55,9,0)</f>
        <v>7.4</v>
      </c>
      <c r="M53" s="13">
        <f t="array" ref="M53">INDEX(L:L,MIN(IF(ISNUMBER(L53:L249),ROW(L53:L249),"")))</f>
        <v>7.4</v>
      </c>
      <c r="N53" s="14">
        <f>IF('Données projet'!$A$36&gt;35,N52+M53-V52,IF(A53&lt;'Données projet'!$A$36,$K$205^A53,IF(A53='Données projet'!$A$36,'Données projet'!$B$36,N52+M53-V52)))</f>
        <v>209.00000000000006</v>
      </c>
      <c r="O53" s="14">
        <f>N53*VLOOKUP('Données projet'!$B$9,Paramètres!$A$1:$I$88,3,0)*VLOOKUP('Données projet'!$B$9,Paramètres!$A$1:$I$88,5,0)</f>
        <v>182.58240000000009</v>
      </c>
      <c r="P53" s="14">
        <f t="shared" si="33"/>
        <v>45.896245406460288</v>
      </c>
      <c r="Q53" s="22">
        <f t="shared" si="53"/>
        <v>397.93364074958509</v>
      </c>
      <c r="R53" s="60">
        <f t="shared" si="0"/>
        <v>691.26697408291841</v>
      </c>
      <c r="S53" s="60">
        <f ca="1">AVERAGE(OFFSET($R$3,0,0,'Données projet'!$E$9+1,1))-AVERAGE(OFFSET($H$3,0,0,'Données projet'!$E$9+1,1))</f>
        <v>231.46455632444412</v>
      </c>
      <c r="T53" s="60">
        <f t="shared" si="34"/>
        <v>261.58016723970195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24</v>
      </c>
      <c r="W53" s="17">
        <f>IF(ISNA(VLOOKUP(A53,'Données projet'!$A$35:$I$55,5,0)),0%,VLOOKUP(A53,'Données projet'!$A$35:$I$55,5,0)*VLOOKUP('Données projet'!$B$9,Paramètres!$A$1:$I$88,7,0))</f>
        <v>0.17200000000000001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9.4480712918292156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9.4480712918292156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projet'!$B$10,Paramètres!$A$1:$I$88,3,0)*VLOOKUP('Données projet'!$B$10,Paramètres!$A$1:$I$88,5,0)</f>
        <v>1.0286385077051818E-13</v>
      </c>
      <c r="AK53" s="14">
        <f t="shared" si="35"/>
        <v>1.5402366592183556E-12</v>
      </c>
      <c r="AL53" s="22">
        <f t="shared" si="4"/>
        <v>2.8617333882306215E-12</v>
      </c>
      <c r="AM53" s="60">
        <f t="shared" si="5"/>
        <v>293.33333333333616</v>
      </c>
      <c r="AN53" s="60">
        <f ca="1">AVERAGE(OFFSET($AM$3,0,0,'Données projet'!$E$10+1,1))-AVERAGE(OFFSET($H$3,0,0,'Données projet'!$E$10+1,1))</f>
        <v>311.71325080860925</v>
      </c>
      <c r="AO53" s="60">
        <f t="shared" si="36"/>
        <v>468.07182620886226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77.868120057659155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77.868120057659155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0" t="e">
        <f t="shared" si="8"/>
        <v>#N/A</v>
      </c>
      <c r="BI53" s="60" t="e">
        <f ca="1">AVERAGE(OFFSET($BH$3,0,0,'Données projet'!$E$11+1,1))-AVERAGE(OFFSET($H$3,0,0,'Données projet'!$E$11+1,1))</f>
        <v>#N/A</v>
      </c>
      <c r="BJ53" s="60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0" t="e">
        <f t="shared" si="11"/>
        <v>#N/A</v>
      </c>
      <c r="CD53" s="60" t="e">
        <f ca="1">AVERAGE(OFFSET($CC$3,0,0,'Données projet'!$E$12+1,1))-AVERAGE(OFFSET($H$3,0,0,'Données projet'!$E$12+1,1))</f>
        <v>#N/A</v>
      </c>
      <c r="CE53" s="60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0" t="e">
        <f t="shared" si="14"/>
        <v>#N/A</v>
      </c>
      <c r="CY53" s="60" t="e">
        <f ca="1">AVERAGE(OFFSET($CX$3,0,0,'Données projet'!$E$13+1,1))-AVERAGE(OFFSET($H$3,0,0,'Données projet'!$E$13+1,1))</f>
        <v>#N/A</v>
      </c>
      <c r="CZ53" s="60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6.6</v>
      </c>
      <c r="N54" s="14">
        <f>IF('Données projet'!$A$36&gt;35,N53+M54-V53,IF(A54&lt;'Données projet'!$A$36,$K$205^A54,IF(A54='Données projet'!$A$36,'Données projet'!$B$36,N53+M54-V53)))</f>
        <v>191.60000000000005</v>
      </c>
      <c r="O54" s="14">
        <f>N54*VLOOKUP('Données projet'!$B$9,Paramètres!$A$1:$I$88,3,0)*VLOOKUP('Données projet'!$B$9,Paramètres!$A$1:$I$88,5,0)</f>
        <v>167.38176000000007</v>
      </c>
      <c r="P54" s="14">
        <f t="shared" si="33"/>
        <v>42.503096259839239</v>
      </c>
      <c r="Q54" s="22">
        <f t="shared" si="53"/>
        <v>365.5494579858867</v>
      </c>
      <c r="R54" s="60">
        <f t="shared" si="0"/>
        <v>658.88279131922002</v>
      </c>
      <c r="S54" s="60">
        <f ca="1">AVERAGE(OFFSET($R$3,0,0,'Données projet'!$E$9+1,1))-AVERAGE(OFFSET($H$3,0,0,'Données projet'!$E$9+1,1))</f>
        <v>231.46455632444412</v>
      </c>
      <c r="T54" s="60">
        <f t="shared" si="34"/>
        <v>261.58016723970195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9.2628003765509082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9.2628003765509082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projet'!$B$10,Paramètres!$A$1:$I$88,3,0)*VLOOKUP('Données projet'!$B$10,Paramètres!$A$1:$I$88,5,0)</f>
        <v>1.0286385077051818E-13</v>
      </c>
      <c r="AK54" s="14">
        <f t="shared" si="35"/>
        <v>1.5402366592183556E-12</v>
      </c>
      <c r="AL54" s="22">
        <f t="shared" si="4"/>
        <v>2.8617333882306215E-12</v>
      </c>
      <c r="AM54" s="60">
        <f t="shared" si="5"/>
        <v>293.33333333333616</v>
      </c>
      <c r="AN54" s="60">
        <f ca="1">AVERAGE(OFFSET($AM$3,0,0,'Données projet'!$E$10+1,1))-AVERAGE(OFFSET($H$3,0,0,'Données projet'!$E$10+1,1))</f>
        <v>311.71325080860925</v>
      </c>
      <c r="AO54" s="60">
        <f t="shared" si="36"/>
        <v>468.07182620886226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76.341173718191968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76.341173718191968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0" t="e">
        <f t="shared" si="8"/>
        <v>#N/A</v>
      </c>
      <c r="BI54" s="60" t="e">
        <f ca="1">AVERAGE(OFFSET($BH$3,0,0,'Données projet'!$E$11+1,1))-AVERAGE(OFFSET($H$3,0,0,'Données projet'!$E$11+1,1))</f>
        <v>#N/A</v>
      </c>
      <c r="BJ54" s="60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0" t="e">
        <f t="shared" si="11"/>
        <v>#N/A</v>
      </c>
      <c r="CD54" s="60" t="e">
        <f ca="1">AVERAGE(OFFSET($CC$3,0,0,'Données projet'!$E$12+1,1))-AVERAGE(OFFSET($H$3,0,0,'Données projet'!$E$12+1,1))</f>
        <v>#N/A</v>
      </c>
      <c r="CE54" s="60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0" t="e">
        <f t="shared" si="14"/>
        <v>#N/A</v>
      </c>
      <c r="CY54" s="60" t="e">
        <f ca="1">AVERAGE(OFFSET($CX$3,0,0,'Données projet'!$E$13+1,1))-AVERAGE(OFFSET($H$3,0,0,'Données projet'!$E$13+1,1))</f>
        <v>#N/A</v>
      </c>
      <c r="CZ54" s="60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6.6</v>
      </c>
      <c r="N55" s="14">
        <f>IF('Données projet'!$A$36&gt;35,N54+M55-V54,IF(A55&lt;'Données projet'!$A$36,$K$205^A55,IF(A55='Données projet'!$A$36,'Données projet'!$B$36,N54+M55-V54)))</f>
        <v>198.20000000000005</v>
      </c>
      <c r="O55" s="14">
        <f>N55*VLOOKUP('Données projet'!$B$9,Paramètres!$A$1:$I$88,3,0)*VLOOKUP('Données projet'!$B$9,Paramètres!$A$1:$I$88,5,0)</f>
        <v>173.14752000000007</v>
      </c>
      <c r="P55" s="14">
        <f t="shared" si="33"/>
        <v>43.794208927254068</v>
      </c>
      <c r="Q55" s="22">
        <f t="shared" si="53"/>
        <v>377.84017788163425</v>
      </c>
      <c r="R55" s="60">
        <f t="shared" si="0"/>
        <v>671.17351121496756</v>
      </c>
      <c r="S55" s="60">
        <f ca="1">AVERAGE(OFFSET($R$3,0,0,'Données projet'!$E$9+1,1))-AVERAGE(OFFSET($H$3,0,0,'Données projet'!$E$9+1,1))</f>
        <v>231.46455632444412</v>
      </c>
      <c r="T55" s="60">
        <f t="shared" si="34"/>
        <v>261.58016723970195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9.0811625109171086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9.0811625109171086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projet'!$B$10,Paramètres!$A$1:$I$88,3,0)*VLOOKUP('Données projet'!$B$10,Paramètres!$A$1:$I$88,5,0)</f>
        <v>1.0286385077051818E-13</v>
      </c>
      <c r="AK55" s="14">
        <f t="shared" si="35"/>
        <v>1.5402366592183556E-12</v>
      </c>
      <c r="AL55" s="22">
        <f t="shared" si="4"/>
        <v>2.8617333882306215E-12</v>
      </c>
      <c r="AM55" s="60">
        <f t="shared" si="5"/>
        <v>293.33333333333616</v>
      </c>
      <c r="AN55" s="60">
        <f ca="1">AVERAGE(OFFSET($AM$3,0,0,'Données projet'!$E$10+1,1))-AVERAGE(OFFSET($H$3,0,0,'Données projet'!$E$10+1,1))</f>
        <v>311.71325080860925</v>
      </c>
      <c r="AO55" s="60">
        <f t="shared" si="36"/>
        <v>468.07182620886226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74.844169865096433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74.844169865096433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0" t="e">
        <f t="shared" si="8"/>
        <v>#N/A</v>
      </c>
      <c r="BI55" s="60" t="e">
        <f ca="1">AVERAGE(OFFSET($BH$3,0,0,'Données projet'!$E$11+1,1))-AVERAGE(OFFSET($H$3,0,0,'Données projet'!$E$11+1,1))</f>
        <v>#N/A</v>
      </c>
      <c r="BJ55" s="60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0" t="e">
        <f t="shared" si="11"/>
        <v>#N/A</v>
      </c>
      <c r="CD55" s="60" t="e">
        <f ca="1">AVERAGE(OFFSET($CC$3,0,0,'Données projet'!$E$12+1,1))-AVERAGE(OFFSET($H$3,0,0,'Données projet'!$E$12+1,1))</f>
        <v>#N/A</v>
      </c>
      <c r="CE55" s="60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0" t="e">
        <f t="shared" si="14"/>
        <v>#N/A</v>
      </c>
      <c r="CY55" s="60" t="e">
        <f ca="1">AVERAGE(OFFSET($CX$3,0,0,'Données projet'!$E$13+1,1))-AVERAGE(OFFSET($H$3,0,0,'Données projet'!$E$13+1,1))</f>
        <v>#N/A</v>
      </c>
      <c r="CZ55" s="60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6.6</v>
      </c>
      <c r="N56" s="14">
        <f>IF('Données projet'!$A$36&gt;35,N55+M56-V55,IF(A56&lt;'Données projet'!$A$36,$K$205^A56,IF(A56='Données projet'!$A$36,'Données projet'!$B$36,N55+M56-V55)))</f>
        <v>204.80000000000004</v>
      </c>
      <c r="O56" s="14">
        <f>N56*VLOOKUP('Données projet'!$B$9,Paramètres!$A$1:$I$88,3,0)*VLOOKUP('Données projet'!$B$9,Paramètres!$A$1:$I$88,5,0)</f>
        <v>178.91328000000004</v>
      </c>
      <c r="P56" s="14">
        <f t="shared" si="33"/>
        <v>45.080325843494848</v>
      </c>
      <c r="Q56" s="22">
        <f t="shared" si="53"/>
        <v>390.12219684408689</v>
      </c>
      <c r="R56" s="60">
        <f t="shared" si="0"/>
        <v>683.4555301774202</v>
      </c>
      <c r="S56" s="60">
        <f ca="1">AVERAGE(OFFSET($R$3,0,0,'Données projet'!$E$9+1,1))-AVERAGE(OFFSET($H$3,0,0,'Données projet'!$E$9+1,1))</f>
        <v>231.46455632444412</v>
      </c>
      <c r="T56" s="60">
        <f t="shared" si="34"/>
        <v>261.58016723970195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8.9030864530402294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8.9030864530402294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projet'!$B$10,Paramètres!$A$1:$I$88,3,0)*VLOOKUP('Données projet'!$B$10,Paramètres!$A$1:$I$88,5,0)</f>
        <v>1.0286385077051818E-13</v>
      </c>
      <c r="AK56" s="14">
        <f t="shared" si="35"/>
        <v>1.5402366592183556E-12</v>
      </c>
      <c r="AL56" s="22">
        <f t="shared" si="4"/>
        <v>2.8617333882306215E-12</v>
      </c>
      <c r="AM56" s="60">
        <f t="shared" si="5"/>
        <v>293.33333333333616</v>
      </c>
      <c r="AN56" s="60">
        <f ca="1">AVERAGE(OFFSET($AM$3,0,0,'Données projet'!$E$10+1,1))-AVERAGE(OFFSET($H$3,0,0,'Données projet'!$E$10+1,1))</f>
        <v>311.71325080860925</v>
      </c>
      <c r="AO56" s="60">
        <f t="shared" si="36"/>
        <v>468.07182620886226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73.376521344477908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73.376521344477908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0" t="e">
        <f t="shared" si="8"/>
        <v>#N/A</v>
      </c>
      <c r="BI56" s="60" t="e">
        <f ca="1">AVERAGE(OFFSET($BH$3,0,0,'Données projet'!$E$11+1,1))-AVERAGE(OFFSET($H$3,0,0,'Données projet'!$E$11+1,1))</f>
        <v>#N/A</v>
      </c>
      <c r="BJ56" s="60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0" t="e">
        <f t="shared" si="11"/>
        <v>#N/A</v>
      </c>
      <c r="CD56" s="60" t="e">
        <f ca="1">AVERAGE(OFFSET($CC$3,0,0,'Données projet'!$E$12+1,1))-AVERAGE(OFFSET($H$3,0,0,'Données projet'!$E$12+1,1))</f>
        <v>#N/A</v>
      </c>
      <c r="CE56" s="60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0" t="e">
        <f t="shared" si="14"/>
        <v>#N/A</v>
      </c>
      <c r="CY56" s="60" t="e">
        <f ca="1">AVERAGE(OFFSET($CX$3,0,0,'Données projet'!$E$13+1,1))-AVERAGE(OFFSET($H$3,0,0,'Données projet'!$E$13+1,1))</f>
        <v>#N/A</v>
      </c>
      <c r="CZ56" s="60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6.6</v>
      </c>
      <c r="N57" s="14">
        <f>IF('Données projet'!$A$36&gt;35,N56+M57-V56,IF(A57&lt;'Données projet'!$A$36,$K$205^A57,IF(A57='Données projet'!$A$36,'Données projet'!$B$36,N56+M57-V56)))</f>
        <v>211.40000000000003</v>
      </c>
      <c r="O57" s="14">
        <f>N57*VLOOKUP('Données projet'!$B$9,Paramètres!$A$1:$I$88,3,0)*VLOOKUP('Données projet'!$B$9,Paramètres!$A$1:$I$88,5,0)</f>
        <v>184.67904000000004</v>
      </c>
      <c r="P57" s="14">
        <f t="shared" si="33"/>
        <v>46.361626470742223</v>
      </c>
      <c r="Q57" s="22">
        <f t="shared" si="53"/>
        <v>402.39582743654279</v>
      </c>
      <c r="R57" s="60">
        <f t="shared" si="0"/>
        <v>695.7291607698761</v>
      </c>
      <c r="S57" s="60">
        <f ca="1">AVERAGE(OFFSET($R$3,0,0,'Données projet'!$E$9+1,1))-AVERAGE(OFFSET($H$3,0,0,'Données projet'!$E$9+1,1))</f>
        <v>231.46455632444412</v>
      </c>
      <c r="T57" s="60">
        <f t="shared" si="34"/>
        <v>261.58016723970195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8.7285023580426451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8.7285023580426451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projet'!$B$10,Paramètres!$A$1:$I$88,3,0)*VLOOKUP('Données projet'!$B$10,Paramètres!$A$1:$I$88,5,0)</f>
        <v>1.0286385077051818E-13</v>
      </c>
      <c r="AK57" s="14">
        <f t="shared" si="35"/>
        <v>1.5402366592183556E-12</v>
      </c>
      <c r="AL57" s="22">
        <f t="shared" si="4"/>
        <v>2.8617333882306215E-12</v>
      </c>
      <c r="AM57" s="60">
        <f t="shared" si="5"/>
        <v>293.33333333333616</v>
      </c>
      <c r="AN57" s="60">
        <f ca="1">AVERAGE(OFFSET($AM$3,0,0,'Données projet'!$E$10+1,1))-AVERAGE(OFFSET($H$3,0,0,'Données projet'!$E$10+1,1))</f>
        <v>311.71325080860925</v>
      </c>
      <c r="AO57" s="60">
        <f t="shared" si="36"/>
        <v>468.07182620886226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71.937652516171497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71.937652516171497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0" t="e">
        <f t="shared" si="8"/>
        <v>#N/A</v>
      </c>
      <c r="BI57" s="60" t="e">
        <f ca="1">AVERAGE(OFFSET($BH$3,0,0,'Données projet'!$E$11+1,1))-AVERAGE(OFFSET($H$3,0,0,'Données projet'!$E$11+1,1))</f>
        <v>#N/A</v>
      </c>
      <c r="BJ57" s="60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0" t="e">
        <f t="shared" si="11"/>
        <v>#N/A</v>
      </c>
      <c r="CD57" s="60" t="e">
        <f ca="1">AVERAGE(OFFSET($CC$3,0,0,'Données projet'!$E$12+1,1))-AVERAGE(OFFSET($H$3,0,0,'Données projet'!$E$12+1,1))</f>
        <v>#N/A</v>
      </c>
      <c r="CE57" s="60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0" t="e">
        <f t="shared" si="14"/>
        <v>#N/A</v>
      </c>
      <c r="CY57" s="60" t="e">
        <f ca="1">AVERAGE(OFFSET($CX$3,0,0,'Données projet'!$E$13+1,1))-AVERAGE(OFFSET($H$3,0,0,'Données projet'!$E$13+1,1))</f>
        <v>#N/A</v>
      </c>
      <c r="CZ57" s="60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6.6</v>
      </c>
      <c r="M58" s="13">
        <f t="array" ref="M58">INDEX(L:L,MIN(IF(ISNUMBER(L58:L254),ROW(L58:L254),"")))</f>
        <v>6.6</v>
      </c>
      <c r="N58" s="14">
        <f>IF('Données projet'!$A$36&gt;35,N57+M58-V57,IF(A58&lt;'Données projet'!$A$36,$K$205^A58,IF(A58='Données projet'!$A$36,'Données projet'!$B$36,N57+M58-V57)))</f>
        <v>218.00000000000003</v>
      </c>
      <c r="O58" s="14">
        <f>N58*VLOOKUP('Données projet'!$B$9,Paramètres!$A$1:$I$88,3,0)*VLOOKUP('Données projet'!$B$9,Paramètres!$A$1:$I$88,5,0)</f>
        <v>190.44480000000004</v>
      </c>
      <c r="P58" s="14">
        <f t="shared" si="33"/>
        <v>47.638278428909231</v>
      </c>
      <c r="Q58" s="22">
        <f t="shared" si="53"/>
        <v>414.66136159701699</v>
      </c>
      <c r="R58" s="60">
        <f t="shared" si="0"/>
        <v>707.99469493035031</v>
      </c>
      <c r="S58" s="60">
        <f ca="1">AVERAGE(OFFSET($R$3,0,0,'Données projet'!$E$9+1,1))-AVERAGE(OFFSET($H$3,0,0,'Données projet'!$E$9+1,1))</f>
        <v>231.46455632444412</v>
      </c>
      <c r="T58" s="60">
        <f t="shared" si="34"/>
        <v>261.58016723970195</v>
      </c>
      <c r="U58" s="16">
        <f>IF(ISNA(VLOOKUP(A58,'Données projet'!$A$35:$I$55,3,0)),0,VLOOKUP(A58,'Données projet'!$A$35:$I$55,3,0))</f>
        <v>10</v>
      </c>
      <c r="V58" s="16">
        <f>IF(ISNA(VLOOKUP(A58,'Données projet'!$A$35:$I$55,4,0)),0,VLOOKUP(A58,'Données projet'!$A$35:$I$55,4,0))</f>
        <v>23</v>
      </c>
      <c r="W58" s="17">
        <f>IF(ISNA(VLOOKUP(A58,'Données projet'!$A$35:$I$55,5,0)),0%,VLOOKUP(A58,'Données projet'!$A$35:$I$55,5,0)*VLOOKUP('Données projet'!$B$9,Paramètres!$A$1:$I$88,7,0))</f>
        <v>0.17200000000000001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12.377804932265484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12.377804932265484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projet'!$B$10,Paramètres!$A$1:$I$88,3,0)*VLOOKUP('Données projet'!$B$10,Paramètres!$A$1:$I$88,5,0)</f>
        <v>1.0286385077051818E-13</v>
      </c>
      <c r="AK58" s="14">
        <f t="shared" si="35"/>
        <v>1.5402366592183556E-12</v>
      </c>
      <c r="AL58" s="22">
        <f t="shared" si="4"/>
        <v>2.8617333882306215E-12</v>
      </c>
      <c r="AM58" s="60">
        <f t="shared" si="5"/>
        <v>293.33333333333616</v>
      </c>
      <c r="AN58" s="60">
        <f ca="1">AVERAGE(OFFSET($AM$3,0,0,'Données projet'!$E$10+1,1))-AVERAGE(OFFSET($H$3,0,0,'Données projet'!$E$10+1,1))</f>
        <v>311.71325080860925</v>
      </c>
      <c r="AO58" s="60">
        <f t="shared" si="36"/>
        <v>468.07182620886226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70.526999027964848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70.526999027964848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0" t="e">
        <f t="shared" si="8"/>
        <v>#N/A</v>
      </c>
      <c r="BI58" s="60" t="e">
        <f ca="1">AVERAGE(OFFSET($BH$3,0,0,'Données projet'!$E$11+1,1))-AVERAGE(OFFSET($H$3,0,0,'Données projet'!$E$11+1,1))</f>
        <v>#N/A</v>
      </c>
      <c r="BJ58" s="60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0" t="e">
        <f t="shared" si="11"/>
        <v>#N/A</v>
      </c>
      <c r="CD58" s="60" t="e">
        <f ca="1">AVERAGE(OFFSET($CC$3,0,0,'Données projet'!$E$12+1,1))-AVERAGE(OFFSET($H$3,0,0,'Données projet'!$E$12+1,1))</f>
        <v>#N/A</v>
      </c>
      <c r="CE58" s="60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0" t="e">
        <f t="shared" si="14"/>
        <v>#N/A</v>
      </c>
      <c r="CY58" s="60" t="e">
        <f ca="1">AVERAGE(OFFSET($CX$3,0,0,'Données projet'!$E$13+1,1))-AVERAGE(OFFSET($H$3,0,0,'Données projet'!$E$13+1,1))</f>
        <v>#N/A</v>
      </c>
      <c r="CZ58" s="60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</v>
      </c>
      <c r="N59" s="14">
        <f>IF('Données projet'!$A$36&gt;35,N58+M59-V58,IF(A59&lt;'Données projet'!$A$36,$K$205^A59,IF(A59='Données projet'!$A$36,'Données projet'!$B$36,N58+M59-V58)))</f>
        <v>201.00000000000003</v>
      </c>
      <c r="O59" s="14">
        <f>N59*VLOOKUP('Données projet'!$B$9,Paramètres!$A$1:$I$88,3,0)*VLOOKUP('Données projet'!$B$9,Paramètres!$A$1:$I$88,5,0)</f>
        <v>175.59360000000007</v>
      </c>
      <c r="P59" s="14">
        <f t="shared" si="33"/>
        <v>44.340433728638573</v>
      </c>
      <c r="Q59" s="22">
        <f t="shared" si="53"/>
        <v>383.05177541071225</v>
      </c>
      <c r="R59" s="60">
        <f t="shared" si="0"/>
        <v>676.38510874404551</v>
      </c>
      <c r="S59" s="60">
        <f ca="1">AVERAGE(OFFSET($R$3,0,0,'Données projet'!$E$9+1,1))-AVERAGE(OFFSET($H$3,0,0,'Données projet'!$E$9+1,1))</f>
        <v>231.46455632444412</v>
      </c>
      <c r="T59" s="60">
        <f t="shared" si="34"/>
        <v>261.58016723970195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12.135083727259294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12.135083727259294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projet'!$B$10,Paramètres!$A$1:$I$88,3,0)*VLOOKUP('Données projet'!$B$10,Paramètres!$A$1:$I$88,5,0)</f>
        <v>1.0286385077051818E-13</v>
      </c>
      <c r="AK59" s="14">
        <f t="shared" si="35"/>
        <v>1.5402366592183556E-12</v>
      </c>
      <c r="AL59" s="22">
        <f t="shared" si="4"/>
        <v>2.8617333882306215E-12</v>
      </c>
      <c r="AM59" s="60">
        <f t="shared" si="5"/>
        <v>293.33333333333616</v>
      </c>
      <c r="AN59" s="60">
        <f ca="1">AVERAGE(OFFSET($AM$3,0,0,'Données projet'!$E$10+1,1))-AVERAGE(OFFSET($H$3,0,0,'Données projet'!$E$10+1,1))</f>
        <v>311.71325080860925</v>
      </c>
      <c r="AO59" s="60">
        <f t="shared" si="36"/>
        <v>468.07182620886226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69.144007594248265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69.144007594248265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0" t="e">
        <f t="shared" si="8"/>
        <v>#N/A</v>
      </c>
      <c r="BI59" s="60" t="e">
        <f ca="1">AVERAGE(OFFSET($BH$3,0,0,'Données projet'!$E$11+1,1))-AVERAGE(OFFSET($H$3,0,0,'Données projet'!$E$11+1,1))</f>
        <v>#N/A</v>
      </c>
      <c r="BJ59" s="60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0" t="e">
        <f t="shared" si="11"/>
        <v>#N/A</v>
      </c>
      <c r="CD59" s="60" t="e">
        <f ca="1">AVERAGE(OFFSET($CC$3,0,0,'Données projet'!$E$12+1,1))-AVERAGE(OFFSET($H$3,0,0,'Données projet'!$E$12+1,1))</f>
        <v>#N/A</v>
      </c>
      <c r="CE59" s="60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0" t="e">
        <f t="shared" si="14"/>
        <v>#N/A</v>
      </c>
      <c r="CY59" s="60" t="e">
        <f ca="1">AVERAGE(OFFSET($CX$3,0,0,'Données projet'!$E$13+1,1))-AVERAGE(OFFSET($H$3,0,0,'Données projet'!$E$13+1,1))</f>
        <v>#N/A</v>
      </c>
      <c r="CZ59" s="60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</v>
      </c>
      <c r="N60" s="14">
        <f>IF('Données projet'!$A$36&gt;35,N59+M60-V59,IF(A60&lt;'Données projet'!$A$36,$K$205^A60,IF(A60='Données projet'!$A$36,'Données projet'!$B$36,N59+M60-V59)))</f>
        <v>207.00000000000003</v>
      </c>
      <c r="O60" s="14">
        <f>N60*VLOOKUP('Données projet'!$B$9,Paramètres!$A$1:$I$88,3,0)*VLOOKUP('Données projet'!$B$9,Paramètres!$A$1:$I$88,5,0)</f>
        <v>180.83520000000004</v>
      </c>
      <c r="P60" s="14">
        <f t="shared" si="33"/>
        <v>45.507952685945142</v>
      </c>
      <c r="Q60" s="22">
        <f t="shared" si="53"/>
        <v>394.21432426135453</v>
      </c>
      <c r="R60" s="60">
        <f t="shared" si="0"/>
        <v>687.54765759468785</v>
      </c>
      <c r="S60" s="60">
        <f ca="1">AVERAGE(OFFSET($R$3,0,0,'Données projet'!$E$9+1,1))-AVERAGE(OFFSET($H$3,0,0,'Données projet'!$E$9+1,1))</f>
        <v>231.46455632444412</v>
      </c>
      <c r="T60" s="60">
        <f t="shared" si="34"/>
        <v>261.58016723970195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11.897122137037959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11.897122137037959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projet'!$B$10,Paramètres!$A$1:$I$88,3,0)*VLOOKUP('Données projet'!$B$10,Paramètres!$A$1:$I$88,5,0)</f>
        <v>1.0286385077051818E-13</v>
      </c>
      <c r="AK60" s="14">
        <f t="shared" si="35"/>
        <v>1.5402366592183556E-12</v>
      </c>
      <c r="AL60" s="22">
        <f t="shared" si="4"/>
        <v>2.8617333882306215E-12</v>
      </c>
      <c r="AM60" s="60">
        <f t="shared" si="5"/>
        <v>293.33333333333616</v>
      </c>
      <c r="AN60" s="60">
        <f ca="1">AVERAGE(OFFSET($AM$3,0,0,'Données projet'!$E$10+1,1))-AVERAGE(OFFSET($H$3,0,0,'Données projet'!$E$10+1,1))</f>
        <v>311.71325080860925</v>
      </c>
      <c r="AO60" s="60">
        <f t="shared" si="36"/>
        <v>468.07182620886226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67.788135779005387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67.788135779005387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0" t="e">
        <f t="shared" si="8"/>
        <v>#N/A</v>
      </c>
      <c r="BI60" s="60" t="e">
        <f ca="1">AVERAGE(OFFSET($BH$3,0,0,'Données projet'!$E$11+1,1))-AVERAGE(OFFSET($H$3,0,0,'Données projet'!$E$11+1,1))</f>
        <v>#N/A</v>
      </c>
      <c r="BJ60" s="60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0" t="e">
        <f t="shared" si="11"/>
        <v>#N/A</v>
      </c>
      <c r="CD60" s="60" t="e">
        <f ca="1">AVERAGE(OFFSET($CC$3,0,0,'Données projet'!$E$12+1,1))-AVERAGE(OFFSET($H$3,0,0,'Données projet'!$E$12+1,1))</f>
        <v>#N/A</v>
      </c>
      <c r="CE60" s="60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0" t="e">
        <f t="shared" si="14"/>
        <v>#N/A</v>
      </c>
      <c r="CY60" s="60" t="e">
        <f ca="1">AVERAGE(OFFSET($CX$3,0,0,'Données projet'!$E$13+1,1))-AVERAGE(OFFSET($H$3,0,0,'Données projet'!$E$13+1,1))</f>
        <v>#N/A</v>
      </c>
      <c r="CZ60" s="60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</v>
      </c>
      <c r="N61" s="14">
        <f>IF('Données projet'!$A$36&gt;35,N60+M61-V60,IF(A61&lt;'Données projet'!$A$36,$K$205^A61,IF(A61='Données projet'!$A$36,'Données projet'!$B$36,N60+M61-V60)))</f>
        <v>213.00000000000003</v>
      </c>
      <c r="O61" s="14">
        <f>N61*VLOOKUP('Données projet'!$B$9,Paramètres!$A$1:$I$88,3,0)*VLOOKUP('Données projet'!$B$9,Paramètres!$A$1:$I$88,5,0)</f>
        <v>186.07680000000005</v>
      </c>
      <c r="P61" s="14">
        <f t="shared" si="33"/>
        <v>46.671538591528673</v>
      </c>
      <c r="Q61" s="22">
        <f t="shared" si="53"/>
        <v>405.37002304691242</v>
      </c>
      <c r="R61" s="60">
        <f t="shared" si="0"/>
        <v>698.70335638024574</v>
      </c>
      <c r="S61" s="60">
        <f ca="1">AVERAGE(OFFSET($R$3,0,0,'Données projet'!$E$9+1,1))-AVERAGE(OFFSET($H$3,0,0,'Données projet'!$E$9+1,1))</f>
        <v>231.46455632444412</v>
      </c>
      <c r="T61" s="60">
        <f t="shared" si="34"/>
        <v>261.58016723970195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11.663826828458626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11.663826828458626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projet'!$B$10,Paramètres!$A$1:$I$88,3,0)*VLOOKUP('Données projet'!$B$10,Paramètres!$A$1:$I$88,5,0)</f>
        <v>1.0286385077051818E-13</v>
      </c>
      <c r="AK61" s="14">
        <f t="shared" si="35"/>
        <v>1.5402366592183556E-12</v>
      </c>
      <c r="AL61" s="22">
        <f t="shared" si="4"/>
        <v>2.8617333882306215E-12</v>
      </c>
      <c r="AM61" s="60">
        <f t="shared" si="5"/>
        <v>293.33333333333616</v>
      </c>
      <c r="AN61" s="60">
        <f ca="1">AVERAGE(OFFSET($AM$3,0,0,'Données projet'!$E$10+1,1))-AVERAGE(OFFSET($H$3,0,0,'Données projet'!$E$10+1,1))</f>
        <v>311.71325080860925</v>
      </c>
      <c r="AO61" s="60">
        <f t="shared" si="36"/>
        <v>468.07182620886226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66.458851783059274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66.458851783059274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0" t="e">
        <f t="shared" si="8"/>
        <v>#N/A</v>
      </c>
      <c r="BI61" s="60" t="e">
        <f ca="1">AVERAGE(OFFSET($BH$3,0,0,'Données projet'!$E$11+1,1))-AVERAGE(OFFSET($H$3,0,0,'Données projet'!$E$11+1,1))</f>
        <v>#N/A</v>
      </c>
      <c r="BJ61" s="60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0" t="e">
        <f t="shared" si="11"/>
        <v>#N/A</v>
      </c>
      <c r="CD61" s="60" t="e">
        <f ca="1">AVERAGE(OFFSET($CC$3,0,0,'Données projet'!$E$12+1,1))-AVERAGE(OFFSET($H$3,0,0,'Données projet'!$E$12+1,1))</f>
        <v>#N/A</v>
      </c>
      <c r="CE61" s="60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0" t="e">
        <f t="shared" si="14"/>
        <v>#N/A</v>
      </c>
      <c r="CY61" s="60" t="e">
        <f ca="1">AVERAGE(OFFSET($CX$3,0,0,'Données projet'!$E$13+1,1))-AVERAGE(OFFSET($H$3,0,0,'Données projet'!$E$13+1,1))</f>
        <v>#N/A</v>
      </c>
      <c r="CZ61" s="60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</v>
      </c>
      <c r="N62" s="14">
        <f>IF('Données projet'!$A$36&gt;35,N61+M62-V61,IF(A62&lt;'Données projet'!$A$36,$K$205^A62,IF(A62='Données projet'!$A$36,'Données projet'!$B$36,N61+M62-V61)))</f>
        <v>219.00000000000003</v>
      </c>
      <c r="O62" s="14">
        <f>N62*VLOOKUP('Données projet'!$B$9,Paramètres!$A$1:$I$88,3,0)*VLOOKUP('Données projet'!$B$9,Paramètres!$A$1:$I$88,5,0)</f>
        <v>191.31840000000005</v>
      </c>
      <c r="P62" s="14">
        <f t="shared" si="33"/>
        <v>47.831314962098396</v>
      </c>
      <c r="Q62" s="22">
        <f t="shared" si="53"/>
        <v>416.51908689232141</v>
      </c>
      <c r="R62" s="60">
        <f t="shared" si="0"/>
        <v>709.85242022565467</v>
      </c>
      <c r="S62" s="60">
        <f ca="1">AVERAGE(OFFSET($R$3,0,0,'Données projet'!$E$9+1,1))-AVERAGE(OFFSET($H$3,0,0,'Données projet'!$E$9+1,1))</f>
        <v>231.46455632444412</v>
      </c>
      <c r="T62" s="60">
        <f t="shared" si="34"/>
        <v>261.58016723970195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11.435106298584445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11.435106298584445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projet'!$B$10,Paramètres!$A$1:$I$88,3,0)*VLOOKUP('Données projet'!$B$10,Paramètres!$A$1:$I$88,5,0)</f>
        <v>1.0286385077051818E-13</v>
      </c>
      <c r="AK62" s="14">
        <f t="shared" si="35"/>
        <v>1.5402366592183556E-12</v>
      </c>
      <c r="AL62" s="22">
        <f t="shared" si="4"/>
        <v>2.8617333882306215E-12</v>
      </c>
      <c r="AM62" s="60">
        <f t="shared" si="5"/>
        <v>293.33333333333616</v>
      </c>
      <c r="AN62" s="60">
        <f ca="1">AVERAGE(OFFSET($AM$3,0,0,'Données projet'!$E$10+1,1))-AVERAGE(OFFSET($H$3,0,0,'Données projet'!$E$10+1,1))</f>
        <v>311.71325080860925</v>
      </c>
      <c r="AO62" s="60">
        <f t="shared" si="36"/>
        <v>468.07182620886226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65.155634235490481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65.155634235490481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0" t="e">
        <f t="shared" si="8"/>
        <v>#N/A</v>
      </c>
      <c r="BI62" s="60" t="e">
        <f ca="1">AVERAGE(OFFSET($BH$3,0,0,'Données projet'!$E$11+1,1))-AVERAGE(OFFSET($H$3,0,0,'Données projet'!$E$11+1,1))</f>
        <v>#N/A</v>
      </c>
      <c r="BJ62" s="60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0" t="e">
        <f t="shared" si="11"/>
        <v>#N/A</v>
      </c>
      <c r="CD62" s="60" t="e">
        <f ca="1">AVERAGE(OFFSET($CC$3,0,0,'Données projet'!$E$12+1,1))-AVERAGE(OFFSET($H$3,0,0,'Données projet'!$E$12+1,1))</f>
        <v>#N/A</v>
      </c>
      <c r="CE62" s="60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0" t="e">
        <f t="shared" si="14"/>
        <v>#N/A</v>
      </c>
      <c r="CY62" s="60" t="e">
        <f ca="1">AVERAGE(OFFSET($CX$3,0,0,'Données projet'!$E$13+1,1))-AVERAGE(OFFSET($H$3,0,0,'Données projet'!$E$13+1,1))</f>
        <v>#N/A</v>
      </c>
      <c r="CZ62" s="60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225</v>
      </c>
      <c r="L63" s="13">
        <f>VLOOKUP(A63,'Données projet'!$A$35:$I$55,9,0)</f>
        <v>6</v>
      </c>
      <c r="M63" s="13">
        <f t="array" ref="M63">INDEX(L:L,MIN(IF(ISNUMBER(L63:L259),ROW(L63:L259),"")))</f>
        <v>6</v>
      </c>
      <c r="N63" s="14">
        <f>IF('Données projet'!$A$36&gt;35,N62+M63-V62,IF(A63&lt;'Données projet'!$A$36,$K$205^A63,IF(A63='Données projet'!$A$36,'Données projet'!$B$36,N62+M63-V62)))</f>
        <v>225.00000000000003</v>
      </c>
      <c r="O63" s="14">
        <f>N63*VLOOKUP('Données projet'!$B$9,Paramètres!$A$1:$I$88,3,0)*VLOOKUP('Données projet'!$B$9,Paramètres!$A$1:$I$88,5,0)</f>
        <v>196.56000000000006</v>
      </c>
      <c r="P63" s="14">
        <f t="shared" si="33"/>
        <v>48.987398161128134</v>
      </c>
      <c r="Q63" s="22">
        <f t="shared" si="53"/>
        <v>427.66171846396492</v>
      </c>
      <c r="R63" s="60">
        <f t="shared" si="0"/>
        <v>720.99505179729817</v>
      </c>
      <c r="S63" s="60">
        <f ca="1">AVERAGE(OFFSET($R$3,0,0,'Données projet'!$E$9+1,1))-AVERAGE(OFFSET($H$3,0,0,'Données projet'!$E$9+1,1))</f>
        <v>231.46455632444412</v>
      </c>
      <c r="T63" s="60">
        <f t="shared" si="34"/>
        <v>261.58016723970195</v>
      </c>
      <c r="U63" s="16">
        <f>IF(ISNA(VLOOKUP(A63,'Données projet'!$A$35:$I$55,3,0)),0,VLOOKUP(A63,'Données projet'!$A$35:$I$55,3,0))</f>
        <v>11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projet'!$B$9,Paramètres!$A$1:$I$88,7,0))</f>
        <v>0.25800000000000001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16.443244326643352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16.443244326643352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projet'!$B$10,Paramètres!$A$1:$I$88,3,0)*VLOOKUP('Données projet'!$B$10,Paramètres!$A$1:$I$88,5,0)</f>
        <v>1.0286385077051818E-13</v>
      </c>
      <c r="AK63" s="14">
        <f t="shared" si="35"/>
        <v>1.5402366592183556E-12</v>
      </c>
      <c r="AL63" s="22">
        <f t="shared" si="4"/>
        <v>2.8617333882306215E-12</v>
      </c>
      <c r="AM63" s="60">
        <f t="shared" si="5"/>
        <v>293.33333333333616</v>
      </c>
      <c r="AN63" s="60">
        <f ca="1">AVERAGE(OFFSET($AM$3,0,0,'Données projet'!$E$10+1,1))-AVERAGE(OFFSET($H$3,0,0,'Données projet'!$E$10+1,1))</f>
        <v>311.71325080860925</v>
      </c>
      <c r="AO63" s="60">
        <f t="shared" si="36"/>
        <v>468.07182620886226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63.877971989145294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63.877971989145294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0" t="e">
        <f t="shared" si="8"/>
        <v>#N/A</v>
      </c>
      <c r="BI63" s="60" t="e">
        <f ca="1">AVERAGE(OFFSET($BH$3,0,0,'Données projet'!$E$11+1,1))-AVERAGE(OFFSET($H$3,0,0,'Données projet'!$E$11+1,1))</f>
        <v>#N/A</v>
      </c>
      <c r="BJ63" s="60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0" t="e">
        <f t="shared" si="11"/>
        <v>#N/A</v>
      </c>
      <c r="CD63" s="60" t="e">
        <f ca="1">AVERAGE(OFFSET($CC$3,0,0,'Données projet'!$E$12+1,1))-AVERAGE(OFFSET($H$3,0,0,'Données projet'!$E$12+1,1))</f>
        <v>#N/A</v>
      </c>
      <c r="CE63" s="60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0" t="e">
        <f t="shared" si="14"/>
        <v>#N/A</v>
      </c>
      <c r="CY63" s="60" t="e">
        <f ca="1">AVERAGE(OFFSET($CX$3,0,0,'Données projet'!$E$13+1,1))-AVERAGE(OFFSET($H$3,0,0,'Données projet'!$E$13+1,1))</f>
        <v>#N/A</v>
      </c>
      <c r="CZ63" s="60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5.6</v>
      </c>
      <c r="N64" s="14">
        <f>IF('Données projet'!$A$36&gt;35,N63+M64-V63,IF(A64&lt;'Données projet'!$A$36,$K$205^A64,IF(A64='Données projet'!$A$36,'Données projet'!$B$36,N63+M64-V63)))</f>
        <v>209.60000000000002</v>
      </c>
      <c r="O64" s="14">
        <f>N64*VLOOKUP('Données projet'!$B$9,Paramètres!$A$1:$I$88,3,0)*VLOOKUP('Données projet'!$B$9,Paramètres!$A$1:$I$88,5,0)</f>
        <v>183.10656000000003</v>
      </c>
      <c r="P64" s="14">
        <f t="shared" si="33"/>
        <v>46.012648718992089</v>
      </c>
      <c r="Q64" s="22">
        <f t="shared" si="53"/>
        <v>399.04928851891128</v>
      </c>
      <c r="R64" s="60">
        <f t="shared" si="0"/>
        <v>692.3826218522446</v>
      </c>
      <c r="S64" s="60">
        <f ca="1">AVERAGE(OFFSET($R$3,0,0,'Données projet'!$E$9+1,1))-AVERAGE(OFFSET($H$3,0,0,'Données projet'!$E$9+1,1))</f>
        <v>231.46455632444412</v>
      </c>
      <c r="T64" s="60">
        <f t="shared" si="34"/>
        <v>261.58016723970195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16.120802334786596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16.120802334786596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projet'!$B$10,Paramètres!$A$1:$I$88,3,0)*VLOOKUP('Données projet'!$B$10,Paramètres!$A$1:$I$88,5,0)</f>
        <v>1.0286385077051818E-13</v>
      </c>
      <c r="AK64" s="14">
        <f t="shared" si="35"/>
        <v>1.5402366592183556E-12</v>
      </c>
      <c r="AL64" s="22">
        <f t="shared" si="4"/>
        <v>2.8617333882306215E-12</v>
      </c>
      <c r="AM64" s="60">
        <f t="shared" si="5"/>
        <v>293.33333333333616</v>
      </c>
      <c r="AN64" s="60">
        <f ca="1">AVERAGE(OFFSET($AM$3,0,0,'Données projet'!$E$10+1,1))-AVERAGE(OFFSET($H$3,0,0,'Données projet'!$E$10+1,1))</f>
        <v>311.71325080860925</v>
      </c>
      <c r="AO64" s="60">
        <f t="shared" si="36"/>
        <v>468.07182620886226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62.625363920153916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62.625363920153916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0" t="e">
        <f t="shared" si="8"/>
        <v>#N/A</v>
      </c>
      <c r="BI64" s="60" t="e">
        <f ca="1">AVERAGE(OFFSET($BH$3,0,0,'Données projet'!$E$11+1,1))-AVERAGE(OFFSET($H$3,0,0,'Données projet'!$E$11+1,1))</f>
        <v>#N/A</v>
      </c>
      <c r="BJ64" s="60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0" t="e">
        <f t="shared" si="11"/>
        <v>#N/A</v>
      </c>
      <c r="CD64" s="60" t="e">
        <f ca="1">AVERAGE(OFFSET($CC$3,0,0,'Données projet'!$E$12+1,1))-AVERAGE(OFFSET($H$3,0,0,'Données projet'!$E$12+1,1))</f>
        <v>#N/A</v>
      </c>
      <c r="CE64" s="60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0" t="e">
        <f t="shared" si="14"/>
        <v>#N/A</v>
      </c>
      <c r="CY64" s="60" t="e">
        <f ca="1">AVERAGE(OFFSET($CX$3,0,0,'Données projet'!$E$13+1,1))-AVERAGE(OFFSET($H$3,0,0,'Données projet'!$E$13+1,1))</f>
        <v>#N/A</v>
      </c>
      <c r="CZ64" s="60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5.6</v>
      </c>
      <c r="N65" s="14">
        <f>IF('Données projet'!$A$36&gt;35,N64+M65-V64,IF(A65&lt;'Données projet'!$A$36,$K$205^A65,IF(A65='Données projet'!$A$36,'Données projet'!$B$36,N64+M65-V64)))</f>
        <v>215.20000000000002</v>
      </c>
      <c r="O65" s="14">
        <f>N65*VLOOKUP('Données projet'!$B$9,Paramètres!$A$1:$I$88,3,0)*VLOOKUP('Données projet'!$B$9,Paramètres!$A$1:$I$88,5,0)</f>
        <v>187.99872000000002</v>
      </c>
      <c r="P65" s="14">
        <f t="shared" si="33"/>
        <v>47.097225953569499</v>
      </c>
      <c r="Q65" s="22">
        <f t="shared" si="53"/>
        <v>409.45877253580028</v>
      </c>
      <c r="R65" s="60">
        <f t="shared" si="0"/>
        <v>702.79210586913359</v>
      </c>
      <c r="S65" s="60">
        <f ca="1">AVERAGE(OFFSET($R$3,0,0,'Données projet'!$E$9+1,1))-AVERAGE(OFFSET($H$3,0,0,'Données projet'!$E$9+1,1))</f>
        <v>231.46455632444412</v>
      </c>
      <c r="T65" s="60">
        <f t="shared" si="34"/>
        <v>261.58016723970195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15.804683233719954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15.804683233719954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projet'!$B$10,Paramètres!$A$1:$I$88,3,0)*VLOOKUP('Données projet'!$B$10,Paramètres!$A$1:$I$88,5,0)</f>
        <v>1.0286385077051818E-13</v>
      </c>
      <c r="AK65" s="14">
        <f t="shared" si="35"/>
        <v>1.5402366592183556E-12</v>
      </c>
      <c r="AL65" s="22">
        <f t="shared" si="4"/>
        <v>2.8617333882306215E-12</v>
      </c>
      <c r="AM65" s="60">
        <f t="shared" si="5"/>
        <v>293.33333333333616</v>
      </c>
      <c r="AN65" s="60">
        <f ca="1">AVERAGE(OFFSET($AM$3,0,0,'Données projet'!$E$10+1,1))-AVERAGE(OFFSET($H$3,0,0,'Données projet'!$E$10+1,1))</f>
        <v>311.71325080860925</v>
      </c>
      <c r="AO65" s="60">
        <f t="shared" si="36"/>
        <v>468.07182620886226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61.397318731379983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61.397318731379983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0" t="e">
        <f t="shared" si="8"/>
        <v>#N/A</v>
      </c>
      <c r="BI65" s="60" t="e">
        <f ca="1">AVERAGE(OFFSET($BH$3,0,0,'Données projet'!$E$11+1,1))-AVERAGE(OFFSET($H$3,0,0,'Données projet'!$E$11+1,1))</f>
        <v>#N/A</v>
      </c>
      <c r="BJ65" s="60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0" t="e">
        <f t="shared" si="11"/>
        <v>#N/A</v>
      </c>
      <c r="CD65" s="60" t="e">
        <f ca="1">AVERAGE(OFFSET($CC$3,0,0,'Données projet'!$E$12+1,1))-AVERAGE(OFFSET($H$3,0,0,'Données projet'!$E$12+1,1))</f>
        <v>#N/A</v>
      </c>
      <c r="CE65" s="60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0" t="e">
        <f t="shared" si="14"/>
        <v>#N/A</v>
      </c>
      <c r="CY65" s="60" t="e">
        <f ca="1">AVERAGE(OFFSET($CX$3,0,0,'Données projet'!$E$13+1,1))-AVERAGE(OFFSET($H$3,0,0,'Données projet'!$E$13+1,1))</f>
        <v>#N/A</v>
      </c>
      <c r="CZ65" s="60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5.6</v>
      </c>
      <c r="N66" s="14">
        <f>IF('Données projet'!$A$36&gt;35,N65+M66-V65,IF(A66&lt;'Données projet'!$A$36,$K$205^A66,IF(A66='Données projet'!$A$36,'Données projet'!$B$36,N65+M66-V65)))</f>
        <v>220.8</v>
      </c>
      <c r="O66" s="14">
        <f>N66*VLOOKUP('Données projet'!$B$9,Paramètres!$A$1:$I$88,3,0)*VLOOKUP('Données projet'!$B$9,Paramètres!$A$1:$I$88,5,0)</f>
        <v>192.89088000000004</v>
      </c>
      <c r="P66" s="14">
        <f t="shared" si="33"/>
        <v>48.178522586846704</v>
      </c>
      <c r="Q66" s="22">
        <f t="shared" si="53"/>
        <v>419.86254283875809</v>
      </c>
      <c r="R66" s="60">
        <f t="shared" si="0"/>
        <v>713.1958761720914</v>
      </c>
      <c r="S66" s="60">
        <f ca="1">AVERAGE(OFFSET($R$3,0,0,'Données projet'!$E$9+1,1))-AVERAGE(OFFSET($H$3,0,0,'Données projet'!$E$9+1,1))</f>
        <v>231.46455632444412</v>
      </c>
      <c r="T66" s="60">
        <f t="shared" si="34"/>
        <v>261.58016723970195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15.494763035411617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15.494763035411617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projet'!$B$10,Paramètres!$A$1:$I$88,3,0)*VLOOKUP('Données projet'!$B$10,Paramètres!$A$1:$I$88,5,0)</f>
        <v>1.0286385077051818E-13</v>
      </c>
      <c r="AK66" s="14">
        <f t="shared" si="35"/>
        <v>1.5402366592183556E-12</v>
      </c>
      <c r="AL66" s="22">
        <f t="shared" si="4"/>
        <v>2.8617333882306215E-12</v>
      </c>
      <c r="AM66" s="60">
        <f t="shared" si="5"/>
        <v>293.33333333333616</v>
      </c>
      <c r="AN66" s="60">
        <f ca="1">AVERAGE(OFFSET($AM$3,0,0,'Données projet'!$E$10+1,1))-AVERAGE(OFFSET($H$3,0,0,'Données projet'!$E$10+1,1))</f>
        <v>311.71325080860925</v>
      </c>
      <c r="AO66" s="60">
        <f t="shared" si="36"/>
        <v>468.07182620886226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60.193354759724301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60.193354759724301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0" t="e">
        <f t="shared" si="8"/>
        <v>#N/A</v>
      </c>
      <c r="BI66" s="60" t="e">
        <f ca="1">AVERAGE(OFFSET($BH$3,0,0,'Données projet'!$E$11+1,1))-AVERAGE(OFFSET($H$3,0,0,'Données projet'!$E$11+1,1))</f>
        <v>#N/A</v>
      </c>
      <c r="BJ66" s="60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0" t="e">
        <f t="shared" si="11"/>
        <v>#N/A</v>
      </c>
      <c r="CD66" s="60" t="e">
        <f ca="1">AVERAGE(OFFSET($CC$3,0,0,'Données projet'!$E$12+1,1))-AVERAGE(OFFSET($H$3,0,0,'Données projet'!$E$12+1,1))</f>
        <v>#N/A</v>
      </c>
      <c r="CE66" s="60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0" t="e">
        <f t="shared" si="14"/>
        <v>#N/A</v>
      </c>
      <c r="CY66" s="60" t="e">
        <f ca="1">AVERAGE(OFFSET($CX$3,0,0,'Données projet'!$E$13+1,1))-AVERAGE(OFFSET($H$3,0,0,'Données projet'!$E$13+1,1))</f>
        <v>#N/A</v>
      </c>
      <c r="CZ66" s="60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5.6</v>
      </c>
      <c r="N67" s="14">
        <f>IF('Données projet'!$A$36&gt;35,N66+M67-V66,IF(A67&lt;'Données projet'!$A$36,$K$205^A67,IF(A67='Données projet'!$A$36,'Données projet'!$B$36,N66+M67-V66)))</f>
        <v>226.4</v>
      </c>
      <c r="O67" s="14">
        <f>N67*VLOOKUP('Données projet'!$B$9,Paramètres!$A$1:$I$88,3,0)*VLOOKUP('Données projet'!$B$9,Paramètres!$A$1:$I$88,5,0)</f>
        <v>197.78304000000003</v>
      </c>
      <c r="P67" s="14">
        <f t="shared" si="33"/>
        <v>49.256631390532817</v>
      </c>
      <c r="Q67" s="22">
        <f t="shared" ref="Q67:Q98" si="54">(O67+P67)*0.475*44/12</f>
        <v>430.26076100517804</v>
      </c>
      <c r="R67" s="60">
        <f t="shared" ref="R67:R130" si="55">Q67+(I67+J67)*44/12</f>
        <v>723.59409433851135</v>
      </c>
      <c r="S67" s="60">
        <f ca="1">AVERAGE(OFFSET($R$3,0,0,'Données projet'!$E$9+1,1))-AVERAGE(OFFSET($H$3,0,0,'Données projet'!$E$9+1,1))</f>
        <v>231.46455632444412</v>
      </c>
      <c r="T67" s="60">
        <f t="shared" si="34"/>
        <v>261.58016723970195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15.19092018315945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15.19092018315945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projet'!$B$10,Paramètres!$A$1:$I$88,3,0)*VLOOKUP('Données projet'!$B$10,Paramètres!$A$1:$I$88,5,0)</f>
        <v>1.0286385077051818E-13</v>
      </c>
      <c r="AK67" s="14">
        <f t="shared" si="35"/>
        <v>1.5402366592183556E-12</v>
      </c>
      <c r="AL67" s="22">
        <f t="shared" si="4"/>
        <v>2.8617333882306215E-12</v>
      </c>
      <c r="AM67" s="60">
        <f t="shared" si="5"/>
        <v>293.33333333333616</v>
      </c>
      <c r="AN67" s="60">
        <f ca="1">AVERAGE(OFFSET($AM$3,0,0,'Données projet'!$E$10+1,1))-AVERAGE(OFFSET($H$3,0,0,'Données projet'!$E$10+1,1))</f>
        <v>311.71325080860925</v>
      </c>
      <c r="AO67" s="60">
        <f t="shared" si="36"/>
        <v>468.07182620886226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59.012999787207271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59.012999787207271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0" t="e">
        <f t="shared" si="8"/>
        <v>#N/A</v>
      </c>
      <c r="BI67" s="60" t="e">
        <f ca="1">AVERAGE(OFFSET($BH$3,0,0,'Données projet'!$E$11+1,1))-AVERAGE(OFFSET($H$3,0,0,'Données projet'!$E$11+1,1))</f>
        <v>#N/A</v>
      </c>
      <c r="BJ67" s="60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0" t="e">
        <f t="shared" si="11"/>
        <v>#N/A</v>
      </c>
      <c r="CD67" s="60" t="e">
        <f ca="1">AVERAGE(OFFSET($CC$3,0,0,'Données projet'!$E$12+1,1))-AVERAGE(OFFSET($H$3,0,0,'Données projet'!$E$12+1,1))</f>
        <v>#N/A</v>
      </c>
      <c r="CE67" s="60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0" t="e">
        <f t="shared" si="14"/>
        <v>#N/A</v>
      </c>
      <c r="CY67" s="60" t="e">
        <f ca="1">AVERAGE(OFFSET($CX$3,0,0,'Données projet'!$E$13+1,1))-AVERAGE(OFFSET($H$3,0,0,'Données projet'!$E$13+1,1))</f>
        <v>#N/A</v>
      </c>
      <c r="CZ67" s="60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232</v>
      </c>
      <c r="L68" s="13">
        <f>VLOOKUP(A68,'Données projet'!$A$35:$I$55,9,0)</f>
        <v>5.6</v>
      </c>
      <c r="M68" s="13">
        <f t="array" ref="M68">INDEX(L:L,MIN(IF(ISNUMBER(L68:L264),ROW(L68:L264),"")))</f>
        <v>5.6</v>
      </c>
      <c r="N68" s="14">
        <f>IF('Données projet'!$A$36&gt;35,N67+M68-V67,IF(A68&lt;'Données projet'!$A$36,$K$205^A68,IF(A68='Données projet'!$A$36,'Données projet'!$B$36,N67+M68-V67)))</f>
        <v>232</v>
      </c>
      <c r="O68" s="14">
        <f>N68*VLOOKUP('Données projet'!$B$9,Paramètres!$A$1:$I$88,3,0)*VLOOKUP('Données projet'!$B$9,Paramètres!$A$1:$I$88,5,0)</f>
        <v>202.67520000000002</v>
      </c>
      <c r="P68" s="14">
        <f t="shared" si="33"/>
        <v>50.331640285313689</v>
      </c>
      <c r="Q68" s="22">
        <f t="shared" si="54"/>
        <v>440.653580163588</v>
      </c>
      <c r="R68" s="60">
        <f t="shared" si="55"/>
        <v>733.98691349692126</v>
      </c>
      <c r="S68" s="60">
        <f ca="1">AVERAGE(OFFSET($R$3,0,0,'Données projet'!$E$9+1,1))-AVERAGE(OFFSET($H$3,0,0,'Données projet'!$E$9+1,1))</f>
        <v>231.46455632444412</v>
      </c>
      <c r="T68" s="60">
        <f t="shared" si="34"/>
        <v>261.58016723970195</v>
      </c>
      <c r="U68" s="16">
        <f>IF(ISNA(VLOOKUP(A68,'Données projet'!$A$35:$I$55,3,0)),0,VLOOKUP(A68,'Données projet'!$A$35:$I$55,3,0))</f>
        <v>12</v>
      </c>
      <c r="V68" s="16">
        <f>IF(ISNA(VLOOKUP(A68,'Données projet'!$A$35:$I$55,4,0)),0,VLOOKUP(A68,'Données projet'!$A$35:$I$55,4,0))</f>
        <v>20</v>
      </c>
      <c r="W68" s="17">
        <f>IF(ISNA(VLOOKUP(A68,'Données projet'!$A$35:$I$55,5,0)),0%,VLOOKUP(A68,'Données projet'!$A$35:$I$55,5,0)*VLOOKUP('Données projet'!$B$9,Paramètres!$A$1:$I$88,7,0))</f>
        <v>0.25800000000000001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19.876248349483632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19.876248349483632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projet'!$B$10,Paramètres!$A$1:$I$88,3,0)*VLOOKUP('Données projet'!$B$10,Paramètres!$A$1:$I$88,5,0)</f>
        <v>1.0286385077051818E-13</v>
      </c>
      <c r="AK68" s="14">
        <f t="shared" si="35"/>
        <v>1.5402366592183556E-12</v>
      </c>
      <c r="AL68" s="22">
        <f t="shared" ref="AL68:AL131" si="58">(AJ68+AK68)*0.475*44/12</f>
        <v>2.8617333882306215E-12</v>
      </c>
      <c r="AM68" s="60">
        <f t="shared" ref="AM68:AM131" si="59">AL68+(AD68+AE68)*44/12</f>
        <v>293.33333333333616</v>
      </c>
      <c r="AN68" s="60">
        <f ca="1">AVERAGE(OFFSET($AM$3,0,0,'Données projet'!$E$10+1,1))-AVERAGE(OFFSET($H$3,0,0,'Données projet'!$E$10+1,1))</f>
        <v>311.71325080860925</v>
      </c>
      <c r="AO68" s="60">
        <f t="shared" si="36"/>
        <v>468.07182620886226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57.855790855755856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57.855790855755856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0" t="e">
        <f t="shared" ref="BH68:BH131" si="62">BG68+(AY68+AZ68)*44/12</f>
        <v>#N/A</v>
      </c>
      <c r="BI68" s="60" t="e">
        <f ca="1">AVERAGE(OFFSET($BH$3,0,0,'Données projet'!$E$11+1,1))-AVERAGE(OFFSET($H$3,0,0,'Données projet'!$E$11+1,1))</f>
        <v>#N/A</v>
      </c>
      <c r="BJ68" s="60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0" t="e">
        <f t="shared" ref="CC68:CC131" si="65">CB68+(BT68+BU68)*44/12</f>
        <v>#N/A</v>
      </c>
      <c r="CD68" s="60" t="e">
        <f ca="1">AVERAGE(OFFSET($CC$3,0,0,'Données projet'!$E$12+1,1))-AVERAGE(OFFSET($H$3,0,0,'Données projet'!$E$12+1,1))</f>
        <v>#N/A</v>
      </c>
      <c r="CE68" s="60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0" t="e">
        <f t="shared" ref="CX68:CX131" si="68">CW68+(CO68+CP68)*44/12</f>
        <v>#N/A</v>
      </c>
      <c r="CY68" s="60" t="e">
        <f ca="1">AVERAGE(OFFSET($CX$3,0,0,'Données projet'!$E$13+1,1))-AVERAGE(OFFSET($H$3,0,0,'Données projet'!$E$13+1,1))</f>
        <v>#N/A</v>
      </c>
      <c r="CZ68" s="60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</v>
      </c>
      <c r="N69" s="14">
        <f>IF('Données projet'!$A$36&gt;35,N68+M69-V68,IF(A69&lt;'Données projet'!$A$36,$K$205^A69,IF(A69='Données projet'!$A$36,'Données projet'!$B$36,N68+M69-V68)))</f>
        <v>217</v>
      </c>
      <c r="O69" s="14">
        <f>N69*VLOOKUP('Données projet'!$B$9,Paramètres!$A$1:$I$88,3,0)*VLOOKUP('Données projet'!$B$9,Paramètres!$A$1:$I$88,5,0)</f>
        <v>189.57120000000003</v>
      </c>
      <c r="P69" s="14">
        <f t="shared" ref="P69:P132" si="87">EXP(-1.0587+0.8836*LN(O69)+0.284)</f>
        <v>47.44513879693244</v>
      </c>
      <c r="Q69" s="22">
        <f t="shared" si="54"/>
        <v>412.8034567379907</v>
      </c>
      <c r="R69" s="60">
        <f t="shared" si="55"/>
        <v>706.13679007132396</v>
      </c>
      <c r="S69" s="60">
        <f ca="1">AVERAGE(OFFSET($R$3,0,0,'Données projet'!$E$9+1,1))-AVERAGE(OFFSET($H$3,0,0,'Données projet'!$E$9+1,1))</f>
        <v>231.46455632444412</v>
      </c>
      <c r="T69" s="60">
        <f t="shared" ref="T69:T132" si="88">$T$3</f>
        <v>261.58016723970195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19.486487242664673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19.486487242664673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projet'!$B$10,Paramètres!$A$1:$I$88,3,0)*VLOOKUP('Données projet'!$B$10,Paramètres!$A$1:$I$88,5,0)</f>
        <v>1.0286385077051818E-13</v>
      </c>
      <c r="AK69" s="14">
        <f t="shared" ref="AK69:AK132" si="89">EXP(-1.0587+0.8836*LN(AJ69)+0.284)</f>
        <v>1.5402366592183556E-12</v>
      </c>
      <c r="AL69" s="22">
        <f t="shared" si="58"/>
        <v>2.8617333882306215E-12</v>
      </c>
      <c r="AM69" s="60">
        <f t="shared" si="59"/>
        <v>293.33333333333616</v>
      </c>
      <c r="AN69" s="60">
        <f ca="1">AVERAGE(OFFSET($AM$3,0,0,'Données projet'!$E$10+1,1))-AVERAGE(OFFSET($H$3,0,0,'Données projet'!$E$10+1,1))</f>
        <v>311.71325080860925</v>
      </c>
      <c r="AO69" s="60">
        <f t="shared" ref="AO69:AO132" si="90">$AO$3</f>
        <v>468.07182620886226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56.721274085622454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56.721274085622454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0" t="e">
        <f t="shared" si="62"/>
        <v>#N/A</v>
      </c>
      <c r="BI69" s="60" t="e">
        <f ca="1">AVERAGE(OFFSET($BH$3,0,0,'Données projet'!$E$11+1,1))-AVERAGE(OFFSET($H$3,0,0,'Données projet'!$E$11+1,1))</f>
        <v>#N/A</v>
      </c>
      <c r="BJ69" s="60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0" t="e">
        <f t="shared" si="65"/>
        <v>#N/A</v>
      </c>
      <c r="CD69" s="60" t="e">
        <f ca="1">AVERAGE(OFFSET($CC$3,0,0,'Données projet'!$E$12+1,1))-AVERAGE(OFFSET($H$3,0,0,'Données projet'!$E$12+1,1))</f>
        <v>#N/A</v>
      </c>
      <c r="CE69" s="60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0" t="e">
        <f t="shared" si="68"/>
        <v>#N/A</v>
      </c>
      <c r="CY69" s="60" t="e">
        <f ca="1">AVERAGE(OFFSET($CX$3,0,0,'Données projet'!$E$13+1,1))-AVERAGE(OFFSET($H$3,0,0,'Données projet'!$E$13+1,1))</f>
        <v>#N/A</v>
      </c>
      <c r="CZ69" s="60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</v>
      </c>
      <c r="N70" s="14">
        <f>IF('Données projet'!$A$36&gt;35,N69+M70-V69,IF(A70&lt;'Données projet'!$A$36,$K$205^A70,IF(A70='Données projet'!$A$36,'Données projet'!$B$36,N69+M70-V69)))</f>
        <v>222</v>
      </c>
      <c r="O70" s="14">
        <f>N70*VLOOKUP('Données projet'!$B$9,Paramètres!$A$1:$I$88,3,0)*VLOOKUP('Données projet'!$B$9,Paramètres!$A$1:$I$88,5,0)</f>
        <v>193.93920000000003</v>
      </c>
      <c r="P70" s="14">
        <f t="shared" si="87"/>
        <v>48.409811198069384</v>
      </c>
      <c r="Q70" s="22">
        <f t="shared" si="54"/>
        <v>422.09119450330417</v>
      </c>
      <c r="R70" s="60">
        <f t="shared" si="55"/>
        <v>715.42452783663748</v>
      </c>
      <c r="S70" s="60">
        <f ca="1">AVERAGE(OFFSET($R$3,0,0,'Données projet'!$E$9+1,1))-AVERAGE(OFFSET($H$3,0,0,'Données projet'!$E$9+1,1))</f>
        <v>231.46455632444412</v>
      </c>
      <c r="T70" s="60">
        <f t="shared" si="88"/>
        <v>261.58016723970195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19.104369113419633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19.104369113419633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projet'!$B$10,Paramètres!$A$1:$I$88,3,0)*VLOOKUP('Données projet'!$B$10,Paramètres!$A$1:$I$88,5,0)</f>
        <v>1.0286385077051818E-13</v>
      </c>
      <c r="AK70" s="14">
        <f t="shared" si="89"/>
        <v>1.5402366592183556E-12</v>
      </c>
      <c r="AL70" s="22">
        <f t="shared" si="58"/>
        <v>2.8617333882306215E-12</v>
      </c>
      <c r="AM70" s="60">
        <f t="shared" si="59"/>
        <v>293.33333333333616</v>
      </c>
      <c r="AN70" s="60">
        <f ca="1">AVERAGE(OFFSET($AM$3,0,0,'Données projet'!$E$10+1,1))-AVERAGE(OFFSET($H$3,0,0,'Données projet'!$E$10+1,1))</f>
        <v>311.71325080860925</v>
      </c>
      <c r="AO70" s="60">
        <f t="shared" si="90"/>
        <v>468.07182620886226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55.609004497364467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55.609004497364467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0" t="e">
        <f t="shared" si="62"/>
        <v>#N/A</v>
      </c>
      <c r="BI70" s="60" t="e">
        <f ca="1">AVERAGE(OFFSET($BH$3,0,0,'Données projet'!$E$11+1,1))-AVERAGE(OFFSET($H$3,0,0,'Données projet'!$E$11+1,1))</f>
        <v>#N/A</v>
      </c>
      <c r="BJ70" s="60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0" t="e">
        <f t="shared" si="65"/>
        <v>#N/A</v>
      </c>
      <c r="CD70" s="60" t="e">
        <f ca="1">AVERAGE(OFFSET($CC$3,0,0,'Données projet'!$E$12+1,1))-AVERAGE(OFFSET($H$3,0,0,'Données projet'!$E$12+1,1))</f>
        <v>#N/A</v>
      </c>
      <c r="CE70" s="60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0" t="e">
        <f t="shared" si="68"/>
        <v>#N/A</v>
      </c>
      <c r="CY70" s="60" t="e">
        <f ca="1">AVERAGE(OFFSET($CX$3,0,0,'Données projet'!$E$13+1,1))-AVERAGE(OFFSET($H$3,0,0,'Données projet'!$E$13+1,1))</f>
        <v>#N/A</v>
      </c>
      <c r="CZ70" s="60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</v>
      </c>
      <c r="N71" s="14">
        <f>IF('Données projet'!$A$36&gt;35,N70+M71-V70,IF(A71&lt;'Données projet'!$A$36,$K$205^A71,IF(A71='Données projet'!$A$36,'Données projet'!$B$36,N70+M71-V70)))</f>
        <v>227</v>
      </c>
      <c r="O71" s="14">
        <f>N71*VLOOKUP('Données projet'!$B$9,Paramètres!$A$1:$I$88,3,0)*VLOOKUP('Données projet'!$B$9,Paramètres!$A$1:$I$88,5,0)</f>
        <v>198.30720000000002</v>
      </c>
      <c r="P71" s="14">
        <f t="shared" si="87"/>
        <v>49.371957679623371</v>
      </c>
      <c r="Q71" s="22">
        <f t="shared" si="54"/>
        <v>431.37453295867743</v>
      </c>
      <c r="R71" s="60">
        <f t="shared" si="55"/>
        <v>724.70786629201075</v>
      </c>
      <c r="S71" s="60">
        <f ca="1">AVERAGE(OFFSET($R$3,0,0,'Données projet'!$E$9+1,1))-AVERAGE(OFFSET($H$3,0,0,'Données projet'!$E$9+1,1))</f>
        <v>231.46455632444412</v>
      </c>
      <c r="T71" s="60">
        <f t="shared" si="88"/>
        <v>261.58016723970195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18.729744087620041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18.729744087620041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projet'!$B$10,Paramètres!$A$1:$I$88,3,0)*VLOOKUP('Données projet'!$B$10,Paramètres!$A$1:$I$88,5,0)</f>
        <v>1.0286385077051818E-13</v>
      </c>
      <c r="AK71" s="14">
        <f t="shared" si="89"/>
        <v>1.5402366592183556E-12</v>
      </c>
      <c r="AL71" s="22">
        <f t="shared" si="58"/>
        <v>2.8617333882306215E-12</v>
      </c>
      <c r="AM71" s="60">
        <f t="shared" si="59"/>
        <v>293.33333333333616</v>
      </c>
      <c r="AN71" s="60">
        <f ca="1">AVERAGE(OFFSET($AM$3,0,0,'Données projet'!$E$10+1,1))-AVERAGE(OFFSET($H$3,0,0,'Données projet'!$E$10+1,1))</f>
        <v>311.71325080860925</v>
      </c>
      <c r="AO71" s="60">
        <f t="shared" si="90"/>
        <v>468.07182620886226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54.518545837314754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54.518545837314754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0" t="e">
        <f t="shared" si="62"/>
        <v>#N/A</v>
      </c>
      <c r="BI71" s="60" t="e">
        <f ca="1">AVERAGE(OFFSET($BH$3,0,0,'Données projet'!$E$11+1,1))-AVERAGE(OFFSET($H$3,0,0,'Données projet'!$E$11+1,1))</f>
        <v>#N/A</v>
      </c>
      <c r="BJ71" s="60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0" t="e">
        <f t="shared" si="65"/>
        <v>#N/A</v>
      </c>
      <c r="CD71" s="60" t="e">
        <f ca="1">AVERAGE(OFFSET($CC$3,0,0,'Données projet'!$E$12+1,1))-AVERAGE(OFFSET($H$3,0,0,'Données projet'!$E$12+1,1))</f>
        <v>#N/A</v>
      </c>
      <c r="CE71" s="60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0" t="e">
        <f t="shared" si="68"/>
        <v>#N/A</v>
      </c>
      <c r="CY71" s="60" t="e">
        <f ca="1">AVERAGE(OFFSET($CX$3,0,0,'Données projet'!$E$13+1,1))-AVERAGE(OFFSET($H$3,0,0,'Données projet'!$E$13+1,1))</f>
        <v>#N/A</v>
      </c>
      <c r="CZ71" s="60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</v>
      </c>
      <c r="N72" s="14">
        <f>IF('Données projet'!$A$36&gt;35,N71+M72-V71,IF(A72&lt;'Données projet'!$A$36,$K$205^A72,IF(A72='Données projet'!$A$36,'Données projet'!$B$36,N71+M72-V71)))</f>
        <v>232</v>
      </c>
      <c r="O72" s="14">
        <f>N72*VLOOKUP('Données projet'!$B$9,Paramètres!$A$1:$I$88,3,0)*VLOOKUP('Données projet'!$B$9,Paramètres!$A$1:$I$88,5,0)</f>
        <v>202.67520000000002</v>
      </c>
      <c r="P72" s="14">
        <f t="shared" si="87"/>
        <v>50.331640285313689</v>
      </c>
      <c r="Q72" s="22">
        <f t="shared" si="54"/>
        <v>440.653580163588</v>
      </c>
      <c r="R72" s="60">
        <f t="shared" si="55"/>
        <v>733.98691349692126</v>
      </c>
      <c r="S72" s="60">
        <f ca="1">AVERAGE(OFFSET($R$3,0,0,'Données projet'!$E$9+1,1))-AVERAGE(OFFSET($H$3,0,0,'Données projet'!$E$9+1,1))</f>
        <v>231.46455632444412</v>
      </c>
      <c r="T72" s="60">
        <f t="shared" si="88"/>
        <v>261.58016723970195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18.362465230077678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18.362465230077678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projet'!$B$10,Paramètres!$A$1:$I$88,3,0)*VLOOKUP('Données projet'!$B$10,Paramètres!$A$1:$I$88,5,0)</f>
        <v>1.0286385077051818E-13</v>
      </c>
      <c r="AK72" s="14">
        <f t="shared" si="89"/>
        <v>1.5402366592183556E-12</v>
      </c>
      <c r="AL72" s="22">
        <f t="shared" si="58"/>
        <v>2.8617333882306215E-12</v>
      </c>
      <c r="AM72" s="60">
        <f t="shared" si="59"/>
        <v>293.33333333333616</v>
      </c>
      <c r="AN72" s="60">
        <f ca="1">AVERAGE(OFFSET($AM$3,0,0,'Données projet'!$E$10+1,1))-AVERAGE(OFFSET($H$3,0,0,'Données projet'!$E$10+1,1))</f>
        <v>311.71325080860925</v>
      </c>
      <c r="AO72" s="60">
        <f t="shared" si="90"/>
        <v>468.07182620886226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53.449470406474511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53.449470406474511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0" t="e">
        <f t="shared" si="62"/>
        <v>#N/A</v>
      </c>
      <c r="BI72" s="60" t="e">
        <f ca="1">AVERAGE(OFFSET($BH$3,0,0,'Données projet'!$E$11+1,1))-AVERAGE(OFFSET($H$3,0,0,'Données projet'!$E$11+1,1))</f>
        <v>#N/A</v>
      </c>
      <c r="BJ72" s="60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0" t="e">
        <f t="shared" si="65"/>
        <v>#N/A</v>
      </c>
      <c r="CD72" s="60" t="e">
        <f ca="1">AVERAGE(OFFSET($CC$3,0,0,'Données projet'!$E$12+1,1))-AVERAGE(OFFSET($H$3,0,0,'Données projet'!$E$12+1,1))</f>
        <v>#N/A</v>
      </c>
      <c r="CE72" s="60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0" t="e">
        <f t="shared" si="68"/>
        <v>#N/A</v>
      </c>
      <c r="CY72" s="60" t="e">
        <f ca="1">AVERAGE(OFFSET($CX$3,0,0,'Données projet'!$E$13+1,1))-AVERAGE(OFFSET($H$3,0,0,'Données projet'!$E$13+1,1))</f>
        <v>#N/A</v>
      </c>
      <c r="CZ72" s="60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237</v>
      </c>
      <c r="L73" s="13">
        <f>VLOOKUP(A73,'Données projet'!$A$35:$I$55,9,0)</f>
        <v>5</v>
      </c>
      <c r="M73" s="13">
        <f t="array" ref="M73">INDEX(L:L,MIN(IF(ISNUMBER(L73:L269),ROW(L73:L269),"")))</f>
        <v>5</v>
      </c>
      <c r="N73" s="14">
        <f>IF('Données projet'!$A$36&gt;35,N72+M73-V72,IF(A73&lt;'Données projet'!$A$36,$K$205^A73,IF(A73='Données projet'!$A$36,'Données projet'!$B$36,N72+M73-V72)))</f>
        <v>237</v>
      </c>
      <c r="O73" s="14">
        <f>N73*VLOOKUP('Données projet'!$B$9,Paramètres!$A$1:$I$88,3,0)*VLOOKUP('Données projet'!$B$9,Paramètres!$A$1:$I$88,5,0)</f>
        <v>207.04320000000001</v>
      </c>
      <c r="P73" s="14">
        <f t="shared" si="87"/>
        <v>51.288918231806321</v>
      </c>
      <c r="Q73" s="22">
        <f t="shared" si="54"/>
        <v>449.92843925372944</v>
      </c>
      <c r="R73" s="60">
        <f t="shared" si="55"/>
        <v>743.26177258706275</v>
      </c>
      <c r="S73" s="60">
        <f ca="1">AVERAGE(OFFSET($R$3,0,0,'Données projet'!$E$9+1,1))-AVERAGE(OFFSET($H$3,0,0,'Données projet'!$E$9+1,1))</f>
        <v>231.46455632444412</v>
      </c>
      <c r="T73" s="60">
        <f t="shared" si="88"/>
        <v>261.58016723970195</v>
      </c>
      <c r="U73" s="16">
        <f>IF(ISNA(VLOOKUP(A73,'Données projet'!$A$35:$I$55,3,0)),0,VLOOKUP(A73,'Données projet'!$A$35:$I$55,3,0))</f>
        <v>13</v>
      </c>
      <c r="V73" s="16">
        <f>IF(ISNA(VLOOKUP(A73,'Données projet'!$A$35:$I$55,4,0)),0,VLOOKUP(A73,'Données projet'!$A$35:$I$55,4,0))</f>
        <v>18</v>
      </c>
      <c r="W73" s="17">
        <f>IF(ISNA(VLOOKUP(A73,'Données projet'!$A$35:$I$55,5,0)),0%,VLOOKUP(A73,'Données projet'!$A$35:$I$55,5,0)*VLOOKUP('Données projet'!$B$9,Paramètres!$A$1:$I$88,7,0))</f>
        <v>0.25800000000000001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22.487280047926312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22.487280047926312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projet'!$B$10,Paramètres!$A$1:$I$88,3,0)*VLOOKUP('Données projet'!$B$10,Paramètres!$A$1:$I$88,5,0)</f>
        <v>1.0286385077051818E-13</v>
      </c>
      <c r="AK73" s="14">
        <f t="shared" si="89"/>
        <v>1.5402366592183556E-12</v>
      </c>
      <c r="AL73" s="22">
        <f t="shared" si="58"/>
        <v>2.8617333882306215E-12</v>
      </c>
      <c r="AM73" s="60">
        <f t="shared" si="59"/>
        <v>293.33333333333616</v>
      </c>
      <c r="AN73" s="60">
        <f ca="1">AVERAGE(OFFSET($AM$3,0,0,'Données projet'!$E$10+1,1))-AVERAGE(OFFSET($H$3,0,0,'Données projet'!$E$10+1,1))</f>
        <v>311.71325080860925</v>
      </c>
      <c r="AO73" s="60">
        <f t="shared" si="90"/>
        <v>468.07182620886226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52.401358892761415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52.401358892761415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0" t="e">
        <f t="shared" si="62"/>
        <v>#N/A</v>
      </c>
      <c r="BI73" s="60" t="e">
        <f ca="1">AVERAGE(OFFSET($BH$3,0,0,'Données projet'!$E$11+1,1))-AVERAGE(OFFSET($H$3,0,0,'Données projet'!$E$11+1,1))</f>
        <v>#N/A</v>
      </c>
      <c r="BJ73" s="60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0" t="e">
        <f t="shared" si="65"/>
        <v>#N/A</v>
      </c>
      <c r="CD73" s="60" t="e">
        <f ca="1">AVERAGE(OFFSET($CC$3,0,0,'Données projet'!$E$12+1,1))-AVERAGE(OFFSET($H$3,0,0,'Données projet'!$E$12+1,1))</f>
        <v>#N/A</v>
      </c>
      <c r="CE73" s="60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0" t="e">
        <f t="shared" si="68"/>
        <v>#N/A</v>
      </c>
      <c r="CY73" s="60" t="e">
        <f ca="1">AVERAGE(OFFSET($CX$3,0,0,'Données projet'!$E$13+1,1))-AVERAGE(OFFSET($H$3,0,0,'Données projet'!$E$13+1,1))</f>
        <v>#N/A</v>
      </c>
      <c r="CZ73" s="60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4.4000000000000004</v>
      </c>
      <c r="N74" s="14">
        <f>IF('Données projet'!$A$36&gt;35,N73+M74-V73,IF(A74&lt;'Données projet'!$A$36,$K$205^A74,IF(A74='Données projet'!$A$36,'Données projet'!$B$36,N73+M74-V73)))</f>
        <v>223.4</v>
      </c>
      <c r="O74" s="14">
        <f>N74*VLOOKUP('Données projet'!$B$9,Paramètres!$A$1:$I$88,3,0)*VLOOKUP('Données projet'!$B$9,Paramètres!$A$1:$I$88,5,0)</f>
        <v>195.16224000000003</v>
      </c>
      <c r="P74" s="14">
        <f t="shared" si="87"/>
        <v>48.67946410296608</v>
      </c>
      <c r="Q74" s="22">
        <f t="shared" si="54"/>
        <v>424.69096797933258</v>
      </c>
      <c r="R74" s="60">
        <f t="shared" si="55"/>
        <v>718.0243013126659</v>
      </c>
      <c r="S74" s="60">
        <f ca="1">AVERAGE(OFFSET($R$3,0,0,'Données projet'!$E$9+1,1))-AVERAGE(OFFSET($H$3,0,0,'Données projet'!$E$9+1,1))</f>
        <v>231.46455632444412</v>
      </c>
      <c r="T74" s="60">
        <f t="shared" si="88"/>
        <v>261.58016723970195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22.046318202072975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22.046318202072975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projet'!$B$10,Paramètres!$A$1:$I$88,3,0)*VLOOKUP('Données projet'!$B$10,Paramètres!$A$1:$I$88,5,0)</f>
        <v>1.0286385077051818E-13</v>
      </c>
      <c r="AK74" s="14">
        <f t="shared" si="89"/>
        <v>1.5402366592183556E-12</v>
      </c>
      <c r="AL74" s="22">
        <f t="shared" si="58"/>
        <v>2.8617333882306215E-12</v>
      </c>
      <c r="AM74" s="60">
        <f t="shared" si="59"/>
        <v>293.33333333333616</v>
      </c>
      <c r="AN74" s="60">
        <f ca="1">AVERAGE(OFFSET($AM$3,0,0,'Données projet'!$E$10+1,1))-AVERAGE(OFFSET($H$3,0,0,'Données projet'!$E$10+1,1))</f>
        <v>311.71325080860925</v>
      </c>
      <c r="AO74" s="60">
        <f t="shared" si="90"/>
        <v>468.07182620886226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51.373800206547337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51.373800206547337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0" t="e">
        <f t="shared" si="62"/>
        <v>#N/A</v>
      </c>
      <c r="BI74" s="60" t="e">
        <f ca="1">AVERAGE(OFFSET($BH$3,0,0,'Données projet'!$E$11+1,1))-AVERAGE(OFFSET($H$3,0,0,'Données projet'!$E$11+1,1))</f>
        <v>#N/A</v>
      </c>
      <c r="BJ74" s="60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0" t="e">
        <f t="shared" si="65"/>
        <v>#N/A</v>
      </c>
      <c r="CD74" s="60" t="e">
        <f ca="1">AVERAGE(OFFSET($CC$3,0,0,'Données projet'!$E$12+1,1))-AVERAGE(OFFSET($H$3,0,0,'Données projet'!$E$12+1,1))</f>
        <v>#N/A</v>
      </c>
      <c r="CE74" s="60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0" t="e">
        <f t="shared" si="68"/>
        <v>#N/A</v>
      </c>
      <c r="CY74" s="60" t="e">
        <f ca="1">AVERAGE(OFFSET($CX$3,0,0,'Données projet'!$E$13+1,1))-AVERAGE(OFFSET($H$3,0,0,'Données projet'!$E$13+1,1))</f>
        <v>#N/A</v>
      </c>
      <c r="CZ74" s="60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4.4000000000000004</v>
      </c>
      <c r="N75" s="14">
        <f>IF('Données projet'!$A$36&gt;35,N74+M75-V74,IF(A75&lt;'Données projet'!$A$36,$K$205^A75,IF(A75='Données projet'!$A$36,'Données projet'!$B$36,N74+M75-V74)))</f>
        <v>227.8</v>
      </c>
      <c r="O75" s="14">
        <f>N75*VLOOKUP('Données projet'!$B$9,Paramètres!$A$1:$I$88,3,0)*VLOOKUP('Données projet'!$B$9,Paramètres!$A$1:$I$88,5,0)</f>
        <v>199.00608000000003</v>
      </c>
      <c r="P75" s="14">
        <f t="shared" si="87"/>
        <v>49.525670897515027</v>
      </c>
      <c r="Q75" s="22">
        <f t="shared" si="54"/>
        <v>432.85946614650538</v>
      </c>
      <c r="R75" s="60">
        <f t="shared" si="55"/>
        <v>726.19279947983864</v>
      </c>
      <c r="S75" s="60">
        <f ca="1">AVERAGE(OFFSET($R$3,0,0,'Données projet'!$E$9+1,1))-AVERAGE(OFFSET($H$3,0,0,'Données projet'!$E$9+1,1))</f>
        <v>231.46455632444412</v>
      </c>
      <c r="T75" s="60">
        <f t="shared" si="88"/>
        <v>261.58016723970195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21.614003349056652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21.614003349056652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projet'!$B$10,Paramètres!$A$1:$I$88,3,0)*VLOOKUP('Données projet'!$B$10,Paramètres!$A$1:$I$88,5,0)</f>
        <v>1.0286385077051818E-13</v>
      </c>
      <c r="AK75" s="14">
        <f t="shared" si="89"/>
        <v>1.5402366592183556E-12</v>
      </c>
      <c r="AL75" s="22">
        <f t="shared" si="58"/>
        <v>2.8617333882306215E-12</v>
      </c>
      <c r="AM75" s="60">
        <f t="shared" si="59"/>
        <v>293.33333333333616</v>
      </c>
      <c r="AN75" s="60">
        <f ca="1">AVERAGE(OFFSET($AM$3,0,0,'Données projet'!$E$10+1,1))-AVERAGE(OFFSET($H$3,0,0,'Données projet'!$E$10+1,1))</f>
        <v>311.71325080860925</v>
      </c>
      <c r="AO75" s="60">
        <f t="shared" si="90"/>
        <v>468.07182620886226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50.366391319421005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50.366391319421005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0" t="e">
        <f t="shared" si="62"/>
        <v>#N/A</v>
      </c>
      <c r="BI75" s="60" t="e">
        <f ca="1">AVERAGE(OFFSET($BH$3,0,0,'Données projet'!$E$11+1,1))-AVERAGE(OFFSET($H$3,0,0,'Données projet'!$E$11+1,1))</f>
        <v>#N/A</v>
      </c>
      <c r="BJ75" s="60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0" t="e">
        <f t="shared" si="65"/>
        <v>#N/A</v>
      </c>
      <c r="CD75" s="60" t="e">
        <f ca="1">AVERAGE(OFFSET($CC$3,0,0,'Données projet'!$E$12+1,1))-AVERAGE(OFFSET($H$3,0,0,'Données projet'!$E$12+1,1))</f>
        <v>#N/A</v>
      </c>
      <c r="CE75" s="60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0" t="e">
        <f t="shared" si="68"/>
        <v>#N/A</v>
      </c>
      <c r="CY75" s="60" t="e">
        <f ca="1">AVERAGE(OFFSET($CX$3,0,0,'Données projet'!$E$13+1,1))-AVERAGE(OFFSET($H$3,0,0,'Données projet'!$E$13+1,1))</f>
        <v>#N/A</v>
      </c>
      <c r="CZ75" s="60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4.4000000000000004</v>
      </c>
      <c r="N76" s="14">
        <f>IF('Données projet'!$A$36&gt;35,N75+M76-V75,IF(A76&lt;'Données projet'!$A$36,$K$205^A76,IF(A76='Données projet'!$A$36,'Données projet'!$B$36,N75+M76-V75)))</f>
        <v>232.20000000000002</v>
      </c>
      <c r="O76" s="14">
        <f>N76*VLOOKUP('Données projet'!$B$9,Paramètres!$A$1:$I$88,3,0)*VLOOKUP('Données projet'!$B$9,Paramètres!$A$1:$I$88,5,0)</f>
        <v>202.84992000000003</v>
      </c>
      <c r="P76" s="14">
        <f t="shared" si="87"/>
        <v>50.369977187686075</v>
      </c>
      <c r="Q76" s="22">
        <f t="shared" si="54"/>
        <v>441.02465426855332</v>
      </c>
      <c r="R76" s="60">
        <f t="shared" si="55"/>
        <v>734.35798760188663</v>
      </c>
      <c r="S76" s="60">
        <f ca="1">AVERAGE(OFFSET($R$3,0,0,'Données projet'!$E$9+1,1))-AVERAGE(OFFSET($H$3,0,0,'Données projet'!$E$9+1,1))</f>
        <v>231.46455632444412</v>
      </c>
      <c r="T76" s="60">
        <f t="shared" si="88"/>
        <v>261.58016723970195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21.190165926621958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21.190165926621958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projet'!$B$10,Paramètres!$A$1:$I$88,3,0)*VLOOKUP('Données projet'!$B$10,Paramètres!$A$1:$I$88,5,0)</f>
        <v>1.0286385077051818E-13</v>
      </c>
      <c r="AK76" s="14">
        <f t="shared" si="89"/>
        <v>1.5402366592183556E-12</v>
      </c>
      <c r="AL76" s="22">
        <f t="shared" si="58"/>
        <v>2.8617333882306215E-12</v>
      </c>
      <c r="AM76" s="60">
        <f t="shared" si="59"/>
        <v>293.33333333333616</v>
      </c>
      <c r="AN76" s="60">
        <f ca="1">AVERAGE(OFFSET($AM$3,0,0,'Données projet'!$E$10+1,1))-AVERAGE(OFFSET($H$3,0,0,'Données projet'!$E$10+1,1))</f>
        <v>311.71325080860925</v>
      </c>
      <c r="AO76" s="60">
        <f t="shared" si="90"/>
        <v>468.07182620886226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49.378737106112467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49.378737106112467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0" t="e">
        <f t="shared" si="62"/>
        <v>#N/A</v>
      </c>
      <c r="BI76" s="60" t="e">
        <f ca="1">AVERAGE(OFFSET($BH$3,0,0,'Données projet'!$E$11+1,1))-AVERAGE(OFFSET($H$3,0,0,'Données projet'!$E$11+1,1))</f>
        <v>#N/A</v>
      </c>
      <c r="BJ76" s="60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0" t="e">
        <f t="shared" si="65"/>
        <v>#N/A</v>
      </c>
      <c r="CD76" s="60" t="e">
        <f ca="1">AVERAGE(OFFSET($CC$3,0,0,'Données projet'!$E$12+1,1))-AVERAGE(OFFSET($H$3,0,0,'Données projet'!$E$12+1,1))</f>
        <v>#N/A</v>
      </c>
      <c r="CE76" s="60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0" t="e">
        <f t="shared" si="68"/>
        <v>#N/A</v>
      </c>
      <c r="CY76" s="60" t="e">
        <f ca="1">AVERAGE(OFFSET($CX$3,0,0,'Données projet'!$E$13+1,1))-AVERAGE(OFFSET($H$3,0,0,'Données projet'!$E$13+1,1))</f>
        <v>#N/A</v>
      </c>
      <c r="CZ76" s="60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4.4000000000000004</v>
      </c>
      <c r="N77" s="14">
        <f>IF('Données projet'!$A$36&gt;35,N76+M77-V76,IF(A77&lt;'Données projet'!$A$36,$K$205^A77,IF(A77='Données projet'!$A$36,'Données projet'!$B$36,N76+M77-V76)))</f>
        <v>236.60000000000002</v>
      </c>
      <c r="O77" s="14">
        <f>N77*VLOOKUP('Données projet'!$B$9,Paramètres!$A$1:$I$88,3,0)*VLOOKUP('Données projet'!$B$9,Paramètres!$A$1:$I$88,5,0)</f>
        <v>206.69376000000005</v>
      </c>
      <c r="P77" s="14">
        <f t="shared" si="87"/>
        <v>51.212423138937325</v>
      </c>
      <c r="Q77" s="22">
        <f t="shared" si="54"/>
        <v>449.18660230031583</v>
      </c>
      <c r="R77" s="60">
        <f t="shared" si="55"/>
        <v>742.51993563364908</v>
      </c>
      <c r="S77" s="60">
        <f ca="1">AVERAGE(OFFSET($R$3,0,0,'Données projet'!$E$9+1,1))-AVERAGE(OFFSET($H$3,0,0,'Données projet'!$E$9+1,1))</f>
        <v>231.46455632444412</v>
      </c>
      <c r="T77" s="60">
        <f t="shared" si="88"/>
        <v>261.58016723970195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20.774639697525906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20.774639697525906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projet'!$B$10,Paramètres!$A$1:$I$88,3,0)*VLOOKUP('Données projet'!$B$10,Paramètres!$A$1:$I$88,5,0)</f>
        <v>1.0286385077051818E-13</v>
      </c>
      <c r="AK77" s="14">
        <f t="shared" si="89"/>
        <v>1.5402366592183556E-12</v>
      </c>
      <c r="AL77" s="22">
        <f t="shared" si="58"/>
        <v>2.8617333882306215E-12</v>
      </c>
      <c r="AM77" s="60">
        <f t="shared" si="59"/>
        <v>293.33333333333616</v>
      </c>
      <c r="AN77" s="60">
        <f ca="1">AVERAGE(OFFSET($AM$3,0,0,'Données projet'!$E$10+1,1))-AVERAGE(OFFSET($H$3,0,0,'Données projet'!$E$10+1,1))</f>
        <v>311.71325080860925</v>
      </c>
      <c r="AO77" s="60">
        <f t="shared" si="90"/>
        <v>468.07182620886226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48.410450189517327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48.410450189517327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0" t="e">
        <f t="shared" si="62"/>
        <v>#N/A</v>
      </c>
      <c r="BI77" s="60" t="e">
        <f ca="1">AVERAGE(OFFSET($BH$3,0,0,'Données projet'!$E$11+1,1))-AVERAGE(OFFSET($H$3,0,0,'Données projet'!$E$11+1,1))</f>
        <v>#N/A</v>
      </c>
      <c r="BJ77" s="60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0" t="e">
        <f t="shared" si="65"/>
        <v>#N/A</v>
      </c>
      <c r="CD77" s="60" t="e">
        <f ca="1">AVERAGE(OFFSET($CC$3,0,0,'Données projet'!$E$12+1,1))-AVERAGE(OFFSET($H$3,0,0,'Données projet'!$E$12+1,1))</f>
        <v>#N/A</v>
      </c>
      <c r="CE77" s="60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0" t="e">
        <f t="shared" si="68"/>
        <v>#N/A</v>
      </c>
      <c r="CY77" s="60" t="e">
        <f ca="1">AVERAGE(OFFSET($CX$3,0,0,'Données projet'!$E$13+1,1))-AVERAGE(OFFSET($H$3,0,0,'Données projet'!$E$13+1,1))</f>
        <v>#N/A</v>
      </c>
      <c r="CZ77" s="60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241</v>
      </c>
      <c r="L78" s="13">
        <f>VLOOKUP(A78,'Données projet'!$A$35:$I$55,9,0)</f>
        <v>4.4000000000000004</v>
      </c>
      <c r="M78" s="13">
        <f t="array" ref="M78">INDEX(L:L,MIN(IF(ISNUMBER(L78:L274),ROW(L78:L274),"")))</f>
        <v>4.4000000000000004</v>
      </c>
      <c r="N78" s="14">
        <f>IF('Données projet'!$A$36&gt;35,N77+M78-V77,IF(A78&lt;'Données projet'!$A$36,$K$205^A78,IF(A78='Données projet'!$A$36,'Données projet'!$B$36,N77+M78-V77)))</f>
        <v>241.00000000000003</v>
      </c>
      <c r="O78" s="14">
        <f>N78*VLOOKUP('Données projet'!$B$9,Paramètres!$A$1:$I$88,3,0)*VLOOKUP('Données projet'!$B$9,Paramètres!$A$1:$I$88,5,0)</f>
        <v>210.53760000000005</v>
      </c>
      <c r="P78" s="14">
        <f t="shared" si="87"/>
        <v>52.053047337322276</v>
      </c>
      <c r="Q78" s="22">
        <f t="shared" si="54"/>
        <v>457.34537744583628</v>
      </c>
      <c r="R78" s="60">
        <f t="shared" si="55"/>
        <v>750.67871077916959</v>
      </c>
      <c r="S78" s="60">
        <f ca="1">AVERAGE(OFFSET($R$3,0,0,'Données projet'!$E$9+1,1))-AVERAGE(OFFSET($H$3,0,0,'Données projet'!$E$9+1,1))</f>
        <v>231.46455632444412</v>
      </c>
      <c r="T78" s="60">
        <f t="shared" si="88"/>
        <v>261.58016723970195</v>
      </c>
      <c r="U78" s="16">
        <f>IF(ISNA(VLOOKUP(A78,'Données projet'!$A$35:$I$55,3,0)),0,VLOOKUP(A78,'Données projet'!$A$35:$I$55,3,0))</f>
        <v>14</v>
      </c>
      <c r="V78" s="16">
        <f>IF(ISNA(VLOOKUP(A78,'Données projet'!$A$35:$I$55,4,0)),0,VLOOKUP(A78,'Données projet'!$A$35:$I$55,4,0))</f>
        <v>241</v>
      </c>
      <c r="W78" s="17">
        <f>IF(ISNA(VLOOKUP(A78,'Données projet'!$A$35:$I$55,5,0)),0%,VLOOKUP(A78,'Données projet'!$A$35:$I$55,5,0)*VLOOKUP('Données projet'!$B$9,Paramètres!$A$1:$I$88,7,0))</f>
        <v>0.34400000000000003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100.43088140315348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100.43088140315348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projet'!$B$10,Paramètres!$A$1:$I$88,3,0)*VLOOKUP('Données projet'!$B$10,Paramètres!$A$1:$I$88,5,0)</f>
        <v>1.0286385077051818E-13</v>
      </c>
      <c r="AK78" s="14">
        <f t="shared" si="89"/>
        <v>1.5402366592183556E-12</v>
      </c>
      <c r="AL78" s="22">
        <f t="shared" si="58"/>
        <v>2.8617333882306215E-12</v>
      </c>
      <c r="AM78" s="60">
        <f t="shared" si="59"/>
        <v>293.33333333333616</v>
      </c>
      <c r="AN78" s="60">
        <f ca="1">AVERAGE(OFFSET($AM$3,0,0,'Données projet'!$E$10+1,1))-AVERAGE(OFFSET($H$3,0,0,'Données projet'!$E$10+1,1))</f>
        <v>311.71325080860925</v>
      </c>
      <c r="AO78" s="60">
        <f t="shared" si="90"/>
        <v>468.07182620886226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47.461150788759916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47.461150788759916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0" t="e">
        <f t="shared" si="62"/>
        <v>#N/A</v>
      </c>
      <c r="BI78" s="60" t="e">
        <f ca="1">AVERAGE(OFFSET($BH$3,0,0,'Données projet'!$E$11+1,1))-AVERAGE(OFFSET($H$3,0,0,'Données projet'!$E$11+1,1))</f>
        <v>#N/A</v>
      </c>
      <c r="BJ78" s="60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0" t="e">
        <f t="shared" si="65"/>
        <v>#N/A</v>
      </c>
      <c r="CD78" s="60" t="e">
        <f ca="1">AVERAGE(OFFSET($CC$3,0,0,'Données projet'!$E$12+1,1))-AVERAGE(OFFSET($H$3,0,0,'Données projet'!$E$12+1,1))</f>
        <v>#N/A</v>
      </c>
      <c r="CE78" s="60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0" t="e">
        <f t="shared" si="68"/>
        <v>#N/A</v>
      </c>
      <c r="CY78" s="60" t="e">
        <f ca="1">AVERAGE(OFFSET($CX$3,0,0,'Données projet'!$E$13+1,1))-AVERAGE(OFFSET($H$3,0,0,'Données projet'!$E$13+1,1))</f>
        <v>#N/A</v>
      </c>
      <c r="CZ78" s="60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2.8421709430404007E-14</v>
      </c>
      <c r="O79" s="14">
        <f>N79*VLOOKUP('Données projet'!$B$9,Paramètres!$A$1:$I$88,3,0)*VLOOKUP('Données projet'!$B$9,Paramètres!$A$1:$I$88,5,0)</f>
        <v>2.4829205358400945E-14</v>
      </c>
      <c r="P79" s="14">
        <f t="shared" si="87"/>
        <v>4.3867331143352915E-13</v>
      </c>
      <c r="Q79" s="22">
        <f t="shared" si="54"/>
        <v>8.0726688341261168E-13</v>
      </c>
      <c r="R79" s="60">
        <f t="shared" si="55"/>
        <v>293.33333333333411</v>
      </c>
      <c r="S79" s="60">
        <f ca="1">AVERAGE(OFFSET($R$3,0,0,'Données projet'!$E$9+1,1))-AVERAGE(OFFSET($H$3,0,0,'Données projet'!$E$9+1,1))</f>
        <v>231.46455632444412</v>
      </c>
      <c r="T79" s="60">
        <f t="shared" si="88"/>
        <v>261.58016723970195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98.461493075626692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98.461493075626692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projet'!$B$10,Paramètres!$A$1:$I$88,3,0)*VLOOKUP('Données projet'!$B$10,Paramètres!$A$1:$I$88,5,0)</f>
        <v>1.0286385077051818E-13</v>
      </c>
      <c r="AK79" s="14">
        <f t="shared" si="89"/>
        <v>1.5402366592183556E-12</v>
      </c>
      <c r="AL79" s="22">
        <f t="shared" si="58"/>
        <v>2.8617333882306215E-12</v>
      </c>
      <c r="AM79" s="60">
        <f t="shared" si="59"/>
        <v>293.33333333333616</v>
      </c>
      <c r="AN79" s="60">
        <f ca="1">AVERAGE(OFFSET($AM$3,0,0,'Données projet'!$E$10+1,1))-AVERAGE(OFFSET($H$3,0,0,'Données projet'!$E$10+1,1))</f>
        <v>311.71325080860925</v>
      </c>
      <c r="AO79" s="60">
        <f t="shared" si="90"/>
        <v>468.07182620886226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46.530466570235895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46.530466570235895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0" t="e">
        <f t="shared" si="62"/>
        <v>#N/A</v>
      </c>
      <c r="BI79" s="60" t="e">
        <f ca="1">AVERAGE(OFFSET($BH$3,0,0,'Données projet'!$E$11+1,1))-AVERAGE(OFFSET($H$3,0,0,'Données projet'!$E$11+1,1))</f>
        <v>#N/A</v>
      </c>
      <c r="BJ79" s="60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0" t="e">
        <f t="shared" si="65"/>
        <v>#N/A</v>
      </c>
      <c r="CD79" s="60" t="e">
        <f ca="1">AVERAGE(OFFSET($CC$3,0,0,'Données projet'!$E$12+1,1))-AVERAGE(OFFSET($H$3,0,0,'Données projet'!$E$12+1,1))</f>
        <v>#N/A</v>
      </c>
      <c r="CE79" s="60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0" t="e">
        <f t="shared" si="68"/>
        <v>#N/A</v>
      </c>
      <c r="CY79" s="60" t="e">
        <f ca="1">AVERAGE(OFFSET($CX$3,0,0,'Données projet'!$E$13+1,1))-AVERAGE(OFFSET($H$3,0,0,'Données projet'!$E$13+1,1))</f>
        <v>#N/A</v>
      </c>
      <c r="CZ79" s="60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2.8421709430404007E-14</v>
      </c>
      <c r="O80" s="14">
        <f>N80*VLOOKUP('Données projet'!$B$9,Paramètres!$A$1:$I$88,3,0)*VLOOKUP('Données projet'!$B$9,Paramètres!$A$1:$I$88,5,0)</f>
        <v>2.4829205358400945E-14</v>
      </c>
      <c r="P80" s="14">
        <f t="shared" si="87"/>
        <v>4.3867331143352915E-13</v>
      </c>
      <c r="Q80" s="22">
        <f t="shared" si="54"/>
        <v>8.0726688341261168E-13</v>
      </c>
      <c r="R80" s="60">
        <f t="shared" si="55"/>
        <v>293.33333333333411</v>
      </c>
      <c r="S80" s="60">
        <f ca="1">AVERAGE(OFFSET($R$3,0,0,'Données projet'!$E$9+1,1))-AVERAGE(OFFSET($H$3,0,0,'Données projet'!$E$9+1,1))</f>
        <v>231.46455632444412</v>
      </c>
      <c r="T80" s="60">
        <f t="shared" si="88"/>
        <v>261.58016723970195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96.530723251994431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96.530723251994431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projet'!$B$10,Paramètres!$A$1:$I$88,3,0)*VLOOKUP('Données projet'!$B$10,Paramètres!$A$1:$I$88,5,0)</f>
        <v>1.0286385077051818E-13</v>
      </c>
      <c r="AK80" s="14">
        <f t="shared" si="89"/>
        <v>1.5402366592183556E-12</v>
      </c>
      <c r="AL80" s="22">
        <f t="shared" si="58"/>
        <v>2.8617333882306215E-12</v>
      </c>
      <c r="AM80" s="60">
        <f t="shared" si="59"/>
        <v>293.33333333333616</v>
      </c>
      <c r="AN80" s="60">
        <f ca="1">AVERAGE(OFFSET($AM$3,0,0,'Données projet'!$E$10+1,1))-AVERAGE(OFFSET($H$3,0,0,'Données projet'!$E$10+1,1))</f>
        <v>311.71325080860925</v>
      </c>
      <c r="AO80" s="60">
        <f t="shared" si="90"/>
        <v>468.07182620886226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45.618032501575804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45.618032501575804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0" t="e">
        <f t="shared" si="62"/>
        <v>#N/A</v>
      </c>
      <c r="BI80" s="60" t="e">
        <f ca="1">AVERAGE(OFFSET($BH$3,0,0,'Données projet'!$E$11+1,1))-AVERAGE(OFFSET($H$3,0,0,'Données projet'!$E$11+1,1))</f>
        <v>#N/A</v>
      </c>
      <c r="BJ80" s="60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0" t="e">
        <f t="shared" si="65"/>
        <v>#N/A</v>
      </c>
      <c r="CD80" s="60" t="e">
        <f ca="1">AVERAGE(OFFSET($CC$3,0,0,'Données projet'!$E$12+1,1))-AVERAGE(OFFSET($H$3,0,0,'Données projet'!$E$12+1,1))</f>
        <v>#N/A</v>
      </c>
      <c r="CE80" s="60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0" t="e">
        <f t="shared" si="68"/>
        <v>#N/A</v>
      </c>
      <c r="CY80" s="60" t="e">
        <f ca="1">AVERAGE(OFFSET($CX$3,0,0,'Données projet'!$E$13+1,1))-AVERAGE(OFFSET($H$3,0,0,'Données projet'!$E$13+1,1))</f>
        <v>#N/A</v>
      </c>
      <c r="CZ80" s="60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2.8421709430404007E-14</v>
      </c>
      <c r="O81" s="14">
        <f>N81*VLOOKUP('Données projet'!$B$9,Paramètres!$A$1:$I$88,3,0)*VLOOKUP('Données projet'!$B$9,Paramètres!$A$1:$I$88,5,0)</f>
        <v>2.4829205358400945E-14</v>
      </c>
      <c r="P81" s="14">
        <f t="shared" si="87"/>
        <v>4.3867331143352915E-13</v>
      </c>
      <c r="Q81" s="22">
        <f t="shared" si="54"/>
        <v>8.0726688341261168E-13</v>
      </c>
      <c r="R81" s="60">
        <f t="shared" si="55"/>
        <v>293.33333333333411</v>
      </c>
      <c r="S81" s="60">
        <f ca="1">AVERAGE(OFFSET($R$3,0,0,'Données projet'!$E$9+1,1))-AVERAGE(OFFSET($H$3,0,0,'Données projet'!$E$9+1,1))</f>
        <v>231.46455632444412</v>
      </c>
      <c r="T81" s="60">
        <f t="shared" si="88"/>
        <v>261.58016723970195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94.637814646950289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94.637814646950289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projet'!$B$10,Paramètres!$A$1:$I$88,3,0)*VLOOKUP('Données projet'!$B$10,Paramètres!$A$1:$I$88,5,0)</f>
        <v>1.0286385077051818E-13</v>
      </c>
      <c r="AK81" s="14">
        <f t="shared" si="89"/>
        <v>1.5402366592183556E-12</v>
      </c>
      <c r="AL81" s="22">
        <f t="shared" si="58"/>
        <v>2.8617333882306215E-12</v>
      </c>
      <c r="AM81" s="60">
        <f t="shared" si="59"/>
        <v>293.33333333333616</v>
      </c>
      <c r="AN81" s="60">
        <f ca="1">AVERAGE(OFFSET($AM$3,0,0,'Données projet'!$E$10+1,1))-AVERAGE(OFFSET($H$3,0,0,'Données projet'!$E$10+1,1))</f>
        <v>311.71325080860925</v>
      </c>
      <c r="AO81" s="60">
        <f t="shared" si="90"/>
        <v>468.07182620886226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44.723490708472312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44.723490708472312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0" t="e">
        <f t="shared" si="62"/>
        <v>#N/A</v>
      </c>
      <c r="BI81" s="60" t="e">
        <f ca="1">AVERAGE(OFFSET($BH$3,0,0,'Données projet'!$E$11+1,1))-AVERAGE(OFFSET($H$3,0,0,'Données projet'!$E$11+1,1))</f>
        <v>#N/A</v>
      </c>
      <c r="BJ81" s="60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0" t="e">
        <f t="shared" si="65"/>
        <v>#N/A</v>
      </c>
      <c r="CD81" s="60" t="e">
        <f ca="1">AVERAGE(OFFSET($CC$3,0,0,'Données projet'!$E$12+1,1))-AVERAGE(OFFSET($H$3,0,0,'Données projet'!$E$12+1,1))</f>
        <v>#N/A</v>
      </c>
      <c r="CE81" s="60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0" t="e">
        <f t="shared" si="68"/>
        <v>#N/A</v>
      </c>
      <c r="CY81" s="60" t="e">
        <f ca="1">AVERAGE(OFFSET($CX$3,0,0,'Données projet'!$E$13+1,1))-AVERAGE(OFFSET($H$3,0,0,'Données projet'!$E$13+1,1))</f>
        <v>#N/A</v>
      </c>
      <c r="CZ81" s="60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2.8421709430404007E-14</v>
      </c>
      <c r="O82" s="14">
        <f>N82*VLOOKUP('Données projet'!$B$9,Paramètres!$A$1:$I$88,3,0)*VLOOKUP('Données projet'!$B$9,Paramètres!$A$1:$I$88,5,0)</f>
        <v>2.4829205358400945E-14</v>
      </c>
      <c r="P82" s="14">
        <f t="shared" si="87"/>
        <v>4.3867331143352915E-13</v>
      </c>
      <c r="Q82" s="22">
        <f t="shared" si="54"/>
        <v>8.0726688341261168E-13</v>
      </c>
      <c r="R82" s="60">
        <f t="shared" si="55"/>
        <v>293.33333333333411</v>
      </c>
      <c r="S82" s="60">
        <f ca="1">AVERAGE(OFFSET($R$3,0,0,'Données projet'!$E$9+1,1))-AVERAGE(OFFSET($H$3,0,0,'Données projet'!$E$9+1,1))</f>
        <v>231.46455632444412</v>
      </c>
      <c r="T82" s="60">
        <f t="shared" si="88"/>
        <v>261.58016723970195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92.782024825090815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92.782024825090815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projet'!$B$10,Paramètres!$A$1:$I$88,3,0)*VLOOKUP('Données projet'!$B$10,Paramètres!$A$1:$I$88,5,0)</f>
        <v>1.0286385077051818E-13</v>
      </c>
      <c r="AK82" s="14">
        <f t="shared" si="89"/>
        <v>1.5402366592183556E-12</v>
      </c>
      <c r="AL82" s="22">
        <f t="shared" si="58"/>
        <v>2.8617333882306215E-12</v>
      </c>
      <c r="AM82" s="60">
        <f t="shared" si="59"/>
        <v>293.33333333333616</v>
      </c>
      <c r="AN82" s="60">
        <f ca="1">AVERAGE(OFFSET($AM$3,0,0,'Données projet'!$E$10+1,1))-AVERAGE(OFFSET($H$3,0,0,'Données projet'!$E$10+1,1))</f>
        <v>311.71325080860925</v>
      </c>
      <c r="AO82" s="60">
        <f t="shared" si="90"/>
        <v>468.07182620886226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43.846490334314957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43.846490334314957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0" t="e">
        <f t="shared" si="62"/>
        <v>#N/A</v>
      </c>
      <c r="BI82" s="60" t="e">
        <f ca="1">AVERAGE(OFFSET($BH$3,0,0,'Données projet'!$E$11+1,1))-AVERAGE(OFFSET($H$3,0,0,'Données projet'!$E$11+1,1))</f>
        <v>#N/A</v>
      </c>
      <c r="BJ82" s="60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0" t="e">
        <f t="shared" si="65"/>
        <v>#N/A</v>
      </c>
      <c r="CD82" s="60" t="e">
        <f ca="1">AVERAGE(OFFSET($CC$3,0,0,'Données projet'!$E$12+1,1))-AVERAGE(OFFSET($H$3,0,0,'Données projet'!$E$12+1,1))</f>
        <v>#N/A</v>
      </c>
      <c r="CE82" s="60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0" t="e">
        <f t="shared" si="68"/>
        <v>#N/A</v>
      </c>
      <c r="CY82" s="60" t="e">
        <f ca="1">AVERAGE(OFFSET($CX$3,0,0,'Données projet'!$E$13+1,1))-AVERAGE(OFFSET($H$3,0,0,'Données projet'!$E$13+1,1))</f>
        <v>#N/A</v>
      </c>
      <c r="CZ82" s="60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2.8421709430404007E-14</v>
      </c>
      <c r="O83" s="14">
        <f>N83*VLOOKUP('Données projet'!$B$9,Paramètres!$A$1:$I$88,3,0)*VLOOKUP('Données projet'!$B$9,Paramètres!$A$1:$I$88,5,0)</f>
        <v>2.4829205358400945E-14</v>
      </c>
      <c r="P83" s="14">
        <f t="shared" si="87"/>
        <v>4.3867331143352915E-13</v>
      </c>
      <c r="Q83" s="22">
        <f t="shared" si="54"/>
        <v>8.0726688341261168E-13</v>
      </c>
      <c r="R83" s="60">
        <f t="shared" si="55"/>
        <v>293.33333333333411</v>
      </c>
      <c r="S83" s="60">
        <f ca="1">AVERAGE(OFFSET($R$3,0,0,'Données projet'!$E$9+1,1))-AVERAGE(OFFSET($H$3,0,0,'Données projet'!$E$9+1,1))</f>
        <v>231.46455632444412</v>
      </c>
      <c r="T83" s="60">
        <f t="shared" si="88"/>
        <v>261.58016723970195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90.962625909717985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90.962625909717985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projet'!$B$10,Paramètres!$A$1:$I$88,3,0)*VLOOKUP('Données projet'!$B$10,Paramètres!$A$1:$I$88,5,0)</f>
        <v>1.0286385077051818E-13</v>
      </c>
      <c r="AK83" s="14">
        <f t="shared" si="89"/>
        <v>1.5402366592183556E-12</v>
      </c>
      <c r="AL83" s="22">
        <f t="shared" si="58"/>
        <v>2.8617333882306215E-12</v>
      </c>
      <c r="AM83" s="60">
        <f t="shared" si="59"/>
        <v>293.33333333333616</v>
      </c>
      <c r="AN83" s="60">
        <f ca="1">AVERAGE(OFFSET($AM$3,0,0,'Données projet'!$E$10+1,1))-AVERAGE(OFFSET($H$3,0,0,'Données projet'!$E$10+1,1))</f>
        <v>311.71325080860925</v>
      </c>
      <c r="AO83" s="60">
        <f t="shared" si="90"/>
        <v>468.07182620886226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42.986687402577424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42.986687402577424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0" t="e">
        <f t="shared" si="62"/>
        <v>#N/A</v>
      </c>
      <c r="BI83" s="60" t="e">
        <f ca="1">AVERAGE(OFFSET($BH$3,0,0,'Données projet'!$E$11+1,1))-AVERAGE(OFFSET($H$3,0,0,'Données projet'!$E$11+1,1))</f>
        <v>#N/A</v>
      </c>
      <c r="BJ83" s="60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0" t="e">
        <f t="shared" si="65"/>
        <v>#N/A</v>
      </c>
      <c r="CD83" s="60" t="e">
        <f ca="1">AVERAGE(OFFSET($CC$3,0,0,'Données projet'!$E$12+1,1))-AVERAGE(OFFSET($H$3,0,0,'Données projet'!$E$12+1,1))</f>
        <v>#N/A</v>
      </c>
      <c r="CE83" s="60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0" t="e">
        <f t="shared" si="68"/>
        <v>#N/A</v>
      </c>
      <c r="CY83" s="60" t="e">
        <f ca="1">AVERAGE(OFFSET($CX$3,0,0,'Données projet'!$E$13+1,1))-AVERAGE(OFFSET($H$3,0,0,'Données projet'!$E$13+1,1))</f>
        <v>#N/A</v>
      </c>
      <c r="CZ83" s="60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2.8421709430404007E-14</v>
      </c>
      <c r="O84" s="14">
        <f>N84*VLOOKUP('Données projet'!$B$9,Paramètres!$A$1:$I$88,3,0)*VLOOKUP('Données projet'!$B$9,Paramètres!$A$1:$I$88,5,0)</f>
        <v>2.4829205358400945E-14</v>
      </c>
      <c r="P84" s="14">
        <f t="shared" si="87"/>
        <v>4.3867331143352915E-13</v>
      </c>
      <c r="Q84" s="22">
        <f t="shared" si="54"/>
        <v>8.0726688341261168E-13</v>
      </c>
      <c r="R84" s="60">
        <f t="shared" si="55"/>
        <v>293.33333333333411</v>
      </c>
      <c r="S84" s="60">
        <f ca="1">AVERAGE(OFFSET($R$3,0,0,'Données projet'!$E$9+1,1))-AVERAGE(OFFSET($H$3,0,0,'Données projet'!$E$9+1,1))</f>
        <v>231.46455632444412</v>
      </c>
      <c r="T84" s="60">
        <f t="shared" si="88"/>
        <v>261.58016723970195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89.178904297351849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89.178904297351849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projet'!$B$10,Paramètres!$A$1:$I$88,3,0)*VLOOKUP('Données projet'!$B$10,Paramètres!$A$1:$I$88,5,0)</f>
        <v>1.0286385077051818E-13</v>
      </c>
      <c r="AK84" s="14">
        <f t="shared" si="89"/>
        <v>1.5402366592183556E-12</v>
      </c>
      <c r="AL84" s="22">
        <f t="shared" si="58"/>
        <v>2.8617333882306215E-12</v>
      </c>
      <c r="AM84" s="60">
        <f t="shared" si="59"/>
        <v>293.33333333333616</v>
      </c>
      <c r="AN84" s="60">
        <f ca="1">AVERAGE(OFFSET($AM$3,0,0,'Données projet'!$E$10+1,1))-AVERAGE(OFFSET($H$3,0,0,'Données projet'!$E$10+1,1))</f>
        <v>311.71325080860925</v>
      </c>
      <c r="AO84" s="60">
        <f t="shared" si="90"/>
        <v>468.07182620886226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42.143744681903257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42.143744681903257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0" t="e">
        <f t="shared" si="62"/>
        <v>#N/A</v>
      </c>
      <c r="BI84" s="60" t="e">
        <f ca="1">AVERAGE(OFFSET($BH$3,0,0,'Données projet'!$E$11+1,1))-AVERAGE(OFFSET($H$3,0,0,'Données projet'!$E$11+1,1))</f>
        <v>#N/A</v>
      </c>
      <c r="BJ84" s="60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0" t="e">
        <f t="shared" si="65"/>
        <v>#N/A</v>
      </c>
      <c r="CD84" s="60" t="e">
        <f ca="1">AVERAGE(OFFSET($CC$3,0,0,'Données projet'!$E$12+1,1))-AVERAGE(OFFSET($H$3,0,0,'Données projet'!$E$12+1,1))</f>
        <v>#N/A</v>
      </c>
      <c r="CE84" s="60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0" t="e">
        <f t="shared" si="68"/>
        <v>#N/A</v>
      </c>
      <c r="CY84" s="60" t="e">
        <f ca="1">AVERAGE(OFFSET($CX$3,0,0,'Données projet'!$E$13+1,1))-AVERAGE(OFFSET($H$3,0,0,'Données projet'!$E$13+1,1))</f>
        <v>#N/A</v>
      </c>
      <c r="CZ84" s="60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2.8421709430404007E-14</v>
      </c>
      <c r="O85" s="14">
        <f>N85*VLOOKUP('Données projet'!$B$9,Paramètres!$A$1:$I$88,3,0)*VLOOKUP('Données projet'!$B$9,Paramètres!$A$1:$I$88,5,0)</f>
        <v>2.4829205358400945E-14</v>
      </c>
      <c r="P85" s="14">
        <f t="shared" si="87"/>
        <v>4.3867331143352915E-13</v>
      </c>
      <c r="Q85" s="22">
        <f t="shared" si="54"/>
        <v>8.0726688341261168E-13</v>
      </c>
      <c r="R85" s="60">
        <f t="shared" si="55"/>
        <v>293.33333333333411</v>
      </c>
      <c r="S85" s="60">
        <f ca="1">AVERAGE(OFFSET($R$3,0,0,'Données projet'!$E$9+1,1))-AVERAGE(OFFSET($H$3,0,0,'Données projet'!$E$9+1,1))</f>
        <v>231.46455632444412</v>
      </c>
      <c r="T85" s="60">
        <f t="shared" si="88"/>
        <v>261.58016723970195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87.43016037784146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87.43016037784146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projet'!$B$10,Paramètres!$A$1:$I$88,3,0)*VLOOKUP('Données projet'!$B$10,Paramètres!$A$1:$I$88,5,0)</f>
        <v>1.0286385077051818E-13</v>
      </c>
      <c r="AK85" s="14">
        <f t="shared" si="89"/>
        <v>1.5402366592183556E-12</v>
      </c>
      <c r="AL85" s="22">
        <f t="shared" si="58"/>
        <v>2.8617333882306215E-12</v>
      </c>
      <c r="AM85" s="60">
        <f t="shared" si="59"/>
        <v>293.33333333333616</v>
      </c>
      <c r="AN85" s="60">
        <f ca="1">AVERAGE(OFFSET($AM$3,0,0,'Données projet'!$E$10+1,1))-AVERAGE(OFFSET($H$3,0,0,'Données projet'!$E$10+1,1))</f>
        <v>311.71325080860925</v>
      </c>
      <c r="AO85" s="60">
        <f t="shared" si="90"/>
        <v>468.07182620886226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41.317331553837221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41.317331553837221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0" t="e">
        <f t="shared" si="62"/>
        <v>#N/A</v>
      </c>
      <c r="BI85" s="60" t="e">
        <f ca="1">AVERAGE(OFFSET($BH$3,0,0,'Données projet'!$E$11+1,1))-AVERAGE(OFFSET($H$3,0,0,'Données projet'!$E$11+1,1))</f>
        <v>#N/A</v>
      </c>
      <c r="BJ85" s="60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0" t="e">
        <f t="shared" si="65"/>
        <v>#N/A</v>
      </c>
      <c r="CD85" s="60" t="e">
        <f ca="1">AVERAGE(OFFSET($CC$3,0,0,'Données projet'!$E$12+1,1))-AVERAGE(OFFSET($H$3,0,0,'Données projet'!$E$12+1,1))</f>
        <v>#N/A</v>
      </c>
      <c r="CE85" s="60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0" t="e">
        <f t="shared" si="68"/>
        <v>#N/A</v>
      </c>
      <c r="CY85" s="60" t="e">
        <f ca="1">AVERAGE(OFFSET($CX$3,0,0,'Données projet'!$E$13+1,1))-AVERAGE(OFFSET($H$3,0,0,'Données projet'!$E$13+1,1))</f>
        <v>#N/A</v>
      </c>
      <c r="CZ85" s="60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2.8421709430404007E-14</v>
      </c>
      <c r="O86" s="14">
        <f>N86*VLOOKUP('Données projet'!$B$9,Paramètres!$A$1:$I$88,3,0)*VLOOKUP('Données projet'!$B$9,Paramètres!$A$1:$I$88,5,0)</f>
        <v>2.4829205358400945E-14</v>
      </c>
      <c r="P86" s="14">
        <f t="shared" si="87"/>
        <v>4.3867331143352915E-13</v>
      </c>
      <c r="Q86" s="22">
        <f t="shared" si="54"/>
        <v>8.0726688341261168E-13</v>
      </c>
      <c r="R86" s="60">
        <f t="shared" si="55"/>
        <v>293.33333333333411</v>
      </c>
      <c r="S86" s="60">
        <f ca="1">AVERAGE(OFFSET($R$3,0,0,'Données projet'!$E$9+1,1))-AVERAGE(OFFSET($H$3,0,0,'Données projet'!$E$9+1,1))</f>
        <v>231.46455632444412</v>
      </c>
      <c r="T86" s="60">
        <f t="shared" si="88"/>
        <v>261.58016723970195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85.715708259964202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85.715708259964202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projet'!$B$10,Paramètres!$A$1:$I$88,3,0)*VLOOKUP('Données projet'!$B$10,Paramètres!$A$1:$I$88,5,0)</f>
        <v>1.0286385077051818E-13</v>
      </c>
      <c r="AK86" s="14">
        <f t="shared" si="89"/>
        <v>1.5402366592183556E-12</v>
      </c>
      <c r="AL86" s="22">
        <f t="shared" si="58"/>
        <v>2.8617333882306215E-12</v>
      </c>
      <c r="AM86" s="60">
        <f t="shared" si="59"/>
        <v>293.33333333333616</v>
      </c>
      <c r="AN86" s="60">
        <f ca="1">AVERAGE(OFFSET($AM$3,0,0,'Données projet'!$E$10+1,1))-AVERAGE(OFFSET($H$3,0,0,'Données projet'!$E$10+1,1))</f>
        <v>311.71325080860925</v>
      </c>
      <c r="AO86" s="60">
        <f t="shared" si="90"/>
        <v>468.07182620886226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40.507123883150321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40.507123883150321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0" t="e">
        <f t="shared" si="62"/>
        <v>#N/A</v>
      </c>
      <c r="BI86" s="60" t="e">
        <f ca="1">AVERAGE(OFFSET($BH$3,0,0,'Données projet'!$E$11+1,1))-AVERAGE(OFFSET($H$3,0,0,'Données projet'!$E$11+1,1))</f>
        <v>#N/A</v>
      </c>
      <c r="BJ86" s="60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0" t="e">
        <f t="shared" si="65"/>
        <v>#N/A</v>
      </c>
      <c r="CD86" s="60" t="e">
        <f ca="1">AVERAGE(OFFSET($CC$3,0,0,'Données projet'!$E$12+1,1))-AVERAGE(OFFSET($H$3,0,0,'Données projet'!$E$12+1,1))</f>
        <v>#N/A</v>
      </c>
      <c r="CE86" s="60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0" t="e">
        <f t="shared" si="68"/>
        <v>#N/A</v>
      </c>
      <c r="CY86" s="60" t="e">
        <f ca="1">AVERAGE(OFFSET($CX$3,0,0,'Données projet'!$E$13+1,1))-AVERAGE(OFFSET($H$3,0,0,'Données projet'!$E$13+1,1))</f>
        <v>#N/A</v>
      </c>
      <c r="CZ86" s="60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2.8421709430404007E-14</v>
      </c>
      <c r="O87" s="14">
        <f>N87*VLOOKUP('Données projet'!$B$9,Paramètres!$A$1:$I$88,3,0)*VLOOKUP('Données projet'!$B$9,Paramètres!$A$1:$I$88,5,0)</f>
        <v>2.4829205358400945E-14</v>
      </c>
      <c r="P87" s="14">
        <f t="shared" si="87"/>
        <v>4.3867331143352915E-13</v>
      </c>
      <c r="Q87" s="22">
        <f t="shared" si="54"/>
        <v>8.0726688341261168E-13</v>
      </c>
      <c r="R87" s="60">
        <f t="shared" si="55"/>
        <v>293.33333333333411</v>
      </c>
      <c r="S87" s="60">
        <f ca="1">AVERAGE(OFFSET($R$3,0,0,'Données projet'!$E$9+1,1))-AVERAGE(OFFSET($H$3,0,0,'Données projet'!$E$9+1,1))</f>
        <v>231.46455632444412</v>
      </c>
      <c r="T87" s="60">
        <f t="shared" si="88"/>
        <v>261.58016723970195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84.034875502405981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84.034875502405981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projet'!$B$10,Paramètres!$A$1:$I$88,3,0)*VLOOKUP('Données projet'!$B$10,Paramètres!$A$1:$I$88,5,0)</f>
        <v>1.0286385077051818E-13</v>
      </c>
      <c r="AK87" s="14">
        <f t="shared" si="89"/>
        <v>1.5402366592183556E-12</v>
      </c>
      <c r="AL87" s="22">
        <f t="shared" si="58"/>
        <v>2.8617333882306215E-12</v>
      </c>
      <c r="AM87" s="60">
        <f t="shared" si="59"/>
        <v>293.33333333333616</v>
      </c>
      <c r="AN87" s="60">
        <f ca="1">AVERAGE(OFFSET($AM$3,0,0,'Données projet'!$E$10+1,1))-AVERAGE(OFFSET($H$3,0,0,'Données projet'!$E$10+1,1))</f>
        <v>311.71325080860925</v>
      </c>
      <c r="AO87" s="60">
        <f t="shared" si="90"/>
        <v>468.07182620886226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39.712803890707704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39.712803890707704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0" t="e">
        <f t="shared" si="62"/>
        <v>#N/A</v>
      </c>
      <c r="BI87" s="60" t="e">
        <f ca="1">AVERAGE(OFFSET($BH$3,0,0,'Données projet'!$E$11+1,1))-AVERAGE(OFFSET($H$3,0,0,'Données projet'!$E$11+1,1))</f>
        <v>#N/A</v>
      </c>
      <c r="BJ87" s="60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0" t="e">
        <f t="shared" si="65"/>
        <v>#N/A</v>
      </c>
      <c r="CD87" s="60" t="e">
        <f ca="1">AVERAGE(OFFSET($CC$3,0,0,'Données projet'!$E$12+1,1))-AVERAGE(OFFSET($H$3,0,0,'Données projet'!$E$12+1,1))</f>
        <v>#N/A</v>
      </c>
      <c r="CE87" s="60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0" t="e">
        <f t="shared" si="68"/>
        <v>#N/A</v>
      </c>
      <c r="CY87" s="60" t="e">
        <f ca="1">AVERAGE(OFFSET($CX$3,0,0,'Données projet'!$E$13+1,1))-AVERAGE(OFFSET($H$3,0,0,'Données projet'!$E$13+1,1))</f>
        <v>#N/A</v>
      </c>
      <c r="CZ87" s="60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2.8421709430404007E-14</v>
      </c>
      <c r="O88" s="14">
        <f>N88*VLOOKUP('Données projet'!$B$9,Paramètres!$A$1:$I$88,3,0)*VLOOKUP('Données projet'!$B$9,Paramètres!$A$1:$I$88,5,0)</f>
        <v>2.4829205358400945E-14</v>
      </c>
      <c r="P88" s="14">
        <f t="shared" si="87"/>
        <v>4.3867331143352915E-13</v>
      </c>
      <c r="Q88" s="22">
        <f t="shared" si="54"/>
        <v>8.0726688341261168E-13</v>
      </c>
      <c r="R88" s="60">
        <f t="shared" si="55"/>
        <v>293.33333333333411</v>
      </c>
      <c r="S88" s="60">
        <f ca="1">AVERAGE(OFFSET($R$3,0,0,'Données projet'!$E$9+1,1))-AVERAGE(OFFSET($H$3,0,0,'Données projet'!$E$9+1,1))</f>
        <v>231.46455632444412</v>
      </c>
      <c r="T88" s="60">
        <f t="shared" si="88"/>
        <v>261.58016723970195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82.387002850016728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82.387002850016728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projet'!$B$10,Paramètres!$A$1:$I$88,3,0)*VLOOKUP('Données projet'!$B$10,Paramètres!$A$1:$I$88,5,0)</f>
        <v>1.0286385077051818E-13</v>
      </c>
      <c r="AK88" s="14">
        <f t="shared" si="89"/>
        <v>1.5402366592183556E-12</v>
      </c>
      <c r="AL88" s="22">
        <f t="shared" si="58"/>
        <v>2.8617333882306215E-12</v>
      </c>
      <c r="AM88" s="60">
        <f t="shared" si="59"/>
        <v>293.33333333333616</v>
      </c>
      <c r="AN88" s="60">
        <f ca="1">AVERAGE(OFFSET($AM$3,0,0,'Données projet'!$E$10+1,1))-AVERAGE(OFFSET($H$3,0,0,'Données projet'!$E$10+1,1))</f>
        <v>311.71325080860925</v>
      </c>
      <c r="AO88" s="60">
        <f t="shared" si="90"/>
        <v>468.07182620886226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38.934060028829535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38.934060028829535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0" t="e">
        <f t="shared" si="62"/>
        <v>#N/A</v>
      </c>
      <c r="BI88" s="60" t="e">
        <f ca="1">AVERAGE(OFFSET($BH$3,0,0,'Données projet'!$E$11+1,1))-AVERAGE(OFFSET($H$3,0,0,'Données projet'!$E$11+1,1))</f>
        <v>#N/A</v>
      </c>
      <c r="BJ88" s="60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0" t="e">
        <f t="shared" si="65"/>
        <v>#N/A</v>
      </c>
      <c r="CD88" s="60" t="e">
        <f ca="1">AVERAGE(OFFSET($CC$3,0,0,'Données projet'!$E$12+1,1))-AVERAGE(OFFSET($H$3,0,0,'Données projet'!$E$12+1,1))</f>
        <v>#N/A</v>
      </c>
      <c r="CE88" s="60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0" t="e">
        <f t="shared" si="68"/>
        <v>#N/A</v>
      </c>
      <c r="CY88" s="60" t="e">
        <f ca="1">AVERAGE(OFFSET($CX$3,0,0,'Données projet'!$E$13+1,1))-AVERAGE(OFFSET($H$3,0,0,'Données projet'!$E$13+1,1))</f>
        <v>#N/A</v>
      </c>
      <c r="CZ88" s="60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2.8421709430404007E-14</v>
      </c>
      <c r="O89" s="14">
        <f>N89*VLOOKUP('Données projet'!$B$9,Paramètres!$A$1:$I$88,3,0)*VLOOKUP('Données projet'!$B$9,Paramètres!$A$1:$I$88,5,0)</f>
        <v>2.4829205358400945E-14</v>
      </c>
      <c r="P89" s="14">
        <f t="shared" si="87"/>
        <v>4.3867331143352915E-13</v>
      </c>
      <c r="Q89" s="22">
        <f t="shared" si="54"/>
        <v>8.0726688341261168E-13</v>
      </c>
      <c r="R89" s="60">
        <f t="shared" si="55"/>
        <v>293.33333333333411</v>
      </c>
      <c r="S89" s="60">
        <f ca="1">AVERAGE(OFFSET($R$3,0,0,'Données projet'!$E$9+1,1))-AVERAGE(OFFSET($H$3,0,0,'Données projet'!$E$9+1,1))</f>
        <v>231.46455632444412</v>
      </c>
      <c r="T89" s="60">
        <f t="shared" si="88"/>
        <v>261.58016723970195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80.771443975237759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80.771443975237759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projet'!$B$10,Paramètres!$A$1:$I$88,3,0)*VLOOKUP('Données projet'!$B$10,Paramètres!$A$1:$I$88,5,0)</f>
        <v>1.0286385077051818E-13</v>
      </c>
      <c r="AK89" s="14">
        <f t="shared" si="89"/>
        <v>1.5402366592183556E-12</v>
      </c>
      <c r="AL89" s="22">
        <f t="shared" si="58"/>
        <v>2.8617333882306215E-12</v>
      </c>
      <c r="AM89" s="60">
        <f t="shared" si="59"/>
        <v>293.33333333333616</v>
      </c>
      <c r="AN89" s="60">
        <f ca="1">AVERAGE(OFFSET($AM$3,0,0,'Données projet'!$E$10+1,1))-AVERAGE(OFFSET($H$3,0,0,'Données projet'!$E$10+1,1))</f>
        <v>311.71325080860925</v>
      </c>
      <c r="AO89" s="60">
        <f t="shared" si="90"/>
        <v>468.07182620886226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38.170586859095941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38.170586859095941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0" t="e">
        <f t="shared" si="62"/>
        <v>#N/A</v>
      </c>
      <c r="BI89" s="60" t="e">
        <f ca="1">AVERAGE(OFFSET($BH$3,0,0,'Données projet'!$E$11+1,1))-AVERAGE(OFFSET($H$3,0,0,'Données projet'!$E$11+1,1))</f>
        <v>#N/A</v>
      </c>
      <c r="BJ89" s="60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0" t="e">
        <f t="shared" si="65"/>
        <v>#N/A</v>
      </c>
      <c r="CD89" s="60" t="e">
        <f ca="1">AVERAGE(OFFSET($CC$3,0,0,'Données projet'!$E$12+1,1))-AVERAGE(OFFSET($H$3,0,0,'Données projet'!$E$12+1,1))</f>
        <v>#N/A</v>
      </c>
      <c r="CE89" s="60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0" t="e">
        <f t="shared" si="68"/>
        <v>#N/A</v>
      </c>
      <c r="CY89" s="60" t="e">
        <f ca="1">AVERAGE(OFFSET($CX$3,0,0,'Données projet'!$E$13+1,1))-AVERAGE(OFFSET($H$3,0,0,'Données projet'!$E$13+1,1))</f>
        <v>#N/A</v>
      </c>
      <c r="CZ89" s="60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2.8421709430404007E-14</v>
      </c>
      <c r="O90" s="14">
        <f>N90*VLOOKUP('Données projet'!$B$9,Paramètres!$A$1:$I$88,3,0)*VLOOKUP('Données projet'!$B$9,Paramètres!$A$1:$I$88,5,0)</f>
        <v>2.4829205358400945E-14</v>
      </c>
      <c r="P90" s="14">
        <f t="shared" si="87"/>
        <v>4.3867331143352915E-13</v>
      </c>
      <c r="Q90" s="22">
        <f t="shared" si="54"/>
        <v>8.0726688341261168E-13</v>
      </c>
      <c r="R90" s="60">
        <f t="shared" si="55"/>
        <v>293.33333333333411</v>
      </c>
      <c r="S90" s="60">
        <f ca="1">AVERAGE(OFFSET($R$3,0,0,'Données projet'!$E$9+1,1))-AVERAGE(OFFSET($H$3,0,0,'Données projet'!$E$9+1,1))</f>
        <v>231.46455632444412</v>
      </c>
      <c r="T90" s="60">
        <f t="shared" si="88"/>
        <v>261.58016723970195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79.187565224599581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79.187565224599581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projet'!$B$10,Paramètres!$A$1:$I$88,3,0)*VLOOKUP('Données projet'!$B$10,Paramètres!$A$1:$I$88,5,0)</f>
        <v>1.0286385077051818E-13</v>
      </c>
      <c r="AK90" s="14">
        <f t="shared" si="89"/>
        <v>1.5402366592183556E-12</v>
      </c>
      <c r="AL90" s="22">
        <f t="shared" si="58"/>
        <v>2.8617333882306215E-12</v>
      </c>
      <c r="AM90" s="60">
        <f t="shared" si="59"/>
        <v>293.33333333333616</v>
      </c>
      <c r="AN90" s="60">
        <f ca="1">AVERAGE(OFFSET($AM$3,0,0,'Données projet'!$E$10+1,1))-AVERAGE(OFFSET($H$3,0,0,'Données projet'!$E$10+1,1))</f>
        <v>311.71325080860925</v>
      </c>
      <c r="AO90" s="60">
        <f t="shared" si="90"/>
        <v>468.07182620886226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37.422084932548174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37.422084932548174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0" t="e">
        <f t="shared" si="62"/>
        <v>#N/A</v>
      </c>
      <c r="BI90" s="60" t="e">
        <f ca="1">AVERAGE(OFFSET($BH$3,0,0,'Données projet'!$E$11+1,1))-AVERAGE(OFFSET($H$3,0,0,'Données projet'!$E$11+1,1))</f>
        <v>#N/A</v>
      </c>
      <c r="BJ90" s="60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0" t="e">
        <f t="shared" si="65"/>
        <v>#N/A</v>
      </c>
      <c r="CD90" s="60" t="e">
        <f ca="1">AVERAGE(OFFSET($CC$3,0,0,'Données projet'!$E$12+1,1))-AVERAGE(OFFSET($H$3,0,0,'Données projet'!$E$12+1,1))</f>
        <v>#N/A</v>
      </c>
      <c r="CE90" s="60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0" t="e">
        <f t="shared" si="68"/>
        <v>#N/A</v>
      </c>
      <c r="CY90" s="60" t="e">
        <f ca="1">AVERAGE(OFFSET($CX$3,0,0,'Données projet'!$E$13+1,1))-AVERAGE(OFFSET($H$3,0,0,'Données projet'!$E$13+1,1))</f>
        <v>#N/A</v>
      </c>
      <c r="CZ90" s="60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2.8421709430404007E-14</v>
      </c>
      <c r="O91" s="14">
        <f>N91*VLOOKUP('Données projet'!$B$9,Paramètres!$A$1:$I$88,3,0)*VLOOKUP('Données projet'!$B$9,Paramètres!$A$1:$I$88,5,0)</f>
        <v>2.4829205358400945E-14</v>
      </c>
      <c r="P91" s="14">
        <f t="shared" si="87"/>
        <v>4.3867331143352915E-13</v>
      </c>
      <c r="Q91" s="22">
        <f t="shared" si="54"/>
        <v>8.0726688341261168E-13</v>
      </c>
      <c r="R91" s="60">
        <f t="shared" si="55"/>
        <v>293.33333333333411</v>
      </c>
      <c r="S91" s="60">
        <f ca="1">AVERAGE(OFFSET($R$3,0,0,'Données projet'!$E$9+1,1))-AVERAGE(OFFSET($H$3,0,0,'Données projet'!$E$9+1,1))</f>
        <v>231.46455632444412</v>
      </c>
      <c r="T91" s="60">
        <f t="shared" si="88"/>
        <v>261.58016723970195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77.634745370190771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77.634745370190771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projet'!$B$10,Paramètres!$A$1:$I$88,3,0)*VLOOKUP('Données projet'!$B$10,Paramètres!$A$1:$I$88,5,0)</f>
        <v>1.0286385077051818E-13</v>
      </c>
      <c r="AK91" s="14">
        <f t="shared" si="89"/>
        <v>1.5402366592183556E-12</v>
      </c>
      <c r="AL91" s="22">
        <f t="shared" si="58"/>
        <v>2.8617333882306215E-12</v>
      </c>
      <c r="AM91" s="60">
        <f t="shared" si="59"/>
        <v>293.33333333333616</v>
      </c>
      <c r="AN91" s="60">
        <f ca="1">AVERAGE(OFFSET($AM$3,0,0,'Données projet'!$E$10+1,1))-AVERAGE(OFFSET($H$3,0,0,'Données projet'!$E$10+1,1))</f>
        <v>311.71325080860925</v>
      </c>
      <c r="AO91" s="60">
        <f t="shared" si="90"/>
        <v>468.07182620886226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36.688260672238911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36.688260672238911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0" t="e">
        <f t="shared" si="62"/>
        <v>#N/A</v>
      </c>
      <c r="BI91" s="60" t="e">
        <f ca="1">AVERAGE(OFFSET($BH$3,0,0,'Données projet'!$E$11+1,1))-AVERAGE(OFFSET($H$3,0,0,'Données projet'!$E$11+1,1))</f>
        <v>#N/A</v>
      </c>
      <c r="BJ91" s="60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0" t="e">
        <f t="shared" si="65"/>
        <v>#N/A</v>
      </c>
      <c r="CD91" s="60" t="e">
        <f ca="1">AVERAGE(OFFSET($CC$3,0,0,'Données projet'!$E$12+1,1))-AVERAGE(OFFSET($H$3,0,0,'Données projet'!$E$12+1,1))</f>
        <v>#N/A</v>
      </c>
      <c r="CE91" s="60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0" t="e">
        <f t="shared" si="68"/>
        <v>#N/A</v>
      </c>
      <c r="CY91" s="60" t="e">
        <f ca="1">AVERAGE(OFFSET($CX$3,0,0,'Données projet'!$E$13+1,1))-AVERAGE(OFFSET($H$3,0,0,'Données projet'!$E$13+1,1))</f>
        <v>#N/A</v>
      </c>
      <c r="CZ91" s="60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2.8421709430404007E-14</v>
      </c>
      <c r="O92" s="14">
        <f>N92*VLOOKUP('Données projet'!$B$9,Paramètres!$A$1:$I$88,3,0)*VLOOKUP('Données projet'!$B$9,Paramètres!$A$1:$I$88,5,0)</f>
        <v>2.4829205358400945E-14</v>
      </c>
      <c r="P92" s="14">
        <f t="shared" si="87"/>
        <v>4.3867331143352915E-13</v>
      </c>
      <c r="Q92" s="22">
        <f t="shared" si="54"/>
        <v>8.0726688341261168E-13</v>
      </c>
      <c r="R92" s="60">
        <f t="shared" si="55"/>
        <v>293.33333333333411</v>
      </c>
      <c r="S92" s="60">
        <f ca="1">AVERAGE(OFFSET($R$3,0,0,'Données projet'!$E$9+1,1))-AVERAGE(OFFSET($H$3,0,0,'Données projet'!$E$9+1,1))</f>
        <v>231.46455632444412</v>
      </c>
      <c r="T92" s="60">
        <f t="shared" si="88"/>
        <v>261.58016723970195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76.112375366000336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76.112375366000336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projet'!$B$10,Paramètres!$A$1:$I$88,3,0)*VLOOKUP('Données projet'!$B$10,Paramètres!$A$1:$I$88,5,0)</f>
        <v>1.0286385077051818E-13</v>
      </c>
      <c r="AK92" s="14">
        <f t="shared" si="89"/>
        <v>1.5402366592183556E-12</v>
      </c>
      <c r="AL92" s="22">
        <f t="shared" si="58"/>
        <v>2.8617333882306215E-12</v>
      </c>
      <c r="AM92" s="60">
        <f t="shared" si="59"/>
        <v>293.33333333333616</v>
      </c>
      <c r="AN92" s="60">
        <f ca="1">AVERAGE(OFFSET($AM$3,0,0,'Données projet'!$E$10+1,1))-AVERAGE(OFFSET($H$3,0,0,'Données projet'!$E$10+1,1))</f>
        <v>311.71325080860925</v>
      </c>
      <c r="AO92" s="60">
        <f t="shared" si="90"/>
        <v>468.07182620886226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35.968826258085706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35.968826258085706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0" t="e">
        <f t="shared" si="62"/>
        <v>#N/A</v>
      </c>
      <c r="BI92" s="60" t="e">
        <f ca="1">AVERAGE(OFFSET($BH$3,0,0,'Données projet'!$E$11+1,1))-AVERAGE(OFFSET($H$3,0,0,'Données projet'!$E$11+1,1))</f>
        <v>#N/A</v>
      </c>
      <c r="BJ92" s="60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0" t="e">
        <f t="shared" si="65"/>
        <v>#N/A</v>
      </c>
      <c r="CD92" s="60" t="e">
        <f ca="1">AVERAGE(OFFSET($CC$3,0,0,'Données projet'!$E$12+1,1))-AVERAGE(OFFSET($H$3,0,0,'Données projet'!$E$12+1,1))</f>
        <v>#N/A</v>
      </c>
      <c r="CE92" s="60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0" t="e">
        <f t="shared" si="68"/>
        <v>#N/A</v>
      </c>
      <c r="CY92" s="60" t="e">
        <f ca="1">AVERAGE(OFFSET($CX$3,0,0,'Données projet'!$E$13+1,1))-AVERAGE(OFFSET($H$3,0,0,'Données projet'!$E$13+1,1))</f>
        <v>#N/A</v>
      </c>
      <c r="CZ92" s="60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2.8421709430404007E-14</v>
      </c>
      <c r="O93" s="14">
        <f>N93*VLOOKUP('Données projet'!$B$9,Paramètres!$A$1:$I$88,3,0)*VLOOKUP('Données projet'!$B$9,Paramètres!$A$1:$I$88,5,0)</f>
        <v>2.4829205358400945E-14</v>
      </c>
      <c r="P93" s="14">
        <f t="shared" si="87"/>
        <v>4.3867331143352915E-13</v>
      </c>
      <c r="Q93" s="22">
        <f t="shared" si="54"/>
        <v>8.0726688341261168E-13</v>
      </c>
      <c r="R93" s="60">
        <f t="shared" si="55"/>
        <v>293.33333333333411</v>
      </c>
      <c r="S93" s="60">
        <f ca="1">AVERAGE(OFFSET($R$3,0,0,'Données projet'!$E$9+1,1))-AVERAGE(OFFSET($H$3,0,0,'Données projet'!$E$9+1,1))</f>
        <v>231.46455632444412</v>
      </c>
      <c r="T93" s="60">
        <f t="shared" si="88"/>
        <v>261.58016723970195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74.619858109038063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74.619858109038063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projet'!$B$10,Paramètres!$A$1:$I$88,3,0)*VLOOKUP('Données projet'!$B$10,Paramètres!$A$1:$I$88,5,0)</f>
        <v>1.0286385077051818E-13</v>
      </c>
      <c r="AK93" s="14">
        <f t="shared" si="89"/>
        <v>1.5402366592183556E-12</v>
      </c>
      <c r="AL93" s="22">
        <f t="shared" si="58"/>
        <v>2.8617333882306215E-12</v>
      </c>
      <c r="AM93" s="60">
        <f t="shared" si="59"/>
        <v>293.33333333333616</v>
      </c>
      <c r="AN93" s="60">
        <f ca="1">AVERAGE(OFFSET($AM$3,0,0,'Données projet'!$E$10+1,1))-AVERAGE(OFFSET($H$3,0,0,'Données projet'!$E$10+1,1))</f>
        <v>311.71325080860925</v>
      </c>
      <c r="AO93" s="60">
        <f t="shared" si="90"/>
        <v>468.07182620886226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35.263499513982381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35.263499513982381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0" t="e">
        <f t="shared" si="62"/>
        <v>#N/A</v>
      </c>
      <c r="BI93" s="60" t="e">
        <f ca="1">AVERAGE(OFFSET($BH$3,0,0,'Données projet'!$E$11+1,1))-AVERAGE(OFFSET($H$3,0,0,'Données projet'!$E$11+1,1))</f>
        <v>#N/A</v>
      </c>
      <c r="BJ93" s="60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0" t="e">
        <f t="shared" si="65"/>
        <v>#N/A</v>
      </c>
      <c r="CD93" s="60" t="e">
        <f ca="1">AVERAGE(OFFSET($CC$3,0,0,'Données projet'!$E$12+1,1))-AVERAGE(OFFSET($H$3,0,0,'Données projet'!$E$12+1,1))</f>
        <v>#N/A</v>
      </c>
      <c r="CE93" s="60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0" t="e">
        <f t="shared" si="68"/>
        <v>#N/A</v>
      </c>
      <c r="CY93" s="60" t="e">
        <f ca="1">AVERAGE(OFFSET($CX$3,0,0,'Données projet'!$E$13+1,1))-AVERAGE(OFFSET($H$3,0,0,'Données projet'!$E$13+1,1))</f>
        <v>#N/A</v>
      </c>
      <c r="CZ93" s="60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2.8421709430404007E-14</v>
      </c>
      <c r="O94" s="14">
        <f>N94*VLOOKUP('Données projet'!$B$9,Paramètres!$A$1:$I$88,3,0)*VLOOKUP('Données projet'!$B$9,Paramètres!$A$1:$I$88,5,0)</f>
        <v>2.4829205358400945E-14</v>
      </c>
      <c r="P94" s="14">
        <f t="shared" si="87"/>
        <v>4.3867331143352915E-13</v>
      </c>
      <c r="Q94" s="22">
        <f t="shared" si="54"/>
        <v>8.0726688341261168E-13</v>
      </c>
      <c r="R94" s="60">
        <f t="shared" si="55"/>
        <v>293.33333333333411</v>
      </c>
      <c r="S94" s="60">
        <f ca="1">AVERAGE(OFFSET($R$3,0,0,'Données projet'!$E$9+1,1))-AVERAGE(OFFSET($H$3,0,0,'Données projet'!$E$9+1,1))</f>
        <v>231.46455632444412</v>
      </c>
      <c r="T94" s="60">
        <f t="shared" si="88"/>
        <v>261.58016723970195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73.156608205139179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73.156608205139179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projet'!$B$10,Paramètres!$A$1:$I$88,3,0)*VLOOKUP('Données projet'!$B$10,Paramètres!$A$1:$I$88,5,0)</f>
        <v>1.0286385077051818E-13</v>
      </c>
      <c r="AK94" s="14">
        <f t="shared" si="89"/>
        <v>1.5402366592183556E-12</v>
      </c>
      <c r="AL94" s="22">
        <f t="shared" si="58"/>
        <v>2.8617333882306215E-12</v>
      </c>
      <c r="AM94" s="60">
        <f t="shared" si="59"/>
        <v>293.33333333333616</v>
      </c>
      <c r="AN94" s="60">
        <f ca="1">AVERAGE(OFFSET($AM$3,0,0,'Données projet'!$E$10+1,1))-AVERAGE(OFFSET($H$3,0,0,'Données projet'!$E$10+1,1))</f>
        <v>311.71325080860925</v>
      </c>
      <c r="AO94" s="60">
        <f t="shared" si="90"/>
        <v>468.07182620886226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34.57200379712409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34.57200379712409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0" t="e">
        <f t="shared" si="62"/>
        <v>#N/A</v>
      </c>
      <c r="BI94" s="60" t="e">
        <f ca="1">AVERAGE(OFFSET($BH$3,0,0,'Données projet'!$E$11+1,1))-AVERAGE(OFFSET($H$3,0,0,'Données projet'!$E$11+1,1))</f>
        <v>#N/A</v>
      </c>
      <c r="BJ94" s="60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0" t="e">
        <f t="shared" si="65"/>
        <v>#N/A</v>
      </c>
      <c r="CD94" s="60" t="e">
        <f ca="1">AVERAGE(OFFSET($CC$3,0,0,'Données projet'!$E$12+1,1))-AVERAGE(OFFSET($H$3,0,0,'Données projet'!$E$12+1,1))</f>
        <v>#N/A</v>
      </c>
      <c r="CE94" s="60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0" t="e">
        <f t="shared" si="68"/>
        <v>#N/A</v>
      </c>
      <c r="CY94" s="60" t="e">
        <f ca="1">AVERAGE(OFFSET($CX$3,0,0,'Données projet'!$E$13+1,1))-AVERAGE(OFFSET($H$3,0,0,'Données projet'!$E$13+1,1))</f>
        <v>#N/A</v>
      </c>
      <c r="CZ94" s="60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2.8421709430404007E-14</v>
      </c>
      <c r="O95" s="14">
        <f>N95*VLOOKUP('Données projet'!$B$9,Paramètres!$A$1:$I$88,3,0)*VLOOKUP('Données projet'!$B$9,Paramètres!$A$1:$I$88,5,0)</f>
        <v>2.4829205358400945E-14</v>
      </c>
      <c r="P95" s="14">
        <f t="shared" si="87"/>
        <v>4.3867331143352915E-13</v>
      </c>
      <c r="Q95" s="22">
        <f t="shared" si="54"/>
        <v>8.0726688341261168E-13</v>
      </c>
      <c r="R95" s="60">
        <f t="shared" si="55"/>
        <v>293.33333333333411</v>
      </c>
      <c r="S95" s="60">
        <f ca="1">AVERAGE(OFFSET($R$3,0,0,'Données projet'!$E$9+1,1))-AVERAGE(OFFSET($H$3,0,0,'Données projet'!$E$9+1,1))</f>
        <v>231.46455632444412</v>
      </c>
      <c r="T95" s="60">
        <f t="shared" si="88"/>
        <v>261.58016723970195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71.722051739361433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71.722051739361433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projet'!$B$10,Paramètres!$A$1:$I$88,3,0)*VLOOKUP('Données projet'!$B$10,Paramètres!$A$1:$I$88,5,0)</f>
        <v>1.0286385077051818E-13</v>
      </c>
      <c r="AK95" s="14">
        <f t="shared" si="89"/>
        <v>1.5402366592183556E-12</v>
      </c>
      <c r="AL95" s="22">
        <f t="shared" si="58"/>
        <v>2.8617333882306215E-12</v>
      </c>
      <c r="AM95" s="60">
        <f t="shared" si="59"/>
        <v>293.33333333333616</v>
      </c>
      <c r="AN95" s="60">
        <f ca="1">AVERAGE(OFFSET($AM$3,0,0,'Données projet'!$E$10+1,1))-AVERAGE(OFFSET($H$3,0,0,'Données projet'!$E$10+1,1))</f>
        <v>311.71325080860925</v>
      </c>
      <c r="AO95" s="60">
        <f t="shared" si="90"/>
        <v>468.07182620886226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33.894067889502651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33.894067889502651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0" t="e">
        <f t="shared" si="62"/>
        <v>#N/A</v>
      </c>
      <c r="BI95" s="60" t="e">
        <f ca="1">AVERAGE(OFFSET($BH$3,0,0,'Données projet'!$E$11+1,1))-AVERAGE(OFFSET($H$3,0,0,'Données projet'!$E$11+1,1))</f>
        <v>#N/A</v>
      </c>
      <c r="BJ95" s="60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0" t="e">
        <f t="shared" si="65"/>
        <v>#N/A</v>
      </c>
      <c r="CD95" s="60" t="e">
        <f ca="1">AVERAGE(OFFSET($CC$3,0,0,'Données projet'!$E$12+1,1))-AVERAGE(OFFSET($H$3,0,0,'Données projet'!$E$12+1,1))</f>
        <v>#N/A</v>
      </c>
      <c r="CE95" s="60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0" t="e">
        <f t="shared" si="68"/>
        <v>#N/A</v>
      </c>
      <c r="CY95" s="60" t="e">
        <f ca="1">AVERAGE(OFFSET($CX$3,0,0,'Données projet'!$E$13+1,1))-AVERAGE(OFFSET($H$3,0,0,'Données projet'!$E$13+1,1))</f>
        <v>#N/A</v>
      </c>
      <c r="CZ95" s="60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2.8421709430404007E-14</v>
      </c>
      <c r="O96" s="14">
        <f>N96*VLOOKUP('Données projet'!$B$9,Paramètres!$A$1:$I$88,3,0)*VLOOKUP('Données projet'!$B$9,Paramètres!$A$1:$I$88,5,0)</f>
        <v>2.4829205358400945E-14</v>
      </c>
      <c r="P96" s="14">
        <f t="shared" si="87"/>
        <v>4.3867331143352915E-13</v>
      </c>
      <c r="Q96" s="22">
        <f t="shared" si="54"/>
        <v>8.0726688341261168E-13</v>
      </c>
      <c r="R96" s="60">
        <f t="shared" si="55"/>
        <v>293.33333333333411</v>
      </c>
      <c r="S96" s="60">
        <f ca="1">AVERAGE(OFFSET($R$3,0,0,'Données projet'!$E$9+1,1))-AVERAGE(OFFSET($H$3,0,0,'Données projet'!$E$9+1,1))</f>
        <v>231.46455632444412</v>
      </c>
      <c r="T96" s="60">
        <f t="shared" si="88"/>
        <v>261.58016723970195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70.315626050884546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70.315626050884546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projet'!$B$10,Paramètres!$A$1:$I$88,3,0)*VLOOKUP('Données projet'!$B$10,Paramètres!$A$1:$I$88,5,0)</f>
        <v>1.0286385077051818E-13</v>
      </c>
      <c r="AK96" s="14">
        <f t="shared" si="89"/>
        <v>1.5402366592183556E-12</v>
      </c>
      <c r="AL96" s="22">
        <f t="shared" si="58"/>
        <v>2.8617333882306215E-12</v>
      </c>
      <c r="AM96" s="60">
        <f t="shared" si="59"/>
        <v>293.33333333333616</v>
      </c>
      <c r="AN96" s="60">
        <f ca="1">AVERAGE(OFFSET($AM$3,0,0,'Données projet'!$E$10+1,1))-AVERAGE(OFFSET($H$3,0,0,'Données projet'!$E$10+1,1))</f>
        <v>311.71325080860925</v>
      </c>
      <c r="AO96" s="60">
        <f t="shared" si="90"/>
        <v>468.07182620886226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33.229425891529594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33.229425891529594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0" t="e">
        <f t="shared" si="62"/>
        <v>#N/A</v>
      </c>
      <c r="BI96" s="60" t="e">
        <f ca="1">AVERAGE(OFFSET($BH$3,0,0,'Données projet'!$E$11+1,1))-AVERAGE(OFFSET($H$3,0,0,'Données projet'!$E$11+1,1))</f>
        <v>#N/A</v>
      </c>
      <c r="BJ96" s="60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0" t="e">
        <f t="shared" si="65"/>
        <v>#N/A</v>
      </c>
      <c r="CD96" s="60" t="e">
        <f ca="1">AVERAGE(OFFSET($CC$3,0,0,'Données projet'!$E$12+1,1))-AVERAGE(OFFSET($H$3,0,0,'Données projet'!$E$12+1,1))</f>
        <v>#N/A</v>
      </c>
      <c r="CE96" s="60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0" t="e">
        <f t="shared" si="68"/>
        <v>#N/A</v>
      </c>
      <c r="CY96" s="60" t="e">
        <f ca="1">AVERAGE(OFFSET($CX$3,0,0,'Données projet'!$E$13+1,1))-AVERAGE(OFFSET($H$3,0,0,'Données projet'!$E$13+1,1))</f>
        <v>#N/A</v>
      </c>
      <c r="CZ96" s="60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2.8421709430404007E-14</v>
      </c>
      <c r="O97" s="14">
        <f>N97*VLOOKUP('Données projet'!$B$9,Paramètres!$A$1:$I$88,3,0)*VLOOKUP('Données projet'!$B$9,Paramètres!$A$1:$I$88,5,0)</f>
        <v>2.4829205358400945E-14</v>
      </c>
      <c r="P97" s="14">
        <f t="shared" si="87"/>
        <v>4.3867331143352915E-13</v>
      </c>
      <c r="Q97" s="22">
        <f t="shared" si="54"/>
        <v>8.0726688341261168E-13</v>
      </c>
      <c r="R97" s="60">
        <f t="shared" si="55"/>
        <v>293.33333333333411</v>
      </c>
      <c r="S97" s="60">
        <f ca="1">AVERAGE(OFFSET($R$3,0,0,'Données projet'!$E$9+1,1))-AVERAGE(OFFSET($H$3,0,0,'Données projet'!$E$9+1,1))</f>
        <v>231.46455632444412</v>
      </c>
      <c r="T97" s="60">
        <f t="shared" si="88"/>
        <v>261.58016723970195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68.936779512323724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68.936779512323724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projet'!$B$10,Paramètres!$A$1:$I$88,3,0)*VLOOKUP('Données projet'!$B$10,Paramètres!$A$1:$I$88,5,0)</f>
        <v>1.0286385077051818E-13</v>
      </c>
      <c r="AK97" s="14">
        <f t="shared" si="89"/>
        <v>1.5402366592183556E-12</v>
      </c>
      <c r="AL97" s="22">
        <f t="shared" si="58"/>
        <v>2.8617333882306215E-12</v>
      </c>
      <c r="AM97" s="60">
        <f t="shared" si="59"/>
        <v>293.33333333333616</v>
      </c>
      <c r="AN97" s="60">
        <f ca="1">AVERAGE(OFFSET($AM$3,0,0,'Données projet'!$E$10+1,1))-AVERAGE(OFFSET($H$3,0,0,'Données projet'!$E$10+1,1))</f>
        <v>311.71325080860925</v>
      </c>
      <c r="AO97" s="60">
        <f t="shared" si="90"/>
        <v>468.07182620886226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32.577817117745198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32.577817117745198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0" t="e">
        <f t="shared" si="62"/>
        <v>#N/A</v>
      </c>
      <c r="BI97" s="60" t="e">
        <f ca="1">AVERAGE(OFFSET($BH$3,0,0,'Données projet'!$E$11+1,1))-AVERAGE(OFFSET($H$3,0,0,'Données projet'!$E$11+1,1))</f>
        <v>#N/A</v>
      </c>
      <c r="BJ97" s="60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0" t="e">
        <f t="shared" si="65"/>
        <v>#N/A</v>
      </c>
      <c r="CD97" s="60" t="e">
        <f ca="1">AVERAGE(OFFSET($CC$3,0,0,'Données projet'!$E$12+1,1))-AVERAGE(OFFSET($H$3,0,0,'Données projet'!$E$12+1,1))</f>
        <v>#N/A</v>
      </c>
      <c r="CE97" s="60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0" t="e">
        <f t="shared" si="68"/>
        <v>#N/A</v>
      </c>
      <c r="CY97" s="60" t="e">
        <f ca="1">AVERAGE(OFFSET($CX$3,0,0,'Données projet'!$E$13+1,1))-AVERAGE(OFFSET($H$3,0,0,'Données projet'!$E$13+1,1))</f>
        <v>#N/A</v>
      </c>
      <c r="CZ97" s="60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2.8421709430404007E-14</v>
      </c>
      <c r="O98" s="14">
        <f>N98*VLOOKUP('Données projet'!$B$9,Paramètres!$A$1:$I$88,3,0)*VLOOKUP('Données projet'!$B$9,Paramètres!$A$1:$I$88,5,0)</f>
        <v>2.4829205358400945E-14</v>
      </c>
      <c r="P98" s="14">
        <f t="shared" si="87"/>
        <v>4.3867331143352915E-13</v>
      </c>
      <c r="Q98" s="22">
        <f t="shared" si="54"/>
        <v>8.0726688341261168E-13</v>
      </c>
      <c r="R98" s="60">
        <f t="shared" si="55"/>
        <v>293.33333333333411</v>
      </c>
      <c r="S98" s="60">
        <f ca="1">AVERAGE(OFFSET($R$3,0,0,'Données projet'!$E$9+1,1))-AVERAGE(OFFSET($H$3,0,0,'Données projet'!$E$9+1,1))</f>
        <v>231.46455632444412</v>
      </c>
      <c r="T98" s="60">
        <f t="shared" si="88"/>
        <v>261.58016723970195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67.58497131337073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67.58497131337073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projet'!$B$10,Paramètres!$A$1:$I$88,3,0)*VLOOKUP('Données projet'!$B$10,Paramètres!$A$1:$I$88,5,0)</f>
        <v>1.0286385077051818E-13</v>
      </c>
      <c r="AK98" s="14">
        <f t="shared" si="89"/>
        <v>1.5402366592183556E-12</v>
      </c>
      <c r="AL98" s="22">
        <f t="shared" si="58"/>
        <v>2.8617333882306215E-12</v>
      </c>
      <c r="AM98" s="60">
        <f t="shared" si="59"/>
        <v>293.33333333333616</v>
      </c>
      <c r="AN98" s="60">
        <f ca="1">AVERAGE(OFFSET($AM$3,0,0,'Données projet'!$E$10+1,1))-AVERAGE(OFFSET($H$3,0,0,'Données projet'!$E$10+1,1))</f>
        <v>311.71325080860925</v>
      </c>
      <c r="AO98" s="60">
        <f t="shared" si="90"/>
        <v>468.07182620886226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31.938985994572608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31.938985994572608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0" t="e">
        <f t="shared" si="62"/>
        <v>#N/A</v>
      </c>
      <c r="BI98" s="60" t="e">
        <f ca="1">AVERAGE(OFFSET($BH$3,0,0,'Données projet'!$E$11+1,1))-AVERAGE(OFFSET($H$3,0,0,'Données projet'!$E$11+1,1))</f>
        <v>#N/A</v>
      </c>
      <c r="BJ98" s="60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0" t="e">
        <f t="shared" si="65"/>
        <v>#N/A</v>
      </c>
      <c r="CD98" s="60" t="e">
        <f ca="1">AVERAGE(OFFSET($CC$3,0,0,'Données projet'!$E$12+1,1))-AVERAGE(OFFSET($H$3,0,0,'Données projet'!$E$12+1,1))</f>
        <v>#N/A</v>
      </c>
      <c r="CE98" s="60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0" t="e">
        <f t="shared" si="68"/>
        <v>#N/A</v>
      </c>
      <c r="CY98" s="60" t="e">
        <f ca="1">AVERAGE(OFFSET($CX$3,0,0,'Données projet'!$E$13+1,1))-AVERAGE(OFFSET($H$3,0,0,'Données projet'!$E$13+1,1))</f>
        <v>#N/A</v>
      </c>
      <c r="CZ98" s="60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2.8421709430404007E-14</v>
      </c>
      <c r="O99" s="14">
        <f>N99*VLOOKUP('Données projet'!$B$9,Paramètres!$A$1:$I$88,3,0)*VLOOKUP('Données projet'!$B$9,Paramètres!$A$1:$I$88,5,0)</f>
        <v>2.4829205358400945E-14</v>
      </c>
      <c r="P99" s="14">
        <f t="shared" si="87"/>
        <v>4.3867331143352915E-13</v>
      </c>
      <c r="Q99" s="22">
        <f t="shared" ref="Q99:Q130" si="107">(O99+P99)*0.475*44/12</f>
        <v>8.0726688341261168E-13</v>
      </c>
      <c r="R99" s="60">
        <f t="shared" si="55"/>
        <v>293.33333333333411</v>
      </c>
      <c r="S99" s="60">
        <f ca="1">AVERAGE(OFFSET($R$3,0,0,'Données projet'!$E$9+1,1))-AVERAGE(OFFSET($H$3,0,0,'Données projet'!$E$9+1,1))</f>
        <v>231.46455632444412</v>
      </c>
      <c r="T99" s="60">
        <f t="shared" si="88"/>
        <v>261.58016723970195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66.25967124867762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66.25967124867762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projet'!$B$10,Paramètres!$A$1:$I$88,3,0)*VLOOKUP('Données projet'!$B$10,Paramètres!$A$1:$I$88,5,0)</f>
        <v>1.0286385077051818E-13</v>
      </c>
      <c r="AK99" s="14">
        <f t="shared" si="89"/>
        <v>1.5402366592183556E-12</v>
      </c>
      <c r="AL99" s="22">
        <f t="shared" si="58"/>
        <v>2.8617333882306215E-12</v>
      </c>
      <c r="AM99" s="60">
        <f t="shared" si="59"/>
        <v>293.33333333333616</v>
      </c>
      <c r="AN99" s="60">
        <f ca="1">AVERAGE(OFFSET($AM$3,0,0,'Données projet'!$E$10+1,1))-AVERAGE(OFFSET($H$3,0,0,'Données projet'!$E$10+1,1))</f>
        <v>311.71325080860925</v>
      </c>
      <c r="AO99" s="60">
        <f t="shared" si="90"/>
        <v>468.07182620886226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31.312681960076922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31.312681960076922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0" t="e">
        <f t="shared" si="62"/>
        <v>#N/A</v>
      </c>
      <c r="BI99" s="60" t="e">
        <f ca="1">AVERAGE(OFFSET($BH$3,0,0,'Données projet'!$E$11+1,1))-AVERAGE(OFFSET($H$3,0,0,'Données projet'!$E$11+1,1))</f>
        <v>#N/A</v>
      </c>
      <c r="BJ99" s="60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0" t="e">
        <f t="shared" si="65"/>
        <v>#N/A</v>
      </c>
      <c r="CD99" s="60" t="e">
        <f ca="1">AVERAGE(OFFSET($CC$3,0,0,'Données projet'!$E$12+1,1))-AVERAGE(OFFSET($H$3,0,0,'Données projet'!$E$12+1,1))</f>
        <v>#N/A</v>
      </c>
      <c r="CE99" s="60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0" t="e">
        <f t="shared" si="68"/>
        <v>#N/A</v>
      </c>
      <c r="CY99" s="60" t="e">
        <f ca="1">AVERAGE(OFFSET($CX$3,0,0,'Données projet'!$E$13+1,1))-AVERAGE(OFFSET($H$3,0,0,'Données projet'!$E$13+1,1))</f>
        <v>#N/A</v>
      </c>
      <c r="CZ99" s="60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2.8421709430404007E-14</v>
      </c>
      <c r="O100" s="14">
        <f>N100*VLOOKUP('Données projet'!$B$9,Paramètres!$A$1:$I$88,3,0)*VLOOKUP('Données projet'!$B$9,Paramètres!$A$1:$I$88,5,0)</f>
        <v>2.4829205358400945E-14</v>
      </c>
      <c r="P100" s="14">
        <f t="shared" si="87"/>
        <v>4.3867331143352915E-13</v>
      </c>
      <c r="Q100" s="22">
        <f t="shared" si="107"/>
        <v>8.0726688341261168E-13</v>
      </c>
      <c r="R100" s="60">
        <f t="shared" si="55"/>
        <v>293.33333333333411</v>
      </c>
      <c r="S100" s="60">
        <f ca="1">AVERAGE(OFFSET($R$3,0,0,'Données projet'!$E$9+1,1))-AVERAGE(OFFSET($H$3,0,0,'Données projet'!$E$9+1,1))</f>
        <v>231.46455632444412</v>
      </c>
      <c r="T100" s="60">
        <f t="shared" si="88"/>
        <v>261.58016723970195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64.960359509899916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64.960359509899916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projet'!$B$10,Paramètres!$A$1:$I$88,3,0)*VLOOKUP('Données projet'!$B$10,Paramètres!$A$1:$I$88,5,0)</f>
        <v>1.0286385077051818E-13</v>
      </c>
      <c r="AK100" s="14">
        <f t="shared" si="89"/>
        <v>1.5402366592183556E-12</v>
      </c>
      <c r="AL100" s="22">
        <f t="shared" si="58"/>
        <v>2.8617333882306215E-12</v>
      </c>
      <c r="AM100" s="60">
        <f t="shared" si="59"/>
        <v>293.33333333333616</v>
      </c>
      <c r="AN100" s="60">
        <f ca="1">AVERAGE(OFFSET($AM$3,0,0,'Données projet'!$E$10+1,1))-AVERAGE(OFFSET($H$3,0,0,'Données projet'!$E$10+1,1))</f>
        <v>311.71325080860925</v>
      </c>
      <c r="AO100" s="60">
        <f t="shared" si="90"/>
        <v>468.07182620886226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30.698659365689956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30.698659365689956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0" t="e">
        <f t="shared" si="62"/>
        <v>#N/A</v>
      </c>
      <c r="BI100" s="60" t="e">
        <f ca="1">AVERAGE(OFFSET($BH$3,0,0,'Données projet'!$E$11+1,1))-AVERAGE(OFFSET($H$3,0,0,'Données projet'!$E$11+1,1))</f>
        <v>#N/A</v>
      </c>
      <c r="BJ100" s="60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0" t="e">
        <f t="shared" si="65"/>
        <v>#N/A</v>
      </c>
      <c r="CD100" s="60" t="e">
        <f ca="1">AVERAGE(OFFSET($CC$3,0,0,'Données projet'!$E$12+1,1))-AVERAGE(OFFSET($H$3,0,0,'Données projet'!$E$12+1,1))</f>
        <v>#N/A</v>
      </c>
      <c r="CE100" s="60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0" t="e">
        <f t="shared" si="68"/>
        <v>#N/A</v>
      </c>
      <c r="CY100" s="60" t="e">
        <f ca="1">AVERAGE(OFFSET($CX$3,0,0,'Données projet'!$E$13+1,1))-AVERAGE(OFFSET($H$3,0,0,'Données projet'!$E$13+1,1))</f>
        <v>#N/A</v>
      </c>
      <c r="CZ100" s="60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2.8421709430404007E-14</v>
      </c>
      <c r="O101" s="14">
        <f>N101*VLOOKUP('Données projet'!$B$9,Paramètres!$A$1:$I$88,3,0)*VLOOKUP('Données projet'!$B$9,Paramètres!$A$1:$I$88,5,0)</f>
        <v>2.4829205358400945E-14</v>
      </c>
      <c r="P101" s="14">
        <f t="shared" si="87"/>
        <v>4.3867331143352915E-13</v>
      </c>
      <c r="Q101" s="22">
        <f t="shared" si="107"/>
        <v>8.0726688341261168E-13</v>
      </c>
      <c r="R101" s="60">
        <f t="shared" si="55"/>
        <v>293.33333333333411</v>
      </c>
      <c r="S101" s="60">
        <f ca="1">AVERAGE(OFFSET($R$3,0,0,'Données projet'!$E$9+1,1))-AVERAGE(OFFSET($H$3,0,0,'Données projet'!$E$9+1,1))</f>
        <v>231.46455632444412</v>
      </c>
      <c r="T101" s="60">
        <f t="shared" si="88"/>
        <v>261.58016723970195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63.686526481817744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63.686526481817744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projet'!$B$10,Paramètres!$A$1:$I$88,3,0)*VLOOKUP('Données projet'!$B$10,Paramètres!$A$1:$I$88,5,0)</f>
        <v>1.0286385077051818E-13</v>
      </c>
      <c r="AK101" s="14">
        <f t="shared" si="89"/>
        <v>1.5402366592183556E-12</v>
      </c>
      <c r="AL101" s="22">
        <f t="shared" si="58"/>
        <v>2.8617333882306215E-12</v>
      </c>
      <c r="AM101" s="60">
        <f t="shared" si="59"/>
        <v>293.33333333333616</v>
      </c>
      <c r="AN101" s="60">
        <f ca="1">AVERAGE(OFFSET($AM$3,0,0,'Données projet'!$E$10+1,1))-AVERAGE(OFFSET($H$3,0,0,'Données projet'!$E$10+1,1))</f>
        <v>311.71325080860925</v>
      </c>
      <c r="AO101" s="60">
        <f t="shared" si="90"/>
        <v>468.07182620886226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30.096677379862115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30.096677379862115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0" t="e">
        <f t="shared" si="62"/>
        <v>#N/A</v>
      </c>
      <c r="BI101" s="60" t="e">
        <f ca="1">AVERAGE(OFFSET($BH$3,0,0,'Données projet'!$E$11+1,1))-AVERAGE(OFFSET($H$3,0,0,'Données projet'!$E$11+1,1))</f>
        <v>#N/A</v>
      </c>
      <c r="BJ101" s="60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0" t="e">
        <f t="shared" si="65"/>
        <v>#N/A</v>
      </c>
      <c r="CD101" s="60" t="e">
        <f ca="1">AVERAGE(OFFSET($CC$3,0,0,'Données projet'!$E$12+1,1))-AVERAGE(OFFSET($H$3,0,0,'Données projet'!$E$12+1,1))</f>
        <v>#N/A</v>
      </c>
      <c r="CE101" s="60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0" t="e">
        <f t="shared" si="68"/>
        <v>#N/A</v>
      </c>
      <c r="CY101" s="60" t="e">
        <f ca="1">AVERAGE(OFFSET($CX$3,0,0,'Données projet'!$E$13+1,1))-AVERAGE(OFFSET($H$3,0,0,'Données projet'!$E$13+1,1))</f>
        <v>#N/A</v>
      </c>
      <c r="CZ101" s="60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2.8421709430404007E-14</v>
      </c>
      <c r="O102" s="14">
        <f>N102*VLOOKUP('Données projet'!$B$9,Paramètres!$A$1:$I$88,3,0)*VLOOKUP('Données projet'!$B$9,Paramètres!$A$1:$I$88,5,0)</f>
        <v>2.4829205358400945E-14</v>
      </c>
      <c r="P102" s="14">
        <f t="shared" si="87"/>
        <v>4.3867331143352915E-13</v>
      </c>
      <c r="Q102" s="22">
        <f t="shared" si="107"/>
        <v>8.0726688341261168E-13</v>
      </c>
      <c r="R102" s="60">
        <f t="shared" si="55"/>
        <v>293.33333333333411</v>
      </c>
      <c r="S102" s="60">
        <f ca="1">AVERAGE(OFFSET($R$3,0,0,'Données projet'!$E$9+1,1))-AVERAGE(OFFSET($H$3,0,0,'Données projet'!$E$9+1,1))</f>
        <v>231.46455632444412</v>
      </c>
      <c r="T102" s="60">
        <f t="shared" si="88"/>
        <v>261.58016723970195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62.437672542454834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62.437672542454834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projet'!$B$10,Paramètres!$A$1:$I$88,3,0)*VLOOKUP('Données projet'!$B$10,Paramètres!$A$1:$I$88,5,0)</f>
        <v>1.0286385077051818E-13</v>
      </c>
      <c r="AK102" s="14">
        <f t="shared" si="89"/>
        <v>1.5402366592183556E-12</v>
      </c>
      <c r="AL102" s="22">
        <f t="shared" si="58"/>
        <v>2.8617333882306215E-12</v>
      </c>
      <c r="AM102" s="60">
        <f t="shared" si="59"/>
        <v>293.33333333333616</v>
      </c>
      <c r="AN102" s="60">
        <f ca="1">AVERAGE(OFFSET($AM$3,0,0,'Données projet'!$E$10+1,1))-AVERAGE(OFFSET($H$3,0,0,'Données projet'!$E$10+1,1))</f>
        <v>311.71325080860925</v>
      </c>
      <c r="AO102" s="60">
        <f t="shared" si="90"/>
        <v>468.07182620886226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29.5064998936036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29.5064998936036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0" t="e">
        <f t="shared" si="62"/>
        <v>#N/A</v>
      </c>
      <c r="BI102" s="60" t="e">
        <f ca="1">AVERAGE(OFFSET($BH$3,0,0,'Données projet'!$E$11+1,1))-AVERAGE(OFFSET($H$3,0,0,'Données projet'!$E$11+1,1))</f>
        <v>#N/A</v>
      </c>
      <c r="BJ102" s="60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0" t="e">
        <f t="shared" si="65"/>
        <v>#N/A</v>
      </c>
      <c r="CD102" s="60" t="e">
        <f ca="1">AVERAGE(OFFSET($CC$3,0,0,'Données projet'!$E$12+1,1))-AVERAGE(OFFSET($H$3,0,0,'Données projet'!$E$12+1,1))</f>
        <v>#N/A</v>
      </c>
      <c r="CE102" s="60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0" t="e">
        <f t="shared" si="68"/>
        <v>#N/A</v>
      </c>
      <c r="CY102" s="60" t="e">
        <f ca="1">AVERAGE(OFFSET($CX$3,0,0,'Données projet'!$E$13+1,1))-AVERAGE(OFFSET($H$3,0,0,'Données projet'!$E$13+1,1))</f>
        <v>#N/A</v>
      </c>
      <c r="CZ102" s="60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2.8421709430404007E-14</v>
      </c>
      <c r="O103" s="14">
        <f>N103*VLOOKUP('Données projet'!$B$9,Paramètres!$A$1:$I$88,3,0)*VLOOKUP('Données projet'!$B$9,Paramètres!$A$1:$I$88,5,0)</f>
        <v>2.4829205358400945E-14</v>
      </c>
      <c r="P103" s="14">
        <f t="shared" si="87"/>
        <v>4.3867331143352915E-13</v>
      </c>
      <c r="Q103" s="22">
        <f t="shared" si="107"/>
        <v>8.0726688341261168E-13</v>
      </c>
      <c r="R103" s="60">
        <f t="shared" si="55"/>
        <v>293.33333333333411</v>
      </c>
      <c r="S103" s="60">
        <f ca="1">AVERAGE(OFFSET($R$3,0,0,'Données projet'!$E$9+1,1))-AVERAGE(OFFSET($H$3,0,0,'Données projet'!$E$9+1,1))</f>
        <v>231.46455632444412</v>
      </c>
      <c r="T103" s="60">
        <f t="shared" si="88"/>
        <v>261.58016723970195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61.213307867117138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61.213307867117138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projet'!$B$10,Paramètres!$A$1:$I$88,3,0)*VLOOKUP('Données projet'!$B$10,Paramètres!$A$1:$I$88,5,0)</f>
        <v>1.0286385077051818E-13</v>
      </c>
      <c r="AK103" s="14">
        <f t="shared" si="89"/>
        <v>1.5402366592183556E-12</v>
      </c>
      <c r="AL103" s="22">
        <f t="shared" si="58"/>
        <v>2.8617333882306215E-12</v>
      </c>
      <c r="AM103" s="60">
        <f t="shared" si="59"/>
        <v>293.33333333333616</v>
      </c>
      <c r="AN103" s="60">
        <f ca="1">AVERAGE(OFFSET($AM$3,0,0,'Données projet'!$E$10+1,1))-AVERAGE(OFFSET($H$3,0,0,'Données projet'!$E$10+1,1))</f>
        <v>311.71325080860925</v>
      </c>
      <c r="AO103" s="60">
        <f t="shared" si="90"/>
        <v>468.07182620886226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28.927895427877893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28.927895427877893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0" t="e">
        <f t="shared" si="62"/>
        <v>#N/A</v>
      </c>
      <c r="BI103" s="60" t="e">
        <f ca="1">AVERAGE(OFFSET($BH$3,0,0,'Données projet'!$E$11+1,1))-AVERAGE(OFFSET($H$3,0,0,'Données projet'!$E$11+1,1))</f>
        <v>#N/A</v>
      </c>
      <c r="BJ103" s="60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0" t="e">
        <f t="shared" si="65"/>
        <v>#N/A</v>
      </c>
      <c r="CD103" s="60" t="e">
        <f ca="1">AVERAGE(OFFSET($CC$3,0,0,'Données projet'!$E$12+1,1))-AVERAGE(OFFSET($H$3,0,0,'Données projet'!$E$12+1,1))</f>
        <v>#N/A</v>
      </c>
      <c r="CE103" s="60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0" t="e">
        <f t="shared" si="68"/>
        <v>#N/A</v>
      </c>
      <c r="CY103" s="60" t="e">
        <f ca="1">AVERAGE(OFFSET($CX$3,0,0,'Données projet'!$E$13+1,1))-AVERAGE(OFFSET($H$3,0,0,'Données projet'!$E$13+1,1))</f>
        <v>#N/A</v>
      </c>
      <c r="CZ103" s="60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2.8421709430404007E-14</v>
      </c>
      <c r="O104" s="14">
        <f>N104*VLOOKUP('Données projet'!$B$9,Paramètres!$A$1:$I$88,3,0)*VLOOKUP('Données projet'!$B$9,Paramètres!$A$1:$I$88,5,0)</f>
        <v>2.4829205358400945E-14</v>
      </c>
      <c r="P104" s="14">
        <f t="shared" si="87"/>
        <v>4.3867331143352915E-13</v>
      </c>
      <c r="Q104" s="22">
        <f t="shared" si="107"/>
        <v>8.0726688341261168E-13</v>
      </c>
      <c r="R104" s="60">
        <f t="shared" si="55"/>
        <v>293.33333333333411</v>
      </c>
      <c r="S104" s="60">
        <f ca="1">AVERAGE(OFFSET($R$3,0,0,'Données projet'!$E$9+1,1))-AVERAGE(OFFSET($H$3,0,0,'Données projet'!$E$9+1,1))</f>
        <v>231.46455632444412</v>
      </c>
      <c r="T104" s="60">
        <f t="shared" si="88"/>
        <v>261.58016723970195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60.012952236274103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60.012952236274103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projet'!$B$10,Paramètres!$A$1:$I$88,3,0)*VLOOKUP('Données projet'!$B$10,Paramètres!$A$1:$I$88,5,0)</f>
        <v>1.0286385077051818E-13</v>
      </c>
      <c r="AK104" s="14">
        <f t="shared" si="89"/>
        <v>1.5402366592183556E-12</v>
      </c>
      <c r="AL104" s="22">
        <f t="shared" si="58"/>
        <v>2.8617333882306215E-12</v>
      </c>
      <c r="AM104" s="60">
        <f t="shared" si="59"/>
        <v>293.33333333333616</v>
      </c>
      <c r="AN104" s="60">
        <f ca="1">AVERAGE(OFFSET($AM$3,0,0,'Données projet'!$E$10+1,1))-AVERAGE(OFFSET($H$3,0,0,'Données projet'!$E$10+1,1))</f>
        <v>311.71325080860925</v>
      </c>
      <c r="AO104" s="60">
        <f t="shared" si="90"/>
        <v>468.07182620886226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28.360637042811192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28.360637042811192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0" t="e">
        <f t="shared" si="62"/>
        <v>#N/A</v>
      </c>
      <c r="BI104" s="60" t="e">
        <f ca="1">AVERAGE(OFFSET($BH$3,0,0,'Données projet'!$E$11+1,1))-AVERAGE(OFFSET($H$3,0,0,'Données projet'!$E$11+1,1))</f>
        <v>#N/A</v>
      </c>
      <c r="BJ104" s="60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0" t="e">
        <f t="shared" si="65"/>
        <v>#N/A</v>
      </c>
      <c r="CD104" s="60" t="e">
        <f ca="1">AVERAGE(OFFSET($CC$3,0,0,'Données projet'!$E$12+1,1))-AVERAGE(OFFSET($H$3,0,0,'Données projet'!$E$12+1,1))</f>
        <v>#N/A</v>
      </c>
      <c r="CE104" s="60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0" t="e">
        <f t="shared" si="68"/>
        <v>#N/A</v>
      </c>
      <c r="CY104" s="60" t="e">
        <f ca="1">AVERAGE(OFFSET($CX$3,0,0,'Données projet'!$E$13+1,1))-AVERAGE(OFFSET($H$3,0,0,'Données projet'!$E$13+1,1))</f>
        <v>#N/A</v>
      </c>
      <c r="CZ104" s="60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2.8421709430404007E-14</v>
      </c>
      <c r="O105" s="14">
        <f>N105*VLOOKUP('Données projet'!$B$9,Paramètres!$A$1:$I$88,3,0)*VLOOKUP('Données projet'!$B$9,Paramètres!$A$1:$I$88,5,0)</f>
        <v>2.4829205358400945E-14</v>
      </c>
      <c r="P105" s="14">
        <f t="shared" si="87"/>
        <v>4.3867331143352915E-13</v>
      </c>
      <c r="Q105" s="22">
        <f t="shared" si="107"/>
        <v>8.0726688341261168E-13</v>
      </c>
      <c r="R105" s="60">
        <f t="shared" si="55"/>
        <v>293.33333333333411</v>
      </c>
      <c r="S105" s="60">
        <f ca="1">AVERAGE(OFFSET($R$3,0,0,'Données projet'!$E$9+1,1))-AVERAGE(OFFSET($H$3,0,0,'Données projet'!$E$9+1,1))</f>
        <v>231.46455632444412</v>
      </c>
      <c r="T105" s="60">
        <f t="shared" si="88"/>
        <v>261.58016723970195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58.836134847207262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58.836134847207262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projet'!$B$10,Paramètres!$A$1:$I$88,3,0)*VLOOKUP('Données projet'!$B$10,Paramètres!$A$1:$I$88,5,0)</f>
        <v>1.0286385077051818E-13</v>
      </c>
      <c r="AK105" s="14">
        <f t="shared" si="89"/>
        <v>1.5402366592183556E-12</v>
      </c>
      <c r="AL105" s="22">
        <f t="shared" si="58"/>
        <v>2.8617333882306215E-12</v>
      </c>
      <c r="AM105" s="60">
        <f t="shared" si="59"/>
        <v>293.33333333333616</v>
      </c>
      <c r="AN105" s="60">
        <f ca="1">AVERAGE(OFFSET($AM$3,0,0,'Données projet'!$E$10+1,1))-AVERAGE(OFFSET($H$3,0,0,'Données projet'!$E$10+1,1))</f>
        <v>311.71325080860925</v>
      </c>
      <c r="AO105" s="60">
        <f t="shared" si="90"/>
        <v>468.07182620886226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27.804502248682198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27.804502248682198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0" t="e">
        <f t="shared" si="62"/>
        <v>#N/A</v>
      </c>
      <c r="BI105" s="60" t="e">
        <f ca="1">AVERAGE(OFFSET($BH$3,0,0,'Données projet'!$E$11+1,1))-AVERAGE(OFFSET($H$3,0,0,'Données projet'!$E$11+1,1))</f>
        <v>#N/A</v>
      </c>
      <c r="BJ105" s="60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0" t="e">
        <f t="shared" si="65"/>
        <v>#N/A</v>
      </c>
      <c r="CD105" s="60" t="e">
        <f ca="1">AVERAGE(OFFSET($CC$3,0,0,'Données projet'!$E$12+1,1))-AVERAGE(OFFSET($H$3,0,0,'Données projet'!$E$12+1,1))</f>
        <v>#N/A</v>
      </c>
      <c r="CE105" s="60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0" t="e">
        <f t="shared" si="68"/>
        <v>#N/A</v>
      </c>
      <c r="CY105" s="60" t="e">
        <f ca="1">AVERAGE(OFFSET($CX$3,0,0,'Données projet'!$E$13+1,1))-AVERAGE(OFFSET($H$3,0,0,'Données projet'!$E$13+1,1))</f>
        <v>#N/A</v>
      </c>
      <c r="CZ105" s="60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2.8421709430404007E-14</v>
      </c>
      <c r="O106" s="14">
        <f>N106*VLOOKUP('Données projet'!$B$9,Paramètres!$A$1:$I$88,3,0)*VLOOKUP('Données projet'!$B$9,Paramètres!$A$1:$I$88,5,0)</f>
        <v>2.4829205358400945E-14</v>
      </c>
      <c r="P106" s="14">
        <f t="shared" si="87"/>
        <v>4.3867331143352915E-13</v>
      </c>
      <c r="Q106" s="22">
        <f t="shared" si="107"/>
        <v>8.0726688341261168E-13</v>
      </c>
      <c r="R106" s="60">
        <f t="shared" si="55"/>
        <v>293.33333333333411</v>
      </c>
      <c r="S106" s="60">
        <f ca="1">AVERAGE(OFFSET($R$3,0,0,'Données projet'!$E$9+1,1))-AVERAGE(OFFSET($H$3,0,0,'Données projet'!$E$9+1,1))</f>
        <v>231.46455632444412</v>
      </c>
      <c r="T106" s="60">
        <f t="shared" si="88"/>
        <v>261.58016723970195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57.682394129352289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57.682394129352289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projet'!$B$10,Paramètres!$A$1:$I$88,3,0)*VLOOKUP('Données projet'!$B$10,Paramètres!$A$1:$I$88,5,0)</f>
        <v>1.0286385077051818E-13</v>
      </c>
      <c r="AK106" s="14">
        <f t="shared" si="89"/>
        <v>1.5402366592183556E-12</v>
      </c>
      <c r="AL106" s="22">
        <f t="shared" si="58"/>
        <v>2.8617333882306215E-12</v>
      </c>
      <c r="AM106" s="60">
        <f t="shared" si="59"/>
        <v>293.33333333333616</v>
      </c>
      <c r="AN106" s="60">
        <f ca="1">AVERAGE(OFFSET($AM$3,0,0,'Données projet'!$E$10+1,1))-AVERAGE(OFFSET($H$3,0,0,'Données projet'!$E$10+1,1))</f>
        <v>311.71325080860925</v>
      </c>
      <c r="AO106" s="60">
        <f t="shared" si="90"/>
        <v>468.07182620886226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27.259272918657341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27.259272918657341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0" t="e">
        <f t="shared" si="62"/>
        <v>#N/A</v>
      </c>
      <c r="BI106" s="60" t="e">
        <f ca="1">AVERAGE(OFFSET($BH$3,0,0,'Données projet'!$E$11+1,1))-AVERAGE(OFFSET($H$3,0,0,'Données projet'!$E$11+1,1))</f>
        <v>#N/A</v>
      </c>
      <c r="BJ106" s="60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0" t="e">
        <f t="shared" si="65"/>
        <v>#N/A</v>
      </c>
      <c r="CD106" s="60" t="e">
        <f ca="1">AVERAGE(OFFSET($CC$3,0,0,'Données projet'!$E$12+1,1))-AVERAGE(OFFSET($H$3,0,0,'Données projet'!$E$12+1,1))</f>
        <v>#N/A</v>
      </c>
      <c r="CE106" s="60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0" t="e">
        <f t="shared" si="68"/>
        <v>#N/A</v>
      </c>
      <c r="CY106" s="60" t="e">
        <f ca="1">AVERAGE(OFFSET($CX$3,0,0,'Données projet'!$E$13+1,1))-AVERAGE(OFFSET($H$3,0,0,'Données projet'!$E$13+1,1))</f>
        <v>#N/A</v>
      </c>
      <c r="CZ106" s="60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2.8421709430404007E-14</v>
      </c>
      <c r="O107" s="14">
        <f>N107*VLOOKUP('Données projet'!$B$9,Paramètres!$A$1:$I$88,3,0)*VLOOKUP('Données projet'!$B$9,Paramètres!$A$1:$I$88,5,0)</f>
        <v>2.4829205358400945E-14</v>
      </c>
      <c r="P107" s="14">
        <f t="shared" si="87"/>
        <v>4.3867331143352915E-13</v>
      </c>
      <c r="Q107" s="22">
        <f t="shared" si="107"/>
        <v>8.0726688341261168E-13</v>
      </c>
      <c r="R107" s="60">
        <f t="shared" si="55"/>
        <v>293.33333333333411</v>
      </c>
      <c r="S107" s="60">
        <f ca="1">AVERAGE(OFFSET($R$3,0,0,'Données projet'!$E$9+1,1))-AVERAGE(OFFSET($H$3,0,0,'Données projet'!$E$9+1,1))</f>
        <v>231.46455632444412</v>
      </c>
      <c r="T107" s="60">
        <f t="shared" si="88"/>
        <v>261.58016723970195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56.551277563262097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56.551277563262097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projet'!$B$10,Paramètres!$A$1:$I$88,3,0)*VLOOKUP('Données projet'!$B$10,Paramètres!$A$1:$I$88,5,0)</f>
        <v>1.0286385077051818E-13</v>
      </c>
      <c r="AK107" s="14">
        <f t="shared" si="89"/>
        <v>1.5402366592183556E-12</v>
      </c>
      <c r="AL107" s="22">
        <f t="shared" si="58"/>
        <v>2.8617333882306215E-12</v>
      </c>
      <c r="AM107" s="60">
        <f t="shared" si="59"/>
        <v>293.33333333333616</v>
      </c>
      <c r="AN107" s="60">
        <f ca="1">AVERAGE(OFFSET($AM$3,0,0,'Données projet'!$E$10+1,1))-AVERAGE(OFFSET($H$3,0,0,'Données projet'!$E$10+1,1))</f>
        <v>311.71325080860925</v>
      </c>
      <c r="AO107" s="60">
        <f t="shared" si="90"/>
        <v>468.07182620886226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26.72473520323722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26.72473520323722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0" t="e">
        <f t="shared" si="62"/>
        <v>#N/A</v>
      </c>
      <c r="BI107" s="60" t="e">
        <f ca="1">AVERAGE(OFFSET($BH$3,0,0,'Données projet'!$E$11+1,1))-AVERAGE(OFFSET($H$3,0,0,'Données projet'!$E$11+1,1))</f>
        <v>#N/A</v>
      </c>
      <c r="BJ107" s="60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0" t="e">
        <f t="shared" si="65"/>
        <v>#N/A</v>
      </c>
      <c r="CD107" s="60" t="e">
        <f ca="1">AVERAGE(OFFSET($CC$3,0,0,'Données projet'!$E$12+1,1))-AVERAGE(OFFSET($H$3,0,0,'Données projet'!$E$12+1,1))</f>
        <v>#N/A</v>
      </c>
      <c r="CE107" s="60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0" t="e">
        <f t="shared" si="68"/>
        <v>#N/A</v>
      </c>
      <c r="CY107" s="60" t="e">
        <f ca="1">AVERAGE(OFFSET($CX$3,0,0,'Données projet'!$E$13+1,1))-AVERAGE(OFFSET($H$3,0,0,'Données projet'!$E$13+1,1))</f>
        <v>#N/A</v>
      </c>
      <c r="CZ107" s="60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2.8421709430404007E-14</v>
      </c>
      <c r="O108" s="14">
        <f>N108*VLOOKUP('Données projet'!$B$9,Paramètres!$A$1:$I$88,3,0)*VLOOKUP('Données projet'!$B$9,Paramètres!$A$1:$I$88,5,0)</f>
        <v>2.4829205358400945E-14</v>
      </c>
      <c r="P108" s="14">
        <f t="shared" si="87"/>
        <v>4.3867331143352915E-13</v>
      </c>
      <c r="Q108" s="22">
        <f t="shared" si="107"/>
        <v>8.0726688341261168E-13</v>
      </c>
      <c r="R108" s="60">
        <f t="shared" si="55"/>
        <v>293.33333333333411</v>
      </c>
      <c r="S108" s="60">
        <f ca="1">AVERAGE(OFFSET($R$3,0,0,'Données projet'!$E$9+1,1))-AVERAGE(OFFSET($H$3,0,0,'Données projet'!$E$9+1,1))</f>
        <v>231.46455632444412</v>
      </c>
      <c r="T108" s="60">
        <f t="shared" si="88"/>
        <v>261.58016723970195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55.442341503119955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55.442341503119955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projet'!$B$10,Paramètres!$A$1:$I$88,3,0)*VLOOKUP('Données projet'!$B$10,Paramètres!$A$1:$I$88,5,0)</f>
        <v>1.0286385077051818E-13</v>
      </c>
      <c r="AK108" s="14">
        <f t="shared" si="89"/>
        <v>1.5402366592183556E-12</v>
      </c>
      <c r="AL108" s="22">
        <f t="shared" si="58"/>
        <v>2.8617333882306215E-12</v>
      </c>
      <c r="AM108" s="60">
        <f t="shared" si="59"/>
        <v>293.33333333333616</v>
      </c>
      <c r="AN108" s="60">
        <f ca="1">AVERAGE(OFFSET($AM$3,0,0,'Données projet'!$E$10+1,1))-AVERAGE(OFFSET($H$3,0,0,'Données projet'!$E$10+1,1))</f>
        <v>311.71325080860925</v>
      </c>
      <c r="AO108" s="60">
        <f t="shared" si="90"/>
        <v>468.07182620886226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26.200679446380672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26.200679446380672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0" t="e">
        <f t="shared" si="62"/>
        <v>#N/A</v>
      </c>
      <c r="BI108" s="60" t="e">
        <f ca="1">AVERAGE(OFFSET($BH$3,0,0,'Données projet'!$E$11+1,1))-AVERAGE(OFFSET($H$3,0,0,'Données projet'!$E$11+1,1))</f>
        <v>#N/A</v>
      </c>
      <c r="BJ108" s="60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0" t="e">
        <f t="shared" si="65"/>
        <v>#N/A</v>
      </c>
      <c r="CD108" s="60" t="e">
        <f ca="1">AVERAGE(OFFSET($CC$3,0,0,'Données projet'!$E$12+1,1))-AVERAGE(OFFSET($H$3,0,0,'Données projet'!$E$12+1,1))</f>
        <v>#N/A</v>
      </c>
      <c r="CE108" s="60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0" t="e">
        <f t="shared" si="68"/>
        <v>#N/A</v>
      </c>
      <c r="CY108" s="60" t="e">
        <f ca="1">AVERAGE(OFFSET($CX$3,0,0,'Données projet'!$E$13+1,1))-AVERAGE(OFFSET($H$3,0,0,'Données projet'!$E$13+1,1))</f>
        <v>#N/A</v>
      </c>
      <c r="CZ108" s="60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2.8421709430404007E-14</v>
      </c>
      <c r="O109" s="14">
        <f>N109*VLOOKUP('Données projet'!$B$9,Paramètres!$A$1:$I$88,3,0)*VLOOKUP('Données projet'!$B$9,Paramètres!$A$1:$I$88,5,0)</f>
        <v>2.4829205358400945E-14</v>
      </c>
      <c r="P109" s="14">
        <f t="shared" si="87"/>
        <v>4.3867331143352915E-13</v>
      </c>
      <c r="Q109" s="22">
        <f t="shared" si="107"/>
        <v>8.0726688341261168E-13</v>
      </c>
      <c r="R109" s="60">
        <f t="shared" si="55"/>
        <v>293.33333333333411</v>
      </c>
      <c r="S109" s="60">
        <f ca="1">AVERAGE(OFFSET($R$3,0,0,'Données projet'!$E$9+1,1))-AVERAGE(OFFSET($H$3,0,0,'Données projet'!$E$9+1,1))</f>
        <v>231.46455632444412</v>
      </c>
      <c r="T109" s="60">
        <f t="shared" si="88"/>
        <v>261.58016723970195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54.355151002732988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54.355151002732988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projet'!$B$10,Paramètres!$A$1:$I$88,3,0)*VLOOKUP('Données projet'!$B$10,Paramètres!$A$1:$I$88,5,0)</f>
        <v>1.0286385077051818E-13</v>
      </c>
      <c r="AK109" s="14">
        <f t="shared" si="89"/>
        <v>1.5402366592183556E-12</v>
      </c>
      <c r="AL109" s="22">
        <f t="shared" si="58"/>
        <v>2.8617333882306215E-12</v>
      </c>
      <c r="AM109" s="60">
        <f t="shared" si="59"/>
        <v>293.33333333333616</v>
      </c>
      <c r="AN109" s="60">
        <f ca="1">AVERAGE(OFFSET($AM$3,0,0,'Données projet'!$E$10+1,1))-AVERAGE(OFFSET($H$3,0,0,'Données projet'!$E$10+1,1))</f>
        <v>311.71325080860925</v>
      </c>
      <c r="AO109" s="60">
        <f t="shared" si="90"/>
        <v>468.07182620886226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25.686900103273633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25.686900103273633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0" t="e">
        <f t="shared" si="62"/>
        <v>#N/A</v>
      </c>
      <c r="BI109" s="60" t="e">
        <f ca="1">AVERAGE(OFFSET($BH$3,0,0,'Données projet'!$E$11+1,1))-AVERAGE(OFFSET($H$3,0,0,'Données projet'!$E$11+1,1))</f>
        <v>#N/A</v>
      </c>
      <c r="BJ109" s="60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0" t="e">
        <f t="shared" si="65"/>
        <v>#N/A</v>
      </c>
      <c r="CD109" s="60" t="e">
        <f ca="1">AVERAGE(OFFSET($CC$3,0,0,'Données projet'!$E$12+1,1))-AVERAGE(OFFSET($H$3,0,0,'Données projet'!$E$12+1,1))</f>
        <v>#N/A</v>
      </c>
      <c r="CE109" s="60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0" t="e">
        <f t="shared" si="68"/>
        <v>#N/A</v>
      </c>
      <c r="CY109" s="60" t="e">
        <f ca="1">AVERAGE(OFFSET($CX$3,0,0,'Données projet'!$E$13+1,1))-AVERAGE(OFFSET($H$3,0,0,'Données projet'!$E$13+1,1))</f>
        <v>#N/A</v>
      </c>
      <c r="CZ109" s="60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2.8421709430404007E-14</v>
      </c>
      <c r="O110" s="14">
        <f>N110*VLOOKUP('Données projet'!$B$9,Paramètres!$A$1:$I$88,3,0)*VLOOKUP('Données projet'!$B$9,Paramètres!$A$1:$I$88,5,0)</f>
        <v>2.4829205358400945E-14</v>
      </c>
      <c r="P110" s="14">
        <f t="shared" si="87"/>
        <v>4.3867331143352915E-13</v>
      </c>
      <c r="Q110" s="22">
        <f t="shared" si="107"/>
        <v>8.0726688341261168E-13</v>
      </c>
      <c r="R110" s="60">
        <f t="shared" si="55"/>
        <v>293.33333333333411</v>
      </c>
      <c r="S110" s="60">
        <f ca="1">AVERAGE(OFFSET($R$3,0,0,'Données projet'!$E$9+1,1))-AVERAGE(OFFSET($H$3,0,0,'Données projet'!$E$9+1,1))</f>
        <v>231.46455632444412</v>
      </c>
      <c r="T110" s="60">
        <f t="shared" si="88"/>
        <v>261.58016723970195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53.289279644937885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53.289279644937885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projet'!$B$10,Paramètres!$A$1:$I$88,3,0)*VLOOKUP('Données projet'!$B$10,Paramètres!$A$1:$I$88,5,0)</f>
        <v>1.0286385077051818E-13</v>
      </c>
      <c r="AK110" s="14">
        <f t="shared" si="89"/>
        <v>1.5402366592183556E-12</v>
      </c>
      <c r="AL110" s="22">
        <f t="shared" si="58"/>
        <v>2.8617333882306215E-12</v>
      </c>
      <c r="AM110" s="60">
        <f t="shared" si="59"/>
        <v>293.33333333333616</v>
      </c>
      <c r="AN110" s="60">
        <f ca="1">AVERAGE(OFFSET($AM$3,0,0,'Données projet'!$E$10+1,1))-AVERAGE(OFFSET($H$3,0,0,'Données projet'!$E$10+1,1))</f>
        <v>311.71325080860925</v>
      </c>
      <c r="AO110" s="60">
        <f t="shared" si="90"/>
        <v>468.07182620886226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25.183195659710467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25.183195659710467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0" t="e">
        <f t="shared" si="62"/>
        <v>#N/A</v>
      </c>
      <c r="BI110" s="60" t="e">
        <f ca="1">AVERAGE(OFFSET($BH$3,0,0,'Données projet'!$E$11+1,1))-AVERAGE(OFFSET($H$3,0,0,'Données projet'!$E$11+1,1))</f>
        <v>#N/A</v>
      </c>
      <c r="BJ110" s="60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0" t="e">
        <f t="shared" si="65"/>
        <v>#N/A</v>
      </c>
      <c r="CD110" s="60" t="e">
        <f ca="1">AVERAGE(OFFSET($CC$3,0,0,'Données projet'!$E$12+1,1))-AVERAGE(OFFSET($H$3,0,0,'Données projet'!$E$12+1,1))</f>
        <v>#N/A</v>
      </c>
      <c r="CE110" s="60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0" t="e">
        <f t="shared" si="68"/>
        <v>#N/A</v>
      </c>
      <c r="CY110" s="60" t="e">
        <f ca="1">AVERAGE(OFFSET($CX$3,0,0,'Données projet'!$E$13+1,1))-AVERAGE(OFFSET($H$3,0,0,'Données projet'!$E$13+1,1))</f>
        <v>#N/A</v>
      </c>
      <c r="CZ110" s="60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2.8421709430404007E-14</v>
      </c>
      <c r="O111" s="14">
        <f>N111*VLOOKUP('Données projet'!$B$9,Paramètres!$A$1:$I$88,3,0)*VLOOKUP('Données projet'!$B$9,Paramètres!$A$1:$I$88,5,0)</f>
        <v>2.4829205358400945E-14</v>
      </c>
      <c r="P111" s="14">
        <f t="shared" si="87"/>
        <v>4.3867331143352915E-13</v>
      </c>
      <c r="Q111" s="22">
        <f t="shared" si="107"/>
        <v>8.0726688341261168E-13</v>
      </c>
      <c r="R111" s="60">
        <f t="shared" si="55"/>
        <v>293.33333333333411</v>
      </c>
      <c r="S111" s="60">
        <f ca="1">AVERAGE(OFFSET($R$3,0,0,'Données projet'!$E$9+1,1))-AVERAGE(OFFSET($H$3,0,0,'Données projet'!$E$9+1,1))</f>
        <v>231.46455632444412</v>
      </c>
      <c r="T111" s="60">
        <f t="shared" si="88"/>
        <v>261.58016723970195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52.244309374351808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52.244309374351808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projet'!$B$10,Paramètres!$A$1:$I$88,3,0)*VLOOKUP('Données projet'!$B$10,Paramètres!$A$1:$I$88,5,0)</f>
        <v>1.0286385077051818E-13</v>
      </c>
      <c r="AK111" s="14">
        <f t="shared" si="89"/>
        <v>1.5402366592183556E-12</v>
      </c>
      <c r="AL111" s="22">
        <f t="shared" si="58"/>
        <v>2.8617333882306215E-12</v>
      </c>
      <c r="AM111" s="60">
        <f t="shared" si="59"/>
        <v>293.33333333333616</v>
      </c>
      <c r="AN111" s="60">
        <f ca="1">AVERAGE(OFFSET($AM$3,0,0,'Données projet'!$E$10+1,1))-AVERAGE(OFFSET($H$3,0,0,'Données projet'!$E$10+1,1))</f>
        <v>311.71325080860925</v>
      </c>
      <c r="AO111" s="60">
        <f t="shared" si="90"/>
        <v>468.07182620886226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24.689368553056202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24.689368553056202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0" t="e">
        <f t="shared" si="62"/>
        <v>#N/A</v>
      </c>
      <c r="BI111" s="60" t="e">
        <f ca="1">AVERAGE(OFFSET($BH$3,0,0,'Données projet'!$E$11+1,1))-AVERAGE(OFFSET($H$3,0,0,'Données projet'!$E$11+1,1))</f>
        <v>#N/A</v>
      </c>
      <c r="BJ111" s="60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0" t="e">
        <f t="shared" si="65"/>
        <v>#N/A</v>
      </c>
      <c r="CD111" s="60" t="e">
        <f ca="1">AVERAGE(OFFSET($CC$3,0,0,'Données projet'!$E$12+1,1))-AVERAGE(OFFSET($H$3,0,0,'Données projet'!$E$12+1,1))</f>
        <v>#N/A</v>
      </c>
      <c r="CE111" s="60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0" t="e">
        <f t="shared" si="68"/>
        <v>#N/A</v>
      </c>
      <c r="CY111" s="60" t="e">
        <f ca="1">AVERAGE(OFFSET($CX$3,0,0,'Données projet'!$E$13+1,1))-AVERAGE(OFFSET($H$3,0,0,'Données projet'!$E$13+1,1))</f>
        <v>#N/A</v>
      </c>
      <c r="CZ111" s="60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2.8421709430404007E-14</v>
      </c>
      <c r="O112" s="14">
        <f>N112*VLOOKUP('Données projet'!$B$9,Paramètres!$A$1:$I$88,3,0)*VLOOKUP('Données projet'!$B$9,Paramètres!$A$1:$I$88,5,0)</f>
        <v>2.4829205358400945E-14</v>
      </c>
      <c r="P112" s="14">
        <f t="shared" si="87"/>
        <v>4.3867331143352915E-13</v>
      </c>
      <c r="Q112" s="22">
        <f t="shared" si="107"/>
        <v>8.0726688341261168E-13</v>
      </c>
      <c r="R112" s="60">
        <f t="shared" si="55"/>
        <v>293.33333333333411</v>
      </c>
      <c r="S112" s="60">
        <f ca="1">AVERAGE(OFFSET($R$3,0,0,'Données projet'!$E$9+1,1))-AVERAGE(OFFSET($H$3,0,0,'Données projet'!$E$9+1,1))</f>
        <v>231.46455632444412</v>
      </c>
      <c r="T112" s="60">
        <f t="shared" si="88"/>
        <v>261.58016723970195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51.219830333402996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51.219830333402996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projet'!$B$10,Paramètres!$A$1:$I$88,3,0)*VLOOKUP('Données projet'!$B$10,Paramètres!$A$1:$I$88,5,0)</f>
        <v>1.0286385077051818E-13</v>
      </c>
      <c r="AK112" s="14">
        <f t="shared" si="89"/>
        <v>1.5402366592183556E-12</v>
      </c>
      <c r="AL112" s="22">
        <f t="shared" si="58"/>
        <v>2.8617333882306215E-12</v>
      </c>
      <c r="AM112" s="60">
        <f t="shared" si="59"/>
        <v>293.33333333333616</v>
      </c>
      <c r="AN112" s="60">
        <f ca="1">AVERAGE(OFFSET($AM$3,0,0,'Données projet'!$E$10+1,1))-AVERAGE(OFFSET($H$3,0,0,'Données projet'!$E$10+1,1))</f>
        <v>311.71325080860925</v>
      </c>
      <c r="AO112" s="60">
        <f t="shared" si="90"/>
        <v>468.07182620886226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24.205225094758632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24.205225094758632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0" t="e">
        <f t="shared" si="62"/>
        <v>#N/A</v>
      </c>
      <c r="BI112" s="60" t="e">
        <f ca="1">AVERAGE(OFFSET($BH$3,0,0,'Données projet'!$E$11+1,1))-AVERAGE(OFFSET($H$3,0,0,'Données projet'!$E$11+1,1))</f>
        <v>#N/A</v>
      </c>
      <c r="BJ112" s="60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0" t="e">
        <f t="shared" si="65"/>
        <v>#N/A</v>
      </c>
      <c r="CD112" s="60" t="e">
        <f ca="1">AVERAGE(OFFSET($CC$3,0,0,'Données projet'!$E$12+1,1))-AVERAGE(OFFSET($H$3,0,0,'Données projet'!$E$12+1,1))</f>
        <v>#N/A</v>
      </c>
      <c r="CE112" s="60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0" t="e">
        <f t="shared" si="68"/>
        <v>#N/A</v>
      </c>
      <c r="CY112" s="60" t="e">
        <f ca="1">AVERAGE(OFFSET($CX$3,0,0,'Données projet'!$E$13+1,1))-AVERAGE(OFFSET($H$3,0,0,'Données projet'!$E$13+1,1))</f>
        <v>#N/A</v>
      </c>
      <c r="CZ112" s="60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2.8421709430404007E-14</v>
      </c>
      <c r="O113" s="14">
        <f>N113*VLOOKUP('Données projet'!$B$9,Paramètres!$A$1:$I$88,3,0)*VLOOKUP('Données projet'!$B$9,Paramètres!$A$1:$I$88,5,0)</f>
        <v>2.4829205358400945E-14</v>
      </c>
      <c r="P113" s="14">
        <f t="shared" si="87"/>
        <v>4.3867331143352915E-13</v>
      </c>
      <c r="Q113" s="22">
        <f t="shared" si="107"/>
        <v>8.0726688341261168E-13</v>
      </c>
      <c r="R113" s="60">
        <f t="shared" si="55"/>
        <v>293.33333333333411</v>
      </c>
      <c r="S113" s="60">
        <f ca="1">AVERAGE(OFFSET($R$3,0,0,'Données projet'!$E$9+1,1))-AVERAGE(OFFSET($H$3,0,0,'Données projet'!$E$9+1,1))</f>
        <v>231.46455632444412</v>
      </c>
      <c r="T113" s="60">
        <f t="shared" si="88"/>
        <v>261.58016723970195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50.215440701576675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50.215440701576675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projet'!$B$10,Paramètres!$A$1:$I$88,3,0)*VLOOKUP('Données projet'!$B$10,Paramètres!$A$1:$I$88,5,0)</f>
        <v>1.0286385077051818E-13</v>
      </c>
      <c r="AK113" s="14">
        <f t="shared" si="89"/>
        <v>1.5402366592183556E-12</v>
      </c>
      <c r="AL113" s="22">
        <f t="shared" si="58"/>
        <v>2.8617333882306215E-12</v>
      </c>
      <c r="AM113" s="60">
        <f t="shared" si="59"/>
        <v>293.33333333333616</v>
      </c>
      <c r="AN113" s="60">
        <f ca="1">AVERAGE(OFFSET($AM$3,0,0,'Données projet'!$E$10+1,1))-AVERAGE(OFFSET($H$3,0,0,'Données projet'!$E$10+1,1))</f>
        <v>311.71325080860925</v>
      </c>
      <c r="AO113" s="60">
        <f t="shared" si="90"/>
        <v>468.07182620886226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23.730575394379926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23.730575394379926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0" t="e">
        <f t="shared" si="62"/>
        <v>#N/A</v>
      </c>
      <c r="BI113" s="60" t="e">
        <f ca="1">AVERAGE(OFFSET($BH$3,0,0,'Données projet'!$E$11+1,1))-AVERAGE(OFFSET($H$3,0,0,'Données projet'!$E$11+1,1))</f>
        <v>#N/A</v>
      </c>
      <c r="BJ113" s="60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0" t="e">
        <f t="shared" si="65"/>
        <v>#N/A</v>
      </c>
      <c r="CD113" s="60" t="e">
        <f ca="1">AVERAGE(OFFSET($CC$3,0,0,'Données projet'!$E$12+1,1))-AVERAGE(OFFSET($H$3,0,0,'Données projet'!$E$12+1,1))</f>
        <v>#N/A</v>
      </c>
      <c r="CE113" s="60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0" t="e">
        <f t="shared" si="68"/>
        <v>#N/A</v>
      </c>
      <c r="CY113" s="60" t="e">
        <f ca="1">AVERAGE(OFFSET($CX$3,0,0,'Données projet'!$E$13+1,1))-AVERAGE(OFFSET($H$3,0,0,'Données projet'!$E$13+1,1))</f>
        <v>#N/A</v>
      </c>
      <c r="CZ113" s="60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2.8421709430404007E-14</v>
      </c>
      <c r="O114" s="14">
        <f>N114*VLOOKUP('Données projet'!$B$9,Paramètres!$A$1:$I$88,3,0)*VLOOKUP('Données projet'!$B$9,Paramètres!$A$1:$I$88,5,0)</f>
        <v>2.4829205358400945E-14</v>
      </c>
      <c r="P114" s="14">
        <f t="shared" si="87"/>
        <v>4.3867331143352915E-13</v>
      </c>
      <c r="Q114" s="22">
        <f t="shared" si="107"/>
        <v>8.0726688341261168E-13</v>
      </c>
      <c r="R114" s="60">
        <f t="shared" si="55"/>
        <v>293.33333333333411</v>
      </c>
      <c r="S114" s="60">
        <f ca="1">AVERAGE(OFFSET($R$3,0,0,'Données projet'!$E$9+1,1))-AVERAGE(OFFSET($H$3,0,0,'Données projet'!$E$9+1,1))</f>
        <v>231.46455632444412</v>
      </c>
      <c r="T114" s="60">
        <f t="shared" si="88"/>
        <v>261.58016723970195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49.230746537813282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49.230746537813282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projet'!$B$10,Paramètres!$A$1:$I$88,3,0)*VLOOKUP('Données projet'!$B$10,Paramètres!$A$1:$I$88,5,0)</f>
        <v>1.0286385077051818E-13</v>
      </c>
      <c r="AK114" s="14">
        <f t="shared" si="89"/>
        <v>1.5402366592183556E-12</v>
      </c>
      <c r="AL114" s="22">
        <f t="shared" si="58"/>
        <v>2.8617333882306215E-12</v>
      </c>
      <c r="AM114" s="60">
        <f t="shared" si="59"/>
        <v>293.33333333333616</v>
      </c>
      <c r="AN114" s="60">
        <f ca="1">AVERAGE(OFFSET($AM$3,0,0,'Données projet'!$E$10+1,1))-AVERAGE(OFFSET($H$3,0,0,'Données projet'!$E$10+1,1))</f>
        <v>311.71325080860925</v>
      </c>
      <c r="AO114" s="60">
        <f t="shared" si="90"/>
        <v>468.07182620886226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23.265233285117915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23.265233285117915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0" t="e">
        <f t="shared" si="62"/>
        <v>#N/A</v>
      </c>
      <c r="BI114" s="60" t="e">
        <f ca="1">AVERAGE(OFFSET($BH$3,0,0,'Données projet'!$E$11+1,1))-AVERAGE(OFFSET($H$3,0,0,'Données projet'!$E$11+1,1))</f>
        <v>#N/A</v>
      </c>
      <c r="BJ114" s="60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0" t="e">
        <f t="shared" si="65"/>
        <v>#N/A</v>
      </c>
      <c r="CD114" s="60" t="e">
        <f ca="1">AVERAGE(OFFSET($CC$3,0,0,'Données projet'!$E$12+1,1))-AVERAGE(OFFSET($H$3,0,0,'Données projet'!$E$12+1,1))</f>
        <v>#N/A</v>
      </c>
      <c r="CE114" s="60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0" t="e">
        <f t="shared" si="68"/>
        <v>#N/A</v>
      </c>
      <c r="CY114" s="60" t="e">
        <f ca="1">AVERAGE(OFFSET($CX$3,0,0,'Données projet'!$E$13+1,1))-AVERAGE(OFFSET($H$3,0,0,'Données projet'!$E$13+1,1))</f>
        <v>#N/A</v>
      </c>
      <c r="CZ114" s="60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2.8421709430404007E-14</v>
      </c>
      <c r="O115" s="14">
        <f>N115*VLOOKUP('Données projet'!$B$9,Paramètres!$A$1:$I$88,3,0)*VLOOKUP('Données projet'!$B$9,Paramètres!$A$1:$I$88,5,0)</f>
        <v>2.4829205358400945E-14</v>
      </c>
      <c r="P115" s="14">
        <f t="shared" si="87"/>
        <v>4.3867331143352915E-13</v>
      </c>
      <c r="Q115" s="22">
        <f t="shared" si="107"/>
        <v>8.0726688341261168E-13</v>
      </c>
      <c r="R115" s="60">
        <f t="shared" si="55"/>
        <v>293.33333333333411</v>
      </c>
      <c r="S115" s="60">
        <f ca="1">AVERAGE(OFFSET($R$3,0,0,'Données projet'!$E$9+1,1))-AVERAGE(OFFSET($H$3,0,0,'Données projet'!$E$9+1,1))</f>
        <v>231.46455632444412</v>
      </c>
      <c r="T115" s="60">
        <f t="shared" si="88"/>
        <v>261.58016723970195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48.265361625997151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48.265361625997151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projet'!$B$10,Paramètres!$A$1:$I$88,3,0)*VLOOKUP('Données projet'!$B$10,Paramètres!$A$1:$I$88,5,0)</f>
        <v>1.0286385077051818E-13</v>
      </c>
      <c r="AK115" s="14">
        <f t="shared" si="89"/>
        <v>1.5402366592183556E-12</v>
      </c>
      <c r="AL115" s="22">
        <f t="shared" si="58"/>
        <v>2.8617333882306215E-12</v>
      </c>
      <c r="AM115" s="60">
        <f t="shared" si="59"/>
        <v>293.33333333333616</v>
      </c>
      <c r="AN115" s="60">
        <f ca="1">AVERAGE(OFFSET($AM$3,0,0,'Données projet'!$E$10+1,1))-AVERAGE(OFFSET($H$3,0,0,'Données projet'!$E$10+1,1))</f>
        <v>311.71325080860925</v>
      </c>
      <c r="AO115" s="60">
        <f t="shared" si="90"/>
        <v>468.07182620886226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22.809016250787874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22.809016250787874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0" t="e">
        <f t="shared" si="62"/>
        <v>#N/A</v>
      </c>
      <c r="BI115" s="60" t="e">
        <f ca="1">AVERAGE(OFFSET($BH$3,0,0,'Données projet'!$E$11+1,1))-AVERAGE(OFFSET($H$3,0,0,'Données projet'!$E$11+1,1))</f>
        <v>#N/A</v>
      </c>
      <c r="BJ115" s="60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0" t="e">
        <f t="shared" si="65"/>
        <v>#N/A</v>
      </c>
      <c r="CD115" s="60" t="e">
        <f ca="1">AVERAGE(OFFSET($CC$3,0,0,'Données projet'!$E$12+1,1))-AVERAGE(OFFSET($H$3,0,0,'Données projet'!$E$12+1,1))</f>
        <v>#N/A</v>
      </c>
      <c r="CE115" s="60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0" t="e">
        <f t="shared" si="68"/>
        <v>#N/A</v>
      </c>
      <c r="CY115" s="60" t="e">
        <f ca="1">AVERAGE(OFFSET($CX$3,0,0,'Données projet'!$E$13+1,1))-AVERAGE(OFFSET($H$3,0,0,'Données projet'!$E$13+1,1))</f>
        <v>#N/A</v>
      </c>
      <c r="CZ115" s="60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2.8421709430404007E-14</v>
      </c>
      <c r="O116" s="14">
        <f>N116*VLOOKUP('Données projet'!$B$9,Paramètres!$A$1:$I$88,3,0)*VLOOKUP('Données projet'!$B$9,Paramètres!$A$1:$I$88,5,0)</f>
        <v>2.4829205358400945E-14</v>
      </c>
      <c r="P116" s="14">
        <f t="shared" si="87"/>
        <v>4.3867331143352915E-13</v>
      </c>
      <c r="Q116" s="22">
        <f t="shared" si="107"/>
        <v>8.0726688341261168E-13</v>
      </c>
      <c r="R116" s="60">
        <f t="shared" si="55"/>
        <v>293.33333333333411</v>
      </c>
      <c r="S116" s="60">
        <f ca="1">AVERAGE(OFFSET($R$3,0,0,'Données projet'!$E$9+1,1))-AVERAGE(OFFSET($H$3,0,0,'Données projet'!$E$9+1,1))</f>
        <v>231.46455632444412</v>
      </c>
      <c r="T116" s="60">
        <f t="shared" si="88"/>
        <v>261.58016723970195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47.318907323475081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47.318907323475081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projet'!$B$10,Paramètres!$A$1:$I$88,3,0)*VLOOKUP('Données projet'!$B$10,Paramètres!$A$1:$I$88,5,0)</f>
        <v>1.0286385077051818E-13</v>
      </c>
      <c r="AK116" s="14">
        <f t="shared" si="89"/>
        <v>1.5402366592183556E-12</v>
      </c>
      <c r="AL116" s="22">
        <f t="shared" si="58"/>
        <v>2.8617333882306215E-12</v>
      </c>
      <c r="AM116" s="60">
        <f t="shared" si="59"/>
        <v>293.33333333333616</v>
      </c>
      <c r="AN116" s="60">
        <f ca="1">AVERAGE(OFFSET($AM$3,0,0,'Données projet'!$E$10+1,1))-AVERAGE(OFFSET($H$3,0,0,'Données projet'!$E$10+1,1))</f>
        <v>311.71325080860925</v>
      </c>
      <c r="AO116" s="60">
        <f t="shared" si="90"/>
        <v>468.07182620886226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22.361745354236128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22.361745354236128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0" t="e">
        <f t="shared" si="62"/>
        <v>#N/A</v>
      </c>
      <c r="BI116" s="60" t="e">
        <f ca="1">AVERAGE(OFFSET($BH$3,0,0,'Données projet'!$E$11+1,1))-AVERAGE(OFFSET($H$3,0,0,'Données projet'!$E$11+1,1))</f>
        <v>#N/A</v>
      </c>
      <c r="BJ116" s="60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0" t="e">
        <f t="shared" si="65"/>
        <v>#N/A</v>
      </c>
      <c r="CD116" s="60" t="e">
        <f ca="1">AVERAGE(OFFSET($CC$3,0,0,'Données projet'!$E$12+1,1))-AVERAGE(OFFSET($H$3,0,0,'Données projet'!$E$12+1,1))</f>
        <v>#N/A</v>
      </c>
      <c r="CE116" s="60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0" t="e">
        <f t="shared" si="68"/>
        <v>#N/A</v>
      </c>
      <c r="CY116" s="60" t="e">
        <f ca="1">AVERAGE(OFFSET($CX$3,0,0,'Données projet'!$E$13+1,1))-AVERAGE(OFFSET($H$3,0,0,'Données projet'!$E$13+1,1))</f>
        <v>#N/A</v>
      </c>
      <c r="CZ116" s="60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2.8421709430404007E-14</v>
      </c>
      <c r="O117" s="14">
        <f>N117*VLOOKUP('Données projet'!$B$9,Paramètres!$A$1:$I$88,3,0)*VLOOKUP('Données projet'!$B$9,Paramètres!$A$1:$I$88,5,0)</f>
        <v>2.4829205358400945E-14</v>
      </c>
      <c r="P117" s="14">
        <f t="shared" si="87"/>
        <v>4.3867331143352915E-13</v>
      </c>
      <c r="Q117" s="22">
        <f t="shared" si="107"/>
        <v>8.0726688341261168E-13</v>
      </c>
      <c r="R117" s="60">
        <f t="shared" si="55"/>
        <v>293.33333333333411</v>
      </c>
      <c r="S117" s="60">
        <f ca="1">AVERAGE(OFFSET($R$3,0,0,'Données projet'!$E$9+1,1))-AVERAGE(OFFSET($H$3,0,0,'Données projet'!$E$9+1,1))</f>
        <v>231.46455632444412</v>
      </c>
      <c r="T117" s="60">
        <f t="shared" si="88"/>
        <v>261.58016723970195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46.391012412545351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46.391012412545351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projet'!$B$10,Paramètres!$A$1:$I$88,3,0)*VLOOKUP('Données projet'!$B$10,Paramètres!$A$1:$I$88,5,0)</f>
        <v>1.0286385077051818E-13</v>
      </c>
      <c r="AK117" s="14">
        <f t="shared" si="89"/>
        <v>1.5402366592183556E-12</v>
      </c>
      <c r="AL117" s="22">
        <f t="shared" si="58"/>
        <v>2.8617333882306215E-12</v>
      </c>
      <c r="AM117" s="60">
        <f t="shared" si="59"/>
        <v>293.33333333333616</v>
      </c>
      <c r="AN117" s="60">
        <f ca="1">AVERAGE(OFFSET($AM$3,0,0,'Données projet'!$E$10+1,1))-AVERAGE(OFFSET($H$3,0,0,'Données projet'!$E$10+1,1))</f>
        <v>311.71325080860925</v>
      </c>
      <c r="AO117" s="60">
        <f t="shared" si="90"/>
        <v>468.07182620886226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21.923245167157454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21.923245167157454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0" t="e">
        <f t="shared" si="62"/>
        <v>#N/A</v>
      </c>
      <c r="BI117" s="60" t="e">
        <f ca="1">AVERAGE(OFFSET($BH$3,0,0,'Données projet'!$E$11+1,1))-AVERAGE(OFFSET($H$3,0,0,'Données projet'!$E$11+1,1))</f>
        <v>#N/A</v>
      </c>
      <c r="BJ117" s="60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0" t="e">
        <f t="shared" si="65"/>
        <v>#N/A</v>
      </c>
      <c r="CD117" s="60" t="e">
        <f ca="1">AVERAGE(OFFSET($CC$3,0,0,'Données projet'!$E$12+1,1))-AVERAGE(OFFSET($H$3,0,0,'Données projet'!$E$12+1,1))</f>
        <v>#N/A</v>
      </c>
      <c r="CE117" s="60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0" t="e">
        <f t="shared" si="68"/>
        <v>#N/A</v>
      </c>
      <c r="CY117" s="60" t="e">
        <f ca="1">AVERAGE(OFFSET($CX$3,0,0,'Données projet'!$E$13+1,1))-AVERAGE(OFFSET($H$3,0,0,'Données projet'!$E$13+1,1))</f>
        <v>#N/A</v>
      </c>
      <c r="CZ117" s="60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2.8421709430404007E-14</v>
      </c>
      <c r="O118" s="14">
        <f>N118*VLOOKUP('Données projet'!$B$9,Paramètres!$A$1:$I$88,3,0)*VLOOKUP('Données projet'!$B$9,Paramètres!$A$1:$I$88,5,0)</f>
        <v>2.4829205358400945E-14</v>
      </c>
      <c r="P118" s="14">
        <f t="shared" si="87"/>
        <v>4.3867331143352915E-13</v>
      </c>
      <c r="Q118" s="22">
        <f t="shared" si="107"/>
        <v>8.0726688341261168E-13</v>
      </c>
      <c r="R118" s="60">
        <f t="shared" si="55"/>
        <v>293.33333333333411</v>
      </c>
      <c r="S118" s="60">
        <f ca="1">AVERAGE(OFFSET($R$3,0,0,'Données projet'!$E$9+1,1))-AVERAGE(OFFSET($H$3,0,0,'Données projet'!$E$9+1,1))</f>
        <v>231.46455632444412</v>
      </c>
      <c r="T118" s="60">
        <f t="shared" si="88"/>
        <v>261.58016723970195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45.481312954858936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45.481312954858936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projet'!$B$10,Paramètres!$A$1:$I$88,3,0)*VLOOKUP('Données projet'!$B$10,Paramètres!$A$1:$I$88,5,0)</f>
        <v>1.0286385077051818E-13</v>
      </c>
      <c r="AK118" s="14">
        <f t="shared" si="89"/>
        <v>1.5402366592183556E-12</v>
      </c>
      <c r="AL118" s="22">
        <f t="shared" si="58"/>
        <v>2.8617333882306215E-12</v>
      </c>
      <c r="AM118" s="60">
        <f t="shared" si="59"/>
        <v>293.33333333333616</v>
      </c>
      <c r="AN118" s="60">
        <f ca="1">AVERAGE(OFFSET($AM$3,0,0,'Données projet'!$E$10+1,1))-AVERAGE(OFFSET($H$3,0,0,'Données projet'!$E$10+1,1))</f>
        <v>311.71325080860925</v>
      </c>
      <c r="AO118" s="60">
        <f t="shared" si="90"/>
        <v>468.07182620886226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21.493343701288687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21.493343701288687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0" t="e">
        <f t="shared" si="62"/>
        <v>#N/A</v>
      </c>
      <c r="BI118" s="60" t="e">
        <f ca="1">AVERAGE(OFFSET($BH$3,0,0,'Données projet'!$E$11+1,1))-AVERAGE(OFFSET($H$3,0,0,'Données projet'!$E$11+1,1))</f>
        <v>#N/A</v>
      </c>
      <c r="BJ118" s="60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0" t="e">
        <f t="shared" si="65"/>
        <v>#N/A</v>
      </c>
      <c r="CD118" s="60" t="e">
        <f ca="1">AVERAGE(OFFSET($CC$3,0,0,'Données projet'!$E$12+1,1))-AVERAGE(OFFSET($H$3,0,0,'Données projet'!$E$12+1,1))</f>
        <v>#N/A</v>
      </c>
      <c r="CE118" s="60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0" t="e">
        <f t="shared" si="68"/>
        <v>#N/A</v>
      </c>
      <c r="CY118" s="60" t="e">
        <f ca="1">AVERAGE(OFFSET($CX$3,0,0,'Données projet'!$E$13+1,1))-AVERAGE(OFFSET($H$3,0,0,'Données projet'!$E$13+1,1))</f>
        <v>#N/A</v>
      </c>
      <c r="CZ118" s="60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2.8421709430404007E-14</v>
      </c>
      <c r="O119" s="14">
        <f>N119*VLOOKUP('Données projet'!$B$9,Paramètres!$A$1:$I$88,3,0)*VLOOKUP('Données projet'!$B$9,Paramètres!$A$1:$I$88,5,0)</f>
        <v>2.4829205358400945E-14</v>
      </c>
      <c r="P119" s="14">
        <f t="shared" si="87"/>
        <v>4.3867331143352915E-13</v>
      </c>
      <c r="Q119" s="22">
        <f t="shared" si="107"/>
        <v>8.0726688341261168E-13</v>
      </c>
      <c r="R119" s="60">
        <f t="shared" si="55"/>
        <v>293.33333333333411</v>
      </c>
      <c r="S119" s="60">
        <f ca="1">AVERAGE(OFFSET($R$3,0,0,'Données projet'!$E$9+1,1))-AVERAGE(OFFSET($H$3,0,0,'Données projet'!$E$9+1,1))</f>
        <v>231.46455632444412</v>
      </c>
      <c r="T119" s="60">
        <f t="shared" si="88"/>
        <v>261.58016723970195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44.589452148675875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44.589452148675875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projet'!$B$10,Paramètres!$A$1:$I$88,3,0)*VLOOKUP('Données projet'!$B$10,Paramètres!$A$1:$I$88,5,0)</f>
        <v>1.0286385077051818E-13</v>
      </c>
      <c r="AK119" s="14">
        <f t="shared" si="89"/>
        <v>1.5402366592183556E-12</v>
      </c>
      <c r="AL119" s="22">
        <f t="shared" si="58"/>
        <v>2.8617333882306215E-12</v>
      </c>
      <c r="AM119" s="60">
        <f t="shared" si="59"/>
        <v>293.33333333333616</v>
      </c>
      <c r="AN119" s="60">
        <f ca="1">AVERAGE(OFFSET($AM$3,0,0,'Données projet'!$E$10+1,1))-AVERAGE(OFFSET($H$3,0,0,'Données projet'!$E$10+1,1))</f>
        <v>311.71325080860925</v>
      </c>
      <c r="AO119" s="60">
        <f t="shared" si="90"/>
        <v>468.07182620886226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21.071872340951604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21.071872340951604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0" t="e">
        <f t="shared" si="62"/>
        <v>#N/A</v>
      </c>
      <c r="BI119" s="60" t="e">
        <f ca="1">AVERAGE(OFFSET($BH$3,0,0,'Données projet'!$E$11+1,1))-AVERAGE(OFFSET($H$3,0,0,'Données projet'!$E$11+1,1))</f>
        <v>#N/A</v>
      </c>
      <c r="BJ119" s="60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0" t="e">
        <f t="shared" si="65"/>
        <v>#N/A</v>
      </c>
      <c r="CD119" s="60" t="e">
        <f ca="1">AVERAGE(OFFSET($CC$3,0,0,'Données projet'!$E$12+1,1))-AVERAGE(OFFSET($H$3,0,0,'Données projet'!$E$12+1,1))</f>
        <v>#N/A</v>
      </c>
      <c r="CE119" s="60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0" t="e">
        <f t="shared" si="68"/>
        <v>#N/A</v>
      </c>
      <c r="CY119" s="60" t="e">
        <f ca="1">AVERAGE(OFFSET($CX$3,0,0,'Données projet'!$E$13+1,1))-AVERAGE(OFFSET($H$3,0,0,'Données projet'!$E$13+1,1))</f>
        <v>#N/A</v>
      </c>
      <c r="CZ119" s="60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2.8421709430404007E-14</v>
      </c>
      <c r="O120" s="14">
        <f>N120*VLOOKUP('Données projet'!$B$9,Paramètres!$A$1:$I$88,3,0)*VLOOKUP('Données projet'!$B$9,Paramètres!$A$1:$I$88,5,0)</f>
        <v>2.4829205358400945E-14</v>
      </c>
      <c r="P120" s="14">
        <f t="shared" si="87"/>
        <v>4.3867331143352915E-13</v>
      </c>
      <c r="Q120" s="22">
        <f t="shared" si="107"/>
        <v>8.0726688341261168E-13</v>
      </c>
      <c r="R120" s="60">
        <f t="shared" si="55"/>
        <v>293.33333333333411</v>
      </c>
      <c r="S120" s="60">
        <f ca="1">AVERAGE(OFFSET($R$3,0,0,'Données projet'!$E$9+1,1))-AVERAGE(OFFSET($H$3,0,0,'Données projet'!$E$9+1,1))</f>
        <v>231.46455632444412</v>
      </c>
      <c r="T120" s="60">
        <f t="shared" si="88"/>
        <v>261.58016723970195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43.71508018892068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43.71508018892068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projet'!$B$10,Paramètres!$A$1:$I$88,3,0)*VLOOKUP('Données projet'!$B$10,Paramètres!$A$1:$I$88,5,0)</f>
        <v>1.0286385077051818E-13</v>
      </c>
      <c r="AK120" s="14">
        <f t="shared" si="89"/>
        <v>1.5402366592183556E-12</v>
      </c>
      <c r="AL120" s="22">
        <f t="shared" si="58"/>
        <v>2.8617333882306215E-12</v>
      </c>
      <c r="AM120" s="60">
        <f t="shared" si="59"/>
        <v>293.33333333333616</v>
      </c>
      <c r="AN120" s="60">
        <f ca="1">AVERAGE(OFFSET($AM$3,0,0,'Données projet'!$E$10+1,1))-AVERAGE(OFFSET($H$3,0,0,'Données projet'!$E$10+1,1))</f>
        <v>311.71325080860925</v>
      </c>
      <c r="AO120" s="60">
        <f t="shared" si="90"/>
        <v>468.07182620886226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20.658665776918586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20.658665776918586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0" t="e">
        <f t="shared" si="62"/>
        <v>#N/A</v>
      </c>
      <c r="BI120" s="60" t="e">
        <f ca="1">AVERAGE(OFFSET($BH$3,0,0,'Données projet'!$E$11+1,1))-AVERAGE(OFFSET($H$3,0,0,'Données projet'!$E$11+1,1))</f>
        <v>#N/A</v>
      </c>
      <c r="BJ120" s="60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0" t="e">
        <f t="shared" si="65"/>
        <v>#N/A</v>
      </c>
      <c r="CD120" s="60" t="e">
        <f ca="1">AVERAGE(OFFSET($CC$3,0,0,'Données projet'!$E$12+1,1))-AVERAGE(OFFSET($H$3,0,0,'Données projet'!$E$12+1,1))</f>
        <v>#N/A</v>
      </c>
      <c r="CE120" s="60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0" t="e">
        <f t="shared" si="68"/>
        <v>#N/A</v>
      </c>
      <c r="CY120" s="60" t="e">
        <f ca="1">AVERAGE(OFFSET($CX$3,0,0,'Données projet'!$E$13+1,1))-AVERAGE(OFFSET($H$3,0,0,'Données projet'!$E$13+1,1))</f>
        <v>#N/A</v>
      </c>
      <c r="CZ120" s="60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2.8421709430404007E-14</v>
      </c>
      <c r="O121" s="14">
        <f>N121*VLOOKUP('Données projet'!$B$9,Paramètres!$A$1:$I$88,3,0)*VLOOKUP('Données projet'!$B$9,Paramètres!$A$1:$I$88,5,0)</f>
        <v>2.4829205358400945E-14</v>
      </c>
      <c r="P121" s="14">
        <f t="shared" si="87"/>
        <v>4.3867331143352915E-13</v>
      </c>
      <c r="Q121" s="22">
        <f t="shared" si="107"/>
        <v>8.0726688341261168E-13</v>
      </c>
      <c r="R121" s="60">
        <f t="shared" si="55"/>
        <v>293.33333333333411</v>
      </c>
      <c r="S121" s="60">
        <f ca="1">AVERAGE(OFFSET($R$3,0,0,'Données projet'!$E$9+1,1))-AVERAGE(OFFSET($H$3,0,0,'Données projet'!$E$9+1,1))</f>
        <v>231.46455632444412</v>
      </c>
      <c r="T121" s="60">
        <f t="shared" si="88"/>
        <v>261.58016723970195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42.857854129982051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42.857854129982051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projet'!$B$10,Paramètres!$A$1:$I$88,3,0)*VLOOKUP('Données projet'!$B$10,Paramètres!$A$1:$I$88,5,0)</f>
        <v>1.0286385077051818E-13</v>
      </c>
      <c r="AK121" s="14">
        <f t="shared" si="89"/>
        <v>1.5402366592183556E-12</v>
      </c>
      <c r="AL121" s="22">
        <f t="shared" si="58"/>
        <v>2.8617333882306215E-12</v>
      </c>
      <c r="AM121" s="60">
        <f t="shared" si="59"/>
        <v>293.33333333333616</v>
      </c>
      <c r="AN121" s="60">
        <f ca="1">AVERAGE(OFFSET($AM$3,0,0,'Données projet'!$E$10+1,1))-AVERAGE(OFFSET($H$3,0,0,'Données projet'!$E$10+1,1))</f>
        <v>311.71325080860925</v>
      </c>
      <c r="AO121" s="60">
        <f t="shared" si="90"/>
        <v>468.07182620886226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20.253561941575136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20.253561941575136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0" t="e">
        <f t="shared" si="62"/>
        <v>#N/A</v>
      </c>
      <c r="BI121" s="60" t="e">
        <f ca="1">AVERAGE(OFFSET($BH$3,0,0,'Données projet'!$E$11+1,1))-AVERAGE(OFFSET($H$3,0,0,'Données projet'!$E$11+1,1))</f>
        <v>#N/A</v>
      </c>
      <c r="BJ121" s="60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0" t="e">
        <f t="shared" si="65"/>
        <v>#N/A</v>
      </c>
      <c r="CD121" s="60" t="e">
        <f ca="1">AVERAGE(OFFSET($CC$3,0,0,'Données projet'!$E$12+1,1))-AVERAGE(OFFSET($H$3,0,0,'Données projet'!$E$12+1,1))</f>
        <v>#N/A</v>
      </c>
      <c r="CE121" s="60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0" t="e">
        <f t="shared" si="68"/>
        <v>#N/A</v>
      </c>
      <c r="CY121" s="60" t="e">
        <f ca="1">AVERAGE(OFFSET($CX$3,0,0,'Données projet'!$E$13+1,1))-AVERAGE(OFFSET($H$3,0,0,'Données projet'!$E$13+1,1))</f>
        <v>#N/A</v>
      </c>
      <c r="CZ121" s="60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2.8421709430404007E-14</v>
      </c>
      <c r="O122" s="14">
        <f>N122*VLOOKUP('Données projet'!$B$9,Paramètres!$A$1:$I$88,3,0)*VLOOKUP('Données projet'!$B$9,Paramètres!$A$1:$I$88,5,0)</f>
        <v>2.4829205358400945E-14</v>
      </c>
      <c r="P122" s="14">
        <f t="shared" si="87"/>
        <v>4.3867331143352915E-13</v>
      </c>
      <c r="Q122" s="22">
        <f t="shared" si="107"/>
        <v>8.0726688341261168E-13</v>
      </c>
      <c r="R122" s="60">
        <f t="shared" si="55"/>
        <v>293.33333333333411</v>
      </c>
      <c r="S122" s="60">
        <f ca="1">AVERAGE(OFFSET($R$3,0,0,'Données projet'!$E$9+1,1))-AVERAGE(OFFSET($H$3,0,0,'Données projet'!$E$9+1,1))</f>
        <v>231.46455632444412</v>
      </c>
      <c r="T122" s="60">
        <f t="shared" si="88"/>
        <v>261.58016723970195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42.017437751202941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42.017437751202941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projet'!$B$10,Paramètres!$A$1:$I$88,3,0)*VLOOKUP('Données projet'!$B$10,Paramètres!$A$1:$I$88,5,0)</f>
        <v>1.0286385077051818E-13</v>
      </c>
      <c r="AK122" s="14">
        <f t="shared" si="89"/>
        <v>1.5402366592183556E-12</v>
      </c>
      <c r="AL122" s="22">
        <f t="shared" si="58"/>
        <v>2.8617333882306215E-12</v>
      </c>
      <c r="AM122" s="60">
        <f t="shared" si="59"/>
        <v>293.33333333333616</v>
      </c>
      <c r="AN122" s="60">
        <f ca="1">AVERAGE(OFFSET($AM$3,0,0,'Données projet'!$E$10+1,1))-AVERAGE(OFFSET($H$3,0,0,'Données projet'!$E$10+1,1))</f>
        <v>311.71325080860925</v>
      </c>
      <c r="AO122" s="60">
        <f t="shared" si="90"/>
        <v>468.07182620886226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19.856401945353831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19.856401945353831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0" t="e">
        <f t="shared" si="62"/>
        <v>#N/A</v>
      </c>
      <c r="BI122" s="60" t="e">
        <f ca="1">AVERAGE(OFFSET($BH$3,0,0,'Données projet'!$E$11+1,1))-AVERAGE(OFFSET($H$3,0,0,'Données projet'!$E$11+1,1))</f>
        <v>#N/A</v>
      </c>
      <c r="BJ122" s="60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0" t="e">
        <f t="shared" si="65"/>
        <v>#N/A</v>
      </c>
      <c r="CD122" s="60" t="e">
        <f ca="1">AVERAGE(OFFSET($CC$3,0,0,'Données projet'!$E$12+1,1))-AVERAGE(OFFSET($H$3,0,0,'Données projet'!$E$12+1,1))</f>
        <v>#N/A</v>
      </c>
      <c r="CE122" s="60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0" t="e">
        <f t="shared" si="68"/>
        <v>#N/A</v>
      </c>
      <c r="CY122" s="60" t="e">
        <f ca="1">AVERAGE(OFFSET($CX$3,0,0,'Données projet'!$E$13+1,1))-AVERAGE(OFFSET($H$3,0,0,'Données projet'!$E$13+1,1))</f>
        <v>#N/A</v>
      </c>
      <c r="CZ122" s="60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2.8421709430404007E-14</v>
      </c>
      <c r="O123" s="14">
        <f>N123*VLOOKUP('Données projet'!$B$9,Paramètres!$A$1:$I$88,3,0)*VLOOKUP('Données projet'!$B$9,Paramètres!$A$1:$I$88,5,0)</f>
        <v>2.4829205358400945E-14</v>
      </c>
      <c r="P123" s="14">
        <f t="shared" si="87"/>
        <v>4.3867331143352915E-13</v>
      </c>
      <c r="Q123" s="22">
        <f t="shared" si="107"/>
        <v>8.0726688341261168E-13</v>
      </c>
      <c r="R123" s="60">
        <f t="shared" si="55"/>
        <v>293.33333333333411</v>
      </c>
      <c r="S123" s="60">
        <f ca="1">AVERAGE(OFFSET($R$3,0,0,'Données projet'!$E$9+1,1))-AVERAGE(OFFSET($H$3,0,0,'Données projet'!$E$9+1,1))</f>
        <v>231.46455632444412</v>
      </c>
      <c r="T123" s="60">
        <f t="shared" si="88"/>
        <v>261.58016723970195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41.193501425008314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41.193501425008314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projet'!$B$10,Paramètres!$A$1:$I$88,3,0)*VLOOKUP('Données projet'!$B$10,Paramètres!$A$1:$I$88,5,0)</f>
        <v>1.0286385077051818E-13</v>
      </c>
      <c r="AK123" s="14">
        <f t="shared" si="89"/>
        <v>1.5402366592183556E-12</v>
      </c>
      <c r="AL123" s="22">
        <f t="shared" si="58"/>
        <v>2.8617333882306215E-12</v>
      </c>
      <c r="AM123" s="60">
        <f t="shared" si="59"/>
        <v>293.33333333333616</v>
      </c>
      <c r="AN123" s="60">
        <f ca="1">AVERAGE(OFFSET($AM$3,0,0,'Données projet'!$E$10+1,1))-AVERAGE(OFFSET($H$3,0,0,'Données projet'!$E$10+1,1))</f>
        <v>311.71325080860925</v>
      </c>
      <c r="AO123" s="60">
        <f t="shared" si="90"/>
        <v>468.07182620886226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19.467030014414746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19.467030014414746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0" t="e">
        <f t="shared" si="62"/>
        <v>#N/A</v>
      </c>
      <c r="BI123" s="60" t="e">
        <f ca="1">AVERAGE(OFFSET($BH$3,0,0,'Données projet'!$E$11+1,1))-AVERAGE(OFFSET($H$3,0,0,'Données projet'!$E$11+1,1))</f>
        <v>#N/A</v>
      </c>
      <c r="BJ123" s="60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0" t="e">
        <f t="shared" si="65"/>
        <v>#N/A</v>
      </c>
      <c r="CD123" s="60" t="e">
        <f ca="1">AVERAGE(OFFSET($CC$3,0,0,'Données projet'!$E$12+1,1))-AVERAGE(OFFSET($H$3,0,0,'Données projet'!$E$12+1,1))</f>
        <v>#N/A</v>
      </c>
      <c r="CE123" s="60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0" t="e">
        <f t="shared" si="68"/>
        <v>#N/A</v>
      </c>
      <c r="CY123" s="60" t="e">
        <f ca="1">AVERAGE(OFFSET($CX$3,0,0,'Données projet'!$E$13+1,1))-AVERAGE(OFFSET($H$3,0,0,'Données projet'!$E$13+1,1))</f>
        <v>#N/A</v>
      </c>
      <c r="CZ123" s="60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2.8421709430404007E-14</v>
      </c>
      <c r="O124" s="14">
        <f>N124*VLOOKUP('Données projet'!$B$9,Paramètres!$A$1:$I$88,3,0)*VLOOKUP('Données projet'!$B$9,Paramètres!$A$1:$I$88,5,0)</f>
        <v>2.4829205358400945E-14</v>
      </c>
      <c r="P124" s="14">
        <f t="shared" si="87"/>
        <v>4.3867331143352915E-13</v>
      </c>
      <c r="Q124" s="22">
        <f t="shared" si="107"/>
        <v>8.0726688341261168E-13</v>
      </c>
      <c r="R124" s="60">
        <f t="shared" si="55"/>
        <v>293.33333333333411</v>
      </c>
      <c r="S124" s="60">
        <f ca="1">AVERAGE(OFFSET($R$3,0,0,'Données projet'!$E$9+1,1))-AVERAGE(OFFSET($H$3,0,0,'Données projet'!$E$9+1,1))</f>
        <v>231.46455632444412</v>
      </c>
      <c r="T124" s="60">
        <f t="shared" si="88"/>
        <v>261.58016723970195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40.38572198761883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40.38572198761883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projet'!$B$10,Paramètres!$A$1:$I$88,3,0)*VLOOKUP('Données projet'!$B$10,Paramètres!$A$1:$I$88,5,0)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0">
        <f t="shared" si="59"/>
        <v>293.33333333333616</v>
      </c>
      <c r="AN124" s="60">
        <f ca="1">AVERAGE(OFFSET($AM$3,0,0,'Données projet'!$E$10+1,1))-AVERAGE(OFFSET($H$3,0,0,'Données projet'!$E$10+1,1))</f>
        <v>311.71325080860925</v>
      </c>
      <c r="AO124" s="60">
        <f t="shared" si="90"/>
        <v>468.07182620886226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19.085293429547949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19.085293429547949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0" t="e">
        <f t="shared" si="62"/>
        <v>#N/A</v>
      </c>
      <c r="BI124" s="60" t="e">
        <f ca="1">AVERAGE(OFFSET($BH$3,0,0,'Données projet'!$E$11+1,1))-AVERAGE(OFFSET($H$3,0,0,'Données projet'!$E$11+1,1))</f>
        <v>#N/A</v>
      </c>
      <c r="BJ124" s="60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0" t="e">
        <f t="shared" si="65"/>
        <v>#N/A</v>
      </c>
      <c r="CD124" s="60" t="e">
        <f ca="1">AVERAGE(OFFSET($CC$3,0,0,'Données projet'!$E$12+1,1))-AVERAGE(OFFSET($H$3,0,0,'Données projet'!$E$12+1,1))</f>
        <v>#N/A</v>
      </c>
      <c r="CE124" s="60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0" t="e">
        <f t="shared" si="68"/>
        <v>#N/A</v>
      </c>
      <c r="CY124" s="60" t="e">
        <f ca="1">AVERAGE(OFFSET($CX$3,0,0,'Données projet'!$E$13+1,1))-AVERAGE(OFFSET($H$3,0,0,'Données projet'!$E$13+1,1))</f>
        <v>#N/A</v>
      </c>
      <c r="CZ124" s="60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2.8421709430404007E-14</v>
      </c>
      <c r="O125" s="14">
        <f>N125*VLOOKUP('Données projet'!$B$9,Paramètres!$A$1:$I$88,3,0)*VLOOKUP('Données projet'!$B$9,Paramètres!$A$1:$I$88,5,0)</f>
        <v>2.4829205358400945E-14</v>
      </c>
      <c r="P125" s="14">
        <f t="shared" si="87"/>
        <v>4.3867331143352915E-13</v>
      </c>
      <c r="Q125" s="22">
        <f t="shared" si="107"/>
        <v>8.0726688341261168E-13</v>
      </c>
      <c r="R125" s="60">
        <f t="shared" si="55"/>
        <v>293.33333333333411</v>
      </c>
      <c r="S125" s="60">
        <f ca="1">AVERAGE(OFFSET($R$3,0,0,'Données projet'!$E$9+1,1))-AVERAGE(OFFSET($H$3,0,0,'Données projet'!$E$9+1,1))</f>
        <v>231.46455632444412</v>
      </c>
      <c r="T125" s="60">
        <f t="shared" si="88"/>
        <v>261.58016723970195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39.593782612299741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39.593782612299741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projet'!$B$10,Paramètres!$A$1:$I$88,3,0)*VLOOKUP('Données projet'!$B$10,Paramètres!$A$1:$I$88,5,0)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0">
        <f t="shared" si="59"/>
        <v>293.33333333333616</v>
      </c>
      <c r="AN125" s="60">
        <f ca="1">AVERAGE(OFFSET($AM$3,0,0,'Données projet'!$E$10+1,1))-AVERAGE(OFFSET($H$3,0,0,'Données projet'!$E$10+1,1))</f>
        <v>311.71325080860925</v>
      </c>
      <c r="AO125" s="60">
        <f t="shared" si="90"/>
        <v>468.07182620886226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18.711042466274066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18.711042466274066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0" t="e">
        <f t="shared" si="62"/>
        <v>#N/A</v>
      </c>
      <c r="BI125" s="60" t="e">
        <f ca="1">AVERAGE(OFFSET($BH$3,0,0,'Données projet'!$E$11+1,1))-AVERAGE(OFFSET($H$3,0,0,'Données projet'!$E$11+1,1))</f>
        <v>#N/A</v>
      </c>
      <c r="BJ125" s="60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0" t="e">
        <f t="shared" si="65"/>
        <v>#N/A</v>
      </c>
      <c r="CD125" s="60" t="e">
        <f ca="1">AVERAGE(OFFSET($CC$3,0,0,'Données projet'!$E$12+1,1))-AVERAGE(OFFSET($H$3,0,0,'Données projet'!$E$12+1,1))</f>
        <v>#N/A</v>
      </c>
      <c r="CE125" s="60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0" t="e">
        <f t="shared" si="68"/>
        <v>#N/A</v>
      </c>
      <c r="CY125" s="60" t="e">
        <f ca="1">AVERAGE(OFFSET($CX$3,0,0,'Données projet'!$E$13+1,1))-AVERAGE(OFFSET($H$3,0,0,'Données projet'!$E$13+1,1))</f>
        <v>#N/A</v>
      </c>
      <c r="CZ125" s="60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2.8421709430404007E-14</v>
      </c>
      <c r="O126" s="14">
        <f>N126*VLOOKUP('Données projet'!$B$9,Paramètres!$A$1:$I$88,3,0)*VLOOKUP('Données projet'!$B$9,Paramètres!$A$1:$I$88,5,0)</f>
        <v>2.4829205358400945E-14</v>
      </c>
      <c r="P126" s="14">
        <f t="shared" si="87"/>
        <v>4.3867331143352915E-13</v>
      </c>
      <c r="Q126" s="22">
        <f t="shared" si="107"/>
        <v>8.0726688341261168E-13</v>
      </c>
      <c r="R126" s="60">
        <f t="shared" si="55"/>
        <v>293.33333333333411</v>
      </c>
      <c r="S126" s="60">
        <f ca="1">AVERAGE(OFFSET($R$3,0,0,'Données projet'!$E$9+1,1))-AVERAGE(OFFSET($H$3,0,0,'Données projet'!$E$9+1,1))</f>
        <v>231.46455632444412</v>
      </c>
      <c r="T126" s="60">
        <f t="shared" si="88"/>
        <v>261.58016723970195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38.817372685095343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38.817372685095343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projet'!$B$10,Paramètres!$A$1:$I$88,3,0)*VLOOKUP('Données projet'!$B$10,Paramètres!$A$1:$I$88,5,0)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0">
        <f t="shared" si="59"/>
        <v>293.33333333333616</v>
      </c>
      <c r="AN126" s="60">
        <f ca="1">AVERAGE(OFFSET($AM$3,0,0,'Données projet'!$E$10+1,1))-AVERAGE(OFFSET($H$3,0,0,'Données projet'!$E$10+1,1))</f>
        <v>311.71325080860925</v>
      </c>
      <c r="AO126" s="60">
        <f t="shared" si="90"/>
        <v>468.07182620886226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18.344130336119434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18.344130336119434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0" t="e">
        <f t="shared" si="62"/>
        <v>#N/A</v>
      </c>
      <c r="BI126" s="60" t="e">
        <f ca="1">AVERAGE(OFFSET($BH$3,0,0,'Données projet'!$E$11+1,1))-AVERAGE(OFFSET($H$3,0,0,'Données projet'!$E$11+1,1))</f>
        <v>#N/A</v>
      </c>
      <c r="BJ126" s="60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0" t="e">
        <f t="shared" si="65"/>
        <v>#N/A</v>
      </c>
      <c r="CD126" s="60" t="e">
        <f ca="1">AVERAGE(OFFSET($CC$3,0,0,'Données projet'!$E$12+1,1))-AVERAGE(OFFSET($H$3,0,0,'Données projet'!$E$12+1,1))</f>
        <v>#N/A</v>
      </c>
      <c r="CE126" s="60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0" t="e">
        <f t="shared" si="68"/>
        <v>#N/A</v>
      </c>
      <c r="CY126" s="60" t="e">
        <f ca="1">AVERAGE(OFFSET($CX$3,0,0,'Données projet'!$E$13+1,1))-AVERAGE(OFFSET($H$3,0,0,'Données projet'!$E$13+1,1))</f>
        <v>#N/A</v>
      </c>
      <c r="CZ126" s="60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2.8421709430404007E-14</v>
      </c>
      <c r="O127" s="14">
        <f>N127*VLOOKUP('Données projet'!$B$9,Paramètres!$A$1:$I$88,3,0)*VLOOKUP('Données projet'!$B$9,Paramètres!$A$1:$I$88,5,0)</f>
        <v>2.4829205358400945E-14</v>
      </c>
      <c r="P127" s="14">
        <f t="shared" si="87"/>
        <v>4.3867331143352915E-13</v>
      </c>
      <c r="Q127" s="22">
        <f t="shared" si="107"/>
        <v>8.0726688341261168E-13</v>
      </c>
      <c r="R127" s="60">
        <f t="shared" si="55"/>
        <v>293.33333333333411</v>
      </c>
      <c r="S127" s="60">
        <f ca="1">AVERAGE(OFFSET($R$3,0,0,'Données projet'!$E$9+1,1))-AVERAGE(OFFSET($H$3,0,0,'Données projet'!$E$9+1,1))</f>
        <v>231.46455632444412</v>
      </c>
      <c r="T127" s="60">
        <f t="shared" si="88"/>
        <v>261.58016723970195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38.056187683000125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38.056187683000125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projet'!$B$10,Paramètres!$A$1:$I$88,3,0)*VLOOKUP('Données projet'!$B$10,Paramètres!$A$1:$I$88,5,0)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0">
        <f t="shared" si="59"/>
        <v>293.33333333333616</v>
      </c>
      <c r="AN127" s="60">
        <f ca="1">AVERAGE(OFFSET($AM$3,0,0,'Données projet'!$E$10+1,1))-AVERAGE(OFFSET($H$3,0,0,'Données projet'!$E$10+1,1))</f>
        <v>311.71325080860925</v>
      </c>
      <c r="AO127" s="60">
        <f t="shared" si="90"/>
        <v>468.07182620886226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17.984413129042835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17.984413129042835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0" t="e">
        <f t="shared" si="62"/>
        <v>#N/A</v>
      </c>
      <c r="BI127" s="60" t="e">
        <f ca="1">AVERAGE(OFFSET($BH$3,0,0,'Données projet'!$E$11+1,1))-AVERAGE(OFFSET($H$3,0,0,'Données projet'!$E$11+1,1))</f>
        <v>#N/A</v>
      </c>
      <c r="BJ127" s="60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0" t="e">
        <f t="shared" si="65"/>
        <v>#N/A</v>
      </c>
      <c r="CD127" s="60" t="e">
        <f ca="1">AVERAGE(OFFSET($CC$3,0,0,'Données projet'!$E$12+1,1))-AVERAGE(OFFSET($H$3,0,0,'Données projet'!$E$12+1,1))</f>
        <v>#N/A</v>
      </c>
      <c r="CE127" s="60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0" t="e">
        <f t="shared" si="68"/>
        <v>#N/A</v>
      </c>
      <c r="CY127" s="60" t="e">
        <f ca="1">AVERAGE(OFFSET($CX$3,0,0,'Données projet'!$E$13+1,1))-AVERAGE(OFFSET($H$3,0,0,'Données projet'!$E$13+1,1))</f>
        <v>#N/A</v>
      </c>
      <c r="CZ127" s="60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2.8421709430404007E-14</v>
      </c>
      <c r="O128" s="14">
        <f>N128*VLOOKUP('Données projet'!$B$9,Paramètres!$A$1:$I$88,3,0)*VLOOKUP('Données projet'!$B$9,Paramètres!$A$1:$I$88,5,0)</f>
        <v>2.4829205358400945E-14</v>
      </c>
      <c r="P128" s="14">
        <f t="shared" si="87"/>
        <v>4.3867331143352915E-13</v>
      </c>
      <c r="Q128" s="22">
        <f t="shared" si="107"/>
        <v>8.0726688341261168E-13</v>
      </c>
      <c r="R128" s="60">
        <f t="shared" si="55"/>
        <v>293.33333333333411</v>
      </c>
      <c r="S128" s="60">
        <f ca="1">AVERAGE(OFFSET($R$3,0,0,'Données projet'!$E$9+1,1))-AVERAGE(OFFSET($H$3,0,0,'Données projet'!$E$9+1,1))</f>
        <v>231.46455632444412</v>
      </c>
      <c r="T128" s="60">
        <f t="shared" si="88"/>
        <v>261.58016723970195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37.309929054518989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37.309929054518989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projet'!$B$10,Paramètres!$A$1:$I$88,3,0)*VLOOKUP('Données projet'!$B$10,Paramètres!$A$1:$I$88,5,0)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0">
        <f t="shared" si="59"/>
        <v>293.33333333333616</v>
      </c>
      <c r="AN128" s="60">
        <f ca="1">AVERAGE(OFFSET($AM$3,0,0,'Données projet'!$E$10+1,1))-AVERAGE(OFFSET($H$3,0,0,'Données projet'!$E$10+1,1))</f>
        <v>311.71325080860925</v>
      </c>
      <c r="AO128" s="60">
        <f t="shared" si="90"/>
        <v>468.07182620886226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17.631749756991173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17.631749756991173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0" t="e">
        <f t="shared" si="62"/>
        <v>#N/A</v>
      </c>
      <c r="BI128" s="60" t="e">
        <f ca="1">AVERAGE(OFFSET($BH$3,0,0,'Données projet'!$E$11+1,1))-AVERAGE(OFFSET($H$3,0,0,'Données projet'!$E$11+1,1))</f>
        <v>#N/A</v>
      </c>
      <c r="BJ128" s="60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0" t="e">
        <f t="shared" si="65"/>
        <v>#N/A</v>
      </c>
      <c r="CD128" s="60" t="e">
        <f ca="1">AVERAGE(OFFSET($CC$3,0,0,'Données projet'!$E$12+1,1))-AVERAGE(OFFSET($H$3,0,0,'Données projet'!$E$12+1,1))</f>
        <v>#N/A</v>
      </c>
      <c r="CE128" s="60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0" t="e">
        <f t="shared" si="68"/>
        <v>#N/A</v>
      </c>
      <c r="CY128" s="60" t="e">
        <f ca="1">AVERAGE(OFFSET($CX$3,0,0,'Données projet'!$E$13+1,1))-AVERAGE(OFFSET($H$3,0,0,'Données projet'!$E$13+1,1))</f>
        <v>#N/A</v>
      </c>
      <c r="CZ128" s="60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2.8421709430404007E-14</v>
      </c>
      <c r="O129" s="14">
        <f>N129*VLOOKUP('Données projet'!$B$9,Paramètres!$A$1:$I$88,3,0)*VLOOKUP('Données projet'!$B$9,Paramètres!$A$1:$I$88,5,0)</f>
        <v>2.4829205358400945E-14</v>
      </c>
      <c r="P129" s="14">
        <f t="shared" si="87"/>
        <v>4.3867331143352915E-13</v>
      </c>
      <c r="Q129" s="22">
        <f t="shared" si="107"/>
        <v>8.0726688341261168E-13</v>
      </c>
      <c r="R129" s="60">
        <f t="shared" si="55"/>
        <v>293.33333333333411</v>
      </c>
      <c r="S129" s="60">
        <f ca="1">AVERAGE(OFFSET($R$3,0,0,'Données projet'!$E$9+1,1))-AVERAGE(OFFSET($H$3,0,0,'Données projet'!$E$9+1,1))</f>
        <v>231.46455632444412</v>
      </c>
      <c r="T129" s="60">
        <f t="shared" si="88"/>
        <v>261.58016723970195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36.578304102569547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36.578304102569547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projet'!$B$10,Paramètres!$A$1:$I$88,3,0)*VLOOKUP('Données projet'!$B$10,Paramètres!$A$1:$I$88,5,0)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0">
        <f t="shared" si="59"/>
        <v>293.33333333333616</v>
      </c>
      <c r="AN129" s="60">
        <f ca="1">AVERAGE(OFFSET($AM$3,0,0,'Données projet'!$E$10+1,1))-AVERAGE(OFFSET($H$3,0,0,'Données projet'!$E$10+1,1))</f>
        <v>311.71325080860925</v>
      </c>
      <c r="AO129" s="60">
        <f t="shared" si="90"/>
        <v>468.07182620886226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17.286001898562027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17.286001898562027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0" t="e">
        <f t="shared" si="62"/>
        <v>#N/A</v>
      </c>
      <c r="BI129" s="60" t="e">
        <f ca="1">AVERAGE(OFFSET($BH$3,0,0,'Données projet'!$E$11+1,1))-AVERAGE(OFFSET($H$3,0,0,'Données projet'!$E$11+1,1))</f>
        <v>#N/A</v>
      </c>
      <c r="BJ129" s="60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0" t="e">
        <f t="shared" si="65"/>
        <v>#N/A</v>
      </c>
      <c r="CD129" s="60" t="e">
        <f ca="1">AVERAGE(OFFSET($CC$3,0,0,'Données projet'!$E$12+1,1))-AVERAGE(OFFSET($H$3,0,0,'Données projet'!$E$12+1,1))</f>
        <v>#N/A</v>
      </c>
      <c r="CE129" s="60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0" t="e">
        <f t="shared" si="68"/>
        <v>#N/A</v>
      </c>
      <c r="CY129" s="60" t="e">
        <f ca="1">AVERAGE(OFFSET($CX$3,0,0,'Données projet'!$E$13+1,1))-AVERAGE(OFFSET($H$3,0,0,'Données projet'!$E$13+1,1))</f>
        <v>#N/A</v>
      </c>
      <c r="CZ129" s="60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2.8421709430404007E-14</v>
      </c>
      <c r="O130" s="14">
        <f>N130*VLOOKUP('Données projet'!$B$9,Paramètres!$A$1:$I$88,3,0)*VLOOKUP('Données projet'!$B$9,Paramètres!$A$1:$I$88,5,0)</f>
        <v>2.4829205358400945E-14</v>
      </c>
      <c r="P130" s="14">
        <f t="shared" si="87"/>
        <v>4.3867331143352915E-13</v>
      </c>
      <c r="Q130" s="22">
        <f t="shared" si="107"/>
        <v>8.0726688341261168E-13</v>
      </c>
      <c r="R130" s="60">
        <f t="shared" si="55"/>
        <v>293.33333333333411</v>
      </c>
      <c r="S130" s="60">
        <f ca="1">AVERAGE(OFFSET($R$3,0,0,'Données projet'!$E$9+1,1))-AVERAGE(OFFSET($H$3,0,0,'Données projet'!$E$9+1,1))</f>
        <v>231.46455632444412</v>
      </c>
      <c r="T130" s="60">
        <f t="shared" si="88"/>
        <v>261.58016723970195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35.861025869680674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35.861025869680674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projet'!$B$10,Paramètres!$A$1:$I$88,3,0)*VLOOKUP('Données projet'!$B$10,Paramètres!$A$1:$I$88,5,0)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0">
        <f t="shared" si="59"/>
        <v>293.33333333333616</v>
      </c>
      <c r="AN130" s="60">
        <f ca="1">AVERAGE(OFFSET($AM$3,0,0,'Données projet'!$E$10+1,1))-AVERAGE(OFFSET($H$3,0,0,'Données projet'!$E$10+1,1))</f>
        <v>311.71325080860925</v>
      </c>
      <c r="AO130" s="60">
        <f t="shared" si="90"/>
        <v>468.07182620886226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16.947033944751308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16.947033944751308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0" t="e">
        <f t="shared" si="62"/>
        <v>#N/A</v>
      </c>
      <c r="BI130" s="60" t="e">
        <f ca="1">AVERAGE(OFFSET($BH$3,0,0,'Données projet'!$E$11+1,1))-AVERAGE(OFFSET($H$3,0,0,'Données projet'!$E$11+1,1))</f>
        <v>#N/A</v>
      </c>
      <c r="BJ130" s="60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0" t="e">
        <f t="shared" si="65"/>
        <v>#N/A</v>
      </c>
      <c r="CD130" s="60" t="e">
        <f ca="1">AVERAGE(OFFSET($CC$3,0,0,'Données projet'!$E$12+1,1))-AVERAGE(OFFSET($H$3,0,0,'Données projet'!$E$12+1,1))</f>
        <v>#N/A</v>
      </c>
      <c r="CE130" s="60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0" t="e">
        <f t="shared" si="68"/>
        <v>#N/A</v>
      </c>
      <c r="CY130" s="60" t="e">
        <f ca="1">AVERAGE(OFFSET($CX$3,0,0,'Données projet'!$E$13+1,1))-AVERAGE(OFFSET($H$3,0,0,'Données projet'!$E$13+1,1))</f>
        <v>#N/A</v>
      </c>
      <c r="CZ130" s="60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2.8421709430404007E-14</v>
      </c>
      <c r="O131" s="14">
        <f>N131*VLOOKUP('Données projet'!$B$9,Paramètres!$A$1:$I$88,3,0)*VLOOKUP('Données projet'!$B$9,Paramètres!$A$1:$I$88,5,0)</f>
        <v>2.4829205358400945E-14</v>
      </c>
      <c r="P131" s="14">
        <f t="shared" si="87"/>
        <v>4.3867331143352915E-13</v>
      </c>
      <c r="Q131" s="22">
        <f t="shared" ref="Q131:Q153" si="108">(O131+P131)*0.475*44/12</f>
        <v>8.0726688341261168E-13</v>
      </c>
      <c r="R131" s="60">
        <f t="shared" ref="R131:R194" si="109">Q131+(I131+J131)*44/12</f>
        <v>293.33333333333411</v>
      </c>
      <c r="S131" s="60">
        <f ca="1">AVERAGE(OFFSET($R$3,0,0,'Données projet'!$E$9+1,1))-AVERAGE(OFFSET($H$3,0,0,'Données projet'!$E$9+1,1))</f>
        <v>231.46455632444412</v>
      </c>
      <c r="T131" s="60">
        <f t="shared" si="88"/>
        <v>261.58016723970195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35.157813025442231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35.157813025442231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projet'!$B$10,Paramètres!$A$1:$I$88,3,0)*VLOOKUP('Données projet'!$B$10,Paramètres!$A$1:$I$88,5,0)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0">
        <f t="shared" si="59"/>
        <v>293.33333333333616</v>
      </c>
      <c r="AN131" s="60">
        <f ca="1">AVERAGE(OFFSET($AM$3,0,0,'Données projet'!$E$10+1,1))-AVERAGE(OFFSET($H$3,0,0,'Données projet'!$E$10+1,1))</f>
        <v>311.71325080860925</v>
      </c>
      <c r="AO131" s="60">
        <f t="shared" si="90"/>
        <v>468.07182620886226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16.614712945764779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16.614712945764779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0" t="e">
        <f t="shared" si="62"/>
        <v>#N/A</v>
      </c>
      <c r="BI131" s="60" t="e">
        <f ca="1">AVERAGE(OFFSET($BH$3,0,0,'Données projet'!$E$11+1,1))-AVERAGE(OFFSET($H$3,0,0,'Données projet'!$E$11+1,1))</f>
        <v>#N/A</v>
      </c>
      <c r="BJ131" s="60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0" t="e">
        <f t="shared" si="65"/>
        <v>#N/A</v>
      </c>
      <c r="CD131" s="60" t="e">
        <f ca="1">AVERAGE(OFFSET($CC$3,0,0,'Données projet'!$E$12+1,1))-AVERAGE(OFFSET($H$3,0,0,'Données projet'!$E$12+1,1))</f>
        <v>#N/A</v>
      </c>
      <c r="CE131" s="60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0" t="e">
        <f t="shared" si="68"/>
        <v>#N/A</v>
      </c>
      <c r="CY131" s="60" t="e">
        <f ca="1">AVERAGE(OFFSET($CX$3,0,0,'Données projet'!$E$13+1,1))-AVERAGE(OFFSET($H$3,0,0,'Données projet'!$E$13+1,1))</f>
        <v>#N/A</v>
      </c>
      <c r="CZ131" s="60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2.8421709430404007E-14</v>
      </c>
      <c r="O132" s="14">
        <f>N132*VLOOKUP('Données projet'!$B$9,Paramètres!$A$1:$I$88,3,0)*VLOOKUP('Données projet'!$B$9,Paramètres!$A$1:$I$88,5,0)</f>
        <v>2.4829205358400945E-14</v>
      </c>
      <c r="P132" s="14">
        <f t="shared" si="87"/>
        <v>4.3867331143352915E-13</v>
      </c>
      <c r="Q132" s="22">
        <f t="shared" si="108"/>
        <v>8.0726688341261168E-13</v>
      </c>
      <c r="R132" s="60">
        <f t="shared" si="109"/>
        <v>293.33333333333411</v>
      </c>
      <c r="S132" s="60">
        <f ca="1">AVERAGE(OFFSET($R$3,0,0,'Données projet'!$E$9+1,1))-AVERAGE(OFFSET($H$3,0,0,'Données projet'!$E$9+1,1))</f>
        <v>231.46455632444412</v>
      </c>
      <c r="T132" s="60">
        <f t="shared" si="88"/>
        <v>261.58016723970195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34.46838975616182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34.46838975616182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projet'!$B$10,Paramètres!$A$1:$I$88,3,0)*VLOOKUP('Données projet'!$B$10,Paramètres!$A$1:$I$88,5,0)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0">
        <f t="shared" ref="AM132:AM195" si="113">AL132+(AD132+AE132)*44/12</f>
        <v>293.33333333333616</v>
      </c>
      <c r="AN132" s="60">
        <f ca="1">AVERAGE(OFFSET($AM$3,0,0,'Données projet'!$E$10+1,1))-AVERAGE(OFFSET($H$3,0,0,'Données projet'!$E$10+1,1))</f>
        <v>311.71325080860925</v>
      </c>
      <c r="AO132" s="60">
        <f t="shared" si="90"/>
        <v>468.07182620886226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16.288908558872581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16.288908558872581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0" t="e">
        <f t="shared" ref="BH132:BH195" si="116">BG132+(AY132+AZ132)*44/12</f>
        <v>#N/A</v>
      </c>
      <c r="BI132" s="60" t="e">
        <f ca="1">AVERAGE(OFFSET($BH$3,0,0,'Données projet'!$E$11+1,1))-AVERAGE(OFFSET($H$3,0,0,'Données projet'!$E$11+1,1))</f>
        <v>#N/A</v>
      </c>
      <c r="BJ132" s="60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0" t="e">
        <f t="shared" ref="CC132:CC195" si="119">CB132+(BT132+BU132)*44/12</f>
        <v>#N/A</v>
      </c>
      <c r="CD132" s="60" t="e">
        <f ca="1">AVERAGE(OFFSET($CC$3,0,0,'Données projet'!$E$12+1,1))-AVERAGE(OFFSET($H$3,0,0,'Données projet'!$E$12+1,1))</f>
        <v>#N/A</v>
      </c>
      <c r="CE132" s="60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0" t="e">
        <f t="shared" ref="CX132:CX195" si="122">CW132+(CO132+CP132)*44/12</f>
        <v>#N/A</v>
      </c>
      <c r="CY132" s="60" t="e">
        <f ca="1">AVERAGE(OFFSET($CX$3,0,0,'Données projet'!$E$13+1,1))-AVERAGE(OFFSET($H$3,0,0,'Données projet'!$E$13+1,1))</f>
        <v>#N/A</v>
      </c>
      <c r="CZ132" s="60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2.8421709430404007E-14</v>
      </c>
      <c r="O133" s="14">
        <f>N133*VLOOKUP('Données projet'!$B$9,Paramètres!$A$1:$I$88,3,0)*VLOOKUP('Données projet'!$B$9,Paramètres!$A$1:$I$88,5,0)</f>
        <v>2.4829205358400945E-14</v>
      </c>
      <c r="P133" s="14">
        <f t="shared" ref="P133:P196" si="141">EXP(-1.0587+0.8836*LN(O133)+0.284)</f>
        <v>4.3867331143352915E-13</v>
      </c>
      <c r="Q133" s="22">
        <f t="shared" si="108"/>
        <v>8.0726688341261168E-13</v>
      </c>
      <c r="R133" s="60">
        <f t="shared" si="109"/>
        <v>293.33333333333411</v>
      </c>
      <c r="S133" s="60">
        <f ca="1">AVERAGE(OFFSET($R$3,0,0,'Données projet'!$E$9+1,1))-AVERAGE(OFFSET($H$3,0,0,'Données projet'!$E$9+1,1))</f>
        <v>231.46455632444412</v>
      </c>
      <c r="T133" s="60">
        <f t="shared" ref="T133:T196" si="142">$T$3</f>
        <v>261.58016723970195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33.792485656685322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33.792485656685322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projet'!$B$10,Paramètres!$A$1:$I$88,3,0)*VLOOKUP('Données projet'!$B$10,Paramètres!$A$1:$I$88,5,0)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0">
        <f t="shared" si="113"/>
        <v>293.33333333333616</v>
      </c>
      <c r="AN133" s="60">
        <f ca="1">AVERAGE(OFFSET($AM$3,0,0,'Données projet'!$E$10+1,1))-AVERAGE(OFFSET($H$3,0,0,'Données projet'!$E$10+1,1))</f>
        <v>311.71325080860925</v>
      </c>
      <c r="AO133" s="60">
        <f t="shared" ref="AO133:AO196" si="144">$AO$3</f>
        <v>468.07182620886226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15.969492997286286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15.969492997286286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0" t="e">
        <f t="shared" si="116"/>
        <v>#N/A</v>
      </c>
      <c r="BI133" s="60" t="e">
        <f ca="1">AVERAGE(OFFSET($BH$3,0,0,'Données projet'!$E$11+1,1))-AVERAGE(OFFSET($H$3,0,0,'Données projet'!$E$11+1,1))</f>
        <v>#N/A</v>
      </c>
      <c r="BJ133" s="60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0" t="e">
        <f t="shared" si="119"/>
        <v>#N/A</v>
      </c>
      <c r="CD133" s="60" t="e">
        <f ca="1">AVERAGE(OFFSET($CC$3,0,0,'Données projet'!$E$12+1,1))-AVERAGE(OFFSET($H$3,0,0,'Données projet'!$E$12+1,1))</f>
        <v>#N/A</v>
      </c>
      <c r="CE133" s="60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0" t="e">
        <f t="shared" si="122"/>
        <v>#N/A</v>
      </c>
      <c r="CY133" s="60" t="e">
        <f ca="1">AVERAGE(OFFSET($CX$3,0,0,'Données projet'!$E$13+1,1))-AVERAGE(OFFSET($H$3,0,0,'Données projet'!$E$13+1,1))</f>
        <v>#N/A</v>
      </c>
      <c r="CZ133" s="60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2.8421709430404007E-14</v>
      </c>
      <c r="O134" s="14">
        <f>N134*VLOOKUP('Données projet'!$B$9,Paramètres!$A$1:$I$88,3,0)*VLOOKUP('Données projet'!$B$9,Paramètres!$A$1:$I$88,5,0)</f>
        <v>2.4829205358400945E-14</v>
      </c>
      <c r="P134" s="14">
        <f t="shared" si="141"/>
        <v>4.3867331143352915E-13</v>
      </c>
      <c r="Q134" s="22">
        <f t="shared" si="108"/>
        <v>8.0726688341261168E-13</v>
      </c>
      <c r="R134" s="60">
        <f t="shared" si="109"/>
        <v>293.33333333333411</v>
      </c>
      <c r="S134" s="60">
        <f ca="1">AVERAGE(OFFSET($R$3,0,0,'Données projet'!$E$9+1,1))-AVERAGE(OFFSET($H$3,0,0,'Données projet'!$E$9+1,1))</f>
        <v>231.46455632444412</v>
      </c>
      <c r="T134" s="60">
        <f t="shared" si="142"/>
        <v>261.58016723970195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33.129835624338767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33.129835624338767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projet'!$B$10,Paramètres!$A$1:$I$88,3,0)*VLOOKUP('Données projet'!$B$10,Paramètres!$A$1:$I$88,5,0)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0">
        <f t="shared" si="113"/>
        <v>293.33333333333616</v>
      </c>
      <c r="AN134" s="60">
        <f ca="1">AVERAGE(OFFSET($AM$3,0,0,'Données projet'!$E$10+1,1))-AVERAGE(OFFSET($H$3,0,0,'Données projet'!$E$10+1,1))</f>
        <v>311.71325080860925</v>
      </c>
      <c r="AO134" s="60">
        <f t="shared" si="144"/>
        <v>468.07182620886226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15.656340980038443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15.656340980038443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0" t="e">
        <f t="shared" si="116"/>
        <v>#N/A</v>
      </c>
      <c r="BI134" s="60" t="e">
        <f ca="1">AVERAGE(OFFSET($BH$3,0,0,'Données projet'!$E$11+1,1))-AVERAGE(OFFSET($H$3,0,0,'Données projet'!$E$11+1,1))</f>
        <v>#N/A</v>
      </c>
      <c r="BJ134" s="60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0" t="e">
        <f t="shared" si="119"/>
        <v>#N/A</v>
      </c>
      <c r="CD134" s="60" t="e">
        <f ca="1">AVERAGE(OFFSET($CC$3,0,0,'Données projet'!$E$12+1,1))-AVERAGE(OFFSET($H$3,0,0,'Données projet'!$E$12+1,1))</f>
        <v>#N/A</v>
      </c>
      <c r="CE134" s="60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0" t="e">
        <f t="shared" si="122"/>
        <v>#N/A</v>
      </c>
      <c r="CY134" s="60" t="e">
        <f ca="1">AVERAGE(OFFSET($CX$3,0,0,'Données projet'!$E$13+1,1))-AVERAGE(OFFSET($H$3,0,0,'Données projet'!$E$13+1,1))</f>
        <v>#N/A</v>
      </c>
      <c r="CZ134" s="60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2.8421709430404007E-14</v>
      </c>
      <c r="O135" s="14">
        <f>N135*VLOOKUP('Données projet'!$B$9,Paramètres!$A$1:$I$88,3,0)*VLOOKUP('Données projet'!$B$9,Paramètres!$A$1:$I$88,5,0)</f>
        <v>2.4829205358400945E-14</v>
      </c>
      <c r="P135" s="14">
        <f t="shared" si="141"/>
        <v>4.3867331143352915E-13</v>
      </c>
      <c r="Q135" s="22">
        <f t="shared" si="108"/>
        <v>8.0726688341261168E-13</v>
      </c>
      <c r="R135" s="60">
        <f t="shared" si="109"/>
        <v>293.33333333333411</v>
      </c>
      <c r="S135" s="60">
        <f ca="1">AVERAGE(OFFSET($R$3,0,0,'Données projet'!$E$9+1,1))-AVERAGE(OFFSET($H$3,0,0,'Données projet'!$E$9+1,1))</f>
        <v>231.46455632444412</v>
      </c>
      <c r="T135" s="60">
        <f t="shared" si="142"/>
        <v>261.58016723970195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32.480179754949923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32.480179754949923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projet'!$B$10,Paramètres!$A$1:$I$88,3,0)*VLOOKUP('Données projet'!$B$10,Paramètres!$A$1:$I$88,5,0)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0">
        <f t="shared" si="113"/>
        <v>293.33333333333616</v>
      </c>
      <c r="AN135" s="60">
        <f ca="1">AVERAGE(OFFSET($AM$3,0,0,'Données projet'!$E$10+1,1))-AVERAGE(OFFSET($H$3,0,0,'Données projet'!$E$10+1,1))</f>
        <v>311.71325080860925</v>
      </c>
      <c r="AO135" s="60">
        <f t="shared" si="144"/>
        <v>468.07182620886226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15.34932968284496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15.34932968284496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0" t="e">
        <f t="shared" si="116"/>
        <v>#N/A</v>
      </c>
      <c r="BI135" s="60" t="e">
        <f ca="1">AVERAGE(OFFSET($BH$3,0,0,'Données projet'!$E$11+1,1))-AVERAGE(OFFSET($H$3,0,0,'Données projet'!$E$11+1,1))</f>
        <v>#N/A</v>
      </c>
      <c r="BJ135" s="60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0" t="e">
        <f t="shared" si="119"/>
        <v>#N/A</v>
      </c>
      <c r="CD135" s="60" t="e">
        <f ca="1">AVERAGE(OFFSET($CC$3,0,0,'Données projet'!$E$12+1,1))-AVERAGE(OFFSET($H$3,0,0,'Données projet'!$E$12+1,1))</f>
        <v>#N/A</v>
      </c>
      <c r="CE135" s="60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0" t="e">
        <f t="shared" si="122"/>
        <v>#N/A</v>
      </c>
      <c r="CY135" s="60" t="e">
        <f ca="1">AVERAGE(OFFSET($CX$3,0,0,'Données projet'!$E$13+1,1))-AVERAGE(OFFSET($H$3,0,0,'Données projet'!$E$13+1,1))</f>
        <v>#N/A</v>
      </c>
      <c r="CZ135" s="60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2.8421709430404007E-14</v>
      </c>
      <c r="O136" s="14">
        <f>N136*VLOOKUP('Données projet'!$B$9,Paramètres!$A$1:$I$88,3,0)*VLOOKUP('Données projet'!$B$9,Paramètres!$A$1:$I$88,5,0)</f>
        <v>2.4829205358400945E-14</v>
      </c>
      <c r="P136" s="14">
        <f t="shared" si="141"/>
        <v>4.3867331143352915E-13</v>
      </c>
      <c r="Q136" s="22">
        <f t="shared" si="108"/>
        <v>8.0726688341261168E-13</v>
      </c>
      <c r="R136" s="60">
        <f t="shared" si="109"/>
        <v>293.33333333333411</v>
      </c>
      <c r="S136" s="60">
        <f ca="1">AVERAGE(OFFSET($R$3,0,0,'Données projet'!$E$9+1,1))-AVERAGE(OFFSET($H$3,0,0,'Données projet'!$E$9+1,1))</f>
        <v>231.46455632444412</v>
      </c>
      <c r="T136" s="60">
        <f t="shared" si="142"/>
        <v>261.58016723970195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31.843263240908836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31.843263240908836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projet'!$B$10,Paramètres!$A$1:$I$88,3,0)*VLOOKUP('Données projet'!$B$10,Paramètres!$A$1:$I$88,5,0)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0">
        <f t="shared" si="113"/>
        <v>293.33333333333616</v>
      </c>
      <c r="AN136" s="60">
        <f ca="1">AVERAGE(OFFSET($AM$3,0,0,'Données projet'!$E$10+1,1))-AVERAGE(OFFSET($H$3,0,0,'Données projet'!$E$10+1,1))</f>
        <v>311.71325080860925</v>
      </c>
      <c r="AO136" s="60">
        <f t="shared" si="144"/>
        <v>468.07182620886226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15.04833868993104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15.04833868993104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0" t="e">
        <f t="shared" si="116"/>
        <v>#N/A</v>
      </c>
      <c r="BI136" s="60" t="e">
        <f ca="1">AVERAGE(OFFSET($BH$3,0,0,'Données projet'!$E$11+1,1))-AVERAGE(OFFSET($H$3,0,0,'Données projet'!$E$11+1,1))</f>
        <v>#N/A</v>
      </c>
      <c r="BJ136" s="60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0" t="e">
        <f t="shared" si="119"/>
        <v>#N/A</v>
      </c>
      <c r="CD136" s="60" t="e">
        <f ca="1">AVERAGE(OFFSET($CC$3,0,0,'Données projet'!$E$12+1,1))-AVERAGE(OFFSET($H$3,0,0,'Données projet'!$E$12+1,1))</f>
        <v>#N/A</v>
      </c>
      <c r="CE136" s="60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0" t="e">
        <f t="shared" si="122"/>
        <v>#N/A</v>
      </c>
      <c r="CY136" s="60" t="e">
        <f ca="1">AVERAGE(OFFSET($CX$3,0,0,'Données projet'!$E$13+1,1))-AVERAGE(OFFSET($H$3,0,0,'Données projet'!$E$13+1,1))</f>
        <v>#N/A</v>
      </c>
      <c r="CZ136" s="60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2.8421709430404007E-14</v>
      </c>
      <c r="O137" s="14">
        <f>N137*VLOOKUP('Données projet'!$B$9,Paramètres!$A$1:$I$88,3,0)*VLOOKUP('Données projet'!$B$9,Paramètres!$A$1:$I$88,5,0)</f>
        <v>2.4829205358400945E-14</v>
      </c>
      <c r="P137" s="14">
        <f t="shared" si="141"/>
        <v>4.3867331143352915E-13</v>
      </c>
      <c r="Q137" s="22">
        <f t="shared" si="108"/>
        <v>8.0726688341261168E-13</v>
      </c>
      <c r="R137" s="60">
        <f t="shared" si="109"/>
        <v>293.33333333333411</v>
      </c>
      <c r="S137" s="60">
        <f ca="1">AVERAGE(OFFSET($R$3,0,0,'Données projet'!$E$9+1,1))-AVERAGE(OFFSET($H$3,0,0,'Données projet'!$E$9+1,1))</f>
        <v>231.46455632444412</v>
      </c>
      <c r="T137" s="60">
        <f t="shared" si="142"/>
        <v>261.58016723970195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31.218836271227381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31.218836271227381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projet'!$B$10,Paramètres!$A$1:$I$88,3,0)*VLOOKUP('Données projet'!$B$10,Paramètres!$A$1:$I$88,5,0)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0">
        <f t="shared" si="113"/>
        <v>293.33333333333616</v>
      </c>
      <c r="AN137" s="60">
        <f ca="1">AVERAGE(OFFSET($AM$3,0,0,'Données projet'!$E$10+1,1))-AVERAGE(OFFSET($H$3,0,0,'Données projet'!$E$10+1,1))</f>
        <v>311.71325080860925</v>
      </c>
      <c r="AO137" s="60">
        <f t="shared" si="144"/>
        <v>468.07182620886226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14.753249946801784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14.753249946801784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0" t="e">
        <f t="shared" si="116"/>
        <v>#N/A</v>
      </c>
      <c r="BI137" s="60" t="e">
        <f ca="1">AVERAGE(OFFSET($BH$3,0,0,'Données projet'!$E$11+1,1))-AVERAGE(OFFSET($H$3,0,0,'Données projet'!$E$11+1,1))</f>
        <v>#N/A</v>
      </c>
      <c r="BJ137" s="60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0" t="e">
        <f t="shared" si="119"/>
        <v>#N/A</v>
      </c>
      <c r="CD137" s="60" t="e">
        <f ca="1">AVERAGE(OFFSET($CC$3,0,0,'Données projet'!$E$12+1,1))-AVERAGE(OFFSET($H$3,0,0,'Données projet'!$E$12+1,1))</f>
        <v>#N/A</v>
      </c>
      <c r="CE137" s="60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0" t="e">
        <f t="shared" si="122"/>
        <v>#N/A</v>
      </c>
      <c r="CY137" s="60" t="e">
        <f ca="1">AVERAGE(OFFSET($CX$3,0,0,'Données projet'!$E$13+1,1))-AVERAGE(OFFSET($H$3,0,0,'Données projet'!$E$13+1,1))</f>
        <v>#N/A</v>
      </c>
      <c r="CZ137" s="60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2.8421709430404007E-14</v>
      </c>
      <c r="O138" s="14">
        <f>N138*VLOOKUP('Données projet'!$B$9,Paramètres!$A$1:$I$88,3,0)*VLOOKUP('Données projet'!$B$9,Paramètres!$A$1:$I$88,5,0)</f>
        <v>2.4829205358400945E-14</v>
      </c>
      <c r="P138" s="14">
        <f t="shared" si="141"/>
        <v>4.3867331143352915E-13</v>
      </c>
      <c r="Q138" s="22">
        <f t="shared" si="108"/>
        <v>8.0726688341261168E-13</v>
      </c>
      <c r="R138" s="60">
        <f t="shared" si="109"/>
        <v>293.33333333333411</v>
      </c>
      <c r="S138" s="60">
        <f ca="1">AVERAGE(OFFSET($R$3,0,0,'Données projet'!$E$9+1,1))-AVERAGE(OFFSET($H$3,0,0,'Données projet'!$E$9+1,1))</f>
        <v>231.46455632444412</v>
      </c>
      <c r="T138" s="60">
        <f t="shared" si="142"/>
        <v>261.58016723970195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30.606653933558537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30.606653933558537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projet'!$B$10,Paramètres!$A$1:$I$88,3,0)*VLOOKUP('Données projet'!$B$10,Paramètres!$A$1:$I$88,5,0)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0">
        <f t="shared" si="113"/>
        <v>293.33333333333616</v>
      </c>
      <c r="AN138" s="60">
        <f ca="1">AVERAGE(OFFSET($AM$3,0,0,'Données projet'!$E$10+1,1))-AVERAGE(OFFSET($H$3,0,0,'Données projet'!$E$10+1,1))</f>
        <v>311.71325080860925</v>
      </c>
      <c r="AO138" s="60">
        <f t="shared" si="144"/>
        <v>468.07182620886226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14.46394771393893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14.46394771393893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0" t="e">
        <f t="shared" si="116"/>
        <v>#N/A</v>
      </c>
      <c r="BI138" s="60" t="e">
        <f ca="1">AVERAGE(OFFSET($BH$3,0,0,'Données projet'!$E$11+1,1))-AVERAGE(OFFSET($H$3,0,0,'Données projet'!$E$11+1,1))</f>
        <v>#N/A</v>
      </c>
      <c r="BJ138" s="60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0" t="e">
        <f t="shared" si="119"/>
        <v>#N/A</v>
      </c>
      <c r="CD138" s="60" t="e">
        <f ca="1">AVERAGE(OFFSET($CC$3,0,0,'Données projet'!$E$12+1,1))-AVERAGE(OFFSET($H$3,0,0,'Données projet'!$E$12+1,1))</f>
        <v>#N/A</v>
      </c>
      <c r="CE138" s="60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0" t="e">
        <f t="shared" si="122"/>
        <v>#N/A</v>
      </c>
      <c r="CY138" s="60" t="e">
        <f ca="1">AVERAGE(OFFSET($CX$3,0,0,'Données projet'!$E$13+1,1))-AVERAGE(OFFSET($H$3,0,0,'Données projet'!$E$13+1,1))</f>
        <v>#N/A</v>
      </c>
      <c r="CZ138" s="60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2.8421709430404007E-14</v>
      </c>
      <c r="O139" s="14">
        <f>N139*VLOOKUP('Données projet'!$B$9,Paramètres!$A$1:$I$88,3,0)*VLOOKUP('Données projet'!$B$9,Paramètres!$A$1:$I$88,5,0)</f>
        <v>2.4829205358400945E-14</v>
      </c>
      <c r="P139" s="14">
        <f t="shared" si="141"/>
        <v>4.3867331143352915E-13</v>
      </c>
      <c r="Q139" s="22">
        <f t="shared" si="108"/>
        <v>8.0726688341261168E-13</v>
      </c>
      <c r="R139" s="60">
        <f t="shared" si="109"/>
        <v>293.33333333333411</v>
      </c>
      <c r="S139" s="60">
        <f ca="1">AVERAGE(OFFSET($R$3,0,0,'Données projet'!$E$9+1,1))-AVERAGE(OFFSET($H$3,0,0,'Données projet'!$E$9+1,1))</f>
        <v>231.46455632444412</v>
      </c>
      <c r="T139" s="60">
        <f t="shared" si="142"/>
        <v>261.58016723970195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30.006476118137019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30.006476118137019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projet'!$B$10,Paramètres!$A$1:$I$88,3,0)*VLOOKUP('Données projet'!$B$10,Paramètres!$A$1:$I$88,5,0)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0">
        <f t="shared" si="113"/>
        <v>293.33333333333616</v>
      </c>
      <c r="AN139" s="60">
        <f ca="1">AVERAGE(OFFSET($AM$3,0,0,'Données projet'!$E$10+1,1))-AVERAGE(OFFSET($H$3,0,0,'Données projet'!$E$10+1,1))</f>
        <v>311.71325080860925</v>
      </c>
      <c r="AO139" s="60">
        <f t="shared" si="144"/>
        <v>468.07182620886226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14.18031852140558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14.18031852140558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0" t="e">
        <f t="shared" si="116"/>
        <v>#N/A</v>
      </c>
      <c r="BI139" s="60" t="e">
        <f ca="1">AVERAGE(OFFSET($BH$3,0,0,'Données projet'!$E$11+1,1))-AVERAGE(OFFSET($H$3,0,0,'Données projet'!$E$11+1,1))</f>
        <v>#N/A</v>
      </c>
      <c r="BJ139" s="60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0" t="e">
        <f t="shared" si="119"/>
        <v>#N/A</v>
      </c>
      <c r="CD139" s="60" t="e">
        <f ca="1">AVERAGE(OFFSET($CC$3,0,0,'Données projet'!$E$12+1,1))-AVERAGE(OFFSET($H$3,0,0,'Données projet'!$E$12+1,1))</f>
        <v>#N/A</v>
      </c>
      <c r="CE139" s="60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0" t="e">
        <f t="shared" si="122"/>
        <v>#N/A</v>
      </c>
      <c r="CY139" s="60" t="e">
        <f ca="1">AVERAGE(OFFSET($CX$3,0,0,'Données projet'!$E$13+1,1))-AVERAGE(OFFSET($H$3,0,0,'Données projet'!$E$13+1,1))</f>
        <v>#N/A</v>
      </c>
      <c r="CZ139" s="60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2.8421709430404007E-14</v>
      </c>
      <c r="O140" s="14">
        <f>N140*VLOOKUP('Données projet'!$B$9,Paramètres!$A$1:$I$88,3,0)*VLOOKUP('Données projet'!$B$9,Paramètres!$A$1:$I$88,5,0)</f>
        <v>2.4829205358400945E-14</v>
      </c>
      <c r="P140" s="14">
        <f t="shared" si="141"/>
        <v>4.3867331143352915E-13</v>
      </c>
      <c r="Q140" s="22">
        <f t="shared" si="108"/>
        <v>8.0726688341261168E-13</v>
      </c>
      <c r="R140" s="60">
        <f t="shared" si="109"/>
        <v>293.33333333333411</v>
      </c>
      <c r="S140" s="60">
        <f ca="1">AVERAGE(OFFSET($R$3,0,0,'Données projet'!$E$9+1,1))-AVERAGE(OFFSET($H$3,0,0,'Données projet'!$E$9+1,1))</f>
        <v>231.46455632444412</v>
      </c>
      <c r="T140" s="60">
        <f t="shared" si="142"/>
        <v>261.58016723970195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29.418067423603599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29.418067423603599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projet'!$B$10,Paramètres!$A$1:$I$88,3,0)*VLOOKUP('Données projet'!$B$10,Paramètres!$A$1:$I$88,5,0)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0">
        <f t="shared" si="113"/>
        <v>293.33333333333616</v>
      </c>
      <c r="AN140" s="60">
        <f ca="1">AVERAGE(OFFSET($AM$3,0,0,'Données projet'!$E$10+1,1))-AVERAGE(OFFSET($H$3,0,0,'Données projet'!$E$10+1,1))</f>
        <v>311.71325080860925</v>
      </c>
      <c r="AO140" s="60">
        <f t="shared" si="144"/>
        <v>468.07182620886226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13.902251124341083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13.902251124341083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0" t="e">
        <f t="shared" si="116"/>
        <v>#N/A</v>
      </c>
      <c r="BI140" s="60" t="e">
        <f ca="1">AVERAGE(OFFSET($BH$3,0,0,'Données projet'!$E$11+1,1))-AVERAGE(OFFSET($H$3,0,0,'Données projet'!$E$11+1,1))</f>
        <v>#N/A</v>
      </c>
      <c r="BJ140" s="60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0" t="e">
        <f t="shared" si="119"/>
        <v>#N/A</v>
      </c>
      <c r="CD140" s="60" t="e">
        <f ca="1">AVERAGE(OFFSET($CC$3,0,0,'Données projet'!$E$12+1,1))-AVERAGE(OFFSET($H$3,0,0,'Données projet'!$E$12+1,1))</f>
        <v>#N/A</v>
      </c>
      <c r="CE140" s="60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0" t="e">
        <f t="shared" si="122"/>
        <v>#N/A</v>
      </c>
      <c r="CY140" s="60" t="e">
        <f ca="1">AVERAGE(OFFSET($CX$3,0,0,'Données projet'!$E$13+1,1))-AVERAGE(OFFSET($H$3,0,0,'Données projet'!$E$13+1,1))</f>
        <v>#N/A</v>
      </c>
      <c r="CZ140" s="60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2.8421709430404007E-14</v>
      </c>
      <c r="O141" s="14">
        <f>N141*VLOOKUP('Données projet'!$B$9,Paramètres!$A$1:$I$88,3,0)*VLOOKUP('Données projet'!$B$9,Paramètres!$A$1:$I$88,5,0)</f>
        <v>2.4829205358400945E-14</v>
      </c>
      <c r="P141" s="14">
        <f t="shared" si="141"/>
        <v>4.3867331143352915E-13</v>
      </c>
      <c r="Q141" s="22">
        <f t="shared" si="108"/>
        <v>8.0726688341261168E-13</v>
      </c>
      <c r="R141" s="60">
        <f t="shared" si="109"/>
        <v>293.33333333333411</v>
      </c>
      <c r="S141" s="60">
        <f ca="1">AVERAGE(OFFSET($R$3,0,0,'Données projet'!$E$9+1,1))-AVERAGE(OFFSET($H$3,0,0,'Données projet'!$E$9+1,1))</f>
        <v>231.46455632444412</v>
      </c>
      <c r="T141" s="60">
        <f t="shared" si="142"/>
        <v>261.58016723970195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28.841197064676113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28.841197064676113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projet'!$B$10,Paramètres!$A$1:$I$88,3,0)*VLOOKUP('Données projet'!$B$10,Paramètres!$A$1:$I$88,5,0)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0">
        <f t="shared" si="113"/>
        <v>293.33333333333616</v>
      </c>
      <c r="AN141" s="60">
        <f ca="1">AVERAGE(OFFSET($AM$3,0,0,'Données projet'!$E$10+1,1))-AVERAGE(OFFSET($H$3,0,0,'Données projet'!$E$10+1,1))</f>
        <v>311.71325080860925</v>
      </c>
      <c r="AO141" s="60">
        <f t="shared" si="144"/>
        <v>468.07182620886226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13.629636459328655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13.629636459328655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0" t="e">
        <f t="shared" si="116"/>
        <v>#N/A</v>
      </c>
      <c r="BI141" s="60" t="e">
        <f ca="1">AVERAGE(OFFSET($BH$3,0,0,'Données projet'!$E$11+1,1))-AVERAGE(OFFSET($H$3,0,0,'Données projet'!$E$11+1,1))</f>
        <v>#N/A</v>
      </c>
      <c r="BJ141" s="60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0" t="e">
        <f t="shared" si="119"/>
        <v>#N/A</v>
      </c>
      <c r="CD141" s="60" t="e">
        <f ca="1">AVERAGE(OFFSET($CC$3,0,0,'Données projet'!$E$12+1,1))-AVERAGE(OFFSET($H$3,0,0,'Données projet'!$E$12+1,1))</f>
        <v>#N/A</v>
      </c>
      <c r="CE141" s="60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0" t="e">
        <f t="shared" si="122"/>
        <v>#N/A</v>
      </c>
      <c r="CY141" s="60" t="e">
        <f ca="1">AVERAGE(OFFSET($CX$3,0,0,'Données projet'!$E$13+1,1))-AVERAGE(OFFSET($H$3,0,0,'Données projet'!$E$13+1,1))</f>
        <v>#N/A</v>
      </c>
      <c r="CZ141" s="60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2.8421709430404007E-14</v>
      </c>
      <c r="O142" s="14">
        <f>N142*VLOOKUP('Données projet'!$B$9,Paramètres!$A$1:$I$88,3,0)*VLOOKUP('Données projet'!$B$9,Paramètres!$A$1:$I$88,5,0)</f>
        <v>2.4829205358400945E-14</v>
      </c>
      <c r="P142" s="14">
        <f t="shared" si="141"/>
        <v>4.3867331143352915E-13</v>
      </c>
      <c r="Q142" s="22">
        <f t="shared" si="108"/>
        <v>8.0726688341261168E-13</v>
      </c>
      <c r="R142" s="60">
        <f t="shared" si="109"/>
        <v>293.33333333333411</v>
      </c>
      <c r="S142" s="60">
        <f ca="1">AVERAGE(OFFSET($R$3,0,0,'Données projet'!$E$9+1,1))-AVERAGE(OFFSET($H$3,0,0,'Données projet'!$E$9+1,1))</f>
        <v>231.46455632444412</v>
      </c>
      <c r="T142" s="60">
        <f t="shared" si="142"/>
        <v>261.58016723970195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28.275638781631017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28.275638781631017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projet'!$B$10,Paramètres!$A$1:$I$88,3,0)*VLOOKUP('Données projet'!$B$10,Paramètres!$A$1:$I$88,5,0)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0">
        <f t="shared" si="113"/>
        <v>293.33333333333616</v>
      </c>
      <c r="AN142" s="60">
        <f ca="1">AVERAGE(OFFSET($AM$3,0,0,'Données projet'!$E$10+1,1))-AVERAGE(OFFSET($H$3,0,0,'Données projet'!$E$10+1,1))</f>
        <v>311.71325080860925</v>
      </c>
      <c r="AO142" s="60">
        <f t="shared" si="144"/>
        <v>468.07182620886226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13.362367601618594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13.362367601618594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0" t="e">
        <f t="shared" si="116"/>
        <v>#N/A</v>
      </c>
      <c r="BI142" s="60" t="e">
        <f ca="1">AVERAGE(OFFSET($BH$3,0,0,'Données projet'!$E$11+1,1))-AVERAGE(OFFSET($H$3,0,0,'Données projet'!$E$11+1,1))</f>
        <v>#N/A</v>
      </c>
      <c r="BJ142" s="60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0" t="e">
        <f t="shared" si="119"/>
        <v>#N/A</v>
      </c>
      <c r="CD142" s="60" t="e">
        <f ca="1">AVERAGE(OFFSET($CC$3,0,0,'Données projet'!$E$12+1,1))-AVERAGE(OFFSET($H$3,0,0,'Données projet'!$E$12+1,1))</f>
        <v>#N/A</v>
      </c>
      <c r="CE142" s="60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0" t="e">
        <f t="shared" si="122"/>
        <v>#N/A</v>
      </c>
      <c r="CY142" s="60" t="e">
        <f ca="1">AVERAGE(OFFSET($CX$3,0,0,'Données projet'!$E$13+1,1))-AVERAGE(OFFSET($H$3,0,0,'Données projet'!$E$13+1,1))</f>
        <v>#N/A</v>
      </c>
      <c r="CZ142" s="60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2.8421709430404007E-14</v>
      </c>
      <c r="O143" s="14">
        <f>N143*VLOOKUP('Données projet'!$B$9,Paramètres!$A$1:$I$88,3,0)*VLOOKUP('Données projet'!$B$9,Paramètres!$A$1:$I$88,5,0)</f>
        <v>2.4829205358400945E-14</v>
      </c>
      <c r="P143" s="14">
        <f t="shared" si="141"/>
        <v>4.3867331143352915E-13</v>
      </c>
      <c r="Q143" s="22">
        <f t="shared" si="108"/>
        <v>8.0726688341261168E-13</v>
      </c>
      <c r="R143" s="60">
        <f t="shared" si="109"/>
        <v>293.33333333333411</v>
      </c>
      <c r="S143" s="60">
        <f ca="1">AVERAGE(OFFSET($R$3,0,0,'Données projet'!$E$9+1,1))-AVERAGE(OFFSET($H$3,0,0,'Données projet'!$E$9+1,1))</f>
        <v>231.46455632444412</v>
      </c>
      <c r="T143" s="60">
        <f t="shared" si="142"/>
        <v>261.58016723970195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27.721170751559946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27.721170751559946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projet'!$B$10,Paramètres!$A$1:$I$88,3,0)*VLOOKUP('Données projet'!$B$10,Paramètres!$A$1:$I$88,5,0)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0">
        <f t="shared" si="113"/>
        <v>293.33333333333616</v>
      </c>
      <c r="AN143" s="60">
        <f ca="1">AVERAGE(OFFSET($AM$3,0,0,'Données projet'!$E$10+1,1))-AVERAGE(OFFSET($H$3,0,0,'Données projet'!$E$10+1,1))</f>
        <v>311.71325080860925</v>
      </c>
      <c r="AO143" s="60">
        <f t="shared" si="144"/>
        <v>468.07182620886226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13.100339723190322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13.100339723190322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0" t="e">
        <f t="shared" si="116"/>
        <v>#N/A</v>
      </c>
      <c r="BI143" s="60" t="e">
        <f ca="1">AVERAGE(OFFSET($BH$3,0,0,'Données projet'!$E$11+1,1))-AVERAGE(OFFSET($H$3,0,0,'Données projet'!$E$11+1,1))</f>
        <v>#N/A</v>
      </c>
      <c r="BJ143" s="60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0" t="e">
        <f t="shared" si="119"/>
        <v>#N/A</v>
      </c>
      <c r="CD143" s="60" t="e">
        <f ca="1">AVERAGE(OFFSET($CC$3,0,0,'Données projet'!$E$12+1,1))-AVERAGE(OFFSET($H$3,0,0,'Données projet'!$E$12+1,1))</f>
        <v>#N/A</v>
      </c>
      <c r="CE143" s="60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0" t="e">
        <f t="shared" si="122"/>
        <v>#N/A</v>
      </c>
      <c r="CY143" s="60" t="e">
        <f ca="1">AVERAGE(OFFSET($CX$3,0,0,'Données projet'!$E$13+1,1))-AVERAGE(OFFSET($H$3,0,0,'Données projet'!$E$13+1,1))</f>
        <v>#N/A</v>
      </c>
      <c r="CZ143" s="60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2.8421709430404007E-14</v>
      </c>
      <c r="O144" s="14">
        <f>N144*VLOOKUP('Données projet'!$B$9,Paramètres!$A$1:$I$88,3,0)*VLOOKUP('Données projet'!$B$9,Paramètres!$A$1:$I$88,5,0)</f>
        <v>2.4829205358400945E-14</v>
      </c>
      <c r="P144" s="14">
        <f t="shared" si="141"/>
        <v>4.3867331143352915E-13</v>
      </c>
      <c r="Q144" s="22">
        <f t="shared" si="108"/>
        <v>8.0726688341261168E-13</v>
      </c>
      <c r="R144" s="60">
        <f t="shared" si="109"/>
        <v>293.33333333333411</v>
      </c>
      <c r="S144" s="60">
        <f ca="1">AVERAGE(OFFSET($R$3,0,0,'Données projet'!$E$9+1,1))-AVERAGE(OFFSET($H$3,0,0,'Données projet'!$E$9+1,1))</f>
        <v>231.46455632444412</v>
      </c>
      <c r="T144" s="60">
        <f t="shared" si="142"/>
        <v>261.58016723970195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27.177575501366462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27.177575501366462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projet'!$B$10,Paramètres!$A$1:$I$88,3,0)*VLOOKUP('Données projet'!$B$10,Paramètres!$A$1:$I$88,5,0)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0">
        <f t="shared" si="113"/>
        <v>293.33333333333616</v>
      </c>
      <c r="AN144" s="60">
        <f ca="1">AVERAGE(OFFSET($AM$3,0,0,'Données projet'!$E$10+1,1))-AVERAGE(OFFSET($H$3,0,0,'Données projet'!$E$10+1,1))</f>
        <v>311.71325080860925</v>
      </c>
      <c r="AO144" s="60">
        <f t="shared" si="144"/>
        <v>468.07182620886226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12.843450051636802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12.843450051636802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0" t="e">
        <f t="shared" si="116"/>
        <v>#N/A</v>
      </c>
      <c r="BI144" s="60" t="e">
        <f ca="1">AVERAGE(OFFSET($BH$3,0,0,'Données projet'!$E$11+1,1))-AVERAGE(OFFSET($H$3,0,0,'Données projet'!$E$11+1,1))</f>
        <v>#N/A</v>
      </c>
      <c r="BJ144" s="60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0" t="e">
        <f t="shared" si="119"/>
        <v>#N/A</v>
      </c>
      <c r="CD144" s="60" t="e">
        <f ca="1">AVERAGE(OFFSET($CC$3,0,0,'Données projet'!$E$12+1,1))-AVERAGE(OFFSET($H$3,0,0,'Données projet'!$E$12+1,1))</f>
        <v>#N/A</v>
      </c>
      <c r="CE144" s="60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0" t="e">
        <f t="shared" si="122"/>
        <v>#N/A</v>
      </c>
      <c r="CY144" s="60" t="e">
        <f ca="1">AVERAGE(OFFSET($CX$3,0,0,'Données projet'!$E$13+1,1))-AVERAGE(OFFSET($H$3,0,0,'Données projet'!$E$13+1,1))</f>
        <v>#N/A</v>
      </c>
      <c r="CZ144" s="60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2.8421709430404007E-14</v>
      </c>
      <c r="O145" s="14">
        <f>N145*VLOOKUP('Données projet'!$B$9,Paramètres!$A$1:$I$88,3,0)*VLOOKUP('Données projet'!$B$9,Paramètres!$A$1:$I$88,5,0)</f>
        <v>2.4829205358400945E-14</v>
      </c>
      <c r="P145" s="14">
        <f t="shared" si="141"/>
        <v>4.3867331143352915E-13</v>
      </c>
      <c r="Q145" s="22">
        <f t="shared" si="108"/>
        <v>8.0726688341261168E-13</v>
      </c>
      <c r="R145" s="60">
        <f t="shared" si="109"/>
        <v>293.33333333333411</v>
      </c>
      <c r="S145" s="60">
        <f ca="1">AVERAGE(OFFSET($R$3,0,0,'Données projet'!$E$9+1,1))-AVERAGE(OFFSET($H$3,0,0,'Données projet'!$E$9+1,1))</f>
        <v>231.46455632444412</v>
      </c>
      <c r="T145" s="60">
        <f t="shared" si="142"/>
        <v>261.58016723970195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26.64463982246891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26.64463982246891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projet'!$B$10,Paramètres!$A$1:$I$88,3,0)*VLOOKUP('Données projet'!$B$10,Paramètres!$A$1:$I$88,5,0)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0">
        <f t="shared" si="113"/>
        <v>293.33333333333616</v>
      </c>
      <c r="AN145" s="60">
        <f ca="1">AVERAGE(OFFSET($AM$3,0,0,'Données projet'!$E$10+1,1))-AVERAGE(OFFSET($H$3,0,0,'Données projet'!$E$10+1,1))</f>
        <v>311.71325080860925</v>
      </c>
      <c r="AO145" s="60">
        <f t="shared" si="144"/>
        <v>468.07182620886226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12.591597829855219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12.591597829855219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0" t="e">
        <f t="shared" si="116"/>
        <v>#N/A</v>
      </c>
      <c r="BI145" s="60" t="e">
        <f ca="1">AVERAGE(OFFSET($BH$3,0,0,'Données projet'!$E$11+1,1))-AVERAGE(OFFSET($H$3,0,0,'Données projet'!$E$11+1,1))</f>
        <v>#N/A</v>
      </c>
      <c r="BJ145" s="60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0" t="e">
        <f t="shared" si="119"/>
        <v>#N/A</v>
      </c>
      <c r="CD145" s="60" t="e">
        <f ca="1">AVERAGE(OFFSET($CC$3,0,0,'Données projet'!$E$12+1,1))-AVERAGE(OFFSET($H$3,0,0,'Données projet'!$E$12+1,1))</f>
        <v>#N/A</v>
      </c>
      <c r="CE145" s="60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0" t="e">
        <f t="shared" si="122"/>
        <v>#N/A</v>
      </c>
      <c r="CY145" s="60" t="e">
        <f ca="1">AVERAGE(OFFSET($CX$3,0,0,'Données projet'!$E$13+1,1))-AVERAGE(OFFSET($H$3,0,0,'Données projet'!$E$13+1,1))</f>
        <v>#N/A</v>
      </c>
      <c r="CZ145" s="60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2.8421709430404007E-14</v>
      </c>
      <c r="O146" s="14">
        <f>N146*VLOOKUP('Données projet'!$B$9,Paramètres!$A$1:$I$88,3,0)*VLOOKUP('Données projet'!$B$9,Paramètres!$A$1:$I$88,5,0)</f>
        <v>2.4829205358400945E-14</v>
      </c>
      <c r="P146" s="14">
        <f t="shared" si="141"/>
        <v>4.3867331143352915E-13</v>
      </c>
      <c r="Q146" s="22">
        <f t="shared" si="108"/>
        <v>8.0726688341261168E-13</v>
      </c>
      <c r="R146" s="60">
        <f t="shared" si="109"/>
        <v>293.33333333333411</v>
      </c>
      <c r="S146" s="60">
        <f ca="1">AVERAGE(OFFSET($R$3,0,0,'Données projet'!$E$9+1,1))-AVERAGE(OFFSET($H$3,0,0,'Données projet'!$E$9+1,1))</f>
        <v>231.46455632444412</v>
      </c>
      <c r="T146" s="60">
        <f t="shared" si="142"/>
        <v>261.58016723970195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26.122154687175872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26.122154687175872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projet'!$B$10,Paramètres!$A$1:$I$88,3,0)*VLOOKUP('Données projet'!$B$10,Paramètres!$A$1:$I$88,5,0)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0">
        <f t="shared" si="113"/>
        <v>293.33333333333616</v>
      </c>
      <c r="AN146" s="60">
        <f ca="1">AVERAGE(OFFSET($AM$3,0,0,'Données projet'!$E$10+1,1))-AVERAGE(OFFSET($H$3,0,0,'Données projet'!$E$10+1,1))</f>
        <v>311.71325080860925</v>
      </c>
      <c r="AO146" s="60">
        <f t="shared" si="144"/>
        <v>468.07182620886226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12.344684276528087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12.344684276528087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0" t="e">
        <f t="shared" si="116"/>
        <v>#N/A</v>
      </c>
      <c r="BI146" s="60" t="e">
        <f ca="1">AVERAGE(OFFSET($BH$3,0,0,'Données projet'!$E$11+1,1))-AVERAGE(OFFSET($H$3,0,0,'Données projet'!$E$11+1,1))</f>
        <v>#N/A</v>
      </c>
      <c r="BJ146" s="60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0" t="e">
        <f t="shared" si="119"/>
        <v>#N/A</v>
      </c>
      <c r="CD146" s="60" t="e">
        <f ca="1">AVERAGE(OFFSET($CC$3,0,0,'Données projet'!$E$12+1,1))-AVERAGE(OFFSET($H$3,0,0,'Données projet'!$E$12+1,1))</f>
        <v>#N/A</v>
      </c>
      <c r="CE146" s="60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0" t="e">
        <f t="shared" si="122"/>
        <v>#N/A</v>
      </c>
      <c r="CY146" s="60" t="e">
        <f ca="1">AVERAGE(OFFSET($CX$3,0,0,'Données projet'!$E$13+1,1))-AVERAGE(OFFSET($H$3,0,0,'Données projet'!$E$13+1,1))</f>
        <v>#N/A</v>
      </c>
      <c r="CZ146" s="60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2.8421709430404007E-14</v>
      </c>
      <c r="O147" s="14">
        <f>N147*VLOOKUP('Données projet'!$B$9,Paramètres!$A$1:$I$88,3,0)*VLOOKUP('Données projet'!$B$9,Paramètres!$A$1:$I$88,5,0)</f>
        <v>2.4829205358400945E-14</v>
      </c>
      <c r="P147" s="14">
        <f t="shared" si="141"/>
        <v>4.3867331143352915E-13</v>
      </c>
      <c r="Q147" s="22">
        <f t="shared" si="108"/>
        <v>8.0726688341261168E-13</v>
      </c>
      <c r="R147" s="60">
        <f t="shared" si="109"/>
        <v>293.33333333333411</v>
      </c>
      <c r="S147" s="60">
        <f ca="1">AVERAGE(OFFSET($R$3,0,0,'Données projet'!$E$9+1,1))-AVERAGE(OFFSET($H$3,0,0,'Données projet'!$E$9+1,1))</f>
        <v>231.46455632444412</v>
      </c>
      <c r="T147" s="60">
        <f t="shared" si="142"/>
        <v>261.58016723970195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25.609915166701466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25.609915166701466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projet'!$B$10,Paramètres!$A$1:$I$88,3,0)*VLOOKUP('Données projet'!$B$10,Paramètres!$A$1:$I$88,5,0)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0">
        <f t="shared" si="113"/>
        <v>293.33333333333616</v>
      </c>
      <c r="AN147" s="60">
        <f ca="1">AVERAGE(OFFSET($AM$3,0,0,'Données projet'!$E$10+1,1))-AVERAGE(OFFSET($H$3,0,0,'Données projet'!$E$10+1,1))</f>
        <v>311.71325080860925</v>
      </c>
      <c r="AO147" s="60">
        <f t="shared" si="144"/>
        <v>468.07182620886226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12.102612547379302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12.102612547379302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0" t="e">
        <f t="shared" si="116"/>
        <v>#N/A</v>
      </c>
      <c r="BI147" s="60" t="e">
        <f ca="1">AVERAGE(OFFSET($BH$3,0,0,'Données projet'!$E$11+1,1))-AVERAGE(OFFSET($H$3,0,0,'Données projet'!$E$11+1,1))</f>
        <v>#N/A</v>
      </c>
      <c r="BJ147" s="60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0" t="e">
        <f t="shared" si="119"/>
        <v>#N/A</v>
      </c>
      <c r="CD147" s="60" t="e">
        <f ca="1">AVERAGE(OFFSET($CC$3,0,0,'Données projet'!$E$12+1,1))-AVERAGE(OFFSET($H$3,0,0,'Données projet'!$E$12+1,1))</f>
        <v>#N/A</v>
      </c>
      <c r="CE147" s="60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0" t="e">
        <f t="shared" si="122"/>
        <v>#N/A</v>
      </c>
      <c r="CY147" s="60" t="e">
        <f ca="1">AVERAGE(OFFSET($CX$3,0,0,'Données projet'!$E$13+1,1))-AVERAGE(OFFSET($H$3,0,0,'Données projet'!$E$13+1,1))</f>
        <v>#N/A</v>
      </c>
      <c r="CZ147" s="60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2.8421709430404007E-14</v>
      </c>
      <c r="O148" s="14">
        <f>N148*VLOOKUP('Données projet'!$B$9,Paramètres!$A$1:$I$88,3,0)*VLOOKUP('Données projet'!$B$9,Paramètres!$A$1:$I$88,5,0)</f>
        <v>2.4829205358400945E-14</v>
      </c>
      <c r="P148" s="14">
        <f t="shared" si="141"/>
        <v>4.3867331143352915E-13</v>
      </c>
      <c r="Q148" s="22">
        <f t="shared" si="108"/>
        <v>8.0726688341261168E-13</v>
      </c>
      <c r="R148" s="60">
        <f t="shared" si="109"/>
        <v>293.33333333333411</v>
      </c>
      <c r="S148" s="60">
        <f ca="1">AVERAGE(OFFSET($R$3,0,0,'Données projet'!$E$9+1,1))-AVERAGE(OFFSET($H$3,0,0,'Données projet'!$E$9+1,1))</f>
        <v>231.46455632444412</v>
      </c>
      <c r="T148" s="60">
        <f t="shared" si="142"/>
        <v>261.58016723970195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25.107720350788306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25.107720350788306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projet'!$B$10,Paramètres!$A$1:$I$88,3,0)*VLOOKUP('Données projet'!$B$10,Paramètres!$A$1:$I$88,5,0)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0">
        <f t="shared" si="113"/>
        <v>293.33333333333616</v>
      </c>
      <c r="AN148" s="60">
        <f ca="1">AVERAGE(OFFSET($AM$3,0,0,'Données projet'!$E$10+1,1))-AVERAGE(OFFSET($H$3,0,0,'Données projet'!$E$10+1,1))</f>
        <v>311.71325080860925</v>
      </c>
      <c r="AO148" s="60">
        <f t="shared" si="144"/>
        <v>468.07182620886226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11.865287697189949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11.865287697189949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0" t="e">
        <f t="shared" si="116"/>
        <v>#N/A</v>
      </c>
      <c r="BI148" s="60" t="e">
        <f ca="1">AVERAGE(OFFSET($BH$3,0,0,'Données projet'!$E$11+1,1))-AVERAGE(OFFSET($H$3,0,0,'Données projet'!$E$11+1,1))</f>
        <v>#N/A</v>
      </c>
      <c r="BJ148" s="60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0" t="e">
        <f t="shared" si="119"/>
        <v>#N/A</v>
      </c>
      <c r="CD148" s="60" t="e">
        <f ca="1">AVERAGE(OFFSET($CC$3,0,0,'Données projet'!$E$12+1,1))-AVERAGE(OFFSET($H$3,0,0,'Données projet'!$E$12+1,1))</f>
        <v>#N/A</v>
      </c>
      <c r="CE148" s="60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0" t="e">
        <f t="shared" si="122"/>
        <v>#N/A</v>
      </c>
      <c r="CY148" s="60" t="e">
        <f ca="1">AVERAGE(OFFSET($CX$3,0,0,'Données projet'!$E$13+1,1))-AVERAGE(OFFSET($H$3,0,0,'Données projet'!$E$13+1,1))</f>
        <v>#N/A</v>
      </c>
      <c r="CZ148" s="60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2.8421709430404007E-14</v>
      </c>
      <c r="O149" s="14">
        <f>N149*VLOOKUP('Données projet'!$B$9,Paramètres!$A$1:$I$88,3,0)*VLOOKUP('Données projet'!$B$9,Paramètres!$A$1:$I$88,5,0)</f>
        <v>2.4829205358400945E-14</v>
      </c>
      <c r="P149" s="14">
        <f t="shared" si="141"/>
        <v>4.3867331143352915E-13</v>
      </c>
      <c r="Q149" s="22">
        <f t="shared" si="108"/>
        <v>8.0726688341261168E-13</v>
      </c>
      <c r="R149" s="60">
        <f t="shared" si="109"/>
        <v>293.33333333333411</v>
      </c>
      <c r="S149" s="60">
        <f ca="1">AVERAGE(OFFSET($R$3,0,0,'Données projet'!$E$9+1,1))-AVERAGE(OFFSET($H$3,0,0,'Données projet'!$E$9+1,1))</f>
        <v>231.46455632444412</v>
      </c>
      <c r="T149" s="60">
        <f t="shared" si="142"/>
        <v>261.58016723970195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24.615373268906609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24.615373268906609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projet'!$B$10,Paramètres!$A$1:$I$88,3,0)*VLOOKUP('Données projet'!$B$10,Paramètres!$A$1:$I$88,5,0)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0">
        <f t="shared" si="113"/>
        <v>293.33333333333616</v>
      </c>
      <c r="AN149" s="60">
        <f ca="1">AVERAGE(OFFSET($AM$3,0,0,'Données projet'!$E$10+1,1))-AVERAGE(OFFSET($H$3,0,0,'Données projet'!$E$10+1,1))</f>
        <v>311.71325080860925</v>
      </c>
      <c r="AO149" s="60">
        <f t="shared" si="144"/>
        <v>468.07182620886226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11.632616642558943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11.632616642558943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0" t="e">
        <f t="shared" si="116"/>
        <v>#N/A</v>
      </c>
      <c r="BI149" s="60" t="e">
        <f ca="1">AVERAGE(OFFSET($BH$3,0,0,'Données projet'!$E$11+1,1))-AVERAGE(OFFSET($H$3,0,0,'Données projet'!$E$11+1,1))</f>
        <v>#N/A</v>
      </c>
      <c r="BJ149" s="60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0" t="e">
        <f t="shared" si="119"/>
        <v>#N/A</v>
      </c>
      <c r="CD149" s="60" t="e">
        <f ca="1">AVERAGE(OFFSET($CC$3,0,0,'Données projet'!$E$12+1,1))-AVERAGE(OFFSET($H$3,0,0,'Données projet'!$E$12+1,1))</f>
        <v>#N/A</v>
      </c>
      <c r="CE149" s="60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0" t="e">
        <f t="shared" si="122"/>
        <v>#N/A</v>
      </c>
      <c r="CY149" s="60" t="e">
        <f ca="1">AVERAGE(OFFSET($CX$3,0,0,'Données projet'!$E$13+1,1))-AVERAGE(OFFSET($H$3,0,0,'Données projet'!$E$13+1,1))</f>
        <v>#N/A</v>
      </c>
      <c r="CZ149" s="60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2.8421709430404007E-14</v>
      </c>
      <c r="O150" s="14">
        <f>N150*VLOOKUP('Données projet'!$B$9,Paramètres!$A$1:$I$88,3,0)*VLOOKUP('Données projet'!$B$9,Paramètres!$A$1:$I$88,5,0)</f>
        <v>2.4829205358400945E-14</v>
      </c>
      <c r="P150" s="14">
        <f t="shared" si="141"/>
        <v>4.3867331143352915E-13</v>
      </c>
      <c r="Q150" s="22">
        <f t="shared" si="108"/>
        <v>8.0726688341261168E-13</v>
      </c>
      <c r="R150" s="60">
        <f t="shared" si="109"/>
        <v>293.33333333333411</v>
      </c>
      <c r="S150" s="60">
        <f ca="1">AVERAGE(OFFSET($R$3,0,0,'Données projet'!$E$9+1,1))-AVERAGE(OFFSET($H$3,0,0,'Données projet'!$E$9+1,1))</f>
        <v>231.46455632444412</v>
      </c>
      <c r="T150" s="60">
        <f t="shared" si="142"/>
        <v>261.58016723970195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24.132680812998544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24.132680812998544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projet'!$B$10,Paramètres!$A$1:$I$88,3,0)*VLOOKUP('Données projet'!$B$10,Paramètres!$A$1:$I$88,5,0)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0">
        <f t="shared" si="113"/>
        <v>293.33333333333616</v>
      </c>
      <c r="AN150" s="60">
        <f ca="1">AVERAGE(OFFSET($AM$3,0,0,'Données projet'!$E$10+1,1))-AVERAGE(OFFSET($H$3,0,0,'Données projet'!$E$10+1,1))</f>
        <v>311.71325080860925</v>
      </c>
      <c r="AO150" s="60">
        <f t="shared" si="144"/>
        <v>468.07182620886226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11.404508125393923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11.404508125393923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0" t="e">
        <f t="shared" si="116"/>
        <v>#N/A</v>
      </c>
      <c r="BI150" s="60" t="e">
        <f ca="1">AVERAGE(OFFSET($BH$3,0,0,'Données projet'!$E$11+1,1))-AVERAGE(OFFSET($H$3,0,0,'Données projet'!$E$11+1,1))</f>
        <v>#N/A</v>
      </c>
      <c r="BJ150" s="60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0" t="e">
        <f t="shared" si="119"/>
        <v>#N/A</v>
      </c>
      <c r="CD150" s="60" t="e">
        <f ca="1">AVERAGE(OFFSET($CC$3,0,0,'Données projet'!$E$12+1,1))-AVERAGE(OFFSET($H$3,0,0,'Données projet'!$E$12+1,1))</f>
        <v>#N/A</v>
      </c>
      <c r="CE150" s="60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0" t="e">
        <f t="shared" si="122"/>
        <v>#N/A</v>
      </c>
      <c r="CY150" s="60" t="e">
        <f ca="1">AVERAGE(OFFSET($CX$3,0,0,'Données projet'!$E$13+1,1))-AVERAGE(OFFSET($H$3,0,0,'Données projet'!$E$13+1,1))</f>
        <v>#N/A</v>
      </c>
      <c r="CZ150" s="60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2.8421709430404007E-14</v>
      </c>
      <c r="O151" s="14">
        <f>N151*VLOOKUP('Données projet'!$B$9,Paramètres!$A$1:$I$88,3,0)*VLOOKUP('Données projet'!$B$9,Paramètres!$A$1:$I$88,5,0)</f>
        <v>2.4829205358400945E-14</v>
      </c>
      <c r="P151" s="14">
        <f t="shared" si="141"/>
        <v>4.3867331143352915E-13</v>
      </c>
      <c r="Q151" s="22">
        <f t="shared" si="108"/>
        <v>8.0726688341261168E-13</v>
      </c>
      <c r="R151" s="60">
        <f t="shared" si="109"/>
        <v>293.33333333333411</v>
      </c>
      <c r="S151" s="60">
        <f ca="1">AVERAGE(OFFSET($R$3,0,0,'Données projet'!$E$9+1,1))-AVERAGE(OFFSET($H$3,0,0,'Données projet'!$E$9+1,1))</f>
        <v>231.46455632444412</v>
      </c>
      <c r="T151" s="60">
        <f t="shared" si="142"/>
        <v>261.58016723970195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23.659453661737508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23.659453661737508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projet'!$B$10,Paramètres!$A$1:$I$88,3,0)*VLOOKUP('Données projet'!$B$10,Paramètres!$A$1:$I$88,5,0)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0">
        <f t="shared" si="113"/>
        <v>293.33333333333616</v>
      </c>
      <c r="AN151" s="60">
        <f ca="1">AVERAGE(OFFSET($AM$3,0,0,'Données projet'!$E$10+1,1))-AVERAGE(OFFSET($H$3,0,0,'Données projet'!$E$10+1,1))</f>
        <v>311.71325080860925</v>
      </c>
      <c r="AO151" s="60">
        <f t="shared" si="144"/>
        <v>468.07182620886226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11.18087267711805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11.18087267711805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0" t="e">
        <f t="shared" si="116"/>
        <v>#N/A</v>
      </c>
      <c r="BI151" s="60" t="e">
        <f ca="1">AVERAGE(OFFSET($BH$3,0,0,'Données projet'!$E$11+1,1))-AVERAGE(OFFSET($H$3,0,0,'Données projet'!$E$11+1,1))</f>
        <v>#N/A</v>
      </c>
      <c r="BJ151" s="60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0" t="e">
        <f t="shared" si="119"/>
        <v>#N/A</v>
      </c>
      <c r="CD151" s="60" t="e">
        <f ca="1">AVERAGE(OFFSET($CC$3,0,0,'Données projet'!$E$12+1,1))-AVERAGE(OFFSET($H$3,0,0,'Données projet'!$E$12+1,1))</f>
        <v>#N/A</v>
      </c>
      <c r="CE151" s="60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0" t="e">
        <f t="shared" si="122"/>
        <v>#N/A</v>
      </c>
      <c r="CY151" s="60" t="e">
        <f ca="1">AVERAGE(OFFSET($CX$3,0,0,'Données projet'!$E$13+1,1))-AVERAGE(OFFSET($H$3,0,0,'Données projet'!$E$13+1,1))</f>
        <v>#N/A</v>
      </c>
      <c r="CZ151" s="60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2.8421709430404007E-14</v>
      </c>
      <c r="O152" s="14">
        <f>N152*VLOOKUP('Données projet'!$B$9,Paramètres!$A$1:$I$88,3,0)*VLOOKUP('Données projet'!$B$9,Paramètres!$A$1:$I$88,5,0)</f>
        <v>2.4829205358400945E-14</v>
      </c>
      <c r="P152" s="14">
        <f t="shared" si="141"/>
        <v>4.3867331143352915E-13</v>
      </c>
      <c r="Q152" s="22">
        <f t="shared" si="108"/>
        <v>8.0726688341261168E-13</v>
      </c>
      <c r="R152" s="60">
        <f t="shared" si="109"/>
        <v>293.33333333333411</v>
      </c>
      <c r="S152" s="60">
        <f ca="1">AVERAGE(OFFSET($R$3,0,0,'Données projet'!$E$9+1,1))-AVERAGE(OFFSET($H$3,0,0,'Données projet'!$E$9+1,1))</f>
        <v>231.46455632444412</v>
      </c>
      <c r="T152" s="60">
        <f t="shared" si="142"/>
        <v>261.58016723970195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23.195506206272643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23.195506206272643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projet'!$B$10,Paramètres!$A$1:$I$88,3,0)*VLOOKUP('Données projet'!$B$10,Paramètres!$A$1:$I$88,5,0)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0">
        <f t="shared" si="113"/>
        <v>293.33333333333616</v>
      </c>
      <c r="AN152" s="60">
        <f ca="1">AVERAGE(OFFSET($AM$3,0,0,'Données projet'!$E$10+1,1))-AVERAGE(OFFSET($H$3,0,0,'Données projet'!$E$10+1,1))</f>
        <v>311.71325080860925</v>
      </c>
      <c r="AO152" s="60">
        <f t="shared" si="144"/>
        <v>468.07182620886226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10.961622583578713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10.961622583578713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0" t="e">
        <f t="shared" si="116"/>
        <v>#N/A</v>
      </c>
      <c r="BI152" s="60" t="e">
        <f ca="1">AVERAGE(OFFSET($BH$3,0,0,'Données projet'!$E$11+1,1))-AVERAGE(OFFSET($H$3,0,0,'Données projet'!$E$11+1,1))</f>
        <v>#N/A</v>
      </c>
      <c r="BJ152" s="60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0" t="e">
        <f t="shared" si="119"/>
        <v>#N/A</v>
      </c>
      <c r="CD152" s="60" t="e">
        <f ca="1">AVERAGE(OFFSET($CC$3,0,0,'Données projet'!$E$12+1,1))-AVERAGE(OFFSET($H$3,0,0,'Données projet'!$E$12+1,1))</f>
        <v>#N/A</v>
      </c>
      <c r="CE152" s="60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0" t="e">
        <f t="shared" si="122"/>
        <v>#N/A</v>
      </c>
      <c r="CY152" s="60" t="e">
        <f ca="1">AVERAGE(OFFSET($CX$3,0,0,'Données projet'!$E$13+1,1))-AVERAGE(OFFSET($H$3,0,0,'Données projet'!$E$13+1,1))</f>
        <v>#N/A</v>
      </c>
      <c r="CZ152" s="60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2.8421709430404007E-14</v>
      </c>
      <c r="O153" s="14">
        <f>N153*VLOOKUP('Données projet'!$B$9,Paramètres!$A$1:$I$88,3,0)*VLOOKUP('Données projet'!$B$9,Paramètres!$A$1:$I$88,5,0)</f>
        <v>2.4829205358400945E-14</v>
      </c>
      <c r="P153" s="14">
        <f t="shared" si="141"/>
        <v>4.3867331143352915E-13</v>
      </c>
      <c r="Q153" s="22">
        <f t="shared" si="108"/>
        <v>8.0726688341261168E-13</v>
      </c>
      <c r="R153" s="60">
        <f t="shared" si="109"/>
        <v>293.33333333333411</v>
      </c>
      <c r="S153" s="60">
        <f ca="1">AVERAGE(OFFSET($R$3,0,0,'Données projet'!$E$9+1,1))-AVERAGE(OFFSET($H$3,0,0,'Données projet'!$E$9+1,1))</f>
        <v>231.46455632444412</v>
      </c>
      <c r="T153" s="60">
        <f t="shared" si="142"/>
        <v>261.58016723970195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22.740656477429436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22.740656477429436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projet'!$B$10,Paramètres!$A$1:$I$88,3,0)*VLOOKUP('Données projet'!$B$10,Paramètres!$A$1:$I$88,5,0)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0">
        <f t="shared" si="113"/>
        <v>293.33333333333616</v>
      </c>
      <c r="AN153" s="60">
        <f ca="1">AVERAGE(OFFSET($AM$3,0,0,'Données projet'!$E$10+1,1))-AVERAGE(OFFSET($H$3,0,0,'Données projet'!$E$10+1,1))</f>
        <v>311.71325080860925</v>
      </c>
      <c r="AO153" s="60">
        <f t="shared" si="144"/>
        <v>468.07182620886226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10.746671850644329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10.746671850644329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0" t="e">
        <f t="shared" si="116"/>
        <v>#N/A</v>
      </c>
      <c r="BI153" s="60" t="e">
        <f ca="1">AVERAGE(OFFSET($BH$3,0,0,'Données projet'!$E$11+1,1))-AVERAGE(OFFSET($H$3,0,0,'Données projet'!$E$11+1,1))</f>
        <v>#N/A</v>
      </c>
      <c r="BJ153" s="60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0" t="e">
        <f t="shared" si="119"/>
        <v>#N/A</v>
      </c>
      <c r="CD153" s="60" t="e">
        <f ca="1">AVERAGE(OFFSET($CC$3,0,0,'Données projet'!$E$12+1,1))-AVERAGE(OFFSET($H$3,0,0,'Données projet'!$E$12+1,1))</f>
        <v>#N/A</v>
      </c>
      <c r="CE153" s="60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0" t="e">
        <f t="shared" si="122"/>
        <v>#N/A</v>
      </c>
      <c r="CY153" s="60" t="e">
        <f ca="1">AVERAGE(OFFSET($CX$3,0,0,'Données projet'!$E$13+1,1))-AVERAGE(OFFSET($H$3,0,0,'Données projet'!$E$13+1,1))</f>
        <v>#N/A</v>
      </c>
      <c r="CZ153" s="60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2.8421709430404007E-14</v>
      </c>
      <c r="O154" s="14">
        <f>N154*VLOOKUP('Données projet'!$B$9,Paramètres!$A$1:$I$88,3,0)*VLOOKUP('Données projet'!$B$9,Paramètres!$A$1:$I$88,5,0)</f>
        <v>2.4829205358400945E-14</v>
      </c>
      <c r="P154" s="14">
        <f t="shared" si="141"/>
        <v>4.3867331143352915E-13</v>
      </c>
      <c r="Q154" s="22">
        <f t="shared" ref="Q154:Q203" si="162">(O154+P154)*0.475*44/12</f>
        <v>8.0726688341261168E-13</v>
      </c>
      <c r="R154" s="60">
        <f t="shared" si="109"/>
        <v>293.33333333333411</v>
      </c>
      <c r="S154" s="60">
        <f ca="1">AVERAGE(OFFSET($R$3,0,0,'Données projet'!$E$9+1,1))-AVERAGE(OFFSET($H$3,0,0,'Données projet'!$E$9+1,1))</f>
        <v>231.46455632444412</v>
      </c>
      <c r="T154" s="60">
        <f t="shared" si="142"/>
        <v>261.58016723970195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22.294726074337905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22.294726074337905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projet'!$B$10,Paramètres!$A$1:$I$88,3,0)*VLOOKUP('Données projet'!$B$10,Paramètres!$A$1:$I$88,5,0)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0">
        <f t="shared" si="113"/>
        <v>293.33333333333616</v>
      </c>
      <c r="AN154" s="60">
        <f ca="1">AVERAGE(OFFSET($AM$3,0,0,'Données projet'!$E$10+1,1))-AVERAGE(OFFSET($H$3,0,0,'Données projet'!$E$10+1,1))</f>
        <v>311.71325080860925</v>
      </c>
      <c r="AO154" s="60">
        <f t="shared" si="144"/>
        <v>468.07182620886226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10.535936170475788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10.535936170475788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0" t="e">
        <f t="shared" si="116"/>
        <v>#N/A</v>
      </c>
      <c r="BI154" s="60" t="e">
        <f ca="1">AVERAGE(OFFSET($BH$3,0,0,'Données projet'!$E$11+1,1))-AVERAGE(OFFSET($H$3,0,0,'Données projet'!$E$11+1,1))</f>
        <v>#N/A</v>
      </c>
      <c r="BJ154" s="60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0" t="e">
        <f t="shared" si="119"/>
        <v>#N/A</v>
      </c>
      <c r="CD154" s="60" t="e">
        <f ca="1">AVERAGE(OFFSET($CC$3,0,0,'Données projet'!$E$12+1,1))-AVERAGE(OFFSET($H$3,0,0,'Données projet'!$E$12+1,1))</f>
        <v>#N/A</v>
      </c>
      <c r="CE154" s="60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0" t="e">
        <f t="shared" si="122"/>
        <v>#N/A</v>
      </c>
      <c r="CY154" s="60" t="e">
        <f ca="1">AVERAGE(OFFSET($CX$3,0,0,'Données projet'!$E$13+1,1))-AVERAGE(OFFSET($H$3,0,0,'Données projet'!$E$13+1,1))</f>
        <v>#N/A</v>
      </c>
      <c r="CZ154" s="60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2.8421709430404007E-14</v>
      </c>
      <c r="O155" s="14">
        <f>N155*VLOOKUP('Données projet'!$B$9,Paramètres!$A$1:$I$88,3,0)*VLOOKUP('Données projet'!$B$9,Paramètres!$A$1:$I$88,5,0)</f>
        <v>2.4829205358400945E-14</v>
      </c>
      <c r="P155" s="14">
        <f t="shared" si="141"/>
        <v>4.3867331143352915E-13</v>
      </c>
      <c r="Q155" s="22">
        <f t="shared" si="162"/>
        <v>8.0726688341261168E-13</v>
      </c>
      <c r="R155" s="60">
        <f t="shared" si="109"/>
        <v>293.33333333333411</v>
      </c>
      <c r="S155" s="60">
        <f ca="1">AVERAGE(OFFSET($R$3,0,0,'Données projet'!$E$9+1,1))-AVERAGE(OFFSET($H$3,0,0,'Données projet'!$E$9+1,1))</f>
        <v>231.46455632444412</v>
      </c>
      <c r="T155" s="60">
        <f t="shared" si="142"/>
        <v>261.58016723970195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21.857540094460312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21.857540094460312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projet'!$B$10,Paramètres!$A$1:$I$88,3,0)*VLOOKUP('Données projet'!$B$10,Paramètres!$A$1:$I$88,5,0)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0">
        <f t="shared" si="113"/>
        <v>293.33333333333616</v>
      </c>
      <c r="AN155" s="60">
        <f ca="1">AVERAGE(OFFSET($AM$3,0,0,'Données projet'!$E$10+1,1))-AVERAGE(OFFSET($H$3,0,0,'Données projet'!$E$10+1,1))</f>
        <v>311.71325080860925</v>
      </c>
      <c r="AO155" s="60">
        <f t="shared" si="144"/>
        <v>468.07182620886226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10.329332888459279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10.329332888459279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0" t="e">
        <f t="shared" si="116"/>
        <v>#N/A</v>
      </c>
      <c r="BI155" s="60" t="e">
        <f ca="1">AVERAGE(OFFSET($BH$3,0,0,'Données projet'!$E$11+1,1))-AVERAGE(OFFSET($H$3,0,0,'Données projet'!$E$11+1,1))</f>
        <v>#N/A</v>
      </c>
      <c r="BJ155" s="60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0" t="e">
        <f t="shared" si="119"/>
        <v>#N/A</v>
      </c>
      <c r="CD155" s="60" t="e">
        <f ca="1">AVERAGE(OFFSET($CC$3,0,0,'Données projet'!$E$12+1,1))-AVERAGE(OFFSET($H$3,0,0,'Données projet'!$E$12+1,1))</f>
        <v>#N/A</v>
      </c>
      <c r="CE155" s="60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0" t="e">
        <f t="shared" si="122"/>
        <v>#N/A</v>
      </c>
      <c r="CY155" s="60" t="e">
        <f ca="1">AVERAGE(OFFSET($CX$3,0,0,'Données projet'!$E$13+1,1))-AVERAGE(OFFSET($H$3,0,0,'Données projet'!$E$13+1,1))</f>
        <v>#N/A</v>
      </c>
      <c r="CZ155" s="60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2.8421709430404007E-14</v>
      </c>
      <c r="O156" s="14">
        <f>N156*VLOOKUP('Données projet'!$B$9,Paramètres!$A$1:$I$88,3,0)*VLOOKUP('Données projet'!$B$9,Paramètres!$A$1:$I$88,5,0)</f>
        <v>2.4829205358400945E-14</v>
      </c>
      <c r="P156" s="14">
        <f t="shared" si="141"/>
        <v>4.3867331143352915E-13</v>
      </c>
      <c r="Q156" s="22">
        <f t="shared" si="162"/>
        <v>8.0726688341261168E-13</v>
      </c>
      <c r="R156" s="60">
        <f t="shared" si="109"/>
        <v>293.33333333333411</v>
      </c>
      <c r="S156" s="60">
        <f ca="1">AVERAGE(OFFSET($R$3,0,0,'Données projet'!$E$9+1,1))-AVERAGE(OFFSET($H$3,0,0,'Données projet'!$E$9+1,1))</f>
        <v>231.46455632444412</v>
      </c>
      <c r="T156" s="60">
        <f t="shared" si="142"/>
        <v>261.58016723970195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21.428927064990997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21.428927064990997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projet'!$B$10,Paramètres!$A$1:$I$88,3,0)*VLOOKUP('Données projet'!$B$10,Paramètres!$A$1:$I$88,5,0)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0">
        <f t="shared" si="113"/>
        <v>293.33333333333616</v>
      </c>
      <c r="AN156" s="60">
        <f ca="1">AVERAGE(OFFSET($AM$3,0,0,'Données projet'!$E$10+1,1))-AVERAGE(OFFSET($H$3,0,0,'Données projet'!$E$10+1,1))</f>
        <v>311.71325080860925</v>
      </c>
      <c r="AO156" s="60">
        <f t="shared" si="144"/>
        <v>468.07182620886226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10.126780970787554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10.126780970787554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0" t="e">
        <f t="shared" si="116"/>
        <v>#N/A</v>
      </c>
      <c r="BI156" s="60" t="e">
        <f ca="1">AVERAGE(OFFSET($BH$3,0,0,'Données projet'!$E$11+1,1))-AVERAGE(OFFSET($H$3,0,0,'Données projet'!$E$11+1,1))</f>
        <v>#N/A</v>
      </c>
      <c r="BJ156" s="60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0" t="e">
        <f t="shared" si="119"/>
        <v>#N/A</v>
      </c>
      <c r="CD156" s="60" t="e">
        <f ca="1">AVERAGE(OFFSET($CC$3,0,0,'Données projet'!$E$12+1,1))-AVERAGE(OFFSET($H$3,0,0,'Données projet'!$E$12+1,1))</f>
        <v>#N/A</v>
      </c>
      <c r="CE156" s="60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0" t="e">
        <f t="shared" si="122"/>
        <v>#N/A</v>
      </c>
      <c r="CY156" s="60" t="e">
        <f ca="1">AVERAGE(OFFSET($CX$3,0,0,'Données projet'!$E$13+1,1))-AVERAGE(OFFSET($H$3,0,0,'Données projet'!$E$13+1,1))</f>
        <v>#N/A</v>
      </c>
      <c r="CZ156" s="60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2.8421709430404007E-14</v>
      </c>
      <c r="O157" s="14">
        <f>N157*VLOOKUP('Données projet'!$B$9,Paramètres!$A$1:$I$88,3,0)*VLOOKUP('Données projet'!$B$9,Paramètres!$A$1:$I$88,5,0)</f>
        <v>2.4829205358400945E-14</v>
      </c>
      <c r="P157" s="14">
        <f t="shared" si="141"/>
        <v>4.3867331143352915E-13</v>
      </c>
      <c r="Q157" s="22">
        <f t="shared" si="162"/>
        <v>8.0726688341261168E-13</v>
      </c>
      <c r="R157" s="60">
        <f t="shared" si="109"/>
        <v>293.33333333333411</v>
      </c>
      <c r="S157" s="60">
        <f ca="1">AVERAGE(OFFSET($R$3,0,0,'Données projet'!$E$9+1,1))-AVERAGE(OFFSET($H$3,0,0,'Données projet'!$E$9+1,1))</f>
        <v>231.46455632444412</v>
      </c>
      <c r="T157" s="60">
        <f t="shared" si="142"/>
        <v>261.58016723970195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21.008718875601442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21.008718875601442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projet'!$B$10,Paramètres!$A$1:$I$88,3,0)*VLOOKUP('Données projet'!$B$10,Paramètres!$A$1:$I$88,5,0)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0">
        <f t="shared" si="113"/>
        <v>293.33333333333616</v>
      </c>
      <c r="AN157" s="60">
        <f ca="1">AVERAGE(OFFSET($AM$3,0,0,'Données projet'!$E$10+1,1))-AVERAGE(OFFSET($H$3,0,0,'Données projet'!$E$10+1,1))</f>
        <v>311.71325080860925</v>
      </c>
      <c r="AO157" s="60">
        <f t="shared" si="144"/>
        <v>468.07182620886226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9.9282009726769012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9.9282009726769012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0" t="e">
        <f t="shared" si="116"/>
        <v>#N/A</v>
      </c>
      <c r="BI157" s="60" t="e">
        <f ca="1">AVERAGE(OFFSET($BH$3,0,0,'Données projet'!$E$11+1,1))-AVERAGE(OFFSET($H$3,0,0,'Données projet'!$E$11+1,1))</f>
        <v>#N/A</v>
      </c>
      <c r="BJ157" s="60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0" t="e">
        <f t="shared" si="119"/>
        <v>#N/A</v>
      </c>
      <c r="CD157" s="60" t="e">
        <f ca="1">AVERAGE(OFFSET($CC$3,0,0,'Données projet'!$E$12+1,1))-AVERAGE(OFFSET($H$3,0,0,'Données projet'!$E$12+1,1))</f>
        <v>#N/A</v>
      </c>
      <c r="CE157" s="60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0" t="e">
        <f t="shared" si="122"/>
        <v>#N/A</v>
      </c>
      <c r="CY157" s="60" t="e">
        <f ca="1">AVERAGE(OFFSET($CX$3,0,0,'Données projet'!$E$13+1,1))-AVERAGE(OFFSET($H$3,0,0,'Données projet'!$E$13+1,1))</f>
        <v>#N/A</v>
      </c>
      <c r="CZ157" s="60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2.8421709430404007E-14</v>
      </c>
      <c r="O158" s="14">
        <f>N158*VLOOKUP('Données projet'!$B$9,Paramètres!$A$1:$I$88,3,0)*VLOOKUP('Données projet'!$B$9,Paramètres!$A$1:$I$88,5,0)</f>
        <v>2.4829205358400945E-14</v>
      </c>
      <c r="P158" s="14">
        <f t="shared" si="141"/>
        <v>4.3867331143352915E-13</v>
      </c>
      <c r="Q158" s="22">
        <f t="shared" si="162"/>
        <v>8.0726688341261168E-13</v>
      </c>
      <c r="R158" s="60">
        <f t="shared" si="109"/>
        <v>293.33333333333411</v>
      </c>
      <c r="S158" s="60">
        <f ca="1">AVERAGE(OFFSET($R$3,0,0,'Données projet'!$E$9+1,1))-AVERAGE(OFFSET($H$3,0,0,'Données projet'!$E$9+1,1))</f>
        <v>231.46455632444412</v>
      </c>
      <c r="T158" s="60">
        <f t="shared" si="142"/>
        <v>261.58016723970195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20.596750712504129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20.596750712504129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projet'!$B$10,Paramètres!$A$1:$I$88,3,0)*VLOOKUP('Données projet'!$B$10,Paramètres!$A$1:$I$88,5,0)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0">
        <f t="shared" si="113"/>
        <v>293.33333333333616</v>
      </c>
      <c r="AN158" s="60">
        <f ca="1">AVERAGE(OFFSET($AM$3,0,0,'Données projet'!$E$10+1,1))-AVERAGE(OFFSET($H$3,0,0,'Données projet'!$E$10+1,1))</f>
        <v>311.71325080860925</v>
      </c>
      <c r="AO158" s="60">
        <f t="shared" si="144"/>
        <v>468.07182620886226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9.7335150072073588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9.7335150072073588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0" t="e">
        <f t="shared" si="116"/>
        <v>#N/A</v>
      </c>
      <c r="BI158" s="60" t="e">
        <f ca="1">AVERAGE(OFFSET($BH$3,0,0,'Données projet'!$E$11+1,1))-AVERAGE(OFFSET($H$3,0,0,'Données projet'!$E$11+1,1))</f>
        <v>#N/A</v>
      </c>
      <c r="BJ158" s="60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0" t="e">
        <f t="shared" si="119"/>
        <v>#N/A</v>
      </c>
      <c r="CD158" s="60" t="e">
        <f ca="1">AVERAGE(OFFSET($CC$3,0,0,'Données projet'!$E$12+1,1))-AVERAGE(OFFSET($H$3,0,0,'Données projet'!$E$12+1,1))</f>
        <v>#N/A</v>
      </c>
      <c r="CE158" s="60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0" t="e">
        <f t="shared" si="122"/>
        <v>#N/A</v>
      </c>
      <c r="CY158" s="60" t="e">
        <f ca="1">AVERAGE(OFFSET($CX$3,0,0,'Données projet'!$E$13+1,1))-AVERAGE(OFFSET($H$3,0,0,'Données projet'!$E$13+1,1))</f>
        <v>#N/A</v>
      </c>
      <c r="CZ158" s="60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2.8421709430404007E-14</v>
      </c>
      <c r="O159" s="14">
        <f>N159*VLOOKUP('Données projet'!$B$9,Paramètres!$A$1:$I$88,3,0)*VLOOKUP('Données projet'!$B$9,Paramètres!$A$1:$I$88,5,0)</f>
        <v>2.4829205358400945E-14</v>
      </c>
      <c r="P159" s="14">
        <f t="shared" si="141"/>
        <v>4.3867331143352915E-13</v>
      </c>
      <c r="Q159" s="22">
        <f t="shared" si="162"/>
        <v>8.0726688341261168E-13</v>
      </c>
      <c r="R159" s="60">
        <f t="shared" si="109"/>
        <v>293.33333333333411</v>
      </c>
      <c r="S159" s="60">
        <f ca="1">AVERAGE(OFFSET($R$3,0,0,'Données projet'!$E$9+1,1))-AVERAGE(OFFSET($H$3,0,0,'Données projet'!$E$9+1,1))</f>
        <v>231.46455632444412</v>
      </c>
      <c r="T159" s="60">
        <f t="shared" si="142"/>
        <v>261.58016723970195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20.192860993809386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20.192860993809386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projet'!$B$10,Paramètres!$A$1:$I$88,3,0)*VLOOKUP('Données projet'!$B$10,Paramètres!$A$1:$I$88,5,0)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0">
        <f t="shared" si="113"/>
        <v>293.33333333333616</v>
      </c>
      <c r="AN159" s="60">
        <f ca="1">AVERAGE(OFFSET($AM$3,0,0,'Données projet'!$E$10+1,1))-AVERAGE(OFFSET($H$3,0,0,'Données projet'!$E$10+1,1))</f>
        <v>311.71325080860925</v>
      </c>
      <c r="AO159" s="60">
        <f t="shared" si="144"/>
        <v>468.07182620886226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9.5426467147739604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9.5426467147739604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0" t="e">
        <f t="shared" si="116"/>
        <v>#N/A</v>
      </c>
      <c r="BI159" s="60" t="e">
        <f ca="1">AVERAGE(OFFSET($BH$3,0,0,'Données projet'!$E$11+1,1))-AVERAGE(OFFSET($H$3,0,0,'Données projet'!$E$11+1,1))</f>
        <v>#N/A</v>
      </c>
      <c r="BJ159" s="60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0" t="e">
        <f t="shared" si="119"/>
        <v>#N/A</v>
      </c>
      <c r="CD159" s="60" t="e">
        <f ca="1">AVERAGE(OFFSET($CC$3,0,0,'Données projet'!$E$12+1,1))-AVERAGE(OFFSET($H$3,0,0,'Données projet'!$E$12+1,1))</f>
        <v>#N/A</v>
      </c>
      <c r="CE159" s="60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0" t="e">
        <f t="shared" si="122"/>
        <v>#N/A</v>
      </c>
      <c r="CY159" s="60" t="e">
        <f ca="1">AVERAGE(OFFSET($CX$3,0,0,'Données projet'!$E$13+1,1))-AVERAGE(OFFSET($H$3,0,0,'Données projet'!$E$13+1,1))</f>
        <v>#N/A</v>
      </c>
      <c r="CZ159" s="60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2.8421709430404007E-14</v>
      </c>
      <c r="O160" s="14">
        <f>N160*VLOOKUP('Données projet'!$B$9,Paramètres!$A$1:$I$88,3,0)*VLOOKUP('Données projet'!$B$9,Paramètres!$A$1:$I$88,5,0)</f>
        <v>2.4829205358400945E-14</v>
      </c>
      <c r="P160" s="14">
        <f t="shared" si="141"/>
        <v>4.3867331143352915E-13</v>
      </c>
      <c r="Q160" s="22">
        <f t="shared" si="162"/>
        <v>8.0726688341261168E-13</v>
      </c>
      <c r="R160" s="60">
        <f t="shared" si="109"/>
        <v>293.33333333333411</v>
      </c>
      <c r="S160" s="60">
        <f ca="1">AVERAGE(OFFSET($R$3,0,0,'Données projet'!$E$9+1,1))-AVERAGE(OFFSET($H$3,0,0,'Données projet'!$E$9+1,1))</f>
        <v>231.46455632444412</v>
      </c>
      <c r="T160" s="60">
        <f t="shared" si="142"/>
        <v>261.58016723970195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19.796891306149845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19.796891306149845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projet'!$B$10,Paramètres!$A$1:$I$88,3,0)*VLOOKUP('Données projet'!$B$10,Paramètres!$A$1:$I$88,5,0)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0">
        <f t="shared" si="113"/>
        <v>293.33333333333616</v>
      </c>
      <c r="AN160" s="60">
        <f ca="1">AVERAGE(OFFSET($AM$3,0,0,'Données projet'!$E$10+1,1))-AVERAGE(OFFSET($H$3,0,0,'Données projet'!$E$10+1,1))</f>
        <v>311.71325080860925</v>
      </c>
      <c r="AO160" s="60">
        <f t="shared" si="144"/>
        <v>468.07182620886226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9.3555212331370186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9.3555212331370186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0" t="e">
        <f t="shared" si="116"/>
        <v>#N/A</v>
      </c>
      <c r="BI160" s="60" t="e">
        <f ca="1">AVERAGE(OFFSET($BH$3,0,0,'Données projet'!$E$11+1,1))-AVERAGE(OFFSET($H$3,0,0,'Données projet'!$E$11+1,1))</f>
        <v>#N/A</v>
      </c>
      <c r="BJ160" s="60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0" t="e">
        <f t="shared" si="119"/>
        <v>#N/A</v>
      </c>
      <c r="CD160" s="60" t="e">
        <f ca="1">AVERAGE(OFFSET($CC$3,0,0,'Données projet'!$E$12+1,1))-AVERAGE(OFFSET($H$3,0,0,'Données projet'!$E$12+1,1))</f>
        <v>#N/A</v>
      </c>
      <c r="CE160" s="60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0" t="e">
        <f t="shared" si="122"/>
        <v>#N/A</v>
      </c>
      <c r="CY160" s="60" t="e">
        <f ca="1">AVERAGE(OFFSET($CX$3,0,0,'Données projet'!$E$13+1,1))-AVERAGE(OFFSET($H$3,0,0,'Données projet'!$E$13+1,1))</f>
        <v>#N/A</v>
      </c>
      <c r="CZ160" s="60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2.8421709430404007E-14</v>
      </c>
      <c r="O161" s="14">
        <f>N161*VLOOKUP('Données projet'!$B$9,Paramètres!$A$1:$I$88,3,0)*VLOOKUP('Données projet'!$B$9,Paramètres!$A$1:$I$88,5,0)</f>
        <v>2.4829205358400945E-14</v>
      </c>
      <c r="P161" s="14">
        <f t="shared" si="141"/>
        <v>4.3867331143352915E-13</v>
      </c>
      <c r="Q161" s="22">
        <f t="shared" si="162"/>
        <v>8.0726688341261168E-13</v>
      </c>
      <c r="R161" s="60">
        <f t="shared" si="109"/>
        <v>293.33333333333411</v>
      </c>
      <c r="S161" s="60">
        <f ca="1">AVERAGE(OFFSET($R$3,0,0,'Données projet'!$E$9+1,1))-AVERAGE(OFFSET($H$3,0,0,'Données projet'!$E$9+1,1))</f>
        <v>231.46455632444412</v>
      </c>
      <c r="T161" s="60">
        <f t="shared" si="142"/>
        <v>261.58016723970195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19.408686342547647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19.408686342547647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projet'!$B$10,Paramètres!$A$1:$I$88,3,0)*VLOOKUP('Données projet'!$B$10,Paramètres!$A$1:$I$88,5,0)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0">
        <f t="shared" si="113"/>
        <v>293.33333333333616</v>
      </c>
      <c r="AN161" s="60">
        <f ca="1">AVERAGE(OFFSET($AM$3,0,0,'Données projet'!$E$10+1,1))-AVERAGE(OFFSET($H$3,0,0,'Données projet'!$E$10+1,1))</f>
        <v>311.71325080860925</v>
      </c>
      <c r="AO161" s="60">
        <f t="shared" si="144"/>
        <v>468.07182620886226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9.172065168059703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9.172065168059703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0" t="e">
        <f t="shared" si="116"/>
        <v>#N/A</v>
      </c>
      <c r="BI161" s="60" t="e">
        <f ca="1">AVERAGE(OFFSET($BH$3,0,0,'Données projet'!$E$11+1,1))-AVERAGE(OFFSET($H$3,0,0,'Données projet'!$E$11+1,1))</f>
        <v>#N/A</v>
      </c>
      <c r="BJ161" s="60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0" t="e">
        <f t="shared" si="119"/>
        <v>#N/A</v>
      </c>
      <c r="CD161" s="60" t="e">
        <f ca="1">AVERAGE(OFFSET($CC$3,0,0,'Données projet'!$E$12+1,1))-AVERAGE(OFFSET($H$3,0,0,'Données projet'!$E$12+1,1))</f>
        <v>#N/A</v>
      </c>
      <c r="CE161" s="60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0" t="e">
        <f t="shared" si="122"/>
        <v>#N/A</v>
      </c>
      <c r="CY161" s="60" t="e">
        <f ca="1">AVERAGE(OFFSET($CX$3,0,0,'Données projet'!$E$13+1,1))-AVERAGE(OFFSET($H$3,0,0,'Données projet'!$E$13+1,1))</f>
        <v>#N/A</v>
      </c>
      <c r="CZ161" s="60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2.8421709430404007E-14</v>
      </c>
      <c r="O162" s="14">
        <f>N162*VLOOKUP('Données projet'!$B$9,Paramètres!$A$1:$I$88,3,0)*VLOOKUP('Données projet'!$B$9,Paramètres!$A$1:$I$88,5,0)</f>
        <v>2.4829205358400945E-14</v>
      </c>
      <c r="P162" s="14">
        <f t="shared" si="141"/>
        <v>4.3867331143352915E-13</v>
      </c>
      <c r="Q162" s="22">
        <f t="shared" si="162"/>
        <v>8.0726688341261168E-13</v>
      </c>
      <c r="R162" s="60">
        <f t="shared" si="109"/>
        <v>293.33333333333411</v>
      </c>
      <c r="S162" s="60">
        <f ca="1">AVERAGE(OFFSET($R$3,0,0,'Données projet'!$E$9+1,1))-AVERAGE(OFFSET($H$3,0,0,'Données projet'!$E$9+1,1))</f>
        <v>231.46455632444412</v>
      </c>
      <c r="T162" s="60">
        <f t="shared" si="142"/>
        <v>261.58016723970195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19.028093841500038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19.028093841500038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projet'!$B$10,Paramètres!$A$1:$I$88,3,0)*VLOOKUP('Données projet'!$B$10,Paramètres!$A$1:$I$88,5,0)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0">
        <f t="shared" si="113"/>
        <v>293.33333333333616</v>
      </c>
      <c r="AN162" s="60">
        <f ca="1">AVERAGE(OFFSET($AM$3,0,0,'Données projet'!$E$10+1,1))-AVERAGE(OFFSET($H$3,0,0,'Données projet'!$E$10+1,1))</f>
        <v>311.71325080860925</v>
      </c>
      <c r="AO162" s="60">
        <f t="shared" si="144"/>
        <v>468.07182620886226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8.9922065645214033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8.9922065645214033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0" t="e">
        <f t="shared" si="116"/>
        <v>#N/A</v>
      </c>
      <c r="BI162" s="60" t="e">
        <f ca="1">AVERAGE(OFFSET($BH$3,0,0,'Données projet'!$E$11+1,1))-AVERAGE(OFFSET($H$3,0,0,'Données projet'!$E$11+1,1))</f>
        <v>#N/A</v>
      </c>
      <c r="BJ162" s="60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0" t="e">
        <f t="shared" si="119"/>
        <v>#N/A</v>
      </c>
      <c r="CD162" s="60" t="e">
        <f ca="1">AVERAGE(OFFSET($CC$3,0,0,'Données projet'!$E$12+1,1))-AVERAGE(OFFSET($H$3,0,0,'Données projet'!$E$12+1,1))</f>
        <v>#N/A</v>
      </c>
      <c r="CE162" s="60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0" t="e">
        <f t="shared" si="122"/>
        <v>#N/A</v>
      </c>
      <c r="CY162" s="60" t="e">
        <f ca="1">AVERAGE(OFFSET($CX$3,0,0,'Données projet'!$E$13+1,1))-AVERAGE(OFFSET($H$3,0,0,'Données projet'!$E$13+1,1))</f>
        <v>#N/A</v>
      </c>
      <c r="CZ162" s="60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2.8421709430404007E-14</v>
      </c>
      <c r="O163" s="14">
        <f>N163*VLOOKUP('Données projet'!$B$9,Paramètres!$A$1:$I$88,3,0)*VLOOKUP('Données projet'!$B$9,Paramètres!$A$1:$I$88,5,0)</f>
        <v>2.4829205358400945E-14</v>
      </c>
      <c r="P163" s="14">
        <f t="shared" si="141"/>
        <v>4.3867331143352915E-13</v>
      </c>
      <c r="Q163" s="22">
        <f t="shared" si="162"/>
        <v>8.0726688341261168E-13</v>
      </c>
      <c r="R163" s="60">
        <f t="shared" si="109"/>
        <v>293.33333333333411</v>
      </c>
      <c r="S163" s="60">
        <f ca="1">AVERAGE(OFFSET($R$3,0,0,'Données projet'!$E$9+1,1))-AVERAGE(OFFSET($H$3,0,0,'Données projet'!$E$9+1,1))</f>
        <v>231.46455632444412</v>
      </c>
      <c r="T163" s="60">
        <f t="shared" si="142"/>
        <v>261.58016723970195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18.65496452725947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18.65496452725947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projet'!$B$10,Paramètres!$A$1:$I$88,3,0)*VLOOKUP('Données projet'!$B$10,Paramètres!$A$1:$I$88,5,0)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0">
        <f t="shared" si="113"/>
        <v>293.33333333333616</v>
      </c>
      <c r="AN163" s="60">
        <f ca="1">AVERAGE(OFFSET($AM$3,0,0,'Données projet'!$E$10+1,1))-AVERAGE(OFFSET($H$3,0,0,'Données projet'!$E$10+1,1))</f>
        <v>311.71325080860925</v>
      </c>
      <c r="AO163" s="60">
        <f t="shared" si="144"/>
        <v>468.07182620886226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8.8158748784955741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8.8158748784955741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0" t="e">
        <f t="shared" si="116"/>
        <v>#N/A</v>
      </c>
      <c r="BI163" s="60" t="e">
        <f ca="1">AVERAGE(OFFSET($BH$3,0,0,'Données projet'!$E$11+1,1))-AVERAGE(OFFSET($H$3,0,0,'Données projet'!$E$11+1,1))</f>
        <v>#N/A</v>
      </c>
      <c r="BJ163" s="60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0" t="e">
        <f t="shared" si="119"/>
        <v>#N/A</v>
      </c>
      <c r="CD163" s="60" t="e">
        <f ca="1">AVERAGE(OFFSET($CC$3,0,0,'Données projet'!$E$12+1,1))-AVERAGE(OFFSET($H$3,0,0,'Données projet'!$E$12+1,1))</f>
        <v>#N/A</v>
      </c>
      <c r="CE163" s="60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0" t="e">
        <f t="shared" si="122"/>
        <v>#N/A</v>
      </c>
      <c r="CY163" s="60" t="e">
        <f ca="1">AVERAGE(OFFSET($CX$3,0,0,'Données projet'!$E$13+1,1))-AVERAGE(OFFSET($H$3,0,0,'Données projet'!$E$13+1,1))</f>
        <v>#N/A</v>
      </c>
      <c r="CZ163" s="60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2.8421709430404007E-14</v>
      </c>
      <c r="O164" s="14">
        <f>N164*VLOOKUP('Données projet'!$B$9,Paramètres!$A$1:$I$88,3,0)*VLOOKUP('Données projet'!$B$9,Paramètres!$A$1:$I$88,5,0)</f>
        <v>2.4829205358400945E-14</v>
      </c>
      <c r="P164" s="14">
        <f t="shared" si="141"/>
        <v>4.3867331143352915E-13</v>
      </c>
      <c r="Q164" s="22">
        <f t="shared" si="162"/>
        <v>8.0726688341261168E-13</v>
      </c>
      <c r="R164" s="60">
        <f t="shared" si="109"/>
        <v>293.33333333333411</v>
      </c>
      <c r="S164" s="60">
        <f ca="1">AVERAGE(OFFSET($R$3,0,0,'Données projet'!$E$9+1,1))-AVERAGE(OFFSET($H$3,0,0,'Données projet'!$E$9+1,1))</f>
        <v>231.46455632444412</v>
      </c>
      <c r="T164" s="60">
        <f t="shared" si="142"/>
        <v>261.58016723970195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18.289152051284749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18.289152051284749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projet'!$B$10,Paramètres!$A$1:$I$88,3,0)*VLOOKUP('Données projet'!$B$10,Paramètres!$A$1:$I$88,5,0)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0">
        <f t="shared" si="113"/>
        <v>293.33333333333616</v>
      </c>
      <c r="AN164" s="60">
        <f ca="1">AVERAGE(OFFSET($AM$3,0,0,'Données projet'!$E$10+1,1))-AVERAGE(OFFSET($H$3,0,0,'Données projet'!$E$10+1,1))</f>
        <v>311.71325080860925</v>
      </c>
      <c r="AO164" s="60">
        <f t="shared" si="144"/>
        <v>468.07182620886226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8.6430009492810012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8.6430009492810012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0" t="e">
        <f t="shared" si="116"/>
        <v>#N/A</v>
      </c>
      <c r="BI164" s="60" t="e">
        <f ca="1">AVERAGE(OFFSET($BH$3,0,0,'Données projet'!$E$11+1,1))-AVERAGE(OFFSET($H$3,0,0,'Données projet'!$E$11+1,1))</f>
        <v>#N/A</v>
      </c>
      <c r="BJ164" s="60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0" t="e">
        <f t="shared" si="119"/>
        <v>#N/A</v>
      </c>
      <c r="CD164" s="60" t="e">
        <f ca="1">AVERAGE(OFFSET($CC$3,0,0,'Données projet'!$E$12+1,1))-AVERAGE(OFFSET($H$3,0,0,'Données projet'!$E$12+1,1))</f>
        <v>#N/A</v>
      </c>
      <c r="CE164" s="60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0" t="e">
        <f t="shared" si="122"/>
        <v>#N/A</v>
      </c>
      <c r="CY164" s="60" t="e">
        <f ca="1">AVERAGE(OFFSET($CX$3,0,0,'Données projet'!$E$13+1,1))-AVERAGE(OFFSET($H$3,0,0,'Données projet'!$E$13+1,1))</f>
        <v>#N/A</v>
      </c>
      <c r="CZ164" s="60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2.8421709430404007E-14</v>
      </c>
      <c r="O165" s="14">
        <f>N165*VLOOKUP('Données projet'!$B$9,Paramètres!$A$1:$I$88,3,0)*VLOOKUP('Données projet'!$B$9,Paramètres!$A$1:$I$88,5,0)</f>
        <v>2.4829205358400945E-14</v>
      </c>
      <c r="P165" s="14">
        <f t="shared" si="141"/>
        <v>4.3867331143352915E-13</v>
      </c>
      <c r="Q165" s="22">
        <f t="shared" si="162"/>
        <v>8.0726688341261168E-13</v>
      </c>
      <c r="R165" s="60">
        <f t="shared" si="109"/>
        <v>293.33333333333411</v>
      </c>
      <c r="S165" s="60">
        <f ca="1">AVERAGE(OFFSET($R$3,0,0,'Données projet'!$E$9+1,1))-AVERAGE(OFFSET($H$3,0,0,'Données projet'!$E$9+1,1))</f>
        <v>231.46455632444412</v>
      </c>
      <c r="T165" s="60">
        <f t="shared" si="142"/>
        <v>261.58016723970195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17.930512934840312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17.930512934840312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projet'!$B$10,Paramètres!$A$1:$I$88,3,0)*VLOOKUP('Données projet'!$B$10,Paramètres!$A$1:$I$88,5,0)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0">
        <f t="shared" si="113"/>
        <v>293.33333333333616</v>
      </c>
      <c r="AN165" s="60">
        <f ca="1">AVERAGE(OFFSET($AM$3,0,0,'Données projet'!$E$10+1,1))-AVERAGE(OFFSET($H$3,0,0,'Données projet'!$E$10+1,1))</f>
        <v>311.71325080860925</v>
      </c>
      <c r="AO165" s="60">
        <f t="shared" si="144"/>
        <v>468.07182620886226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8.4735169723756414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8.4735169723756414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0" t="e">
        <f t="shared" si="116"/>
        <v>#N/A</v>
      </c>
      <c r="BI165" s="60" t="e">
        <f ca="1">AVERAGE(OFFSET($BH$3,0,0,'Données projet'!$E$11+1,1))-AVERAGE(OFFSET($H$3,0,0,'Données projet'!$E$11+1,1))</f>
        <v>#N/A</v>
      </c>
      <c r="BJ165" s="60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0" t="e">
        <f t="shared" si="119"/>
        <v>#N/A</v>
      </c>
      <c r="CD165" s="60" t="e">
        <f ca="1">AVERAGE(OFFSET($CC$3,0,0,'Données projet'!$E$12+1,1))-AVERAGE(OFFSET($H$3,0,0,'Données projet'!$E$12+1,1))</f>
        <v>#N/A</v>
      </c>
      <c r="CE165" s="60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0" t="e">
        <f t="shared" si="122"/>
        <v>#N/A</v>
      </c>
      <c r="CY165" s="60" t="e">
        <f ca="1">AVERAGE(OFFSET($CX$3,0,0,'Données projet'!$E$13+1,1))-AVERAGE(OFFSET($H$3,0,0,'Données projet'!$E$13+1,1))</f>
        <v>#N/A</v>
      </c>
      <c r="CZ165" s="60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2.8421709430404007E-14</v>
      </c>
      <c r="O166" s="14">
        <f>N166*VLOOKUP('Données projet'!$B$9,Paramètres!$A$1:$I$88,3,0)*VLOOKUP('Données projet'!$B$9,Paramètres!$A$1:$I$88,5,0)</f>
        <v>2.4829205358400945E-14</v>
      </c>
      <c r="P166" s="14">
        <f t="shared" si="141"/>
        <v>4.3867331143352915E-13</v>
      </c>
      <c r="Q166" s="22">
        <f t="shared" si="162"/>
        <v>8.0726688341261168E-13</v>
      </c>
      <c r="R166" s="60">
        <f t="shared" si="109"/>
        <v>293.33333333333411</v>
      </c>
      <c r="S166" s="60">
        <f ca="1">AVERAGE(OFFSET($R$3,0,0,'Données projet'!$E$9+1,1))-AVERAGE(OFFSET($H$3,0,0,'Données projet'!$E$9+1,1))</f>
        <v>231.46455632444412</v>
      </c>
      <c r="T166" s="60">
        <f t="shared" si="142"/>
        <v>261.58016723970195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17.57890651272109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17.57890651272109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projet'!$B$10,Paramètres!$A$1:$I$88,3,0)*VLOOKUP('Données projet'!$B$10,Paramètres!$A$1:$I$88,5,0)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0">
        <f t="shared" si="113"/>
        <v>293.33333333333616</v>
      </c>
      <c r="AN166" s="60">
        <f ca="1">AVERAGE(OFFSET($AM$3,0,0,'Données projet'!$E$10+1,1))-AVERAGE(OFFSET($H$3,0,0,'Données projet'!$E$10+1,1))</f>
        <v>311.71325080860925</v>
      </c>
      <c r="AO166" s="60">
        <f t="shared" si="144"/>
        <v>468.07182620886226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8.3073564728823772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8.3073564728823772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0" t="e">
        <f t="shared" si="116"/>
        <v>#N/A</v>
      </c>
      <c r="BI166" s="60" t="e">
        <f ca="1">AVERAGE(OFFSET($BH$3,0,0,'Données projet'!$E$11+1,1))-AVERAGE(OFFSET($H$3,0,0,'Données projet'!$E$11+1,1))</f>
        <v>#N/A</v>
      </c>
      <c r="BJ166" s="60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0" t="e">
        <f t="shared" si="119"/>
        <v>#N/A</v>
      </c>
      <c r="CD166" s="60" t="e">
        <f ca="1">AVERAGE(OFFSET($CC$3,0,0,'Données projet'!$E$12+1,1))-AVERAGE(OFFSET($H$3,0,0,'Données projet'!$E$12+1,1))</f>
        <v>#N/A</v>
      </c>
      <c r="CE166" s="60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0" t="e">
        <f t="shared" si="122"/>
        <v>#N/A</v>
      </c>
      <c r="CY166" s="60" t="e">
        <f ca="1">AVERAGE(OFFSET($CX$3,0,0,'Données projet'!$E$13+1,1))-AVERAGE(OFFSET($H$3,0,0,'Données projet'!$E$13+1,1))</f>
        <v>#N/A</v>
      </c>
      <c r="CZ166" s="60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2.8421709430404007E-14</v>
      </c>
      <c r="O167" s="14">
        <f>N167*VLOOKUP('Données projet'!$B$9,Paramètres!$A$1:$I$88,3,0)*VLOOKUP('Données projet'!$B$9,Paramètres!$A$1:$I$88,5,0)</f>
        <v>2.4829205358400945E-14</v>
      </c>
      <c r="P167" s="14">
        <f t="shared" si="141"/>
        <v>4.3867331143352915E-13</v>
      </c>
      <c r="Q167" s="22">
        <f t="shared" si="162"/>
        <v>8.0726688341261168E-13</v>
      </c>
      <c r="R167" s="60">
        <f t="shared" si="109"/>
        <v>293.33333333333411</v>
      </c>
      <c r="S167" s="60">
        <f ca="1">AVERAGE(OFFSET($R$3,0,0,'Données projet'!$E$9+1,1))-AVERAGE(OFFSET($H$3,0,0,'Données projet'!$E$9+1,1))</f>
        <v>231.46455632444412</v>
      </c>
      <c r="T167" s="60">
        <f t="shared" si="142"/>
        <v>261.58016723970195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17.234194878080885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17.234194878080885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projet'!$B$10,Paramètres!$A$1:$I$88,3,0)*VLOOKUP('Données projet'!$B$10,Paramètres!$A$1:$I$88,5,0)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0">
        <f t="shared" si="113"/>
        <v>293.33333333333616</v>
      </c>
      <c r="AN167" s="60">
        <f ca="1">AVERAGE(OFFSET($AM$3,0,0,'Données projet'!$E$10+1,1))-AVERAGE(OFFSET($H$3,0,0,'Données projet'!$E$10+1,1))</f>
        <v>311.71325080860925</v>
      </c>
      <c r="AO167" s="60">
        <f t="shared" si="144"/>
        <v>468.07182620886226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8.1444542794362782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8.1444542794362782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0" t="e">
        <f t="shared" si="116"/>
        <v>#N/A</v>
      </c>
      <c r="BI167" s="60" t="e">
        <f ca="1">AVERAGE(OFFSET($BH$3,0,0,'Données projet'!$E$11+1,1))-AVERAGE(OFFSET($H$3,0,0,'Données projet'!$E$11+1,1))</f>
        <v>#N/A</v>
      </c>
      <c r="BJ167" s="60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0" t="e">
        <f t="shared" si="119"/>
        <v>#N/A</v>
      </c>
      <c r="CD167" s="60" t="e">
        <f ca="1">AVERAGE(OFFSET($CC$3,0,0,'Données projet'!$E$12+1,1))-AVERAGE(OFFSET($H$3,0,0,'Données projet'!$E$12+1,1))</f>
        <v>#N/A</v>
      </c>
      <c r="CE167" s="60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0" t="e">
        <f t="shared" si="122"/>
        <v>#N/A</v>
      </c>
      <c r="CY167" s="60" t="e">
        <f ca="1">AVERAGE(OFFSET($CX$3,0,0,'Données projet'!$E$13+1,1))-AVERAGE(OFFSET($H$3,0,0,'Données projet'!$E$13+1,1))</f>
        <v>#N/A</v>
      </c>
      <c r="CZ167" s="60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2.8421709430404007E-14</v>
      </c>
      <c r="O168" s="14">
        <f>N168*VLOOKUP('Données projet'!$B$9,Paramètres!$A$1:$I$88,3,0)*VLOOKUP('Données projet'!$B$9,Paramètres!$A$1:$I$88,5,0)</f>
        <v>2.4829205358400945E-14</v>
      </c>
      <c r="P168" s="14">
        <f t="shared" si="141"/>
        <v>4.3867331143352915E-13</v>
      </c>
      <c r="Q168" s="22">
        <f t="shared" si="162"/>
        <v>8.0726688341261168E-13</v>
      </c>
      <c r="R168" s="60">
        <f t="shared" si="109"/>
        <v>293.33333333333411</v>
      </c>
      <c r="S168" s="60">
        <f ca="1">AVERAGE(OFFSET($R$3,0,0,'Données projet'!$E$9+1,1))-AVERAGE(OFFSET($H$3,0,0,'Données projet'!$E$9+1,1))</f>
        <v>231.46455632444412</v>
      </c>
      <c r="T168" s="60">
        <f t="shared" si="142"/>
        <v>261.58016723970195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16.89624282834264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16.89624282834264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projet'!$B$10,Paramètres!$A$1:$I$88,3,0)*VLOOKUP('Données projet'!$B$10,Paramètres!$A$1:$I$88,5,0)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0">
        <f t="shared" si="113"/>
        <v>293.33333333333616</v>
      </c>
      <c r="AN168" s="60">
        <f ca="1">AVERAGE(OFFSET($AM$3,0,0,'Données projet'!$E$10+1,1))-AVERAGE(OFFSET($H$3,0,0,'Données projet'!$E$10+1,1))</f>
        <v>311.71325080860925</v>
      </c>
      <c r="AO168" s="60">
        <f t="shared" si="144"/>
        <v>468.07182620886226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7.9847464986431307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7.9847464986431307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0" t="e">
        <f t="shared" si="116"/>
        <v>#N/A</v>
      </c>
      <c r="BI168" s="60" t="e">
        <f ca="1">AVERAGE(OFFSET($BH$3,0,0,'Données projet'!$E$11+1,1))-AVERAGE(OFFSET($H$3,0,0,'Données projet'!$E$11+1,1))</f>
        <v>#N/A</v>
      </c>
      <c r="BJ168" s="60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0" t="e">
        <f t="shared" si="119"/>
        <v>#N/A</v>
      </c>
      <c r="CD168" s="60" t="e">
        <f ca="1">AVERAGE(OFFSET($CC$3,0,0,'Données projet'!$E$12+1,1))-AVERAGE(OFFSET($H$3,0,0,'Données projet'!$E$12+1,1))</f>
        <v>#N/A</v>
      </c>
      <c r="CE168" s="60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0" t="e">
        <f t="shared" si="122"/>
        <v>#N/A</v>
      </c>
      <c r="CY168" s="60" t="e">
        <f ca="1">AVERAGE(OFFSET($CX$3,0,0,'Données projet'!$E$13+1,1))-AVERAGE(OFFSET($H$3,0,0,'Données projet'!$E$13+1,1))</f>
        <v>#N/A</v>
      </c>
      <c r="CZ168" s="60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2.8421709430404007E-14</v>
      </c>
      <c r="O169" s="14">
        <f>N169*VLOOKUP('Données projet'!$B$9,Paramètres!$A$1:$I$88,3,0)*VLOOKUP('Données projet'!$B$9,Paramètres!$A$1:$I$88,5,0)</f>
        <v>2.4829205358400945E-14</v>
      </c>
      <c r="P169" s="14">
        <f t="shared" si="141"/>
        <v>4.3867331143352915E-13</v>
      </c>
      <c r="Q169" s="22">
        <f t="shared" si="162"/>
        <v>8.0726688341261168E-13</v>
      </c>
      <c r="R169" s="60">
        <f t="shared" si="109"/>
        <v>293.33333333333411</v>
      </c>
      <c r="S169" s="60">
        <f ca="1">AVERAGE(OFFSET($R$3,0,0,'Données projet'!$E$9+1,1))-AVERAGE(OFFSET($H$3,0,0,'Données projet'!$E$9+1,1))</f>
        <v>231.46455632444412</v>
      </c>
      <c r="T169" s="60">
        <f t="shared" si="142"/>
        <v>261.58016723970195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16.564917812169362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16.564917812169362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projet'!$B$10,Paramètres!$A$1:$I$88,3,0)*VLOOKUP('Données projet'!$B$10,Paramètres!$A$1:$I$88,5,0)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0">
        <f t="shared" si="113"/>
        <v>293.33333333333616</v>
      </c>
      <c r="AN169" s="60">
        <f ca="1">AVERAGE(OFFSET($AM$3,0,0,'Données projet'!$E$10+1,1))-AVERAGE(OFFSET($H$3,0,0,'Données projet'!$E$10+1,1))</f>
        <v>311.71325080860925</v>
      </c>
      <c r="AO169" s="60">
        <f t="shared" si="144"/>
        <v>468.07182620886226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7.8281704900192093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7.8281704900192093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0" t="e">
        <f t="shared" si="116"/>
        <v>#N/A</v>
      </c>
      <c r="BI169" s="60" t="e">
        <f ca="1">AVERAGE(OFFSET($BH$3,0,0,'Données projet'!$E$11+1,1))-AVERAGE(OFFSET($H$3,0,0,'Données projet'!$E$11+1,1))</f>
        <v>#N/A</v>
      </c>
      <c r="BJ169" s="60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0" t="e">
        <f t="shared" si="119"/>
        <v>#N/A</v>
      </c>
      <c r="CD169" s="60" t="e">
        <f ca="1">AVERAGE(OFFSET($CC$3,0,0,'Données projet'!$E$12+1,1))-AVERAGE(OFFSET($H$3,0,0,'Données projet'!$E$12+1,1))</f>
        <v>#N/A</v>
      </c>
      <c r="CE169" s="60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0" t="e">
        <f t="shared" si="122"/>
        <v>#N/A</v>
      </c>
      <c r="CY169" s="60" t="e">
        <f ca="1">AVERAGE(OFFSET($CX$3,0,0,'Données projet'!$E$13+1,1))-AVERAGE(OFFSET($H$3,0,0,'Données projet'!$E$13+1,1))</f>
        <v>#N/A</v>
      </c>
      <c r="CZ169" s="60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2.8421709430404007E-14</v>
      </c>
      <c r="O170" s="14">
        <f>N170*VLOOKUP('Données projet'!$B$9,Paramètres!$A$1:$I$88,3,0)*VLOOKUP('Données projet'!$B$9,Paramètres!$A$1:$I$88,5,0)</f>
        <v>2.4829205358400945E-14</v>
      </c>
      <c r="P170" s="14">
        <f t="shared" si="141"/>
        <v>4.3867331143352915E-13</v>
      </c>
      <c r="Q170" s="22">
        <f t="shared" si="162"/>
        <v>8.0726688341261168E-13</v>
      </c>
      <c r="R170" s="60">
        <f t="shared" si="109"/>
        <v>293.33333333333411</v>
      </c>
      <c r="S170" s="60">
        <f ca="1">AVERAGE(OFFSET($R$3,0,0,'Données projet'!$E$9+1,1))-AVERAGE(OFFSET($H$3,0,0,'Données projet'!$E$9+1,1))</f>
        <v>231.46455632444412</v>
      </c>
      <c r="T170" s="60">
        <f t="shared" si="142"/>
        <v>261.58016723970195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16.24008987747494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16.24008987747494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projet'!$B$10,Paramètres!$A$1:$I$88,3,0)*VLOOKUP('Données projet'!$B$10,Paramètres!$A$1:$I$88,5,0)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0">
        <f t="shared" si="113"/>
        <v>293.33333333333616</v>
      </c>
      <c r="AN170" s="60">
        <f ca="1">AVERAGE(OFFSET($AM$3,0,0,'Données projet'!$E$10+1,1))-AVERAGE(OFFSET($H$3,0,0,'Données projet'!$E$10+1,1))</f>
        <v>311.71325080860925</v>
      </c>
      <c r="AO170" s="60">
        <f t="shared" si="144"/>
        <v>468.07182620886226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7.6746648414224676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7.6746648414224676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0" t="e">
        <f t="shared" si="116"/>
        <v>#N/A</v>
      </c>
      <c r="BI170" s="60" t="e">
        <f ca="1">AVERAGE(OFFSET($BH$3,0,0,'Données projet'!$E$11+1,1))-AVERAGE(OFFSET($H$3,0,0,'Données projet'!$E$11+1,1))</f>
        <v>#N/A</v>
      </c>
      <c r="BJ170" s="60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0" t="e">
        <f t="shared" si="119"/>
        <v>#N/A</v>
      </c>
      <c r="CD170" s="60" t="e">
        <f ca="1">AVERAGE(OFFSET($CC$3,0,0,'Données projet'!$E$12+1,1))-AVERAGE(OFFSET($H$3,0,0,'Données projet'!$E$12+1,1))</f>
        <v>#N/A</v>
      </c>
      <c r="CE170" s="60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0" t="e">
        <f t="shared" si="122"/>
        <v>#N/A</v>
      </c>
      <c r="CY170" s="60" t="e">
        <f ca="1">AVERAGE(OFFSET($CX$3,0,0,'Données projet'!$E$13+1,1))-AVERAGE(OFFSET($H$3,0,0,'Données projet'!$E$13+1,1))</f>
        <v>#N/A</v>
      </c>
      <c r="CZ170" s="60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2.8421709430404007E-14</v>
      </c>
      <c r="O171" s="14">
        <f>N171*VLOOKUP('Données projet'!$B$9,Paramètres!$A$1:$I$88,3,0)*VLOOKUP('Données projet'!$B$9,Paramètres!$A$1:$I$88,5,0)</f>
        <v>2.4829205358400945E-14</v>
      </c>
      <c r="P171" s="14">
        <f t="shared" si="141"/>
        <v>4.3867331143352915E-13</v>
      </c>
      <c r="Q171" s="22">
        <f t="shared" si="162"/>
        <v>8.0726688341261168E-13</v>
      </c>
      <c r="R171" s="60">
        <f t="shared" si="109"/>
        <v>293.33333333333411</v>
      </c>
      <c r="S171" s="60">
        <f ca="1">AVERAGE(OFFSET($R$3,0,0,'Données projet'!$E$9+1,1))-AVERAGE(OFFSET($H$3,0,0,'Données projet'!$E$9+1,1))</f>
        <v>231.46455632444412</v>
      </c>
      <c r="T171" s="60">
        <f t="shared" si="142"/>
        <v>261.58016723970195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15.921631620454397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15.921631620454397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projet'!$B$10,Paramètres!$A$1:$I$88,3,0)*VLOOKUP('Données projet'!$B$10,Paramètres!$A$1:$I$88,5,0)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0">
        <f t="shared" si="113"/>
        <v>293.33333333333616</v>
      </c>
      <c r="AN171" s="60">
        <f ca="1">AVERAGE(OFFSET($AM$3,0,0,'Données projet'!$E$10+1,1))-AVERAGE(OFFSET($H$3,0,0,'Données projet'!$E$10+1,1))</f>
        <v>311.71325080860925</v>
      </c>
      <c r="AO171" s="60">
        <f t="shared" si="144"/>
        <v>468.07182620886226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7.5241693449655074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7.5241693449655074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0" t="e">
        <f t="shared" si="116"/>
        <v>#N/A</v>
      </c>
      <c r="BI171" s="60" t="e">
        <f ca="1">AVERAGE(OFFSET($BH$3,0,0,'Données projet'!$E$11+1,1))-AVERAGE(OFFSET($H$3,0,0,'Données projet'!$E$11+1,1))</f>
        <v>#N/A</v>
      </c>
      <c r="BJ171" s="60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0" t="e">
        <f t="shared" si="119"/>
        <v>#N/A</v>
      </c>
      <c r="CD171" s="60" t="e">
        <f ca="1">AVERAGE(OFFSET($CC$3,0,0,'Données projet'!$E$12+1,1))-AVERAGE(OFFSET($H$3,0,0,'Données projet'!$E$12+1,1))</f>
        <v>#N/A</v>
      </c>
      <c r="CE171" s="60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0" t="e">
        <f t="shared" si="122"/>
        <v>#N/A</v>
      </c>
      <c r="CY171" s="60" t="e">
        <f ca="1">AVERAGE(OFFSET($CX$3,0,0,'Données projet'!$E$13+1,1))-AVERAGE(OFFSET($H$3,0,0,'Données projet'!$E$13+1,1))</f>
        <v>#N/A</v>
      </c>
      <c r="CZ171" s="60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2.8421709430404007E-14</v>
      </c>
      <c r="O172" s="14">
        <f>N172*VLOOKUP('Données projet'!$B$9,Paramètres!$A$1:$I$88,3,0)*VLOOKUP('Données projet'!$B$9,Paramètres!$A$1:$I$88,5,0)</f>
        <v>2.4829205358400945E-14</v>
      </c>
      <c r="P172" s="14">
        <f t="shared" si="141"/>
        <v>4.3867331143352915E-13</v>
      </c>
      <c r="Q172" s="22">
        <f t="shared" si="162"/>
        <v>8.0726688341261168E-13</v>
      </c>
      <c r="R172" s="60">
        <f t="shared" si="109"/>
        <v>293.33333333333411</v>
      </c>
      <c r="S172" s="60">
        <f ca="1">AVERAGE(OFFSET($R$3,0,0,'Données projet'!$E$9+1,1))-AVERAGE(OFFSET($H$3,0,0,'Données projet'!$E$9+1,1))</f>
        <v>231.46455632444412</v>
      </c>
      <c r="T172" s="60">
        <f t="shared" si="142"/>
        <v>261.58016723970195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15.609418135613669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15.609418135613669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projet'!$B$10,Paramètres!$A$1:$I$88,3,0)*VLOOKUP('Données projet'!$B$10,Paramètres!$A$1:$I$88,5,0)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0">
        <f t="shared" si="113"/>
        <v>293.33333333333616</v>
      </c>
      <c r="AN172" s="60">
        <f ca="1">AVERAGE(OFFSET($AM$3,0,0,'Données projet'!$E$10+1,1))-AVERAGE(OFFSET($H$3,0,0,'Données projet'!$E$10+1,1))</f>
        <v>311.71325080860925</v>
      </c>
      <c r="AO172" s="60">
        <f t="shared" si="144"/>
        <v>468.07182620886226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7.3766249734008795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7.3766249734008795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0" t="e">
        <f t="shared" si="116"/>
        <v>#N/A</v>
      </c>
      <c r="BI172" s="60" t="e">
        <f ca="1">AVERAGE(OFFSET($BH$3,0,0,'Données projet'!$E$11+1,1))-AVERAGE(OFFSET($H$3,0,0,'Données projet'!$E$11+1,1))</f>
        <v>#N/A</v>
      </c>
      <c r="BJ172" s="60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0" t="e">
        <f t="shared" si="119"/>
        <v>#N/A</v>
      </c>
      <c r="CD172" s="60" t="e">
        <f ca="1">AVERAGE(OFFSET($CC$3,0,0,'Données projet'!$E$12+1,1))-AVERAGE(OFFSET($H$3,0,0,'Données projet'!$E$12+1,1))</f>
        <v>#N/A</v>
      </c>
      <c r="CE172" s="60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0" t="e">
        <f t="shared" si="122"/>
        <v>#N/A</v>
      </c>
      <c r="CY172" s="60" t="e">
        <f ca="1">AVERAGE(OFFSET($CX$3,0,0,'Données projet'!$E$13+1,1))-AVERAGE(OFFSET($H$3,0,0,'Données projet'!$E$13+1,1))</f>
        <v>#N/A</v>
      </c>
      <c r="CZ172" s="60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2.8421709430404007E-14</v>
      </c>
      <c r="O173" s="14">
        <f>N173*VLOOKUP('Données projet'!$B$9,Paramètres!$A$1:$I$88,3,0)*VLOOKUP('Données projet'!$B$9,Paramètres!$A$1:$I$88,5,0)</f>
        <v>2.4829205358400945E-14</v>
      </c>
      <c r="P173" s="14">
        <f t="shared" si="141"/>
        <v>4.3867331143352915E-13</v>
      </c>
      <c r="Q173" s="22">
        <f t="shared" si="162"/>
        <v>8.0726688341261168E-13</v>
      </c>
      <c r="R173" s="60">
        <f t="shared" si="109"/>
        <v>293.33333333333411</v>
      </c>
      <c r="S173" s="60">
        <f ca="1">AVERAGE(OFFSET($R$3,0,0,'Données projet'!$E$9+1,1))-AVERAGE(OFFSET($H$3,0,0,'Données projet'!$E$9+1,1))</f>
        <v>231.46455632444412</v>
      </c>
      <c r="T173" s="60">
        <f t="shared" si="142"/>
        <v>261.58016723970195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15.303326966779247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15.303326966779247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projet'!$B$10,Paramètres!$A$1:$I$88,3,0)*VLOOKUP('Données projet'!$B$10,Paramètres!$A$1:$I$88,5,0)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0">
        <f t="shared" si="113"/>
        <v>293.33333333333616</v>
      </c>
      <c r="AN173" s="60">
        <f ca="1">AVERAGE(OFFSET($AM$3,0,0,'Données projet'!$E$10+1,1))-AVERAGE(OFFSET($H$3,0,0,'Données projet'!$E$10+1,1))</f>
        <v>311.71325080860925</v>
      </c>
      <c r="AO173" s="60">
        <f t="shared" si="144"/>
        <v>468.07182620886226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7.2319738569694536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7.2319738569694536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0" t="e">
        <f t="shared" si="116"/>
        <v>#N/A</v>
      </c>
      <c r="BI173" s="60" t="e">
        <f ca="1">AVERAGE(OFFSET($BH$3,0,0,'Données projet'!$E$11+1,1))-AVERAGE(OFFSET($H$3,0,0,'Données projet'!$E$11+1,1))</f>
        <v>#N/A</v>
      </c>
      <c r="BJ173" s="60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0" t="e">
        <f t="shared" si="119"/>
        <v>#N/A</v>
      </c>
      <c r="CD173" s="60" t="e">
        <f ca="1">AVERAGE(OFFSET($CC$3,0,0,'Données projet'!$E$12+1,1))-AVERAGE(OFFSET($H$3,0,0,'Données projet'!$E$12+1,1))</f>
        <v>#N/A</v>
      </c>
      <c r="CE173" s="60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0" t="e">
        <f t="shared" si="122"/>
        <v>#N/A</v>
      </c>
      <c r="CY173" s="60" t="e">
        <f ca="1">AVERAGE(OFFSET($CX$3,0,0,'Données projet'!$E$13+1,1))-AVERAGE(OFFSET($H$3,0,0,'Données projet'!$E$13+1,1))</f>
        <v>#N/A</v>
      </c>
      <c r="CZ173" s="60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2.8421709430404007E-14</v>
      </c>
      <c r="O174" s="14">
        <f>N174*VLOOKUP('Données projet'!$B$9,Paramètres!$A$1:$I$88,3,0)*VLOOKUP('Données projet'!$B$9,Paramètres!$A$1:$I$88,5,0)</f>
        <v>2.4829205358400945E-14</v>
      </c>
      <c r="P174" s="14">
        <f t="shared" si="141"/>
        <v>4.3867331143352915E-13</v>
      </c>
      <c r="Q174" s="22">
        <f t="shared" si="162"/>
        <v>8.0726688341261168E-13</v>
      </c>
      <c r="R174" s="60">
        <f t="shared" si="109"/>
        <v>293.33333333333411</v>
      </c>
      <c r="S174" s="60">
        <f ca="1">AVERAGE(OFFSET($R$3,0,0,'Données projet'!$E$9+1,1))-AVERAGE(OFFSET($H$3,0,0,'Données projet'!$E$9+1,1))</f>
        <v>231.46455632444412</v>
      </c>
      <c r="T174" s="60">
        <f t="shared" si="142"/>
        <v>261.58016723970195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15.003238059068488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15.003238059068488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projet'!$B$10,Paramètres!$A$1:$I$88,3,0)*VLOOKUP('Données projet'!$B$10,Paramètres!$A$1:$I$88,5,0)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0">
        <f t="shared" si="113"/>
        <v>293.33333333333616</v>
      </c>
      <c r="AN174" s="60">
        <f ca="1">AVERAGE(OFFSET($AM$3,0,0,'Données projet'!$E$10+1,1))-AVERAGE(OFFSET($H$3,0,0,'Données projet'!$E$10+1,1))</f>
        <v>311.71325080860925</v>
      </c>
      <c r="AO174" s="60">
        <f t="shared" si="144"/>
        <v>468.07182620886226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7.0901592607027784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7.0901592607027784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0" t="e">
        <f t="shared" si="116"/>
        <v>#N/A</v>
      </c>
      <c r="BI174" s="60" t="e">
        <f ca="1">AVERAGE(OFFSET($BH$3,0,0,'Données projet'!$E$11+1,1))-AVERAGE(OFFSET($H$3,0,0,'Données projet'!$E$11+1,1))</f>
        <v>#N/A</v>
      </c>
      <c r="BJ174" s="60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0" t="e">
        <f t="shared" si="119"/>
        <v>#N/A</v>
      </c>
      <c r="CD174" s="60" t="e">
        <f ca="1">AVERAGE(OFFSET($CC$3,0,0,'Données projet'!$E$12+1,1))-AVERAGE(OFFSET($H$3,0,0,'Données projet'!$E$12+1,1))</f>
        <v>#N/A</v>
      </c>
      <c r="CE174" s="60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0" t="e">
        <f t="shared" si="122"/>
        <v>#N/A</v>
      </c>
      <c r="CY174" s="60" t="e">
        <f ca="1">AVERAGE(OFFSET($CX$3,0,0,'Données projet'!$E$13+1,1))-AVERAGE(OFFSET($H$3,0,0,'Données projet'!$E$13+1,1))</f>
        <v>#N/A</v>
      </c>
      <c r="CZ174" s="60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2.8421709430404007E-14</v>
      </c>
      <c r="O175" s="14">
        <f>N175*VLOOKUP('Données projet'!$B$9,Paramètres!$A$1:$I$88,3,0)*VLOOKUP('Données projet'!$B$9,Paramètres!$A$1:$I$88,5,0)</f>
        <v>2.4829205358400945E-14</v>
      </c>
      <c r="P175" s="14">
        <f t="shared" si="141"/>
        <v>4.3867331143352915E-13</v>
      </c>
      <c r="Q175" s="22">
        <f t="shared" si="162"/>
        <v>8.0726688341261168E-13</v>
      </c>
      <c r="R175" s="60">
        <f t="shared" si="109"/>
        <v>293.33333333333411</v>
      </c>
      <c r="S175" s="60">
        <f ca="1">AVERAGE(OFFSET($R$3,0,0,'Données projet'!$E$9+1,1))-AVERAGE(OFFSET($H$3,0,0,'Données projet'!$E$9+1,1))</f>
        <v>231.46455632444412</v>
      </c>
      <c r="T175" s="60">
        <f t="shared" si="142"/>
        <v>261.58016723970195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14.709033711801778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14.709033711801778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projet'!$B$10,Paramètres!$A$1:$I$88,3,0)*VLOOKUP('Données projet'!$B$10,Paramètres!$A$1:$I$88,5,0)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0">
        <f t="shared" si="113"/>
        <v>293.33333333333616</v>
      </c>
      <c r="AN175" s="60">
        <f ca="1">AVERAGE(OFFSET($AM$3,0,0,'Données projet'!$E$10+1,1))-AVERAGE(OFFSET($H$3,0,0,'Données projet'!$E$10+1,1))</f>
        <v>311.71325080860925</v>
      </c>
      <c r="AO175" s="60">
        <f t="shared" si="144"/>
        <v>468.07182620886226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6.9511255621705299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6.9511255621705299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0" t="e">
        <f t="shared" si="116"/>
        <v>#N/A</v>
      </c>
      <c r="BI175" s="60" t="e">
        <f ca="1">AVERAGE(OFFSET($BH$3,0,0,'Données projet'!$E$11+1,1))-AVERAGE(OFFSET($H$3,0,0,'Données projet'!$E$11+1,1))</f>
        <v>#N/A</v>
      </c>
      <c r="BJ175" s="60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0" t="e">
        <f t="shared" si="119"/>
        <v>#N/A</v>
      </c>
      <c r="CD175" s="60" t="e">
        <f ca="1">AVERAGE(OFFSET($CC$3,0,0,'Données projet'!$E$12+1,1))-AVERAGE(OFFSET($H$3,0,0,'Données projet'!$E$12+1,1))</f>
        <v>#N/A</v>
      </c>
      <c r="CE175" s="60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0" t="e">
        <f t="shared" si="122"/>
        <v>#N/A</v>
      </c>
      <c r="CY175" s="60" t="e">
        <f ca="1">AVERAGE(OFFSET($CX$3,0,0,'Données projet'!$E$13+1,1))-AVERAGE(OFFSET($H$3,0,0,'Données projet'!$E$13+1,1))</f>
        <v>#N/A</v>
      </c>
      <c r="CZ175" s="60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2.8421709430404007E-14</v>
      </c>
      <c r="O176" s="14">
        <f>N176*VLOOKUP('Données projet'!$B$9,Paramètres!$A$1:$I$88,3,0)*VLOOKUP('Données projet'!$B$9,Paramètres!$A$1:$I$88,5,0)</f>
        <v>2.4829205358400945E-14</v>
      </c>
      <c r="P176" s="14">
        <f t="shared" si="141"/>
        <v>4.3867331143352915E-13</v>
      </c>
      <c r="Q176" s="22">
        <f t="shared" si="162"/>
        <v>8.0726688341261168E-13</v>
      </c>
      <c r="R176" s="60">
        <f t="shared" si="109"/>
        <v>293.33333333333411</v>
      </c>
      <c r="S176" s="60">
        <f ca="1">AVERAGE(OFFSET($R$3,0,0,'Données projet'!$E$9+1,1))-AVERAGE(OFFSET($H$3,0,0,'Données projet'!$E$9+1,1))</f>
        <v>231.46455632444412</v>
      </c>
      <c r="T176" s="60">
        <f t="shared" si="142"/>
        <v>261.58016723970195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14.420598532338035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14.420598532338035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projet'!$B$10,Paramètres!$A$1:$I$88,3,0)*VLOOKUP('Données projet'!$B$10,Paramètres!$A$1:$I$88,5,0)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0">
        <f t="shared" si="113"/>
        <v>293.33333333333616</v>
      </c>
      <c r="AN176" s="60">
        <f ca="1">AVERAGE(OFFSET($AM$3,0,0,'Données projet'!$E$10+1,1))-AVERAGE(OFFSET($H$3,0,0,'Données projet'!$E$10+1,1))</f>
        <v>311.71325080860925</v>
      </c>
      <c r="AO176" s="60">
        <f t="shared" si="144"/>
        <v>468.07182620886226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6.8148182296643167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6.8148182296643167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0" t="e">
        <f t="shared" si="116"/>
        <v>#N/A</v>
      </c>
      <c r="BI176" s="60" t="e">
        <f ca="1">AVERAGE(OFFSET($BH$3,0,0,'Données projet'!$E$11+1,1))-AVERAGE(OFFSET($H$3,0,0,'Données projet'!$E$11+1,1))</f>
        <v>#N/A</v>
      </c>
      <c r="BJ176" s="60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0" t="e">
        <f t="shared" si="119"/>
        <v>#N/A</v>
      </c>
      <c r="CD176" s="60" t="e">
        <f ca="1">AVERAGE(OFFSET($CC$3,0,0,'Données projet'!$E$12+1,1))-AVERAGE(OFFSET($H$3,0,0,'Données projet'!$E$12+1,1))</f>
        <v>#N/A</v>
      </c>
      <c r="CE176" s="60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0" t="e">
        <f t="shared" si="122"/>
        <v>#N/A</v>
      </c>
      <c r="CY176" s="60" t="e">
        <f ca="1">AVERAGE(OFFSET($CX$3,0,0,'Données projet'!$E$13+1,1))-AVERAGE(OFFSET($H$3,0,0,'Données projet'!$E$13+1,1))</f>
        <v>#N/A</v>
      </c>
      <c r="CZ176" s="60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2.8421709430404007E-14</v>
      </c>
      <c r="O177" s="14">
        <f>N177*VLOOKUP('Données projet'!$B$9,Paramètres!$A$1:$I$88,3,0)*VLOOKUP('Données projet'!$B$9,Paramètres!$A$1:$I$88,5,0)</f>
        <v>2.4829205358400945E-14</v>
      </c>
      <c r="P177" s="14">
        <f t="shared" si="141"/>
        <v>4.3867331143352915E-13</v>
      </c>
      <c r="Q177" s="22">
        <f t="shared" si="162"/>
        <v>8.0726688341261168E-13</v>
      </c>
      <c r="R177" s="60">
        <f t="shared" si="109"/>
        <v>293.33333333333411</v>
      </c>
      <c r="S177" s="60">
        <f ca="1">AVERAGE(OFFSET($R$3,0,0,'Données projet'!$E$9+1,1))-AVERAGE(OFFSET($H$3,0,0,'Données projet'!$E$9+1,1))</f>
        <v>231.46455632444412</v>
      </c>
      <c r="T177" s="60">
        <f t="shared" si="142"/>
        <v>261.58016723970195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14.137819390815489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14.137819390815489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projet'!$B$10,Paramètres!$A$1:$I$88,3,0)*VLOOKUP('Données projet'!$B$10,Paramètres!$A$1:$I$88,5,0)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0">
        <f t="shared" si="113"/>
        <v>293.33333333333616</v>
      </c>
      <c r="AN177" s="60">
        <f ca="1">AVERAGE(OFFSET($AM$3,0,0,'Données projet'!$E$10+1,1))-AVERAGE(OFFSET($H$3,0,0,'Données projet'!$E$10+1,1))</f>
        <v>311.71325080860925</v>
      </c>
      <c r="AO177" s="60">
        <f t="shared" si="144"/>
        <v>468.07182620886226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6.6811838008092863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6.6811838008092863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0" t="e">
        <f t="shared" si="116"/>
        <v>#N/A</v>
      </c>
      <c r="BI177" s="60" t="e">
        <f ca="1">AVERAGE(OFFSET($BH$3,0,0,'Données projet'!$E$11+1,1))-AVERAGE(OFFSET($H$3,0,0,'Données projet'!$E$11+1,1))</f>
        <v>#N/A</v>
      </c>
      <c r="BJ177" s="60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0" t="e">
        <f t="shared" si="119"/>
        <v>#N/A</v>
      </c>
      <c r="CD177" s="60" t="e">
        <f ca="1">AVERAGE(OFFSET($CC$3,0,0,'Données projet'!$E$12+1,1))-AVERAGE(OFFSET($H$3,0,0,'Données projet'!$E$12+1,1))</f>
        <v>#N/A</v>
      </c>
      <c r="CE177" s="60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0" t="e">
        <f t="shared" si="122"/>
        <v>#N/A</v>
      </c>
      <c r="CY177" s="60" t="e">
        <f ca="1">AVERAGE(OFFSET($CX$3,0,0,'Données projet'!$E$13+1,1))-AVERAGE(OFFSET($H$3,0,0,'Données projet'!$E$13+1,1))</f>
        <v>#N/A</v>
      </c>
      <c r="CZ177" s="60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2.8421709430404007E-14</v>
      </c>
      <c r="O178" s="14">
        <f>N178*VLOOKUP('Données projet'!$B$9,Paramètres!$A$1:$I$88,3,0)*VLOOKUP('Données projet'!$B$9,Paramètres!$A$1:$I$88,5,0)</f>
        <v>2.4829205358400945E-14</v>
      </c>
      <c r="P178" s="14">
        <f t="shared" si="141"/>
        <v>4.3867331143352915E-13</v>
      </c>
      <c r="Q178" s="22">
        <f t="shared" si="162"/>
        <v>8.0726688341261168E-13</v>
      </c>
      <c r="R178" s="60">
        <f t="shared" si="109"/>
        <v>293.33333333333411</v>
      </c>
      <c r="S178" s="60">
        <f ca="1">AVERAGE(OFFSET($R$3,0,0,'Données projet'!$E$9+1,1))-AVERAGE(OFFSET($H$3,0,0,'Données projet'!$E$9+1,1))</f>
        <v>231.46455632444412</v>
      </c>
      <c r="T178" s="60">
        <f t="shared" si="142"/>
        <v>261.58016723970195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13.860585375779953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13.860585375779953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projet'!$B$10,Paramètres!$A$1:$I$88,3,0)*VLOOKUP('Données projet'!$B$10,Paramètres!$A$1:$I$88,5,0)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0">
        <f t="shared" si="113"/>
        <v>293.33333333333616</v>
      </c>
      <c r="AN178" s="60">
        <f ca="1">AVERAGE(OFFSET($AM$3,0,0,'Données projet'!$E$10+1,1))-AVERAGE(OFFSET($H$3,0,0,'Données projet'!$E$10+1,1))</f>
        <v>311.71325080860925</v>
      </c>
      <c r="AO178" s="60">
        <f t="shared" si="144"/>
        <v>468.07182620886226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6.5501698615951502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6.5501698615951502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0" t="e">
        <f t="shared" si="116"/>
        <v>#N/A</v>
      </c>
      <c r="BI178" s="60" t="e">
        <f ca="1">AVERAGE(OFFSET($BH$3,0,0,'Données projet'!$E$11+1,1))-AVERAGE(OFFSET($H$3,0,0,'Données projet'!$E$11+1,1))</f>
        <v>#N/A</v>
      </c>
      <c r="BJ178" s="60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0" t="e">
        <f t="shared" si="119"/>
        <v>#N/A</v>
      </c>
      <c r="CD178" s="60" t="e">
        <f ca="1">AVERAGE(OFFSET($CC$3,0,0,'Données projet'!$E$12+1,1))-AVERAGE(OFFSET($H$3,0,0,'Données projet'!$E$12+1,1))</f>
        <v>#N/A</v>
      </c>
      <c r="CE178" s="60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0" t="e">
        <f t="shared" si="122"/>
        <v>#N/A</v>
      </c>
      <c r="CY178" s="60" t="e">
        <f ca="1">AVERAGE(OFFSET($CX$3,0,0,'Données projet'!$E$13+1,1))-AVERAGE(OFFSET($H$3,0,0,'Données projet'!$E$13+1,1))</f>
        <v>#N/A</v>
      </c>
      <c r="CZ178" s="60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2.8421709430404007E-14</v>
      </c>
      <c r="O179" s="14">
        <f>N179*VLOOKUP('Données projet'!$B$9,Paramètres!$A$1:$I$88,3,0)*VLOOKUP('Données projet'!$B$9,Paramètres!$A$1:$I$88,5,0)</f>
        <v>2.4829205358400945E-14</v>
      </c>
      <c r="P179" s="14">
        <f t="shared" si="141"/>
        <v>4.3867331143352915E-13</v>
      </c>
      <c r="Q179" s="22">
        <f t="shared" si="162"/>
        <v>8.0726688341261168E-13</v>
      </c>
      <c r="R179" s="60">
        <f t="shared" si="109"/>
        <v>293.33333333333411</v>
      </c>
      <c r="S179" s="60">
        <f ca="1">AVERAGE(OFFSET($R$3,0,0,'Données projet'!$E$9+1,1))-AVERAGE(OFFSET($H$3,0,0,'Données projet'!$E$9+1,1))</f>
        <v>231.46455632444412</v>
      </c>
      <c r="T179" s="60">
        <f t="shared" si="142"/>
        <v>261.58016723970195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13.588787750683212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13.588787750683212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projet'!$B$10,Paramètres!$A$1:$I$88,3,0)*VLOOKUP('Données projet'!$B$10,Paramètres!$A$1:$I$88,5,0)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0">
        <f t="shared" si="113"/>
        <v>293.33333333333616</v>
      </c>
      <c r="AN179" s="60">
        <f ca="1">AVERAGE(OFFSET($AM$3,0,0,'Données projet'!$E$10+1,1))-AVERAGE(OFFSET($H$3,0,0,'Données projet'!$E$10+1,1))</f>
        <v>311.71325080860925</v>
      </c>
      <c r="AO179" s="60">
        <f t="shared" si="144"/>
        <v>468.07182620886226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6.4217250258183904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6.4217250258183904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0" t="e">
        <f t="shared" si="116"/>
        <v>#N/A</v>
      </c>
      <c r="BI179" s="60" t="e">
        <f ca="1">AVERAGE(OFFSET($BH$3,0,0,'Données projet'!$E$11+1,1))-AVERAGE(OFFSET($H$3,0,0,'Données projet'!$E$11+1,1))</f>
        <v>#N/A</v>
      </c>
      <c r="BJ179" s="60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0" t="e">
        <f t="shared" si="119"/>
        <v>#N/A</v>
      </c>
      <c r="CD179" s="60" t="e">
        <f ca="1">AVERAGE(OFFSET($CC$3,0,0,'Données projet'!$E$12+1,1))-AVERAGE(OFFSET($H$3,0,0,'Données projet'!$E$12+1,1))</f>
        <v>#N/A</v>
      </c>
      <c r="CE179" s="60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0" t="e">
        <f t="shared" si="122"/>
        <v>#N/A</v>
      </c>
      <c r="CY179" s="60" t="e">
        <f ca="1">AVERAGE(OFFSET($CX$3,0,0,'Données projet'!$E$13+1,1))-AVERAGE(OFFSET($H$3,0,0,'Données projet'!$E$13+1,1))</f>
        <v>#N/A</v>
      </c>
      <c r="CZ179" s="60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2.8421709430404007E-14</v>
      </c>
      <c r="O180" s="14">
        <f>N180*VLOOKUP('Données projet'!$B$9,Paramètres!$A$1:$I$88,3,0)*VLOOKUP('Données projet'!$B$9,Paramètres!$A$1:$I$88,5,0)</f>
        <v>2.4829205358400945E-14</v>
      </c>
      <c r="P180" s="14">
        <f t="shared" si="141"/>
        <v>4.3867331143352915E-13</v>
      </c>
      <c r="Q180" s="22">
        <f t="shared" si="162"/>
        <v>8.0726688341261168E-13</v>
      </c>
      <c r="R180" s="60">
        <f t="shared" si="109"/>
        <v>293.33333333333411</v>
      </c>
      <c r="S180" s="60">
        <f ca="1">AVERAGE(OFFSET($R$3,0,0,'Données projet'!$E$9+1,1))-AVERAGE(OFFSET($H$3,0,0,'Données projet'!$E$9+1,1))</f>
        <v>231.46455632444412</v>
      </c>
      <c r="T180" s="60">
        <f t="shared" si="142"/>
        <v>261.58016723970195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13.322319911234436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13.322319911234436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projet'!$B$10,Paramètres!$A$1:$I$88,3,0)*VLOOKUP('Données projet'!$B$10,Paramètres!$A$1:$I$88,5,0)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0">
        <f t="shared" si="113"/>
        <v>293.33333333333616</v>
      </c>
      <c r="AN180" s="60">
        <f ca="1">AVERAGE(OFFSET($AM$3,0,0,'Données projet'!$E$10+1,1))-AVERAGE(OFFSET($H$3,0,0,'Données projet'!$E$10+1,1))</f>
        <v>311.71325080860925</v>
      </c>
      <c r="AO180" s="60">
        <f t="shared" si="144"/>
        <v>468.07182620886226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6.295798914927599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6.295798914927599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0" t="e">
        <f t="shared" si="116"/>
        <v>#N/A</v>
      </c>
      <c r="BI180" s="60" t="e">
        <f ca="1">AVERAGE(OFFSET($BH$3,0,0,'Données projet'!$E$11+1,1))-AVERAGE(OFFSET($H$3,0,0,'Données projet'!$E$11+1,1))</f>
        <v>#N/A</v>
      </c>
      <c r="BJ180" s="60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0" t="e">
        <f t="shared" si="119"/>
        <v>#N/A</v>
      </c>
      <c r="CD180" s="60" t="e">
        <f ca="1">AVERAGE(OFFSET($CC$3,0,0,'Données projet'!$E$12+1,1))-AVERAGE(OFFSET($H$3,0,0,'Données projet'!$E$12+1,1))</f>
        <v>#N/A</v>
      </c>
      <c r="CE180" s="60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0" t="e">
        <f t="shared" si="122"/>
        <v>#N/A</v>
      </c>
      <c r="CY180" s="60" t="e">
        <f ca="1">AVERAGE(OFFSET($CX$3,0,0,'Données projet'!$E$13+1,1))-AVERAGE(OFFSET($H$3,0,0,'Données projet'!$E$13+1,1))</f>
        <v>#N/A</v>
      </c>
      <c r="CZ180" s="60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2.8421709430404007E-14</v>
      </c>
      <c r="O181" s="14">
        <f>N181*VLOOKUP('Données projet'!$B$9,Paramètres!$A$1:$I$88,3,0)*VLOOKUP('Données projet'!$B$9,Paramètres!$A$1:$I$88,5,0)</f>
        <v>2.4829205358400945E-14</v>
      </c>
      <c r="P181" s="14">
        <f t="shared" si="141"/>
        <v>4.3867331143352915E-13</v>
      </c>
      <c r="Q181" s="22">
        <f t="shared" si="162"/>
        <v>8.0726688341261168E-13</v>
      </c>
      <c r="R181" s="60">
        <f t="shared" si="109"/>
        <v>293.33333333333411</v>
      </c>
      <c r="S181" s="60">
        <f ca="1">AVERAGE(OFFSET($R$3,0,0,'Données projet'!$E$9+1,1))-AVERAGE(OFFSET($H$3,0,0,'Données projet'!$E$9+1,1))</f>
        <v>231.46455632444412</v>
      </c>
      <c r="T181" s="60">
        <f t="shared" si="142"/>
        <v>261.58016723970195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13.061077343587916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13.061077343587916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projet'!$B$10,Paramètres!$A$1:$I$88,3,0)*VLOOKUP('Données projet'!$B$10,Paramètres!$A$1:$I$88,5,0)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0">
        <f t="shared" si="113"/>
        <v>293.33333333333616</v>
      </c>
      <c r="AN181" s="60">
        <f ca="1">AVERAGE(OFFSET($AM$3,0,0,'Données projet'!$E$10+1,1))-AVERAGE(OFFSET($H$3,0,0,'Données projet'!$E$10+1,1))</f>
        <v>311.71325080860925</v>
      </c>
      <c r="AO181" s="60">
        <f t="shared" si="144"/>
        <v>468.07182620886226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6.1723421382640327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6.1723421382640327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0" t="e">
        <f t="shared" si="116"/>
        <v>#N/A</v>
      </c>
      <c r="BI181" s="60" t="e">
        <f ca="1">AVERAGE(OFFSET($BH$3,0,0,'Données projet'!$E$11+1,1))-AVERAGE(OFFSET($H$3,0,0,'Données projet'!$E$11+1,1))</f>
        <v>#N/A</v>
      </c>
      <c r="BJ181" s="60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0" t="e">
        <f t="shared" si="119"/>
        <v>#N/A</v>
      </c>
      <c r="CD181" s="60" t="e">
        <f ca="1">AVERAGE(OFFSET($CC$3,0,0,'Données projet'!$E$12+1,1))-AVERAGE(OFFSET($H$3,0,0,'Données projet'!$E$12+1,1))</f>
        <v>#N/A</v>
      </c>
      <c r="CE181" s="60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0" t="e">
        <f t="shared" si="122"/>
        <v>#N/A</v>
      </c>
      <c r="CY181" s="60" t="e">
        <f ca="1">AVERAGE(OFFSET($CX$3,0,0,'Données projet'!$E$13+1,1))-AVERAGE(OFFSET($H$3,0,0,'Données projet'!$E$13+1,1))</f>
        <v>#N/A</v>
      </c>
      <c r="CZ181" s="60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2.8421709430404007E-14</v>
      </c>
      <c r="O182" s="14">
        <f>N182*VLOOKUP('Données projet'!$B$9,Paramètres!$A$1:$I$88,3,0)*VLOOKUP('Données projet'!$B$9,Paramètres!$A$1:$I$88,5,0)</f>
        <v>2.4829205358400945E-14</v>
      </c>
      <c r="P182" s="14">
        <f t="shared" si="141"/>
        <v>4.3867331143352915E-13</v>
      </c>
      <c r="Q182" s="22">
        <f t="shared" si="162"/>
        <v>8.0726688341261168E-13</v>
      </c>
      <c r="R182" s="60">
        <f t="shared" si="109"/>
        <v>293.33333333333411</v>
      </c>
      <c r="S182" s="60">
        <f ca="1">AVERAGE(OFFSET($R$3,0,0,'Données projet'!$E$9+1,1))-AVERAGE(OFFSET($H$3,0,0,'Données projet'!$E$9+1,1))</f>
        <v>231.46455632444412</v>
      </c>
      <c r="T182" s="60">
        <f t="shared" si="142"/>
        <v>261.58016723970195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12.804957583350713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12.804957583350713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projet'!$B$10,Paramètres!$A$1:$I$88,3,0)*VLOOKUP('Données projet'!$B$10,Paramètres!$A$1:$I$88,5,0)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0">
        <f t="shared" si="113"/>
        <v>293.33333333333616</v>
      </c>
      <c r="AN182" s="60">
        <f ca="1">AVERAGE(OFFSET($AM$3,0,0,'Données projet'!$E$10+1,1))-AVERAGE(OFFSET($H$3,0,0,'Données projet'!$E$10+1,1))</f>
        <v>311.71325080860925</v>
      </c>
      <c r="AO182" s="60">
        <f t="shared" si="144"/>
        <v>468.07182620886226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6.0513062736896401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6.0513062736896401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0" t="e">
        <f t="shared" si="116"/>
        <v>#N/A</v>
      </c>
      <c r="BI182" s="60" t="e">
        <f ca="1">AVERAGE(OFFSET($BH$3,0,0,'Données projet'!$E$11+1,1))-AVERAGE(OFFSET($H$3,0,0,'Données projet'!$E$11+1,1))</f>
        <v>#N/A</v>
      </c>
      <c r="BJ182" s="60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0" t="e">
        <f t="shared" si="119"/>
        <v>#N/A</v>
      </c>
      <c r="CD182" s="60" t="e">
        <f ca="1">AVERAGE(OFFSET($CC$3,0,0,'Données projet'!$E$12+1,1))-AVERAGE(OFFSET($H$3,0,0,'Données projet'!$E$12+1,1))</f>
        <v>#N/A</v>
      </c>
      <c r="CE182" s="60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0" t="e">
        <f t="shared" si="122"/>
        <v>#N/A</v>
      </c>
      <c r="CY182" s="60" t="e">
        <f ca="1">AVERAGE(OFFSET($CX$3,0,0,'Données projet'!$E$13+1,1))-AVERAGE(OFFSET($H$3,0,0,'Données projet'!$E$13+1,1))</f>
        <v>#N/A</v>
      </c>
      <c r="CZ182" s="60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2.8421709430404007E-14</v>
      </c>
      <c r="O183" s="14">
        <f>N183*VLOOKUP('Données projet'!$B$9,Paramètres!$A$1:$I$88,3,0)*VLOOKUP('Données projet'!$B$9,Paramètres!$A$1:$I$88,5,0)</f>
        <v>2.4829205358400945E-14</v>
      </c>
      <c r="P183" s="14">
        <f t="shared" si="141"/>
        <v>4.3867331143352915E-13</v>
      </c>
      <c r="Q183" s="22">
        <f t="shared" si="162"/>
        <v>8.0726688341261168E-13</v>
      </c>
      <c r="R183" s="60">
        <f t="shared" si="109"/>
        <v>293.33333333333411</v>
      </c>
      <c r="S183" s="60">
        <f ca="1">AVERAGE(OFFSET($R$3,0,0,'Données projet'!$E$9+1,1))-AVERAGE(OFFSET($H$3,0,0,'Données projet'!$E$9+1,1))</f>
        <v>231.46455632444412</v>
      </c>
      <c r="T183" s="60">
        <f t="shared" si="142"/>
        <v>261.58016723970195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12.553860175394133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12.553860175394133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projet'!$B$10,Paramètres!$A$1:$I$88,3,0)*VLOOKUP('Données projet'!$B$10,Paramètres!$A$1:$I$88,5,0)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0">
        <f t="shared" si="113"/>
        <v>293.33333333333616</v>
      </c>
      <c r="AN183" s="60">
        <f ca="1">AVERAGE(OFFSET($AM$3,0,0,'Données projet'!$E$10+1,1))-AVERAGE(OFFSET($H$3,0,0,'Données projet'!$E$10+1,1))</f>
        <v>311.71325080860925</v>
      </c>
      <c r="AO183" s="60">
        <f t="shared" si="144"/>
        <v>468.07182620886226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5.9326438485949637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5.9326438485949637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0" t="e">
        <f t="shared" si="116"/>
        <v>#N/A</v>
      </c>
      <c r="BI183" s="60" t="e">
        <f ca="1">AVERAGE(OFFSET($BH$3,0,0,'Données projet'!$E$11+1,1))-AVERAGE(OFFSET($H$3,0,0,'Données projet'!$E$11+1,1))</f>
        <v>#N/A</v>
      </c>
      <c r="BJ183" s="60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0" t="e">
        <f t="shared" si="119"/>
        <v>#N/A</v>
      </c>
      <c r="CD183" s="60" t="e">
        <f ca="1">AVERAGE(OFFSET($CC$3,0,0,'Données projet'!$E$12+1,1))-AVERAGE(OFFSET($H$3,0,0,'Données projet'!$E$12+1,1))</f>
        <v>#N/A</v>
      </c>
      <c r="CE183" s="60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0" t="e">
        <f t="shared" si="122"/>
        <v>#N/A</v>
      </c>
      <c r="CY183" s="60" t="e">
        <f ca="1">AVERAGE(OFFSET($CX$3,0,0,'Données projet'!$E$13+1,1))-AVERAGE(OFFSET($H$3,0,0,'Données projet'!$E$13+1,1))</f>
        <v>#N/A</v>
      </c>
      <c r="CZ183" s="60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2.8421709430404007E-14</v>
      </c>
      <c r="O184" s="14">
        <f>N184*VLOOKUP('Données projet'!$B$9,Paramètres!$A$1:$I$88,3,0)*VLOOKUP('Données projet'!$B$9,Paramètres!$A$1:$I$88,5,0)</f>
        <v>2.4829205358400945E-14</v>
      </c>
      <c r="P184" s="14">
        <f t="shared" si="141"/>
        <v>4.3867331143352915E-13</v>
      </c>
      <c r="Q184" s="22">
        <f t="shared" si="162"/>
        <v>8.0726688341261168E-13</v>
      </c>
      <c r="R184" s="60">
        <f t="shared" si="109"/>
        <v>293.33333333333411</v>
      </c>
      <c r="S184" s="60">
        <f ca="1">AVERAGE(OFFSET($R$3,0,0,'Données projet'!$E$9+1,1))-AVERAGE(OFFSET($H$3,0,0,'Données projet'!$E$9+1,1))</f>
        <v>231.46455632444412</v>
      </c>
      <c r="T184" s="60">
        <f t="shared" si="142"/>
        <v>261.58016723970195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12.307686634453285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12.307686634453285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projet'!$B$10,Paramètres!$A$1:$I$88,3,0)*VLOOKUP('Données projet'!$B$10,Paramètres!$A$1:$I$88,5,0)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0">
        <f t="shared" si="113"/>
        <v>293.33333333333616</v>
      </c>
      <c r="AN184" s="60">
        <f ca="1">AVERAGE(OFFSET($AM$3,0,0,'Données projet'!$E$10+1,1))-AVERAGE(OFFSET($H$3,0,0,'Données projet'!$E$10+1,1))</f>
        <v>311.71325080860925</v>
      </c>
      <c r="AO184" s="60">
        <f t="shared" si="144"/>
        <v>468.07182620886226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5.8163083212794611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5.8163083212794611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0" t="e">
        <f t="shared" si="116"/>
        <v>#N/A</v>
      </c>
      <c r="BI184" s="60" t="e">
        <f ca="1">AVERAGE(OFFSET($BH$3,0,0,'Données projet'!$E$11+1,1))-AVERAGE(OFFSET($H$3,0,0,'Données projet'!$E$11+1,1))</f>
        <v>#N/A</v>
      </c>
      <c r="BJ184" s="60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0" t="e">
        <f t="shared" si="119"/>
        <v>#N/A</v>
      </c>
      <c r="CD184" s="60" t="e">
        <f ca="1">AVERAGE(OFFSET($CC$3,0,0,'Données projet'!$E$12+1,1))-AVERAGE(OFFSET($H$3,0,0,'Données projet'!$E$12+1,1))</f>
        <v>#N/A</v>
      </c>
      <c r="CE184" s="60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0" t="e">
        <f t="shared" si="122"/>
        <v>#N/A</v>
      </c>
      <c r="CY184" s="60" t="e">
        <f ca="1">AVERAGE(OFFSET($CX$3,0,0,'Données projet'!$E$13+1,1))-AVERAGE(OFFSET($H$3,0,0,'Données projet'!$E$13+1,1))</f>
        <v>#N/A</v>
      </c>
      <c r="CZ184" s="60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2.8421709430404007E-14</v>
      </c>
      <c r="O185" s="14">
        <f>N185*VLOOKUP('Données projet'!$B$9,Paramètres!$A$1:$I$88,3,0)*VLOOKUP('Données projet'!$B$9,Paramètres!$A$1:$I$88,5,0)</f>
        <v>2.4829205358400945E-14</v>
      </c>
      <c r="P185" s="14">
        <f t="shared" si="141"/>
        <v>4.3867331143352915E-13</v>
      </c>
      <c r="Q185" s="22">
        <f t="shared" si="162"/>
        <v>8.0726688341261168E-13</v>
      </c>
      <c r="R185" s="60">
        <f t="shared" si="109"/>
        <v>293.33333333333411</v>
      </c>
      <c r="S185" s="60">
        <f ca="1">AVERAGE(OFFSET($R$3,0,0,'Données projet'!$E$9+1,1))-AVERAGE(OFFSET($H$3,0,0,'Données projet'!$E$9+1,1))</f>
        <v>231.46455632444412</v>
      </c>
      <c r="T185" s="60">
        <f t="shared" si="142"/>
        <v>261.58016723970195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12.066340406499254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12.066340406499254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projet'!$B$10,Paramètres!$A$1:$I$88,3,0)*VLOOKUP('Données projet'!$B$10,Paramètres!$A$1:$I$88,5,0)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0">
        <f t="shared" si="113"/>
        <v>293.33333333333616</v>
      </c>
      <c r="AN185" s="60">
        <f ca="1">AVERAGE(OFFSET($AM$3,0,0,'Données projet'!$E$10+1,1))-AVERAGE(OFFSET($H$3,0,0,'Données projet'!$E$10+1,1))</f>
        <v>311.71325080860925</v>
      </c>
      <c r="AO185" s="60">
        <f t="shared" si="144"/>
        <v>468.07182620886226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5.7022540626969507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5.7022540626969507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0" t="e">
        <f t="shared" si="116"/>
        <v>#N/A</v>
      </c>
      <c r="BI185" s="60" t="e">
        <f ca="1">AVERAGE(OFFSET($BH$3,0,0,'Données projet'!$E$11+1,1))-AVERAGE(OFFSET($H$3,0,0,'Données projet'!$E$11+1,1))</f>
        <v>#N/A</v>
      </c>
      <c r="BJ185" s="60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0" t="e">
        <f t="shared" si="119"/>
        <v>#N/A</v>
      </c>
      <c r="CD185" s="60" t="e">
        <f ca="1">AVERAGE(OFFSET($CC$3,0,0,'Données projet'!$E$12+1,1))-AVERAGE(OFFSET($H$3,0,0,'Données projet'!$E$12+1,1))</f>
        <v>#N/A</v>
      </c>
      <c r="CE185" s="60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0" t="e">
        <f t="shared" si="122"/>
        <v>#N/A</v>
      </c>
      <c r="CY185" s="60" t="e">
        <f ca="1">AVERAGE(OFFSET($CX$3,0,0,'Données projet'!$E$13+1,1))-AVERAGE(OFFSET($H$3,0,0,'Données projet'!$E$13+1,1))</f>
        <v>#N/A</v>
      </c>
      <c r="CZ185" s="60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2.8421709430404007E-14</v>
      </c>
      <c r="O186" s="14">
        <f>N186*VLOOKUP('Données projet'!$B$9,Paramètres!$A$1:$I$88,3,0)*VLOOKUP('Données projet'!$B$9,Paramètres!$A$1:$I$88,5,0)</f>
        <v>2.4829205358400945E-14</v>
      </c>
      <c r="P186" s="14">
        <f t="shared" si="141"/>
        <v>4.3867331143352915E-13</v>
      </c>
      <c r="Q186" s="22">
        <f t="shared" si="162"/>
        <v>8.0726688341261168E-13</v>
      </c>
      <c r="R186" s="60">
        <f t="shared" si="109"/>
        <v>293.33333333333411</v>
      </c>
      <c r="S186" s="60">
        <f ca="1">AVERAGE(OFFSET($R$3,0,0,'Données projet'!$E$9+1,1))-AVERAGE(OFFSET($H$3,0,0,'Données projet'!$E$9+1,1))</f>
        <v>231.46455632444412</v>
      </c>
      <c r="T186" s="60">
        <f t="shared" si="142"/>
        <v>261.58016723970195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11.829726830868738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11.829726830868738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projet'!$B$10,Paramètres!$A$1:$I$88,3,0)*VLOOKUP('Données projet'!$B$10,Paramètres!$A$1:$I$88,5,0)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0">
        <f t="shared" si="113"/>
        <v>293.33333333333616</v>
      </c>
      <c r="AN186" s="60">
        <f ca="1">AVERAGE(OFFSET($AM$3,0,0,'Données projet'!$E$10+1,1))-AVERAGE(OFFSET($H$3,0,0,'Données projet'!$E$10+1,1))</f>
        <v>311.71325080860925</v>
      </c>
      <c r="AO186" s="60">
        <f t="shared" si="144"/>
        <v>468.07182620886226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5.590436338559015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5.590436338559015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0" t="e">
        <f t="shared" si="116"/>
        <v>#N/A</v>
      </c>
      <c r="BI186" s="60" t="e">
        <f ca="1">AVERAGE(OFFSET($BH$3,0,0,'Données projet'!$E$11+1,1))-AVERAGE(OFFSET($H$3,0,0,'Données projet'!$E$11+1,1))</f>
        <v>#N/A</v>
      </c>
      <c r="BJ186" s="60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0" t="e">
        <f t="shared" si="119"/>
        <v>#N/A</v>
      </c>
      <c r="CD186" s="60" t="e">
        <f ca="1">AVERAGE(OFFSET($CC$3,0,0,'Données projet'!$E$12+1,1))-AVERAGE(OFFSET($H$3,0,0,'Données projet'!$E$12+1,1))</f>
        <v>#N/A</v>
      </c>
      <c r="CE186" s="60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0" t="e">
        <f t="shared" si="122"/>
        <v>#N/A</v>
      </c>
      <c r="CY186" s="60" t="e">
        <f ca="1">AVERAGE(OFFSET($CX$3,0,0,'Données projet'!$E$13+1,1))-AVERAGE(OFFSET($H$3,0,0,'Données projet'!$E$13+1,1))</f>
        <v>#N/A</v>
      </c>
      <c r="CZ186" s="60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2.8421709430404007E-14</v>
      </c>
      <c r="O187" s="14">
        <f>N187*VLOOKUP('Données projet'!$B$9,Paramètres!$A$1:$I$88,3,0)*VLOOKUP('Données projet'!$B$9,Paramètres!$A$1:$I$88,5,0)</f>
        <v>2.4829205358400945E-14</v>
      </c>
      <c r="P187" s="14">
        <f t="shared" si="141"/>
        <v>4.3867331143352915E-13</v>
      </c>
      <c r="Q187" s="22">
        <f t="shared" si="162"/>
        <v>8.0726688341261168E-13</v>
      </c>
      <c r="R187" s="60">
        <f t="shared" si="109"/>
        <v>293.33333333333411</v>
      </c>
      <c r="S187" s="60">
        <f ca="1">AVERAGE(OFFSET($R$3,0,0,'Données projet'!$E$9+1,1))-AVERAGE(OFFSET($H$3,0,0,'Données projet'!$E$9+1,1))</f>
        <v>231.46455632444412</v>
      </c>
      <c r="T187" s="60">
        <f t="shared" si="142"/>
        <v>261.58016723970195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11.597753103136306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11.597753103136306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projet'!$B$10,Paramètres!$A$1:$I$88,3,0)*VLOOKUP('Données projet'!$B$10,Paramètres!$A$1:$I$88,5,0)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0">
        <f t="shared" si="113"/>
        <v>293.33333333333616</v>
      </c>
      <c r="AN187" s="60">
        <f ca="1">AVERAGE(OFFSET($AM$3,0,0,'Données projet'!$E$10+1,1))-AVERAGE(OFFSET($H$3,0,0,'Données projet'!$E$10+1,1))</f>
        <v>311.71325080860925</v>
      </c>
      <c r="AO187" s="60">
        <f t="shared" si="144"/>
        <v>468.07182620886226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5.4808112917893466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5.4808112917893466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0" t="e">
        <f t="shared" si="116"/>
        <v>#N/A</v>
      </c>
      <c r="BI187" s="60" t="e">
        <f ca="1">AVERAGE(OFFSET($BH$3,0,0,'Données projet'!$E$11+1,1))-AVERAGE(OFFSET($H$3,0,0,'Données projet'!$E$11+1,1))</f>
        <v>#N/A</v>
      </c>
      <c r="BJ187" s="60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0" t="e">
        <f t="shared" si="119"/>
        <v>#N/A</v>
      </c>
      <c r="CD187" s="60" t="e">
        <f ca="1">AVERAGE(OFFSET($CC$3,0,0,'Données projet'!$E$12+1,1))-AVERAGE(OFFSET($H$3,0,0,'Données projet'!$E$12+1,1))</f>
        <v>#N/A</v>
      </c>
      <c r="CE187" s="60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0" t="e">
        <f t="shared" si="122"/>
        <v>#N/A</v>
      </c>
      <c r="CY187" s="60" t="e">
        <f ca="1">AVERAGE(OFFSET($CX$3,0,0,'Données projet'!$E$13+1,1))-AVERAGE(OFFSET($H$3,0,0,'Données projet'!$E$13+1,1))</f>
        <v>#N/A</v>
      </c>
      <c r="CZ187" s="60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2.8421709430404007E-14</v>
      </c>
      <c r="O188" s="14">
        <f>N188*VLOOKUP('Données projet'!$B$9,Paramètres!$A$1:$I$88,3,0)*VLOOKUP('Données projet'!$B$9,Paramètres!$A$1:$I$88,5,0)</f>
        <v>2.4829205358400945E-14</v>
      </c>
      <c r="P188" s="14">
        <f t="shared" si="141"/>
        <v>4.3867331143352915E-13</v>
      </c>
      <c r="Q188" s="22">
        <f t="shared" si="162"/>
        <v>8.0726688341261168E-13</v>
      </c>
      <c r="R188" s="60">
        <f t="shared" si="109"/>
        <v>293.33333333333411</v>
      </c>
      <c r="S188" s="60">
        <f ca="1">AVERAGE(OFFSET($R$3,0,0,'Données projet'!$E$9+1,1))-AVERAGE(OFFSET($H$3,0,0,'Données projet'!$E$9+1,1))</f>
        <v>231.46455632444412</v>
      </c>
      <c r="T188" s="60">
        <f t="shared" si="142"/>
        <v>261.58016723970195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11.370328238714704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11.370328238714704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projet'!$B$10,Paramètres!$A$1:$I$88,3,0)*VLOOKUP('Données projet'!$B$10,Paramètres!$A$1:$I$88,5,0)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0">
        <f t="shared" si="113"/>
        <v>293.33333333333616</v>
      </c>
      <c r="AN188" s="60">
        <f ca="1">AVERAGE(OFFSET($AM$3,0,0,'Données projet'!$E$10+1,1))-AVERAGE(OFFSET($H$3,0,0,'Données projet'!$E$10+1,1))</f>
        <v>311.71325080860925</v>
      </c>
      <c r="AO188" s="60">
        <f t="shared" si="144"/>
        <v>468.07182620886226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5.3733359253221549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5.3733359253221549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0" t="e">
        <f t="shared" si="116"/>
        <v>#N/A</v>
      </c>
      <c r="BI188" s="60" t="e">
        <f ca="1">AVERAGE(OFFSET($BH$3,0,0,'Données projet'!$E$11+1,1))-AVERAGE(OFFSET($H$3,0,0,'Données projet'!$E$11+1,1))</f>
        <v>#N/A</v>
      </c>
      <c r="BJ188" s="60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0" t="e">
        <f t="shared" si="119"/>
        <v>#N/A</v>
      </c>
      <c r="CD188" s="60" t="e">
        <f ca="1">AVERAGE(OFFSET($CC$3,0,0,'Données projet'!$E$12+1,1))-AVERAGE(OFFSET($H$3,0,0,'Données projet'!$E$12+1,1))</f>
        <v>#N/A</v>
      </c>
      <c r="CE188" s="60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0" t="e">
        <f t="shared" si="122"/>
        <v>#N/A</v>
      </c>
      <c r="CY188" s="60" t="e">
        <f ca="1">AVERAGE(OFFSET($CX$3,0,0,'Données projet'!$E$13+1,1))-AVERAGE(OFFSET($H$3,0,0,'Données projet'!$E$13+1,1))</f>
        <v>#N/A</v>
      </c>
      <c r="CZ188" s="60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2.8421709430404007E-14</v>
      </c>
      <c r="O189" s="14">
        <f>N189*VLOOKUP('Données projet'!$B$9,Paramètres!$A$1:$I$88,3,0)*VLOOKUP('Données projet'!$B$9,Paramètres!$A$1:$I$88,5,0)</f>
        <v>2.4829205358400945E-14</v>
      </c>
      <c r="P189" s="14">
        <f t="shared" si="141"/>
        <v>4.3867331143352915E-13</v>
      </c>
      <c r="Q189" s="22">
        <f t="shared" si="162"/>
        <v>8.0726688341261168E-13</v>
      </c>
      <c r="R189" s="60">
        <f t="shared" si="109"/>
        <v>293.33333333333411</v>
      </c>
      <c r="S189" s="60">
        <f ca="1">AVERAGE(OFFSET($R$3,0,0,'Données projet'!$E$9+1,1))-AVERAGE(OFFSET($H$3,0,0,'Données projet'!$E$9+1,1))</f>
        <v>231.46455632444412</v>
      </c>
      <c r="T189" s="60">
        <f t="shared" si="142"/>
        <v>261.58016723970195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11.147363037168939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11.147363037168939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projet'!$B$10,Paramètres!$A$1:$I$88,3,0)*VLOOKUP('Données projet'!$B$10,Paramètres!$A$1:$I$88,5,0)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0">
        <f t="shared" si="113"/>
        <v>293.33333333333616</v>
      </c>
      <c r="AN189" s="60">
        <f ca="1">AVERAGE(OFFSET($AM$3,0,0,'Données projet'!$E$10+1,1))-AVERAGE(OFFSET($H$3,0,0,'Données projet'!$E$10+1,1))</f>
        <v>311.71325080860925</v>
      </c>
      <c r="AO189" s="60">
        <f t="shared" si="144"/>
        <v>468.07182620886226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5.2679680852378841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5.2679680852378841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0" t="e">
        <f t="shared" si="116"/>
        <v>#N/A</v>
      </c>
      <c r="BI189" s="60" t="e">
        <f ca="1">AVERAGE(OFFSET($BH$3,0,0,'Données projet'!$E$11+1,1))-AVERAGE(OFFSET($H$3,0,0,'Données projet'!$E$11+1,1))</f>
        <v>#N/A</v>
      </c>
      <c r="BJ189" s="60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0" t="e">
        <f t="shared" si="119"/>
        <v>#N/A</v>
      </c>
      <c r="CD189" s="60" t="e">
        <f ca="1">AVERAGE(OFFSET($CC$3,0,0,'Données projet'!$E$12+1,1))-AVERAGE(OFFSET($H$3,0,0,'Données projet'!$E$12+1,1))</f>
        <v>#N/A</v>
      </c>
      <c r="CE189" s="60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0" t="e">
        <f t="shared" si="122"/>
        <v>#N/A</v>
      </c>
      <c r="CY189" s="60" t="e">
        <f ca="1">AVERAGE(OFFSET($CX$3,0,0,'Données projet'!$E$13+1,1))-AVERAGE(OFFSET($H$3,0,0,'Données projet'!$E$13+1,1))</f>
        <v>#N/A</v>
      </c>
      <c r="CZ189" s="60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2.8421709430404007E-14</v>
      </c>
      <c r="O190" s="14">
        <f>N190*VLOOKUP('Données projet'!$B$9,Paramètres!$A$1:$I$88,3,0)*VLOOKUP('Données projet'!$B$9,Paramètres!$A$1:$I$88,5,0)</f>
        <v>2.4829205358400945E-14</v>
      </c>
      <c r="P190" s="14">
        <f t="shared" si="141"/>
        <v>4.3867331143352915E-13</v>
      </c>
      <c r="Q190" s="22">
        <f t="shared" si="162"/>
        <v>8.0726688341261168E-13</v>
      </c>
      <c r="R190" s="60">
        <f t="shared" si="109"/>
        <v>293.33333333333411</v>
      </c>
      <c r="S190" s="60">
        <f ca="1">AVERAGE(OFFSET($R$3,0,0,'Données projet'!$E$9+1,1))-AVERAGE(OFFSET($H$3,0,0,'Données projet'!$E$9+1,1))</f>
        <v>231.46455632444412</v>
      </c>
      <c r="T190" s="60">
        <f t="shared" si="142"/>
        <v>261.58016723970195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10.928770047230142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10.928770047230142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projet'!$B$10,Paramètres!$A$1:$I$88,3,0)*VLOOKUP('Données projet'!$B$10,Paramètres!$A$1:$I$88,5,0)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0">
        <f t="shared" si="113"/>
        <v>293.33333333333616</v>
      </c>
      <c r="AN190" s="60">
        <f ca="1">AVERAGE(OFFSET($AM$3,0,0,'Données projet'!$E$10+1,1))-AVERAGE(OFFSET($H$3,0,0,'Données projet'!$E$10+1,1))</f>
        <v>311.71325080860925</v>
      </c>
      <c r="AO190" s="60">
        <f t="shared" si="144"/>
        <v>468.07182620886226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5.1646664442296295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5.1646664442296295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0" t="e">
        <f t="shared" si="116"/>
        <v>#N/A</v>
      </c>
      <c r="BI190" s="60" t="e">
        <f ca="1">AVERAGE(OFFSET($BH$3,0,0,'Données projet'!$E$11+1,1))-AVERAGE(OFFSET($H$3,0,0,'Données projet'!$E$11+1,1))</f>
        <v>#N/A</v>
      </c>
      <c r="BJ190" s="60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0" t="e">
        <f t="shared" si="119"/>
        <v>#N/A</v>
      </c>
      <c r="CD190" s="60" t="e">
        <f ca="1">AVERAGE(OFFSET($CC$3,0,0,'Données projet'!$E$12+1,1))-AVERAGE(OFFSET($H$3,0,0,'Données projet'!$E$12+1,1))</f>
        <v>#N/A</v>
      </c>
      <c r="CE190" s="60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0" t="e">
        <f t="shared" si="122"/>
        <v>#N/A</v>
      </c>
      <c r="CY190" s="60" t="e">
        <f ca="1">AVERAGE(OFFSET($CX$3,0,0,'Données projet'!$E$13+1,1))-AVERAGE(OFFSET($H$3,0,0,'Données projet'!$E$13+1,1))</f>
        <v>#N/A</v>
      </c>
      <c r="CZ190" s="60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2.8421709430404007E-14</v>
      </c>
      <c r="O191" s="14">
        <f>N191*VLOOKUP('Données projet'!$B$9,Paramètres!$A$1:$I$88,3,0)*VLOOKUP('Données projet'!$B$9,Paramètres!$A$1:$I$88,5,0)</f>
        <v>2.4829205358400945E-14</v>
      </c>
      <c r="P191" s="14">
        <f t="shared" si="141"/>
        <v>4.3867331143352915E-13</v>
      </c>
      <c r="Q191" s="22">
        <f t="shared" si="162"/>
        <v>8.0726688341261168E-13</v>
      </c>
      <c r="R191" s="60">
        <f t="shared" si="109"/>
        <v>293.33333333333411</v>
      </c>
      <c r="S191" s="60">
        <f ca="1">AVERAGE(OFFSET($R$3,0,0,'Données projet'!$E$9+1,1))-AVERAGE(OFFSET($H$3,0,0,'Données projet'!$E$9+1,1))</f>
        <v>231.46455632444412</v>
      </c>
      <c r="T191" s="60">
        <f t="shared" si="142"/>
        <v>261.58016723970195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10.714463532495484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10.714463532495484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projet'!$B$10,Paramètres!$A$1:$I$88,3,0)*VLOOKUP('Données projet'!$B$10,Paramètres!$A$1:$I$88,5,0)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0">
        <f t="shared" si="113"/>
        <v>293.33333333333616</v>
      </c>
      <c r="AN191" s="60">
        <f ca="1">AVERAGE(OFFSET($AM$3,0,0,'Données projet'!$E$10+1,1))-AVERAGE(OFFSET($H$3,0,0,'Données projet'!$E$10+1,1))</f>
        <v>311.71325080860925</v>
      </c>
      <c r="AO191" s="60">
        <f t="shared" si="144"/>
        <v>468.07182620886226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5.063390485393767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5.063390485393767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0" t="e">
        <f t="shared" si="116"/>
        <v>#N/A</v>
      </c>
      <c r="BI191" s="60" t="e">
        <f ca="1">AVERAGE(OFFSET($BH$3,0,0,'Données projet'!$E$11+1,1))-AVERAGE(OFFSET($H$3,0,0,'Données projet'!$E$11+1,1))</f>
        <v>#N/A</v>
      </c>
      <c r="BJ191" s="60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0" t="e">
        <f t="shared" si="119"/>
        <v>#N/A</v>
      </c>
      <c r="CD191" s="60" t="e">
        <f ca="1">AVERAGE(OFFSET($CC$3,0,0,'Données projet'!$E$12+1,1))-AVERAGE(OFFSET($H$3,0,0,'Données projet'!$E$12+1,1))</f>
        <v>#N/A</v>
      </c>
      <c r="CE191" s="60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0" t="e">
        <f t="shared" si="122"/>
        <v>#N/A</v>
      </c>
      <c r="CY191" s="60" t="e">
        <f ca="1">AVERAGE(OFFSET($CX$3,0,0,'Données projet'!$E$13+1,1))-AVERAGE(OFFSET($H$3,0,0,'Données projet'!$E$13+1,1))</f>
        <v>#N/A</v>
      </c>
      <c r="CZ191" s="60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2.8421709430404007E-14</v>
      </c>
      <c r="O192" s="14">
        <f>N192*VLOOKUP('Données projet'!$B$9,Paramètres!$A$1:$I$88,3,0)*VLOOKUP('Données projet'!$B$9,Paramètres!$A$1:$I$88,5,0)</f>
        <v>2.4829205358400945E-14</v>
      </c>
      <c r="P192" s="14">
        <f t="shared" si="141"/>
        <v>4.3867331143352915E-13</v>
      </c>
      <c r="Q192" s="22">
        <f t="shared" si="162"/>
        <v>8.0726688341261168E-13</v>
      </c>
      <c r="R192" s="60">
        <f t="shared" si="109"/>
        <v>293.33333333333411</v>
      </c>
      <c r="S192" s="60">
        <f ca="1">AVERAGE(OFFSET($R$3,0,0,'Données projet'!$E$9+1,1))-AVERAGE(OFFSET($H$3,0,0,'Données projet'!$E$9+1,1))</f>
        <v>231.46455632444412</v>
      </c>
      <c r="T192" s="60">
        <f t="shared" si="142"/>
        <v>261.58016723970195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10.504359437800707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10.504359437800707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projet'!$B$10,Paramètres!$A$1:$I$88,3,0)*VLOOKUP('Données projet'!$B$10,Paramètres!$A$1:$I$88,5,0)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0">
        <f t="shared" si="113"/>
        <v>293.33333333333616</v>
      </c>
      <c r="AN192" s="60">
        <f ca="1">AVERAGE(OFFSET($AM$3,0,0,'Données projet'!$E$10+1,1))-AVERAGE(OFFSET($H$3,0,0,'Données projet'!$E$10+1,1))</f>
        <v>311.71325080860925</v>
      </c>
      <c r="AO192" s="60">
        <f t="shared" si="144"/>
        <v>468.07182620886226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4.9641004863384408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4.9641004863384408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0" t="e">
        <f t="shared" si="116"/>
        <v>#N/A</v>
      </c>
      <c r="BI192" s="60" t="e">
        <f ca="1">AVERAGE(OFFSET($BH$3,0,0,'Données projet'!$E$11+1,1))-AVERAGE(OFFSET($H$3,0,0,'Données projet'!$E$11+1,1))</f>
        <v>#N/A</v>
      </c>
      <c r="BJ192" s="60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0" t="e">
        <f t="shared" si="119"/>
        <v>#N/A</v>
      </c>
      <c r="CD192" s="60" t="e">
        <f ca="1">AVERAGE(OFFSET($CC$3,0,0,'Données projet'!$E$12+1,1))-AVERAGE(OFFSET($H$3,0,0,'Données projet'!$E$12+1,1))</f>
        <v>#N/A</v>
      </c>
      <c r="CE192" s="60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0" t="e">
        <f t="shared" si="122"/>
        <v>#N/A</v>
      </c>
      <c r="CY192" s="60" t="e">
        <f ca="1">AVERAGE(OFFSET($CX$3,0,0,'Données projet'!$E$13+1,1))-AVERAGE(OFFSET($H$3,0,0,'Données projet'!$E$13+1,1))</f>
        <v>#N/A</v>
      </c>
      <c r="CZ192" s="60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2.8421709430404007E-14</v>
      </c>
      <c r="O193" s="14">
        <f>N193*VLOOKUP('Données projet'!$B$9,Paramètres!$A$1:$I$88,3,0)*VLOOKUP('Données projet'!$B$9,Paramètres!$A$1:$I$88,5,0)</f>
        <v>2.4829205358400945E-14</v>
      </c>
      <c r="P193" s="14">
        <f t="shared" si="141"/>
        <v>4.3867331143352915E-13</v>
      </c>
      <c r="Q193" s="22">
        <f t="shared" si="162"/>
        <v>8.0726688341261168E-13</v>
      </c>
      <c r="R193" s="60">
        <f t="shared" si="109"/>
        <v>293.33333333333411</v>
      </c>
      <c r="S193" s="60">
        <f ca="1">AVERAGE(OFFSET($R$3,0,0,'Données projet'!$E$9+1,1))-AVERAGE(OFFSET($H$3,0,0,'Données projet'!$E$9+1,1))</f>
        <v>231.46455632444412</v>
      </c>
      <c r="T193" s="60">
        <f t="shared" si="142"/>
        <v>261.58016723970195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10.29837535625205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10.29837535625205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projet'!$B$10,Paramètres!$A$1:$I$88,3,0)*VLOOKUP('Données projet'!$B$10,Paramètres!$A$1:$I$88,5,0)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0">
        <f t="shared" si="113"/>
        <v>293.33333333333616</v>
      </c>
      <c r="AN193" s="60">
        <f ca="1">AVERAGE(OFFSET($AM$3,0,0,'Données projet'!$E$10+1,1))-AVERAGE(OFFSET($H$3,0,0,'Données projet'!$E$10+1,1))</f>
        <v>311.71325080860925</v>
      </c>
      <c r="AO193" s="60">
        <f t="shared" si="144"/>
        <v>468.07182620886226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4.8667575036036697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4.8667575036036697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0" t="e">
        <f t="shared" si="116"/>
        <v>#N/A</v>
      </c>
      <c r="BI193" s="60" t="e">
        <f ca="1">AVERAGE(OFFSET($BH$3,0,0,'Données projet'!$E$11+1,1))-AVERAGE(OFFSET($H$3,0,0,'Données projet'!$E$11+1,1))</f>
        <v>#N/A</v>
      </c>
      <c r="BJ193" s="60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0" t="e">
        <f t="shared" si="119"/>
        <v>#N/A</v>
      </c>
      <c r="CD193" s="60" t="e">
        <f ca="1">AVERAGE(OFFSET($CC$3,0,0,'Données projet'!$E$12+1,1))-AVERAGE(OFFSET($H$3,0,0,'Données projet'!$E$12+1,1))</f>
        <v>#N/A</v>
      </c>
      <c r="CE193" s="60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0" t="e">
        <f t="shared" si="122"/>
        <v>#N/A</v>
      </c>
      <c r="CY193" s="60" t="e">
        <f ca="1">AVERAGE(OFFSET($CX$3,0,0,'Données projet'!$E$13+1,1))-AVERAGE(OFFSET($H$3,0,0,'Données projet'!$E$13+1,1))</f>
        <v>#N/A</v>
      </c>
      <c r="CZ193" s="60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2.8421709430404007E-14</v>
      </c>
      <c r="O194" s="14">
        <f>N194*VLOOKUP('Données projet'!$B$9,Paramètres!$A$1:$I$88,3,0)*VLOOKUP('Données projet'!$B$9,Paramètres!$A$1:$I$88,5,0)</f>
        <v>2.4829205358400945E-14</v>
      </c>
      <c r="P194" s="14">
        <f t="shared" si="141"/>
        <v>4.3867331143352915E-13</v>
      </c>
      <c r="Q194" s="22">
        <f t="shared" si="162"/>
        <v>8.0726688341261168E-13</v>
      </c>
      <c r="R194" s="60">
        <f t="shared" si="109"/>
        <v>293.33333333333411</v>
      </c>
      <c r="S194" s="60">
        <f ca="1">AVERAGE(OFFSET($R$3,0,0,'Données projet'!$E$9+1,1))-AVERAGE(OFFSET($H$3,0,0,'Données projet'!$E$9+1,1))</f>
        <v>231.46455632444412</v>
      </c>
      <c r="T194" s="60">
        <f t="shared" si="142"/>
        <v>261.58016723970195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10.096430496904679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10.096430496904679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projet'!$B$10,Paramètres!$A$1:$I$88,3,0)*VLOOKUP('Données projet'!$B$10,Paramètres!$A$1:$I$88,5,0)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0">
        <f t="shared" si="113"/>
        <v>293.33333333333616</v>
      </c>
      <c r="AN194" s="60">
        <f ca="1">AVERAGE(OFFSET($AM$3,0,0,'Données projet'!$E$10+1,1))-AVERAGE(OFFSET($H$3,0,0,'Données projet'!$E$10+1,1))</f>
        <v>311.71325080860925</v>
      </c>
      <c r="AO194" s="60">
        <f t="shared" si="144"/>
        <v>468.07182620886226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4.7713233573869704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4.7713233573869704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0" t="e">
        <f t="shared" si="116"/>
        <v>#N/A</v>
      </c>
      <c r="BI194" s="60" t="e">
        <f ca="1">AVERAGE(OFFSET($BH$3,0,0,'Données projet'!$E$11+1,1))-AVERAGE(OFFSET($H$3,0,0,'Données projet'!$E$11+1,1))</f>
        <v>#N/A</v>
      </c>
      <c r="BJ194" s="60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0" t="e">
        <f t="shared" si="119"/>
        <v>#N/A</v>
      </c>
      <c r="CD194" s="60" t="e">
        <f ca="1">AVERAGE(OFFSET($CC$3,0,0,'Données projet'!$E$12+1,1))-AVERAGE(OFFSET($H$3,0,0,'Données projet'!$E$12+1,1))</f>
        <v>#N/A</v>
      </c>
      <c r="CE194" s="60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0" t="e">
        <f t="shared" si="122"/>
        <v>#N/A</v>
      </c>
      <c r="CY194" s="60" t="e">
        <f ca="1">AVERAGE(OFFSET($CX$3,0,0,'Données projet'!$E$13+1,1))-AVERAGE(OFFSET($H$3,0,0,'Données projet'!$E$13+1,1))</f>
        <v>#N/A</v>
      </c>
      <c r="CZ194" s="60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2.8421709430404007E-14</v>
      </c>
      <c r="O195" s="14">
        <f>N195*VLOOKUP('Données projet'!$B$9,Paramètres!$A$1:$I$88,3,0)*VLOOKUP('Données projet'!$B$9,Paramètres!$A$1:$I$88,5,0)</f>
        <v>2.4829205358400945E-14</v>
      </c>
      <c r="P195" s="14">
        <f t="shared" si="141"/>
        <v>4.3867331143352915E-13</v>
      </c>
      <c r="Q195" s="22">
        <f t="shared" si="162"/>
        <v>8.0726688341261168E-13</v>
      </c>
      <c r="R195" s="60">
        <f t="shared" ref="R195:R203" si="191">Q195+(I195+J195)*44/12</f>
        <v>293.33333333333411</v>
      </c>
      <c r="S195" s="60">
        <f ca="1">AVERAGE(OFFSET($R$3,0,0,'Données projet'!$E$9+1,1))-AVERAGE(OFFSET($H$3,0,0,'Données projet'!$E$9+1,1))</f>
        <v>231.46455632444412</v>
      </c>
      <c r="T195" s="60">
        <f t="shared" si="142"/>
        <v>261.58016723970195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9.8984456530749085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9.8984456530749085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projet'!$B$10,Paramètres!$A$1:$I$88,3,0)*VLOOKUP('Données projet'!$B$10,Paramètres!$A$1:$I$88,5,0)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0">
        <f t="shared" si="113"/>
        <v>293.33333333333616</v>
      </c>
      <c r="AN195" s="60">
        <f ca="1">AVERAGE(OFFSET($AM$3,0,0,'Données projet'!$E$10+1,1))-AVERAGE(OFFSET($H$3,0,0,'Données projet'!$E$10+1,1))</f>
        <v>311.71325080860925</v>
      </c>
      <c r="AO195" s="60">
        <f t="shared" si="144"/>
        <v>468.07182620886226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4.6777606165684995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4.6777606165684995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0" t="e">
        <f t="shared" si="116"/>
        <v>#N/A</v>
      </c>
      <c r="BI195" s="60" t="e">
        <f ca="1">AVERAGE(OFFSET($BH$3,0,0,'Données projet'!$E$11+1,1))-AVERAGE(OFFSET($H$3,0,0,'Données projet'!$E$11+1,1))</f>
        <v>#N/A</v>
      </c>
      <c r="BJ195" s="60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0" t="e">
        <f t="shared" si="119"/>
        <v>#N/A</v>
      </c>
      <c r="CD195" s="60" t="e">
        <f ca="1">AVERAGE(OFFSET($CC$3,0,0,'Données projet'!$E$12+1,1))-AVERAGE(OFFSET($H$3,0,0,'Données projet'!$E$12+1,1))</f>
        <v>#N/A</v>
      </c>
      <c r="CE195" s="60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0" t="e">
        <f t="shared" si="122"/>
        <v>#N/A</v>
      </c>
      <c r="CY195" s="60" t="e">
        <f ca="1">AVERAGE(OFFSET($CX$3,0,0,'Données projet'!$E$13+1,1))-AVERAGE(OFFSET($H$3,0,0,'Données projet'!$E$13+1,1))</f>
        <v>#N/A</v>
      </c>
      <c r="CZ195" s="60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2.8421709430404007E-14</v>
      </c>
      <c r="O196" s="14">
        <f>N196*VLOOKUP('Données projet'!$B$9,Paramètres!$A$1:$I$88,3,0)*VLOOKUP('Données projet'!$B$9,Paramètres!$A$1:$I$88,5,0)</f>
        <v>2.4829205358400945E-14</v>
      </c>
      <c r="P196" s="14">
        <f t="shared" si="141"/>
        <v>4.3867331143352915E-13</v>
      </c>
      <c r="Q196" s="22">
        <f t="shared" si="162"/>
        <v>8.0726688341261168E-13</v>
      </c>
      <c r="R196" s="60">
        <f t="shared" si="191"/>
        <v>293.33333333333411</v>
      </c>
      <c r="S196" s="60">
        <f ca="1">AVERAGE(OFFSET($R$3,0,0,'Données projet'!$E$9+1,1))-AVERAGE(OFFSET($H$3,0,0,'Données projet'!$E$9+1,1))</f>
        <v>231.46455632444412</v>
      </c>
      <c r="T196" s="60">
        <f t="shared" si="142"/>
        <v>261.58016723970195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9.7043431712738091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9.7043431712738091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projet'!$B$10,Paramètres!$A$1:$I$88,3,0)*VLOOKUP('Données projet'!$B$10,Paramètres!$A$1:$I$88,5,0)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0">
        <f t="shared" ref="AM196:AM203" si="193">AL196+(AD196+AE196)*44/12</f>
        <v>293.33333333333616</v>
      </c>
      <c r="AN196" s="60">
        <f ca="1">AVERAGE(OFFSET($AM$3,0,0,'Données projet'!$E$10+1,1))-AVERAGE(OFFSET($H$3,0,0,'Données projet'!$E$10+1,1))</f>
        <v>311.71325080860925</v>
      </c>
      <c r="AO196" s="60">
        <f t="shared" si="144"/>
        <v>468.07182620886226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4.5860325840298417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4.5860325840298417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0" t="e">
        <f t="shared" ref="BH196:BH203" si="194">BG196+(AY196+AZ196)*44/12</f>
        <v>#N/A</v>
      </c>
      <c r="BI196" s="60" t="e">
        <f ca="1">AVERAGE(OFFSET($BH$3,0,0,'Données projet'!$E$11+1,1))-AVERAGE(OFFSET($H$3,0,0,'Données projet'!$E$11+1,1))</f>
        <v>#N/A</v>
      </c>
      <c r="BJ196" s="60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0" t="e">
        <f t="shared" ref="CC196:CC203" si="195">CB196+(BT196+BU196)*44/12</f>
        <v>#N/A</v>
      </c>
      <c r="CD196" s="60" t="e">
        <f ca="1">AVERAGE(OFFSET($CC$3,0,0,'Données projet'!$E$12+1,1))-AVERAGE(OFFSET($H$3,0,0,'Données projet'!$E$12+1,1))</f>
        <v>#N/A</v>
      </c>
      <c r="CE196" s="60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0" t="e">
        <f t="shared" ref="CX196:CX203" si="196">CW196+(CO196+CP196)*44/12</f>
        <v>#N/A</v>
      </c>
      <c r="CY196" s="60" t="e">
        <f ca="1">AVERAGE(OFFSET($CX$3,0,0,'Données projet'!$E$13+1,1))-AVERAGE(OFFSET($H$3,0,0,'Données projet'!$E$13+1,1))</f>
        <v>#N/A</v>
      </c>
      <c r="CZ196" s="60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2.8421709430404007E-14</v>
      </c>
      <c r="O197" s="14">
        <f>N197*VLOOKUP('Données projet'!$B$9,Paramètres!$A$1:$I$88,3,0)*VLOOKUP('Données projet'!$B$9,Paramètres!$A$1:$I$88,5,0)</f>
        <v>2.4829205358400945E-14</v>
      </c>
      <c r="P197" s="14">
        <f t="shared" ref="P197:P203" si="203">EXP(-1.0587+0.8836*LN(O197)+0.284)</f>
        <v>4.3867331143352915E-13</v>
      </c>
      <c r="Q197" s="22">
        <f t="shared" si="162"/>
        <v>8.0726688341261168E-13</v>
      </c>
      <c r="R197" s="60">
        <f t="shared" si="191"/>
        <v>293.33333333333411</v>
      </c>
      <c r="S197" s="60">
        <f ca="1">AVERAGE(OFFSET($R$3,0,0,'Données projet'!$E$9+1,1))-AVERAGE(OFFSET($H$3,0,0,'Données projet'!$E$9+1,1))</f>
        <v>231.46455632444412</v>
      </c>
      <c r="T197" s="60">
        <f t="shared" ref="T197:T203" si="204">$T$3</f>
        <v>261.58016723970195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9.5140469207500047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9.5140469207500047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projet'!$B$10,Paramètres!$A$1:$I$88,3,0)*VLOOKUP('Données projet'!$B$10,Paramètres!$A$1:$I$88,5,0)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0">
        <f t="shared" si="193"/>
        <v>293.33333333333616</v>
      </c>
      <c r="AN197" s="60">
        <f ca="1">AVERAGE(OFFSET($AM$3,0,0,'Données projet'!$E$10+1,1))-AVERAGE(OFFSET($H$3,0,0,'Données projet'!$E$10+1,1))</f>
        <v>311.71325080860925</v>
      </c>
      <c r="AO197" s="60">
        <f t="shared" ref="AO197:AO203" si="205">$AO$3</f>
        <v>468.07182620886226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4.4961032822606919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4.4961032822606919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0" t="e">
        <f t="shared" si="194"/>
        <v>#N/A</v>
      </c>
      <c r="BI197" s="60" t="e">
        <f ca="1">AVERAGE(OFFSET($BH$3,0,0,'Données projet'!$E$11+1,1))-AVERAGE(OFFSET($H$3,0,0,'Données projet'!$E$11+1,1))</f>
        <v>#N/A</v>
      </c>
      <c r="BJ197" s="60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0" t="e">
        <f t="shared" si="195"/>
        <v>#N/A</v>
      </c>
      <c r="CD197" s="60" t="e">
        <f ca="1">AVERAGE(OFFSET($CC$3,0,0,'Données projet'!$E$12+1,1))-AVERAGE(OFFSET($H$3,0,0,'Données projet'!$E$12+1,1))</f>
        <v>#N/A</v>
      </c>
      <c r="CE197" s="60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0" t="e">
        <f t="shared" si="196"/>
        <v>#N/A</v>
      </c>
      <c r="CY197" s="60" t="e">
        <f ca="1">AVERAGE(OFFSET($CX$3,0,0,'Données projet'!$E$13+1,1))-AVERAGE(OFFSET($H$3,0,0,'Données projet'!$E$13+1,1))</f>
        <v>#N/A</v>
      </c>
      <c r="CZ197" s="60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2.8421709430404007E-14</v>
      </c>
      <c r="O198" s="14">
        <f>N198*VLOOKUP('Données projet'!$B$9,Paramètres!$A$1:$I$88,3,0)*VLOOKUP('Données projet'!$B$9,Paramètres!$A$1:$I$88,5,0)</f>
        <v>2.4829205358400945E-14</v>
      </c>
      <c r="P198" s="14">
        <f t="shared" si="203"/>
        <v>4.3867331143352915E-13</v>
      </c>
      <c r="Q198" s="22">
        <f t="shared" si="162"/>
        <v>8.0726688341261168E-13</v>
      </c>
      <c r="R198" s="60">
        <f t="shared" si="191"/>
        <v>293.33333333333411</v>
      </c>
      <c r="S198" s="60">
        <f ca="1">AVERAGE(OFFSET($R$3,0,0,'Données projet'!$E$9+1,1))-AVERAGE(OFFSET($H$3,0,0,'Données projet'!$E$9+1,1))</f>
        <v>231.46455632444412</v>
      </c>
      <c r="T198" s="60">
        <f t="shared" si="204"/>
        <v>261.58016723970195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9.3274822636297205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9.3274822636297205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projet'!$B$10,Paramètres!$A$1:$I$88,3,0)*VLOOKUP('Données projet'!$B$10,Paramètres!$A$1:$I$88,5,0)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0">
        <f t="shared" si="193"/>
        <v>293.33333333333616</v>
      </c>
      <c r="AN198" s="60">
        <f ca="1">AVERAGE(OFFSET($AM$3,0,0,'Données projet'!$E$10+1,1))-AVERAGE(OFFSET($H$3,0,0,'Données projet'!$E$10+1,1))</f>
        <v>311.71325080860925</v>
      </c>
      <c r="AO198" s="60">
        <f t="shared" si="205"/>
        <v>468.07182620886226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4.4079374392477773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4.4079374392477773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0" t="e">
        <f t="shared" si="194"/>
        <v>#N/A</v>
      </c>
      <c r="BI198" s="60" t="e">
        <f ca="1">AVERAGE(OFFSET($BH$3,0,0,'Données projet'!$E$11+1,1))-AVERAGE(OFFSET($H$3,0,0,'Données projet'!$E$11+1,1))</f>
        <v>#N/A</v>
      </c>
      <c r="BJ198" s="60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0" t="e">
        <f t="shared" si="195"/>
        <v>#N/A</v>
      </c>
      <c r="CD198" s="60" t="e">
        <f ca="1">AVERAGE(OFFSET($CC$3,0,0,'Données projet'!$E$12+1,1))-AVERAGE(OFFSET($H$3,0,0,'Données projet'!$E$12+1,1))</f>
        <v>#N/A</v>
      </c>
      <c r="CE198" s="60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0" t="e">
        <f t="shared" si="196"/>
        <v>#N/A</v>
      </c>
      <c r="CY198" s="60" t="e">
        <f ca="1">AVERAGE(OFFSET($CX$3,0,0,'Données projet'!$E$13+1,1))-AVERAGE(OFFSET($H$3,0,0,'Données projet'!$E$13+1,1))</f>
        <v>#N/A</v>
      </c>
      <c r="CZ198" s="60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2.8421709430404007E-14</v>
      </c>
      <c r="O199" s="14">
        <f>N199*VLOOKUP('Données projet'!$B$9,Paramètres!$A$1:$I$88,3,0)*VLOOKUP('Données projet'!$B$9,Paramètres!$A$1:$I$88,5,0)</f>
        <v>2.4829205358400945E-14</v>
      </c>
      <c r="P199" s="14">
        <f t="shared" si="203"/>
        <v>4.3867331143352915E-13</v>
      </c>
      <c r="Q199" s="22">
        <f t="shared" si="162"/>
        <v>8.0726688341261168E-13</v>
      </c>
      <c r="R199" s="60">
        <f t="shared" si="191"/>
        <v>293.33333333333411</v>
      </c>
      <c r="S199" s="60">
        <f ca="1">AVERAGE(OFFSET($R$3,0,0,'Données projet'!$E$9+1,1))-AVERAGE(OFFSET($H$3,0,0,'Données projet'!$E$9+1,1))</f>
        <v>231.46455632444412</v>
      </c>
      <c r="T199" s="60">
        <f t="shared" si="204"/>
        <v>261.58016723970195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9.1445760256423601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9.1445760256423601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projet'!$B$10,Paramètres!$A$1:$I$88,3,0)*VLOOKUP('Données projet'!$B$10,Paramètres!$A$1:$I$88,5,0)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0">
        <f t="shared" si="193"/>
        <v>293.33333333333616</v>
      </c>
      <c r="AN199" s="60">
        <f ca="1">AVERAGE(OFFSET($AM$3,0,0,'Données projet'!$E$10+1,1))-AVERAGE(OFFSET($H$3,0,0,'Données projet'!$E$10+1,1))</f>
        <v>311.71325080860925</v>
      </c>
      <c r="AO199" s="60">
        <f t="shared" si="205"/>
        <v>468.07182620886226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4.3215004746404917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4.3215004746404917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0" t="e">
        <f t="shared" si="194"/>
        <v>#N/A</v>
      </c>
      <c r="BI199" s="60" t="e">
        <f ca="1">AVERAGE(OFFSET($BH$3,0,0,'Données projet'!$E$11+1,1))-AVERAGE(OFFSET($H$3,0,0,'Données projet'!$E$11+1,1))</f>
        <v>#N/A</v>
      </c>
      <c r="BJ199" s="60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0" t="e">
        <f t="shared" si="195"/>
        <v>#N/A</v>
      </c>
      <c r="CD199" s="60" t="e">
        <f ca="1">AVERAGE(OFFSET($CC$3,0,0,'Données projet'!$E$12+1,1))-AVERAGE(OFFSET($H$3,0,0,'Données projet'!$E$12+1,1))</f>
        <v>#N/A</v>
      </c>
      <c r="CE199" s="60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0" t="e">
        <f t="shared" si="196"/>
        <v>#N/A</v>
      </c>
      <c r="CY199" s="60" t="e">
        <f ca="1">AVERAGE(OFFSET($CX$3,0,0,'Données projet'!$E$13+1,1))-AVERAGE(OFFSET($H$3,0,0,'Données projet'!$E$13+1,1))</f>
        <v>#N/A</v>
      </c>
      <c r="CZ199" s="60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2.8421709430404007E-14</v>
      </c>
      <c r="O200" s="14">
        <f>N200*VLOOKUP('Données projet'!$B$9,Paramètres!$A$1:$I$88,3,0)*VLOOKUP('Données projet'!$B$9,Paramètres!$A$1:$I$88,5,0)</f>
        <v>2.4829205358400945E-14</v>
      </c>
      <c r="P200" s="14">
        <f t="shared" si="203"/>
        <v>4.3867331143352915E-13</v>
      </c>
      <c r="Q200" s="22">
        <f t="shared" si="162"/>
        <v>8.0726688341261168E-13</v>
      </c>
      <c r="R200" s="60">
        <f t="shared" si="191"/>
        <v>293.33333333333411</v>
      </c>
      <c r="S200" s="60">
        <f ca="1">AVERAGE(OFFSET($R$3,0,0,'Données projet'!$E$9+1,1))-AVERAGE(OFFSET($H$3,0,0,'Données projet'!$E$9+1,1))</f>
        <v>231.46455632444412</v>
      </c>
      <c r="T200" s="60">
        <f t="shared" si="204"/>
        <v>261.58016723970195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8.9652564674201436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8.9652564674201436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projet'!$B$10,Paramètres!$A$1:$I$88,3,0)*VLOOKUP('Données projet'!$B$10,Paramètres!$A$1:$I$88,5,0)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0">
        <f t="shared" si="193"/>
        <v>293.33333333333616</v>
      </c>
      <c r="AN200" s="60">
        <f ca="1">AVERAGE(OFFSET($AM$3,0,0,'Données projet'!$E$10+1,1))-AVERAGE(OFFSET($H$3,0,0,'Données projet'!$E$10+1,1))</f>
        <v>311.71325080860925</v>
      </c>
      <c r="AO200" s="60">
        <f t="shared" si="205"/>
        <v>468.07182620886226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4.2367584861878118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4.2367584861878118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0" t="e">
        <f t="shared" si="194"/>
        <v>#N/A</v>
      </c>
      <c r="BI200" s="60" t="e">
        <f ca="1">AVERAGE(OFFSET($BH$3,0,0,'Données projet'!$E$11+1,1))-AVERAGE(OFFSET($H$3,0,0,'Données projet'!$E$11+1,1))</f>
        <v>#N/A</v>
      </c>
      <c r="BJ200" s="60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0" t="e">
        <f t="shared" si="195"/>
        <v>#N/A</v>
      </c>
      <c r="CD200" s="60" t="e">
        <f ca="1">AVERAGE(OFFSET($CC$3,0,0,'Données projet'!$E$12+1,1))-AVERAGE(OFFSET($H$3,0,0,'Données projet'!$E$12+1,1))</f>
        <v>#N/A</v>
      </c>
      <c r="CE200" s="60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0" t="e">
        <f t="shared" si="196"/>
        <v>#N/A</v>
      </c>
      <c r="CY200" s="60" t="e">
        <f ca="1">AVERAGE(OFFSET($CX$3,0,0,'Données projet'!$E$13+1,1))-AVERAGE(OFFSET($H$3,0,0,'Données projet'!$E$13+1,1))</f>
        <v>#N/A</v>
      </c>
      <c r="CZ200" s="60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2.8421709430404007E-14</v>
      </c>
      <c r="O201" s="14">
        <f>N201*VLOOKUP('Données projet'!$B$9,Paramètres!$A$1:$I$88,3,0)*VLOOKUP('Données projet'!$B$9,Paramètres!$A$1:$I$88,5,0)</f>
        <v>2.4829205358400945E-14</v>
      </c>
      <c r="P201" s="14">
        <f t="shared" si="203"/>
        <v>4.3867331143352915E-13</v>
      </c>
      <c r="Q201" s="22">
        <f t="shared" si="162"/>
        <v>8.0726688341261168E-13</v>
      </c>
      <c r="R201" s="60">
        <f t="shared" si="191"/>
        <v>293.33333333333411</v>
      </c>
      <c r="S201" s="60">
        <f ca="1">AVERAGE(OFFSET($R$3,0,0,'Données projet'!$E$9+1,1))-AVERAGE(OFFSET($H$3,0,0,'Données projet'!$E$9+1,1))</f>
        <v>231.46455632444412</v>
      </c>
      <c r="T201" s="60">
        <f t="shared" si="204"/>
        <v>261.58016723970195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8.7894532563605328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8.7894532563605328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projet'!$B$10,Paramètres!$A$1:$I$88,3,0)*VLOOKUP('Données projet'!$B$10,Paramètres!$A$1:$I$88,5,0)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0">
        <f t="shared" si="193"/>
        <v>293.33333333333616</v>
      </c>
      <c r="AN201" s="60">
        <f ca="1">AVERAGE(OFFSET($AM$3,0,0,'Données projet'!$E$10+1,1))-AVERAGE(OFFSET($H$3,0,0,'Données projet'!$E$10+1,1))</f>
        <v>311.71325080860925</v>
      </c>
      <c r="AO201" s="60">
        <f t="shared" si="205"/>
        <v>468.07182620886226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4.1536782364411797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4.1536782364411797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0" t="e">
        <f t="shared" si="194"/>
        <v>#N/A</v>
      </c>
      <c r="BI201" s="60" t="e">
        <f ca="1">AVERAGE(OFFSET($BH$3,0,0,'Données projet'!$E$11+1,1))-AVERAGE(OFFSET($H$3,0,0,'Données projet'!$E$11+1,1))</f>
        <v>#N/A</v>
      </c>
      <c r="BJ201" s="60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0" t="e">
        <f t="shared" si="195"/>
        <v>#N/A</v>
      </c>
      <c r="CD201" s="60" t="e">
        <f ca="1">AVERAGE(OFFSET($CC$3,0,0,'Données projet'!$E$12+1,1))-AVERAGE(OFFSET($H$3,0,0,'Données projet'!$E$12+1,1))</f>
        <v>#N/A</v>
      </c>
      <c r="CE201" s="60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0" t="e">
        <f t="shared" si="196"/>
        <v>#N/A</v>
      </c>
      <c r="CY201" s="60" t="e">
        <f ca="1">AVERAGE(OFFSET($CX$3,0,0,'Données projet'!$E$13+1,1))-AVERAGE(OFFSET($H$3,0,0,'Données projet'!$E$13+1,1))</f>
        <v>#N/A</v>
      </c>
      <c r="CZ201" s="60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2.8421709430404007E-14</v>
      </c>
      <c r="O202" s="14">
        <f>N202*VLOOKUP('Données projet'!$B$9,Paramètres!$A$1:$I$88,3,0)*VLOOKUP('Données projet'!$B$9,Paramètres!$A$1:$I$88,5,0)</f>
        <v>2.4829205358400945E-14</v>
      </c>
      <c r="P202" s="14">
        <f t="shared" si="203"/>
        <v>4.3867331143352915E-13</v>
      </c>
      <c r="Q202" s="22">
        <f t="shared" si="162"/>
        <v>8.0726688341261168E-13</v>
      </c>
      <c r="R202" s="60">
        <f t="shared" si="191"/>
        <v>293.33333333333411</v>
      </c>
      <c r="S202" s="60">
        <f ca="1">AVERAGE(OFFSET($R$3,0,0,'Données projet'!$E$9+1,1))-AVERAGE(OFFSET($H$3,0,0,'Données projet'!$E$9+1,1))</f>
        <v>231.46455632444412</v>
      </c>
      <c r="T202" s="60">
        <f t="shared" si="204"/>
        <v>261.58016723970195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8.61709743904043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8.61709743904043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projet'!$B$10,Paramètres!$A$1:$I$88,3,0)*VLOOKUP('Données projet'!$B$10,Paramètres!$A$1:$I$88,5,0)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0">
        <f t="shared" si="193"/>
        <v>293.33333333333616</v>
      </c>
      <c r="AN202" s="60">
        <f ca="1">AVERAGE(OFFSET($AM$3,0,0,'Données projet'!$E$10+1,1))-AVERAGE(OFFSET($H$3,0,0,'Données projet'!$E$10+1,1))</f>
        <v>311.71325080860925</v>
      </c>
      <c r="AO202" s="60">
        <f t="shared" si="205"/>
        <v>468.07182620886226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4.0722271397181311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4.0722271397181311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0" t="e">
        <f t="shared" si="194"/>
        <v>#N/A</v>
      </c>
      <c r="BI202" s="60" t="e">
        <f ca="1">AVERAGE(OFFSET($BH$3,0,0,'Données projet'!$E$11+1,1))-AVERAGE(OFFSET($H$3,0,0,'Données projet'!$E$11+1,1))</f>
        <v>#N/A</v>
      </c>
      <c r="BJ202" s="60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0" t="e">
        <f t="shared" si="195"/>
        <v>#N/A</v>
      </c>
      <c r="CD202" s="60" t="e">
        <f ca="1">AVERAGE(OFFSET($CC$3,0,0,'Données projet'!$E$12+1,1))-AVERAGE(OFFSET($H$3,0,0,'Données projet'!$E$12+1,1))</f>
        <v>#N/A</v>
      </c>
      <c r="CE202" s="60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0" t="e">
        <f t="shared" si="196"/>
        <v>#N/A</v>
      </c>
      <c r="CY202" s="60" t="e">
        <f ca="1">AVERAGE(OFFSET($CX$3,0,0,'Données projet'!$E$13+1,1))-AVERAGE(OFFSET($H$3,0,0,'Données projet'!$E$13+1,1))</f>
        <v>#N/A</v>
      </c>
      <c r="CZ202" s="60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2.8421709430404007E-14</v>
      </c>
      <c r="O203" s="14">
        <f>N203*VLOOKUP('Données projet'!$B$9,Paramètres!$A$1:$I$88,3,0)*VLOOKUP('Données projet'!$B$9,Paramètres!$A$1:$I$88,5,0)</f>
        <v>2.4829205358400945E-14</v>
      </c>
      <c r="P203" s="14">
        <f t="shared" si="203"/>
        <v>4.3867331143352915E-13</v>
      </c>
      <c r="Q203" s="22">
        <f t="shared" si="162"/>
        <v>8.0726688341261168E-13</v>
      </c>
      <c r="R203" s="60">
        <f t="shared" si="191"/>
        <v>293.33333333333411</v>
      </c>
      <c r="S203" s="60">
        <f ca="1">AVERAGE(OFFSET($R$3,0,0,'Données projet'!$E$9+1,1))-AVERAGE(OFFSET($H$3,0,0,'Données projet'!$E$9+1,1))</f>
        <v>231.46455632444412</v>
      </c>
      <c r="T203" s="60">
        <f t="shared" si="204"/>
        <v>261.58016723970195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8.4481214141713075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8.4481214141713075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projet'!$B$10,Paramètres!$A$1:$I$88,3,0)*VLOOKUP('Données projet'!$B$10,Paramètres!$A$1:$I$88,5,0)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0">
        <f t="shared" si="193"/>
        <v>293.33333333333616</v>
      </c>
      <c r="AN203" s="60">
        <f ca="1">AVERAGE(OFFSET($AM$3,0,0,'Données projet'!$E$10+1,1))-AVERAGE(OFFSET($H$3,0,0,'Données projet'!$E$10+1,1))</f>
        <v>311.71325080860925</v>
      </c>
      <c r="AO203" s="60">
        <f t="shared" si="205"/>
        <v>468.07182620886226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3.9923732493215578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3.9923732493215578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0" t="e">
        <f t="shared" si="194"/>
        <v>#N/A</v>
      </c>
      <c r="BI203" s="60" t="e">
        <f ca="1">AVERAGE(OFFSET($BH$3,0,0,'Données projet'!$E$11+1,1))-AVERAGE(OFFSET($H$3,0,0,'Données projet'!$E$11+1,1))</f>
        <v>#N/A</v>
      </c>
      <c r="BJ203" s="60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0" t="e">
        <f t="shared" si="195"/>
        <v>#N/A</v>
      </c>
      <c r="CD203" s="60" t="e">
        <f ca="1">AVERAGE(OFFSET($CC$3,0,0,'Données projet'!$E$12+1,1))-AVERAGE(OFFSET($H$3,0,0,'Données projet'!$E$12+1,1))</f>
        <v>#N/A</v>
      </c>
      <c r="CE203" s="60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0" t="e">
        <f t="shared" si="196"/>
        <v>#N/A</v>
      </c>
      <c r="CY203" s="60" t="e">
        <f ca="1">AVERAGE(OFFSET($CX$3,0,0,'Données projet'!$E$13+1,1))-AVERAGE(OFFSET($H$3,0,0,'Données projet'!$E$13+1,1))</f>
        <v>#N/A</v>
      </c>
      <c r="CZ203" s="60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294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294</v>
      </c>
      <c r="BA204" s="84" t="s">
        <v>294</v>
      </c>
      <c r="BV204" s="84" t="s">
        <v>294</v>
      </c>
      <c r="CQ204" s="84" t="s">
        <v>294</v>
      </c>
      <c r="DL204" s="84" t="s">
        <v>294</v>
      </c>
      <c r="EG204" s="84" t="s">
        <v>294</v>
      </c>
      <c r="FB204" s="84" t="s">
        <v>294</v>
      </c>
      <c r="FW204" s="84" t="s">
        <v>294</v>
      </c>
      <c r="GR204" s="84" t="s">
        <v>294</v>
      </c>
    </row>
    <row r="205" spans="1:218" ht="16" thickBot="1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1.4003603312913959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1.4982610367903493</v>
      </c>
      <c r="BA205" s="85" t="e">
        <f>EXP(LN('Données projet'!B88)/'Données projet'!A88)</f>
        <v>#NUM!</v>
      </c>
      <c r="BV205" s="85" t="e">
        <f>EXP(LN('Données projet'!B114)/'Données projet'!A114)</f>
        <v>#NUM!</v>
      </c>
      <c r="CQ205" s="85" t="e">
        <f>EXP(LN('Données projet'!B140)/'Données projet'!A140)</f>
        <v>#NUM!</v>
      </c>
      <c r="DL205" s="85" t="e">
        <f>EXP(LN('Données projet'!B166)/'Données projet'!A166)</f>
        <v>#NUM!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5" defaultRowHeight="15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23" t="s">
        <v>238</v>
      </c>
      <c r="P2" s="126">
        <v>0</v>
      </c>
    </row>
    <row r="3" spans="1:16" ht="16" thickBot="1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24"/>
      <c r="P3" s="133">
        <v>0.2</v>
      </c>
    </row>
    <row r="4" spans="1:16" ht="16" thickBot="1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23" t="s">
        <v>237</v>
      </c>
      <c r="P5" s="126">
        <v>0</v>
      </c>
    </row>
    <row r="6" spans="1:16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25"/>
      <c r="P6" s="134">
        <v>0.05</v>
      </c>
    </row>
    <row r="7" spans="1:16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25"/>
      <c r="P7" s="134">
        <v>0.1</v>
      </c>
    </row>
    <row r="8" spans="1:16" ht="16" thickBot="1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24"/>
      <c r="P8" s="133">
        <v>0.15</v>
      </c>
    </row>
    <row r="9" spans="1:16" ht="16" thickBot="1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23" t="s">
        <v>236</v>
      </c>
      <c r="P10" s="126">
        <v>0</v>
      </c>
    </row>
    <row r="11" spans="1:16" ht="16" thickBot="1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24"/>
      <c r="P11" s="133">
        <v>0.1</v>
      </c>
    </row>
    <row r="12" spans="1:16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>
      <c r="A87" s="127" t="s">
        <v>148</v>
      </c>
      <c r="B87" s="135"/>
      <c r="C87" s="129">
        <v>0.42</v>
      </c>
      <c r="D87" s="129" t="s">
        <v>161</v>
      </c>
      <c r="E87" s="129">
        <v>1.3</v>
      </c>
      <c r="F87" s="130" t="s">
        <v>274</v>
      </c>
      <c r="G87" s="136"/>
      <c r="H87" s="135"/>
      <c r="I87" s="137"/>
    </row>
    <row r="88" spans="1:14" ht="16" thickBot="1">
      <c r="A88" s="138" t="s">
        <v>149</v>
      </c>
      <c r="B88" s="139"/>
      <c r="C88" s="140">
        <v>0.56999999999999995</v>
      </c>
      <c r="D88" s="141" t="s">
        <v>161</v>
      </c>
      <c r="E88" s="140">
        <v>1.56</v>
      </c>
      <c r="F88" s="140" t="s">
        <v>274</v>
      </c>
      <c r="G88" s="139"/>
      <c r="H88" s="139"/>
      <c r="I88" s="142"/>
    </row>
    <row r="92" spans="1:14">
      <c r="A92" s="127" t="s">
        <v>208</v>
      </c>
    </row>
    <row r="93" spans="1:14">
      <c r="A93" s="127" t="s">
        <v>209</v>
      </c>
    </row>
    <row r="94" spans="1:14">
      <c r="A94" s="127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38" sqref="J38"/>
    </sheetView>
  </sheetViews>
  <sheetFormatPr baseColWidth="10" defaultColWidth="11.5" defaultRowHeight="15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3"/>
    <col min="14" max="15" width="11.5" style="1"/>
    <col min="16" max="17" width="13.5" style="1" customWidth="1"/>
    <col min="18" max="16384" width="11.5" style="1"/>
  </cols>
  <sheetData>
    <row r="1" spans="1:62" ht="16" thickBot="1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>
      <c r="A2" s="314" t="s">
        <v>271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5"/>
      <c r="B3" s="25"/>
      <c r="C3" s="25"/>
      <c r="D3" s="25"/>
      <c r="E3" s="25"/>
      <c r="F3" s="25"/>
      <c r="G3" s="25"/>
      <c r="H3" s="25"/>
      <c r="I3" s="226"/>
      <c r="J3" s="226"/>
      <c r="K3" s="226"/>
      <c r="L3" s="226"/>
      <c r="M3" s="226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>
      <c r="A4" s="25"/>
      <c r="B4" s="25"/>
      <c r="C4" s="25"/>
      <c r="D4" s="25"/>
      <c r="E4" s="25"/>
      <c r="F4" s="25"/>
      <c r="G4" s="25"/>
      <c r="H4" s="25"/>
      <c r="I4" s="226"/>
      <c r="J4" s="226"/>
      <c r="K4" s="226"/>
      <c r="L4" s="226"/>
      <c r="M4" s="226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150" t="str">
        <f>IF('Données projet'!$B$9="","",'Données projet'!$B$9)</f>
        <v>Chêne rouge d'Amérique</v>
      </c>
      <c r="B6" s="151">
        <f>'Données projet'!D9</f>
        <v>2.4993440000000002</v>
      </c>
      <c r="C6" s="152">
        <f ca="1">IF(OR('Données projet'!B9="",'Données projet'!C9="",'Données projet'!C9=0%),0,Calculateur!S3)</f>
        <v>231.46455632444412</v>
      </c>
      <c r="D6" s="152">
        <f>IF(OR('Données projet'!B9="",'Données projet'!C9="",'Données projet'!C9=0%),0,Calculateur!T3)</f>
        <v>261.58016723970195</v>
      </c>
      <c r="E6" s="152">
        <f ca="1">MIN(C6,D6)</f>
        <v>231.46455632444412</v>
      </c>
      <c r="F6" s="152">
        <f ca="1">E6*B6</f>
        <v>578.50955006216157</v>
      </c>
      <c r="G6" s="152">
        <f ca="1">F6*(100%-'Données projet'!$C$24)*(100%-'Données projet'!$C$25)*(100%-'Données projet'!$C$26)*(100%-'Données projet'!$C$27)</f>
        <v>520.6585950559454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projet'!$B$9,Paramètres!$A$1:$I$88,9,0)*B6)</f>
        <v>66.857452000000009</v>
      </c>
      <c r="K6" s="156">
        <f>J6*(100%-'Données projet'!$C$24)*(100%-'Données projet'!$C$25)*(100%-'Données projet'!$C$26)*(100%-'Données projet'!$C$27)</f>
        <v>60.17170680000001</v>
      </c>
      <c r="L6" s="157">
        <f ca="1">G6+I6+K6</f>
        <v>580.83030185594544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>
      <c r="A7" s="158" t="str">
        <f>IF('Données projet'!$B$10="","",'Données projet'!$B$10)</f>
        <v>Robinier faux-acacia</v>
      </c>
      <c r="B7" s="159">
        <f>'Données projet'!D10</f>
        <v>2.4606559999999997</v>
      </c>
      <c r="C7" s="152">
        <f ca="1">IF(OR('Données projet'!B10="",'Données projet'!C10="",'Données projet'!C10=0%),0,Calculateur!AN3)</f>
        <v>311.71325080860925</v>
      </c>
      <c r="D7" s="152">
        <f>IF(OR('Données projet'!B10="",'Données projet'!C10="",'Données projet'!C10=0%),0,Calculateur!AO3)</f>
        <v>468.07182620886226</v>
      </c>
      <c r="E7" s="152">
        <f t="shared" ref="E7:E15" ca="1" si="0">MIN(C7,D7)</f>
        <v>311.71325080860925</v>
      </c>
      <c r="F7" s="152">
        <f t="shared" ref="F7:F15" ca="1" si="1">E7*B7</f>
        <v>767.0190808817091</v>
      </c>
      <c r="G7" s="152">
        <f ca="1">F7*(100%-'Données projet'!$C$24)*(100%-'Données projet'!$C$25)*(100%-'Données projet'!$C$26)*(100%-'Données projet'!$C$27)</f>
        <v>690.31717279353825</v>
      </c>
      <c r="H7" s="160">
        <f>IF(OR('Données projet'!B10="",'Données projet'!C10="",'Données projet'!C10=0%),0,AVERAGE(Calculateur!$AX$3:$AX$33)*B7)</f>
        <v>0.11670951028266727</v>
      </c>
      <c r="I7" s="154">
        <f>H7*(100%-'Données projet'!$C$24)*(100%-'Données projet'!$C$25)*(100%-'Données projet'!$C$26)*(100%-'Données projet'!$C$27)</f>
        <v>0.10503855925440055</v>
      </c>
      <c r="J7" s="155">
        <f>IF(OR('Données projet'!B10="",'Données projet'!C10="",'Données projet'!C10=0%),0,SUM(Calculateur!$AQ$3:$AQ$33)*VLOOKUP('Données projet'!$B$10,Paramètres!$A$1:$I$88,9,0)*B7)</f>
        <v>53.211685999999993</v>
      </c>
      <c r="K7" s="156">
        <f>J7*(100%-'Données projet'!$C$24)*(100%-'Données projet'!$C$25)*(100%-'Données projet'!$C$26)*(100%-'Données projet'!$C$27)</f>
        <v>47.890517399999993</v>
      </c>
      <c r="L7" s="157">
        <f t="shared" ref="L7:L15" ca="1" si="2">G7+I7+K7</f>
        <v>738.31272875279262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>
      <c r="A8" s="158" t="str">
        <f>IF('Données projet'!$B$11="","",'Données projet'!$B$11)</f>
        <v/>
      </c>
      <c r="B8" s="159">
        <f>'Données projet'!D11</f>
        <v>0</v>
      </c>
      <c r="C8" s="152">
        <f>IF(OR('Données projet'!B11="",'Données projet'!C11="",'Données projet'!C11=0%),0,Calculateur!BI3)</f>
        <v>0</v>
      </c>
      <c r="D8" s="152">
        <f>IF(OR('Données projet'!B11="",'Données projet'!C11="",'Données projet'!C11=0%),0,Calculateur!BJ3)</f>
        <v>0</v>
      </c>
      <c r="E8" s="152">
        <f t="shared" si="0"/>
        <v>0</v>
      </c>
      <c r="F8" s="152">
        <f t="shared" si="1"/>
        <v>0</v>
      </c>
      <c r="G8" s="152">
        <f>F8*(100%-'Données projet'!$C$24)*(100%-'Données projet'!$C$25)*(100%-'Données projet'!$C$26)*(100%-'Données projet'!$C$27)</f>
        <v>0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projet'!$B$11,Paramètres!$A$1:$I$88,9,0)*B8)</f>
        <v>0</v>
      </c>
      <c r="K8" s="156">
        <f>J8*(100%-'Données projet'!$C$24)*(100%-'Données projet'!$C$25)*(100%-'Données projet'!$C$26)*(100%-'Données projet'!$C$27)</f>
        <v>0</v>
      </c>
      <c r="L8" s="157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58" t="str">
        <f>IF('Données projet'!$B$12="","",'Données projet'!$B$12)</f>
        <v/>
      </c>
      <c r="B9" s="159">
        <f>'Données projet'!D12</f>
        <v>0</v>
      </c>
      <c r="C9" s="152">
        <f>IF(OR('Données projet'!B12="",'Données projet'!C12="",'Données projet'!C12=0%),0,Calculateur!CD3)</f>
        <v>0</v>
      </c>
      <c r="D9" s="152">
        <f>IF(OR('Données projet'!B12="",'Données projet'!C12="",'Données projet'!C12=0%),0,Calculateur!CE3)</f>
        <v>0</v>
      </c>
      <c r="E9" s="152">
        <f t="shared" si="0"/>
        <v>0</v>
      </c>
      <c r="F9" s="152">
        <f t="shared" si="1"/>
        <v>0</v>
      </c>
      <c r="G9" s="152">
        <f>F9*(100%-'Données projet'!$C$24)*(100%-'Données projet'!$C$25)*(100%-'Données projet'!$C$26)*(100%-'Données projet'!$C$27)</f>
        <v>0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projet'!$B$12,Paramètres!$A$1:$I$88,9,0)*B9)</f>
        <v>0</v>
      </c>
      <c r="K9" s="156">
        <f>J9*(100%-'Données projet'!$C$24)*(100%-'Données projet'!$C$25)*(100%-'Données projet'!$C$26)*(100%-'Données projet'!$C$27)</f>
        <v>0</v>
      </c>
      <c r="L9" s="157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158" t="str">
        <f>IF('Données projet'!$B$13="","",'Données projet'!$B$13)</f>
        <v/>
      </c>
      <c r="B10" s="159">
        <f>'Données projet'!D13</f>
        <v>0</v>
      </c>
      <c r="C10" s="152">
        <f>IF(OR('Données projet'!B13="",'Données projet'!C13="",'Données projet'!C13=0%),0,Calculateur!CY3)</f>
        <v>0</v>
      </c>
      <c r="D10" s="152">
        <f>IF(OR('Données projet'!B13="",'Données projet'!C13="",'Données projet'!C13=0%),0,Calculateur!CZ3)</f>
        <v>0</v>
      </c>
      <c r="E10" s="152">
        <f t="shared" si="0"/>
        <v>0</v>
      </c>
      <c r="F10" s="152">
        <f t="shared" si="1"/>
        <v>0</v>
      </c>
      <c r="G10" s="152">
        <f>F10*(100%-'Données projet'!$C$24)*(100%-'Données projet'!$C$25)*(100%-'Données projet'!$C$26)*(100%-'Données projet'!$C$27)</f>
        <v>0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projet'!$B$13,Paramètres!$A$1:$I$88,9,0)*B10)</f>
        <v>0</v>
      </c>
      <c r="K10" s="156">
        <f>J10*(100%-'Données projet'!$C$24)*(100%-'Données projet'!$C$25)*(100%-'Données projet'!$C$26)*(100%-'Données projet'!$C$27)</f>
        <v>0</v>
      </c>
      <c r="L10" s="157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>
      <c r="A11" s="158" t="str">
        <f>IF('Données projet'!$B$14="","",'Données projet'!$B$14)</f>
        <v/>
      </c>
      <c r="B11" s="159">
        <f>'Données projet'!D14</f>
        <v>0</v>
      </c>
      <c r="C11" s="152">
        <f>IF(OR('Données projet'!B14="",'Données projet'!C14="",'Données projet'!C14=0%),0,Calculateur!DT3)</f>
        <v>0</v>
      </c>
      <c r="D11" s="152">
        <f>IF(OR('Données projet'!B14="",'Données projet'!C14="",'Données projet'!C14=0%),0,Calculateur!DU3)</f>
        <v>0</v>
      </c>
      <c r="E11" s="152">
        <f t="shared" si="0"/>
        <v>0</v>
      </c>
      <c r="F11" s="152">
        <f t="shared" si="1"/>
        <v>0</v>
      </c>
      <c r="G11" s="152">
        <f>F11*(100%-'Données projet'!$C$24)*(100%-'Données projet'!$C$25)*(100%-'Données projet'!$C$26)*(100%-'Données projet'!$C$27)</f>
        <v>0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projet'!$B$14,Paramètres!$A$1:$I$88,9,0)*B11)</f>
        <v>0</v>
      </c>
      <c r="K11" s="156">
        <f>J11*(100%-'Données projet'!$C$24)*(100%-'Données projet'!$C$25)*(100%-'Données projet'!$C$26)*(100%-'Données projet'!$C$27)</f>
        <v>0</v>
      </c>
      <c r="L11" s="157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projet'!$B$15,Paramètres!$A$1:$I$88,9,0)*B12)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projet'!$B$16,Paramètres!$A$1:$I$88,9,0)*B13)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projet'!$B$17,Paramètres!$A$1:$I$88,9,0)*B14)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projet'!$B$18,Paramètres!$A$1:$I$88,9,0)*B15)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>
      <c r="A16" s="221"/>
      <c r="B16" s="228"/>
      <c r="C16" s="229"/>
      <c r="D16" s="25"/>
      <c r="E16" s="25"/>
      <c r="F16" s="170">
        <f t="shared" ref="F16:L16" ca="1" si="3">SUM(F6:F15)</f>
        <v>1345.5286309438707</v>
      </c>
      <c r="G16" s="171">
        <f t="shared" ca="1" si="3"/>
        <v>1210.9757678494836</v>
      </c>
      <c r="H16" s="172">
        <f t="shared" si="3"/>
        <v>0.11670951028266727</v>
      </c>
      <c r="I16" s="172">
        <f t="shared" si="3"/>
        <v>0.10503855925440055</v>
      </c>
      <c r="J16" s="173">
        <f t="shared" si="3"/>
        <v>120.06913800000001</v>
      </c>
      <c r="K16" s="173">
        <f t="shared" si="3"/>
        <v>108.0622242</v>
      </c>
      <c r="L16" s="174">
        <f t="shared" ca="1" si="3"/>
        <v>1319.1430306087382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>
      <c r="A17" s="221"/>
      <c r="B17" s="228"/>
      <c r="C17" s="229"/>
      <c r="D17" s="226"/>
      <c r="E17" s="226"/>
      <c r="F17" s="326" t="s">
        <v>246</v>
      </c>
      <c r="G17" s="327"/>
      <c r="H17" s="327"/>
      <c r="I17" s="327"/>
      <c r="J17" s="327"/>
      <c r="K17" s="327"/>
      <c r="L17" s="32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>
      <c r="A18" s="221"/>
      <c r="B18" s="228"/>
      <c r="C18" s="229"/>
      <c r="D18" s="226"/>
      <c r="E18" s="226"/>
      <c r="F18" s="328"/>
      <c r="G18" s="328"/>
      <c r="H18" s="328"/>
      <c r="I18" s="328"/>
      <c r="J18" s="328"/>
      <c r="K18" s="328"/>
      <c r="L18" s="32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5"/>
      <c r="B19" s="25"/>
      <c r="C19" s="25"/>
      <c r="D19" s="25"/>
      <c r="E19" s="25"/>
      <c r="F19" s="25"/>
      <c r="G19" s="25"/>
      <c r="H19" s="25"/>
      <c r="I19" s="226"/>
      <c r="J19" s="226"/>
      <c r="K19" s="226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>
      <c r="A20" s="25"/>
      <c r="B20" s="25"/>
      <c r="C20" s="25"/>
      <c r="D20" s="25"/>
      <c r="E20" s="25"/>
      <c r="F20" s="25"/>
      <c r="G20" s="25"/>
      <c r="H20" s="25"/>
      <c r="I20" s="226"/>
      <c r="J20" s="226"/>
      <c r="K20" s="226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>
      <c r="A21" s="175" t="str">
        <f>A6</f>
        <v>Chêne rouge d'Amérique</v>
      </c>
      <c r="B21" s="5"/>
      <c r="C21" s="5"/>
      <c r="D21" s="5"/>
      <c r="E21" s="5"/>
      <c r="F21" s="5"/>
      <c r="G21" s="5"/>
      <c r="H21" s="5"/>
      <c r="I21" s="226"/>
      <c r="J21" s="226"/>
      <c r="K21" s="226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>
      <c r="A22" s="5"/>
      <c r="B22" s="5"/>
      <c r="C22" s="5"/>
      <c r="D22" s="5"/>
      <c r="E22" s="5"/>
      <c r="F22" s="5"/>
      <c r="G22" s="5"/>
      <c r="H22" s="5"/>
      <c r="I22" s="226"/>
      <c r="J22" s="226"/>
      <c r="K22" s="226"/>
      <c r="L22" s="226"/>
      <c r="M22" s="226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>
      <c r="A23" s="5"/>
      <c r="B23" s="5"/>
      <c r="C23" s="5"/>
      <c r="D23" s="5"/>
      <c r="E23" s="5"/>
      <c r="F23" s="5"/>
      <c r="G23" s="5"/>
      <c r="H23" s="5"/>
      <c r="I23" s="226"/>
      <c r="J23" s="226"/>
      <c r="K23" s="226"/>
      <c r="L23" s="226"/>
      <c r="M23" s="226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>
      <c r="A24" s="5"/>
      <c r="B24" s="5"/>
      <c r="C24" s="5"/>
      <c r="D24" s="5"/>
      <c r="E24" s="5"/>
      <c r="F24" s="5"/>
      <c r="G24" s="5"/>
      <c r="H24" s="5"/>
      <c r="I24" s="226"/>
      <c r="J24" s="226"/>
      <c r="K24" s="226"/>
      <c r="L24" s="226"/>
      <c r="M24" s="226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>
      <c r="A25" s="5"/>
      <c r="B25" s="5"/>
      <c r="C25" s="5"/>
      <c r="D25" s="5"/>
      <c r="E25" s="5"/>
      <c r="F25" s="5"/>
      <c r="G25" s="5"/>
      <c r="H25" s="5"/>
      <c r="I25" s="226"/>
      <c r="J25" s="226"/>
      <c r="K25" s="226"/>
      <c r="L25" s="226"/>
      <c r="M25" s="226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>
      <c r="A26" s="5"/>
      <c r="B26" s="5"/>
      <c r="C26" s="5"/>
      <c r="D26" s="5"/>
      <c r="E26" s="5"/>
      <c r="F26" s="5"/>
      <c r="G26" s="5"/>
      <c r="H26" s="5"/>
      <c r="I26" s="226"/>
      <c r="J26" s="226"/>
      <c r="K26" s="226"/>
      <c r="L26" s="226"/>
      <c r="M26" s="226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>
      <c r="A27" s="5"/>
      <c r="B27" s="5"/>
      <c r="C27" s="5"/>
      <c r="D27" s="5"/>
      <c r="E27" s="5"/>
      <c r="F27" s="5"/>
      <c r="G27" s="5"/>
      <c r="H27" s="5"/>
      <c r="I27" s="226"/>
      <c r="J27" s="226"/>
      <c r="K27" s="226"/>
      <c r="L27" s="226"/>
      <c r="M27" s="226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>
      <c r="A28" s="5"/>
      <c r="B28" s="5"/>
      <c r="C28" s="5"/>
      <c r="D28" s="5"/>
      <c r="E28" s="5"/>
      <c r="F28" s="5"/>
      <c r="G28" s="5"/>
      <c r="H28" s="5"/>
      <c r="I28" s="226"/>
      <c r="J28" s="226"/>
      <c r="K28" s="226"/>
      <c r="L28" s="226"/>
      <c r="M28" s="226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>
      <c r="A29" s="5"/>
      <c r="B29" s="5"/>
      <c r="C29" s="5"/>
      <c r="D29" s="5"/>
      <c r="E29" s="5"/>
      <c r="F29" s="5"/>
      <c r="G29" s="5"/>
      <c r="H29" s="5"/>
      <c r="I29" s="226"/>
      <c r="J29" s="226"/>
      <c r="K29" s="226"/>
      <c r="L29" s="226"/>
      <c r="M29" s="226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>
      <c r="A30" s="5"/>
      <c r="B30" s="5"/>
      <c r="C30" s="5"/>
      <c r="D30" s="5"/>
      <c r="E30" s="5"/>
      <c r="F30" s="5"/>
      <c r="G30" s="5"/>
      <c r="H30" s="5"/>
      <c r="I30" s="226"/>
      <c r="J30" s="226"/>
      <c r="K30" s="226"/>
      <c r="L30" s="226"/>
      <c r="M30" s="226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>
      <c r="A31" s="5"/>
      <c r="B31" s="5"/>
      <c r="C31" s="5"/>
      <c r="D31" s="5"/>
      <c r="E31" s="5"/>
      <c r="F31" s="5"/>
      <c r="G31" s="5"/>
      <c r="H31" s="5"/>
      <c r="I31" s="226"/>
      <c r="J31" s="226"/>
      <c r="K31" s="226"/>
      <c r="L31" s="226"/>
      <c r="M31" s="226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>
      <c r="A32" s="5"/>
      <c r="B32" s="5"/>
      <c r="C32" s="5"/>
      <c r="D32" s="5"/>
      <c r="E32" s="5"/>
      <c r="F32" s="5"/>
      <c r="G32" s="5"/>
      <c r="H32" s="5"/>
      <c r="I32" s="226"/>
      <c r="J32" s="226"/>
      <c r="K32" s="226"/>
      <c r="L32" s="226"/>
      <c r="M32" s="226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>
      <c r="A33" s="5"/>
      <c r="B33" s="5"/>
      <c r="C33" s="5"/>
      <c r="D33" s="5"/>
      <c r="E33" s="5"/>
      <c r="F33" s="5"/>
      <c r="G33" s="5"/>
      <c r="H33" s="5"/>
      <c r="I33" s="226"/>
      <c r="J33" s="226"/>
      <c r="K33" s="226"/>
      <c r="L33" s="226"/>
      <c r="M33" s="226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>
      <c r="A34" s="5"/>
      <c r="B34" s="5"/>
      <c r="C34" s="5"/>
      <c r="D34" s="5"/>
      <c r="E34" s="5"/>
      <c r="F34" s="5"/>
      <c r="G34" s="5"/>
      <c r="H34" s="5"/>
      <c r="I34" s="226"/>
      <c r="J34" s="226"/>
      <c r="K34" s="226"/>
      <c r="L34" s="226"/>
      <c r="M34" s="226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>
      <c r="A35" s="5"/>
      <c r="B35" s="5"/>
      <c r="C35" s="5"/>
      <c r="D35" s="5"/>
      <c r="E35" s="5"/>
      <c r="F35" s="5"/>
      <c r="G35" s="5"/>
      <c r="H35" s="5"/>
      <c r="I35" s="226"/>
      <c r="J35" s="226"/>
      <c r="K35" s="226"/>
      <c r="L35" s="226"/>
      <c r="M35" s="226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>
      <c r="A36" s="5"/>
      <c r="B36" s="5"/>
      <c r="C36" s="5"/>
      <c r="D36" s="5"/>
      <c r="E36" s="5"/>
      <c r="F36" s="5"/>
      <c r="G36" s="5"/>
      <c r="H36" s="5"/>
      <c r="I36" s="226"/>
      <c r="J36" s="226"/>
      <c r="K36" s="226"/>
      <c r="L36" s="226"/>
      <c r="M36" s="226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>
      <c r="A37" s="5"/>
      <c r="B37" s="5"/>
      <c r="C37" s="5"/>
      <c r="D37" s="5"/>
      <c r="E37" s="5"/>
      <c r="F37" s="5"/>
      <c r="G37" s="5"/>
      <c r="H37" s="5"/>
      <c r="I37" s="226"/>
      <c r="J37" s="226"/>
      <c r="K37" s="226"/>
      <c r="L37" s="226"/>
      <c r="M37" s="226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>
      <c r="A38" s="5"/>
      <c r="B38" s="5"/>
      <c r="C38" s="5"/>
      <c r="D38" s="5"/>
      <c r="E38" s="5"/>
      <c r="F38" s="5"/>
      <c r="G38" s="5"/>
      <c r="H38" s="5"/>
      <c r="I38" s="226"/>
      <c r="J38" s="226"/>
      <c r="K38" s="226"/>
      <c r="L38" s="226"/>
      <c r="M38" s="226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>
      <c r="A39" s="175" t="str">
        <f>A7</f>
        <v>Robinier faux-acacia</v>
      </c>
      <c r="B39" s="5"/>
      <c r="C39" s="5"/>
      <c r="D39" s="5"/>
      <c r="E39" s="5"/>
      <c r="F39" s="5"/>
      <c r="G39" s="5"/>
      <c r="H39" s="5"/>
      <c r="I39" s="226"/>
      <c r="J39" s="226"/>
      <c r="K39" s="226"/>
      <c r="L39" s="226"/>
      <c r="M39" s="226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>
      <c r="A40" s="5"/>
      <c r="B40" s="5"/>
      <c r="C40" s="5"/>
      <c r="D40" s="5"/>
      <c r="E40" s="5"/>
      <c r="F40" s="5"/>
      <c r="G40" s="5"/>
      <c r="H40" s="5"/>
      <c r="I40" s="226"/>
      <c r="J40" s="226"/>
      <c r="K40" s="226"/>
      <c r="L40" s="226"/>
      <c r="M40" s="226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>
      <c r="A41" s="5"/>
      <c r="B41" s="5"/>
      <c r="C41" s="5"/>
      <c r="D41" s="5"/>
      <c r="E41" s="5"/>
      <c r="F41" s="5"/>
      <c r="G41" s="5"/>
      <c r="H41" s="5"/>
      <c r="I41" s="226"/>
      <c r="J41" s="226"/>
      <c r="K41" s="226"/>
      <c r="L41" s="226"/>
      <c r="M41" s="226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>
      <c r="A42" s="5"/>
      <c r="B42" s="5"/>
      <c r="C42" s="5"/>
      <c r="D42" s="5"/>
      <c r="E42" s="5"/>
      <c r="F42" s="5"/>
      <c r="G42" s="5"/>
      <c r="H42" s="5"/>
      <c r="I42" s="226"/>
      <c r="J42" s="226"/>
      <c r="K42" s="226"/>
      <c r="L42" s="226"/>
      <c r="M42" s="226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>
      <c r="A43" s="5"/>
      <c r="B43" s="5"/>
      <c r="C43" s="5"/>
      <c r="D43" s="5"/>
      <c r="E43" s="5"/>
      <c r="F43" s="5"/>
      <c r="G43" s="5"/>
      <c r="H43" s="5"/>
      <c r="I43" s="226"/>
      <c r="J43" s="226"/>
      <c r="K43" s="226"/>
      <c r="L43" s="226"/>
      <c r="M43" s="226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>
      <c r="A44" s="5"/>
      <c r="B44" s="5"/>
      <c r="C44" s="5"/>
      <c r="D44" s="5"/>
      <c r="E44" s="5"/>
      <c r="F44" s="5"/>
      <c r="G44" s="5"/>
      <c r="H44" s="5"/>
      <c r="I44" s="226"/>
      <c r="J44" s="226"/>
      <c r="K44" s="226"/>
      <c r="L44" s="226"/>
      <c r="M44" s="226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>
      <c r="A45" s="5"/>
      <c r="B45" s="5"/>
      <c r="C45" s="5"/>
      <c r="D45" s="5"/>
      <c r="E45" s="5"/>
      <c r="F45" s="5"/>
      <c r="G45" s="5"/>
      <c r="H45" s="5"/>
      <c r="I45" s="226"/>
      <c r="J45" s="226"/>
      <c r="K45" s="226"/>
      <c r="L45" s="226"/>
      <c r="M45" s="226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>
      <c r="A46" s="5"/>
      <c r="B46" s="5"/>
      <c r="C46" s="5"/>
      <c r="D46" s="5"/>
      <c r="E46" s="5"/>
      <c r="F46" s="5"/>
      <c r="G46" s="5"/>
      <c r="H46" s="5"/>
      <c r="I46" s="226"/>
      <c r="J46" s="226"/>
      <c r="K46" s="226"/>
      <c r="L46" s="226"/>
      <c r="M46" s="226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>
      <c r="A47" s="5"/>
      <c r="B47" s="5"/>
      <c r="C47" s="5"/>
      <c r="D47" s="5"/>
      <c r="E47" s="5"/>
      <c r="F47" s="5"/>
      <c r="G47" s="5"/>
      <c r="H47" s="5"/>
      <c r="I47" s="226"/>
      <c r="J47" s="226"/>
      <c r="K47" s="226"/>
      <c r="L47" s="226"/>
      <c r="M47" s="226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>
      <c r="A48" s="5"/>
      <c r="B48" s="5"/>
      <c r="C48" s="5"/>
      <c r="D48" s="5"/>
      <c r="E48" s="5"/>
      <c r="F48" s="5"/>
      <c r="G48" s="5"/>
      <c r="H48" s="5"/>
      <c r="I48" s="226"/>
      <c r="J48" s="226"/>
      <c r="K48" s="226"/>
      <c r="L48" s="226"/>
      <c r="M48" s="226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>
      <c r="A49" s="5"/>
      <c r="B49" s="5"/>
      <c r="C49" s="5"/>
      <c r="D49" s="5"/>
      <c r="E49" s="5"/>
      <c r="F49" s="5"/>
      <c r="G49" s="5"/>
      <c r="H49" s="5"/>
      <c r="I49" s="226"/>
      <c r="J49" s="226"/>
      <c r="K49" s="226"/>
      <c r="L49" s="226"/>
      <c r="M49" s="226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>
      <c r="A50" s="5"/>
      <c r="B50" s="5"/>
      <c r="C50" s="5"/>
      <c r="D50" s="5"/>
      <c r="E50" s="5"/>
      <c r="F50" s="5"/>
      <c r="G50" s="5"/>
      <c r="H50" s="5"/>
      <c r="I50" s="226"/>
      <c r="J50" s="226"/>
      <c r="K50" s="226"/>
      <c r="L50" s="226"/>
      <c r="M50" s="226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>
      <c r="A51" s="5"/>
      <c r="B51" s="5"/>
      <c r="C51" s="5"/>
      <c r="D51" s="5"/>
      <c r="E51" s="5"/>
      <c r="F51" s="5"/>
      <c r="G51" s="5"/>
      <c r="H51" s="5"/>
      <c r="I51" s="226"/>
      <c r="J51" s="226"/>
      <c r="K51" s="226"/>
      <c r="L51" s="226"/>
      <c r="M51" s="226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A52" s="5"/>
      <c r="B52" s="5"/>
      <c r="C52" s="5"/>
      <c r="D52" s="5"/>
      <c r="E52" s="5"/>
      <c r="F52" s="5"/>
      <c r="G52" s="5"/>
      <c r="H52" s="5"/>
      <c r="I52" s="226"/>
      <c r="J52" s="226"/>
      <c r="K52" s="226"/>
      <c r="L52" s="226"/>
      <c r="M52" s="226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A53" s="5"/>
      <c r="B53" s="5"/>
      <c r="C53" s="5"/>
      <c r="D53" s="5"/>
      <c r="E53" s="5"/>
      <c r="F53" s="5"/>
      <c r="G53" s="5"/>
      <c r="H53" s="5"/>
      <c r="I53" s="226"/>
      <c r="J53" s="226"/>
      <c r="K53" s="226"/>
      <c r="L53" s="226"/>
      <c r="M53" s="226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A54" s="5"/>
      <c r="B54" s="5"/>
      <c r="C54" s="5"/>
      <c r="D54" s="5"/>
      <c r="E54" s="5"/>
      <c r="F54" s="5"/>
      <c r="G54" s="5"/>
      <c r="H54" s="5"/>
      <c r="I54" s="226"/>
      <c r="J54" s="226"/>
      <c r="K54" s="226"/>
      <c r="L54" s="226"/>
      <c r="M54" s="226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A55" s="5"/>
      <c r="B55" s="5"/>
      <c r="C55" s="5"/>
      <c r="D55" s="5"/>
      <c r="E55" s="5"/>
      <c r="F55" s="5"/>
      <c r="G55" s="5"/>
      <c r="H55" s="5"/>
      <c r="I55" s="226"/>
      <c r="J55" s="226"/>
      <c r="K55" s="226"/>
      <c r="L55" s="226"/>
      <c r="M55" s="226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>
      <c r="A56" s="5"/>
      <c r="B56" s="5"/>
      <c r="C56" s="5"/>
      <c r="D56" s="5"/>
      <c r="E56" s="5"/>
      <c r="F56" s="5"/>
      <c r="G56" s="5"/>
      <c r="H56" s="5"/>
      <c r="I56" s="226"/>
      <c r="J56" s="226"/>
      <c r="K56" s="226"/>
      <c r="L56" s="226"/>
      <c r="M56" s="226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>
      <c r="A57" s="175" t="str">
        <f>A8</f>
        <v/>
      </c>
      <c r="B57" s="5"/>
      <c r="C57" s="5"/>
      <c r="D57" s="5"/>
      <c r="E57" s="5"/>
      <c r="F57" s="5"/>
      <c r="G57" s="5"/>
      <c r="H57" s="5"/>
      <c r="I57" s="226"/>
      <c r="J57" s="226"/>
      <c r="K57" s="226"/>
      <c r="L57" s="226"/>
      <c r="M57" s="226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A58" s="5"/>
      <c r="B58" s="5"/>
      <c r="C58" s="5"/>
      <c r="D58" s="5"/>
      <c r="E58" s="5"/>
      <c r="F58" s="5"/>
      <c r="G58" s="5"/>
      <c r="H58" s="5"/>
      <c r="I58" s="226"/>
      <c r="J58" s="226"/>
      <c r="K58" s="226"/>
      <c r="L58" s="226"/>
      <c r="M58" s="226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A59" s="5"/>
      <c r="B59" s="5"/>
      <c r="C59" s="5"/>
      <c r="D59" s="5"/>
      <c r="E59" s="5"/>
      <c r="F59" s="5"/>
      <c r="G59" s="5"/>
      <c r="H59" s="5"/>
      <c r="I59" s="226"/>
      <c r="J59" s="226"/>
      <c r="K59" s="226"/>
      <c r="L59" s="226"/>
      <c r="M59" s="226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A60" s="5"/>
      <c r="B60" s="5"/>
      <c r="C60" s="5"/>
      <c r="D60" s="5"/>
      <c r="E60" s="5"/>
      <c r="F60" s="5"/>
      <c r="G60" s="5"/>
      <c r="H60" s="5"/>
      <c r="I60" s="226"/>
      <c r="J60" s="226"/>
      <c r="K60" s="226"/>
      <c r="L60" s="226"/>
      <c r="M60" s="226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A61" s="5"/>
      <c r="B61" s="5"/>
      <c r="C61" s="5"/>
      <c r="D61" s="5"/>
      <c r="E61" s="5"/>
      <c r="F61" s="5"/>
      <c r="G61" s="5"/>
      <c r="H61" s="5"/>
      <c r="I61" s="226"/>
      <c r="J61" s="226"/>
      <c r="K61" s="226"/>
      <c r="L61" s="226"/>
      <c r="M61" s="226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A62" s="5"/>
      <c r="B62" s="5"/>
      <c r="C62" s="5"/>
      <c r="D62" s="5"/>
      <c r="E62" s="5"/>
      <c r="F62" s="5"/>
      <c r="G62" s="5"/>
      <c r="H62" s="5"/>
      <c r="I62" s="226"/>
      <c r="J62" s="226"/>
      <c r="K62" s="226"/>
      <c r="L62" s="226"/>
      <c r="M62" s="226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A63" s="5"/>
      <c r="B63" s="5"/>
      <c r="C63" s="5"/>
      <c r="D63" s="5"/>
      <c r="E63" s="5"/>
      <c r="F63" s="5"/>
      <c r="G63" s="5"/>
      <c r="H63" s="5"/>
      <c r="I63" s="226"/>
      <c r="J63" s="226"/>
      <c r="K63" s="226"/>
      <c r="L63" s="226"/>
      <c r="M63" s="226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A64" s="5"/>
      <c r="B64" s="5"/>
      <c r="C64" s="5"/>
      <c r="D64" s="5"/>
      <c r="E64" s="5"/>
      <c r="F64" s="5"/>
      <c r="G64" s="5"/>
      <c r="H64" s="5"/>
      <c r="I64" s="226"/>
      <c r="J64" s="226"/>
      <c r="K64" s="226"/>
      <c r="L64" s="226"/>
      <c r="M64" s="226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>
      <c r="A65" s="5"/>
      <c r="B65" s="5"/>
      <c r="C65" s="5"/>
      <c r="D65" s="5"/>
      <c r="E65" s="5"/>
      <c r="F65" s="5"/>
      <c r="G65" s="5"/>
      <c r="H65" s="5"/>
      <c r="I65" s="226"/>
      <c r="J65" s="226"/>
      <c r="K65" s="226"/>
      <c r="L65" s="226"/>
      <c r="M65" s="226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>
      <c r="A66" s="5"/>
      <c r="B66" s="5"/>
      <c r="C66" s="5"/>
      <c r="D66" s="5"/>
      <c r="E66" s="5"/>
      <c r="F66" s="5"/>
      <c r="G66" s="5"/>
      <c r="H66" s="5"/>
      <c r="I66" s="226"/>
      <c r="J66" s="226"/>
      <c r="K66" s="226"/>
      <c r="L66" s="226"/>
      <c r="M66" s="226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>
      <c r="A67" s="5"/>
      <c r="B67" s="5"/>
      <c r="C67" s="5"/>
      <c r="D67" s="5"/>
      <c r="E67" s="5"/>
      <c r="F67" s="5"/>
      <c r="G67" s="5"/>
      <c r="H67" s="5"/>
      <c r="I67" s="226"/>
      <c r="J67" s="226"/>
      <c r="K67" s="226"/>
      <c r="L67" s="226"/>
      <c r="M67" s="226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>
      <c r="A68" s="5"/>
      <c r="B68" s="5"/>
      <c r="C68" s="5"/>
      <c r="D68" s="5"/>
      <c r="E68" s="5"/>
      <c r="F68" s="5"/>
      <c r="G68" s="5"/>
      <c r="H68" s="5"/>
      <c r="I68" s="226"/>
      <c r="J68" s="226"/>
      <c r="K68" s="226"/>
      <c r="L68" s="226"/>
      <c r="M68" s="226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>
      <c r="A69" s="5"/>
      <c r="B69" s="5"/>
      <c r="C69" s="5"/>
      <c r="D69" s="5"/>
      <c r="E69" s="5"/>
      <c r="F69" s="5"/>
      <c r="G69" s="5"/>
      <c r="H69" s="5"/>
      <c r="I69" s="226"/>
      <c r="J69" s="226"/>
      <c r="K69" s="226"/>
      <c r="L69" s="226"/>
      <c r="M69" s="226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>
      <c r="A70" s="5"/>
      <c r="B70" s="5"/>
      <c r="C70" s="5"/>
      <c r="D70" s="5"/>
      <c r="E70" s="5"/>
      <c r="F70" s="5"/>
      <c r="G70" s="5"/>
      <c r="H70" s="5"/>
      <c r="I70" s="226"/>
      <c r="J70" s="226"/>
      <c r="K70" s="226"/>
      <c r="L70" s="226"/>
      <c r="M70" s="226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>
      <c r="A71" s="5"/>
      <c r="B71" s="5"/>
      <c r="C71" s="5"/>
      <c r="D71" s="5"/>
      <c r="E71" s="5"/>
      <c r="F71" s="5"/>
      <c r="G71" s="5"/>
      <c r="H71" s="5"/>
      <c r="I71" s="226"/>
      <c r="J71" s="226"/>
      <c r="K71" s="226"/>
      <c r="L71" s="226"/>
      <c r="M71" s="226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>
      <c r="A72" s="5"/>
      <c r="B72" s="5"/>
      <c r="C72" s="5"/>
      <c r="D72" s="5"/>
      <c r="E72" s="5"/>
      <c r="F72" s="5"/>
      <c r="G72" s="5"/>
      <c r="H72" s="5"/>
      <c r="I72" s="226"/>
      <c r="J72" s="226"/>
      <c r="K72" s="226"/>
      <c r="L72" s="226"/>
      <c r="M72" s="226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>
      <c r="A73" s="5"/>
      <c r="B73" s="5"/>
      <c r="C73" s="5"/>
      <c r="D73" s="5"/>
      <c r="E73" s="5"/>
      <c r="F73" s="5"/>
      <c r="G73" s="5"/>
      <c r="H73" s="5"/>
      <c r="I73" s="226"/>
      <c r="J73" s="226"/>
      <c r="K73" s="226"/>
      <c r="L73" s="226"/>
      <c r="M73" s="226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>
      <c r="A74" s="5"/>
      <c r="B74" s="5"/>
      <c r="C74" s="5"/>
      <c r="D74" s="5"/>
      <c r="E74" s="5"/>
      <c r="F74" s="5"/>
      <c r="G74" s="5"/>
      <c r="H74" s="5"/>
      <c r="I74" s="226"/>
      <c r="J74" s="226"/>
      <c r="K74" s="226"/>
      <c r="L74" s="226"/>
      <c r="M74" s="226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>
      <c r="A75" s="5"/>
      <c r="B75" s="5"/>
      <c r="C75" s="5"/>
      <c r="D75" s="5"/>
      <c r="E75" s="5"/>
      <c r="F75" s="5"/>
      <c r="G75" s="5"/>
      <c r="H75" s="5"/>
      <c r="I75" s="226"/>
      <c r="J75" s="226"/>
      <c r="K75" s="226"/>
      <c r="L75" s="226"/>
      <c r="M75" s="226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>
      <c r="A76" s="175" t="str">
        <f>A9</f>
        <v/>
      </c>
      <c r="B76" s="5"/>
      <c r="C76" s="5"/>
      <c r="D76" s="5"/>
      <c r="E76" s="5"/>
      <c r="F76" s="5"/>
      <c r="G76" s="5"/>
      <c r="H76" s="5"/>
      <c r="I76" s="226"/>
      <c r="J76" s="226"/>
      <c r="K76" s="226"/>
      <c r="L76" s="226"/>
      <c r="M76" s="226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>
      <c r="A77" s="5"/>
      <c r="B77" s="5"/>
      <c r="C77" s="5"/>
      <c r="D77" s="5"/>
      <c r="E77" s="5"/>
      <c r="F77" s="5"/>
      <c r="G77" s="5"/>
      <c r="H77" s="5"/>
      <c r="I77" s="226"/>
      <c r="J77" s="226"/>
      <c r="K77" s="226"/>
      <c r="L77" s="226"/>
      <c r="M77" s="226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>
      <c r="A78" s="5"/>
      <c r="B78" s="5"/>
      <c r="C78" s="5"/>
      <c r="D78" s="5"/>
      <c r="E78" s="5"/>
      <c r="F78" s="5"/>
      <c r="G78" s="5"/>
      <c r="H78" s="5"/>
      <c r="I78" s="226"/>
      <c r="J78" s="226"/>
      <c r="K78" s="226"/>
      <c r="L78" s="226"/>
      <c r="M78" s="226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>
      <c r="A79" s="5"/>
      <c r="B79" s="5"/>
      <c r="C79" s="5"/>
      <c r="D79" s="5"/>
      <c r="E79" s="5"/>
      <c r="F79" s="5"/>
      <c r="G79" s="5"/>
      <c r="H79" s="5"/>
      <c r="I79" s="226"/>
      <c r="J79" s="226"/>
      <c r="K79" s="226"/>
      <c r="L79" s="226"/>
      <c r="M79" s="226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>
      <c r="A80" s="5"/>
      <c r="B80" s="5"/>
      <c r="C80" s="5"/>
      <c r="D80" s="5"/>
      <c r="E80" s="5"/>
      <c r="F80" s="5"/>
      <c r="G80" s="5"/>
      <c r="H80" s="5"/>
      <c r="I80" s="226"/>
      <c r="J80" s="226"/>
      <c r="K80" s="226"/>
      <c r="L80" s="226"/>
      <c r="M80" s="226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>
      <c r="A81" s="5"/>
      <c r="B81" s="5"/>
      <c r="C81" s="5"/>
      <c r="D81" s="5"/>
      <c r="E81" s="5"/>
      <c r="F81" s="5"/>
      <c r="G81" s="5"/>
      <c r="H81" s="5"/>
      <c r="I81" s="226"/>
      <c r="J81" s="226"/>
      <c r="K81" s="226"/>
      <c r="L81" s="226"/>
      <c r="M81" s="226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>
      <c r="A82" s="5"/>
      <c r="B82" s="5"/>
      <c r="C82" s="5"/>
      <c r="D82" s="5"/>
      <c r="E82" s="5"/>
      <c r="F82" s="5"/>
      <c r="G82" s="5"/>
      <c r="H82" s="5"/>
      <c r="I82" s="226"/>
      <c r="J82" s="226"/>
      <c r="K82" s="226"/>
      <c r="L82" s="226"/>
      <c r="M82" s="226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>
      <c r="A83" s="5"/>
      <c r="B83" s="5"/>
      <c r="C83" s="5"/>
      <c r="D83" s="5"/>
      <c r="E83" s="5"/>
      <c r="F83" s="5"/>
      <c r="G83" s="5"/>
      <c r="H83" s="5"/>
      <c r="I83" s="226"/>
      <c r="J83" s="226"/>
      <c r="K83" s="226"/>
      <c r="L83" s="226"/>
      <c r="M83" s="226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>
      <c r="A84" s="5"/>
      <c r="B84" s="5"/>
      <c r="C84" s="5"/>
      <c r="D84" s="5"/>
      <c r="E84" s="5"/>
      <c r="F84" s="5"/>
      <c r="G84" s="5"/>
      <c r="H84" s="5"/>
      <c r="I84" s="226"/>
      <c r="J84" s="226"/>
      <c r="K84" s="226"/>
      <c r="L84" s="226"/>
      <c r="M84" s="226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>
      <c r="A85" s="5"/>
      <c r="B85" s="5"/>
      <c r="C85" s="5"/>
      <c r="D85" s="5"/>
      <c r="E85" s="5"/>
      <c r="F85" s="5"/>
      <c r="G85" s="5"/>
      <c r="H85" s="5"/>
      <c r="I85" s="226"/>
      <c r="J85" s="226"/>
      <c r="K85" s="226"/>
      <c r="L85" s="226"/>
      <c r="M85" s="226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>
      <c r="A86" s="5"/>
      <c r="B86" s="5"/>
      <c r="C86" s="5"/>
      <c r="D86" s="5"/>
      <c r="E86" s="5"/>
      <c r="F86" s="5"/>
      <c r="G86" s="5"/>
      <c r="H86" s="5"/>
      <c r="I86" s="226"/>
      <c r="J86" s="226"/>
      <c r="K86" s="226"/>
      <c r="L86" s="226"/>
      <c r="M86" s="226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>
      <c r="A87" s="5"/>
      <c r="B87" s="5"/>
      <c r="C87" s="5"/>
      <c r="D87" s="5"/>
      <c r="E87" s="5"/>
      <c r="F87" s="5"/>
      <c r="G87" s="5"/>
      <c r="H87" s="5"/>
      <c r="I87" s="226"/>
      <c r="J87" s="226"/>
      <c r="K87" s="226"/>
      <c r="L87" s="226"/>
      <c r="M87" s="226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>
      <c r="A88" s="5"/>
      <c r="B88" s="5"/>
      <c r="C88" s="5"/>
      <c r="D88" s="5"/>
      <c r="E88" s="5"/>
      <c r="F88" s="5"/>
      <c r="G88" s="5"/>
      <c r="H88" s="5"/>
      <c r="I88" s="226"/>
      <c r="J88" s="226"/>
      <c r="K88" s="226"/>
      <c r="L88" s="226"/>
      <c r="M88" s="226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>
      <c r="A89" s="5"/>
      <c r="B89" s="5"/>
      <c r="C89" s="5"/>
      <c r="D89" s="5"/>
      <c r="E89" s="5"/>
      <c r="F89" s="5"/>
      <c r="G89" s="5"/>
      <c r="H89" s="5"/>
      <c r="I89" s="226"/>
      <c r="J89" s="226"/>
      <c r="K89" s="226"/>
      <c r="L89" s="226"/>
      <c r="M89" s="226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>
      <c r="A90" s="5"/>
      <c r="B90" s="5"/>
      <c r="C90" s="5"/>
      <c r="D90" s="5"/>
      <c r="E90" s="5"/>
      <c r="F90" s="5"/>
      <c r="G90" s="5"/>
      <c r="H90" s="5"/>
      <c r="I90" s="226"/>
      <c r="J90" s="226"/>
      <c r="K90" s="226"/>
      <c r="L90" s="226"/>
      <c r="M90" s="226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>
      <c r="A91" s="5"/>
      <c r="B91" s="5"/>
      <c r="C91" s="5"/>
      <c r="D91" s="5"/>
      <c r="E91" s="5"/>
      <c r="F91" s="5"/>
      <c r="G91" s="5"/>
      <c r="H91" s="5"/>
      <c r="I91" s="226"/>
      <c r="J91" s="226"/>
      <c r="K91" s="226"/>
      <c r="L91" s="226"/>
      <c r="M91" s="226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>
      <c r="A92" s="5"/>
      <c r="B92" s="5"/>
      <c r="C92" s="5"/>
      <c r="D92" s="5"/>
      <c r="E92" s="5"/>
      <c r="F92" s="5"/>
      <c r="G92" s="5"/>
      <c r="H92" s="5"/>
      <c r="I92" s="226"/>
      <c r="J92" s="226"/>
      <c r="K92" s="226"/>
      <c r="L92" s="226"/>
      <c r="M92" s="226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>
      <c r="A93" s="5"/>
      <c r="B93" s="5"/>
      <c r="C93" s="5"/>
      <c r="D93" s="5"/>
      <c r="E93" s="5"/>
      <c r="F93" s="5"/>
      <c r="G93" s="5"/>
      <c r="H93" s="5"/>
      <c r="I93" s="226"/>
      <c r="J93" s="226"/>
      <c r="K93" s="226"/>
      <c r="L93" s="226"/>
      <c r="M93" s="226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>
      <c r="A94" s="175" t="str">
        <f>A10</f>
        <v/>
      </c>
      <c r="B94" s="5"/>
      <c r="C94" s="5"/>
      <c r="D94" s="5"/>
      <c r="E94" s="5"/>
      <c r="F94" s="5"/>
      <c r="G94" s="5"/>
      <c r="H94" s="5"/>
      <c r="I94" s="226"/>
      <c r="J94" s="226"/>
      <c r="K94" s="226"/>
      <c r="L94" s="226"/>
      <c r="M94" s="226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>
      <c r="A95" s="5"/>
      <c r="B95" s="5"/>
      <c r="C95" s="5"/>
      <c r="D95" s="5"/>
      <c r="E95" s="5"/>
      <c r="F95" s="5"/>
      <c r="G95" s="5"/>
      <c r="H95" s="5"/>
      <c r="I95" s="226"/>
      <c r="J95" s="226"/>
      <c r="K95" s="226"/>
      <c r="L95" s="226"/>
      <c r="M95" s="226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>
      <c r="A96" s="5"/>
      <c r="B96" s="5"/>
      <c r="C96" s="5"/>
      <c r="D96" s="5"/>
      <c r="E96" s="5"/>
      <c r="F96" s="5"/>
      <c r="G96" s="5"/>
      <c r="H96" s="5"/>
      <c r="I96" s="226"/>
      <c r="J96" s="226"/>
      <c r="K96" s="226"/>
      <c r="L96" s="226"/>
      <c r="M96" s="226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>
      <c r="A97" s="5"/>
      <c r="B97" s="5"/>
      <c r="C97" s="5"/>
      <c r="D97" s="5"/>
      <c r="E97" s="5"/>
      <c r="F97" s="5"/>
      <c r="G97" s="5"/>
      <c r="H97" s="5"/>
      <c r="I97" s="226"/>
      <c r="J97" s="226"/>
      <c r="K97" s="226"/>
      <c r="L97" s="226"/>
      <c r="M97" s="226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>
      <c r="A98" s="5"/>
      <c r="B98" s="5"/>
      <c r="C98" s="5"/>
      <c r="D98" s="5"/>
      <c r="E98" s="5"/>
      <c r="F98" s="5"/>
      <c r="G98" s="5"/>
      <c r="H98" s="5"/>
      <c r="I98" s="226"/>
      <c r="J98" s="226"/>
      <c r="K98" s="226"/>
      <c r="L98" s="226"/>
      <c r="M98" s="226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>
      <c r="A99" s="5"/>
      <c r="B99" s="5"/>
      <c r="C99" s="5"/>
      <c r="D99" s="5"/>
      <c r="E99" s="5"/>
      <c r="F99" s="5"/>
      <c r="G99" s="5"/>
      <c r="H99" s="5"/>
      <c r="I99" s="226"/>
      <c r="J99" s="226"/>
      <c r="K99" s="226"/>
      <c r="L99" s="226"/>
      <c r="M99" s="226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>
      <c r="A100" s="5"/>
      <c r="B100" s="5"/>
      <c r="C100" s="5"/>
      <c r="D100" s="5"/>
      <c r="E100" s="5"/>
      <c r="F100" s="5"/>
      <c r="G100" s="5"/>
      <c r="H100" s="5"/>
      <c r="I100" s="226"/>
      <c r="J100" s="226"/>
      <c r="K100" s="226"/>
      <c r="L100" s="226"/>
      <c r="M100" s="226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>
      <c r="A101" s="5"/>
      <c r="B101" s="5"/>
      <c r="C101" s="5"/>
      <c r="D101" s="5"/>
      <c r="E101" s="5"/>
      <c r="F101" s="5"/>
      <c r="G101" s="5"/>
      <c r="H101" s="5"/>
      <c r="I101" s="226"/>
      <c r="J101" s="226"/>
      <c r="K101" s="226"/>
      <c r="L101" s="226"/>
      <c r="M101" s="226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>
      <c r="A102" s="5"/>
      <c r="B102" s="5"/>
      <c r="C102" s="5"/>
      <c r="D102" s="5"/>
      <c r="E102" s="5"/>
      <c r="F102" s="5"/>
      <c r="G102" s="5"/>
      <c r="H102" s="5"/>
      <c r="I102" s="226"/>
      <c r="J102" s="226"/>
      <c r="K102" s="226"/>
      <c r="L102" s="226"/>
      <c r="M102" s="226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>
      <c r="A103" s="5"/>
      <c r="B103" s="5"/>
      <c r="C103" s="5"/>
      <c r="D103" s="5"/>
      <c r="E103" s="5"/>
      <c r="F103" s="5"/>
      <c r="G103" s="5"/>
      <c r="H103" s="5"/>
      <c r="I103" s="226"/>
      <c r="J103" s="226"/>
      <c r="K103" s="226"/>
      <c r="L103" s="226"/>
      <c r="M103" s="226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>
      <c r="A104" s="5"/>
      <c r="B104" s="5"/>
      <c r="C104" s="5"/>
      <c r="D104" s="5"/>
      <c r="E104" s="5"/>
      <c r="F104" s="5"/>
      <c r="G104" s="5"/>
      <c r="H104" s="5"/>
      <c r="I104" s="226"/>
      <c r="J104" s="226"/>
      <c r="K104" s="226"/>
      <c r="L104" s="226"/>
      <c r="M104" s="226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>
      <c r="A105" s="5"/>
      <c r="B105" s="5"/>
      <c r="C105" s="5"/>
      <c r="D105" s="5"/>
      <c r="E105" s="5"/>
      <c r="F105" s="5"/>
      <c r="G105" s="5"/>
      <c r="H105" s="5"/>
      <c r="I105" s="226"/>
      <c r="J105" s="226"/>
      <c r="K105" s="226"/>
      <c r="L105" s="226"/>
      <c r="M105" s="226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>
      <c r="A106" s="5"/>
      <c r="B106" s="5"/>
      <c r="C106" s="5"/>
      <c r="D106" s="5"/>
      <c r="E106" s="5"/>
      <c r="F106" s="5"/>
      <c r="G106" s="5"/>
      <c r="H106" s="5"/>
      <c r="I106" s="226"/>
      <c r="J106" s="226"/>
      <c r="K106" s="226"/>
      <c r="L106" s="226"/>
      <c r="M106" s="226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>
      <c r="A107" s="5"/>
      <c r="B107" s="5"/>
      <c r="C107" s="5"/>
      <c r="D107" s="5"/>
      <c r="E107" s="5"/>
      <c r="F107" s="5"/>
      <c r="G107" s="5"/>
      <c r="H107" s="5"/>
      <c r="I107" s="226"/>
      <c r="J107" s="226"/>
      <c r="K107" s="226"/>
      <c r="L107" s="226"/>
      <c r="M107" s="226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>
      <c r="A108" s="5"/>
      <c r="B108" s="5"/>
      <c r="C108" s="5"/>
      <c r="D108" s="5"/>
      <c r="E108" s="5"/>
      <c r="F108" s="5"/>
      <c r="G108" s="5"/>
      <c r="H108" s="5"/>
      <c r="I108" s="226"/>
      <c r="J108" s="226"/>
      <c r="K108" s="226"/>
      <c r="L108" s="226"/>
      <c r="M108" s="226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>
      <c r="A109" s="5"/>
      <c r="B109" s="5"/>
      <c r="C109" s="5"/>
      <c r="D109" s="5"/>
      <c r="E109" s="5"/>
      <c r="F109" s="5"/>
      <c r="G109" s="5"/>
      <c r="H109" s="5"/>
      <c r="I109" s="226"/>
      <c r="J109" s="226"/>
      <c r="K109" s="226"/>
      <c r="L109" s="226"/>
      <c r="M109" s="226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>
      <c r="A110" s="5"/>
      <c r="B110" s="5"/>
      <c r="C110" s="5"/>
      <c r="D110" s="5"/>
      <c r="E110" s="5"/>
      <c r="F110" s="5"/>
      <c r="G110" s="5"/>
      <c r="H110" s="5"/>
      <c r="I110" s="226"/>
      <c r="J110" s="226"/>
      <c r="K110" s="226"/>
      <c r="L110" s="226"/>
      <c r="M110" s="226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>
      <c r="A111" s="5"/>
      <c r="B111" s="5"/>
      <c r="C111" s="5"/>
      <c r="D111" s="5"/>
      <c r="E111" s="5"/>
      <c r="F111" s="5"/>
      <c r="G111" s="5"/>
      <c r="H111" s="5"/>
      <c r="I111" s="226"/>
      <c r="J111" s="226"/>
      <c r="K111" s="226"/>
      <c r="L111" s="226"/>
      <c r="M111" s="226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>
      <c r="A112" s="175" t="str">
        <f>A11</f>
        <v/>
      </c>
      <c r="B112" s="5"/>
      <c r="C112" s="5"/>
      <c r="D112" s="5"/>
      <c r="E112" s="5"/>
      <c r="F112" s="5"/>
      <c r="G112" s="5"/>
      <c r="H112" s="5"/>
      <c r="I112" s="226"/>
      <c r="J112" s="226"/>
      <c r="K112" s="226"/>
      <c r="L112" s="226"/>
      <c r="M112" s="226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>
      <c r="A113" s="5"/>
      <c r="B113" s="5"/>
      <c r="C113" s="5"/>
      <c r="D113" s="5"/>
      <c r="E113" s="5"/>
      <c r="F113" s="5"/>
      <c r="G113" s="5"/>
      <c r="H113" s="5"/>
      <c r="I113" s="226"/>
      <c r="J113" s="226"/>
      <c r="K113" s="226"/>
      <c r="L113" s="226"/>
      <c r="M113" s="226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>
      <c r="A114" s="5"/>
      <c r="B114" s="5"/>
      <c r="C114" s="5"/>
      <c r="D114" s="5"/>
      <c r="E114" s="5"/>
      <c r="F114" s="5"/>
      <c r="G114" s="5"/>
      <c r="H114" s="5"/>
      <c r="I114" s="226"/>
      <c r="J114" s="226"/>
      <c r="K114" s="226"/>
      <c r="L114" s="226"/>
      <c r="M114" s="226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>
      <c r="A115" s="5"/>
      <c r="B115" s="5"/>
      <c r="C115" s="5"/>
      <c r="D115" s="5"/>
      <c r="E115" s="5"/>
      <c r="F115" s="5"/>
      <c r="G115" s="5"/>
      <c r="H115" s="5"/>
      <c r="I115" s="226"/>
      <c r="J115" s="226"/>
      <c r="K115" s="226"/>
      <c r="L115" s="226"/>
      <c r="M115" s="226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>
      <c r="A116" s="5"/>
      <c r="B116" s="5"/>
      <c r="C116" s="5"/>
      <c r="D116" s="5"/>
      <c r="E116" s="5"/>
      <c r="F116" s="5"/>
      <c r="G116" s="5"/>
      <c r="H116" s="5"/>
      <c r="I116" s="226"/>
      <c r="J116" s="226"/>
      <c r="K116" s="226"/>
      <c r="L116" s="226"/>
      <c r="M116" s="226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>
      <c r="A117" s="5"/>
      <c r="B117" s="5"/>
      <c r="C117" s="5"/>
      <c r="D117" s="5"/>
      <c r="E117" s="5"/>
      <c r="F117" s="5"/>
      <c r="G117" s="5"/>
      <c r="H117" s="5"/>
      <c r="I117" s="226"/>
      <c r="J117" s="226"/>
      <c r="K117" s="226"/>
      <c r="L117" s="226"/>
      <c r="M117" s="226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>
      <c r="A118" s="5"/>
      <c r="B118" s="5"/>
      <c r="C118" s="5"/>
      <c r="D118" s="5"/>
      <c r="E118" s="5"/>
      <c r="F118" s="5"/>
      <c r="G118" s="5"/>
      <c r="H118" s="5"/>
      <c r="I118" s="226"/>
      <c r="J118" s="226"/>
      <c r="K118" s="226"/>
      <c r="L118" s="226"/>
      <c r="M118" s="226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>
      <c r="A119" s="5"/>
      <c r="B119" s="5"/>
      <c r="C119" s="5"/>
      <c r="D119" s="5"/>
      <c r="E119" s="5"/>
      <c r="F119" s="5"/>
      <c r="G119" s="5"/>
      <c r="H119" s="5"/>
      <c r="I119" s="226"/>
      <c r="J119" s="226"/>
      <c r="K119" s="226"/>
      <c r="L119" s="226"/>
      <c r="M119" s="226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>
      <c r="A120" s="5"/>
      <c r="B120" s="5"/>
      <c r="C120" s="5"/>
      <c r="D120" s="5"/>
      <c r="E120" s="5"/>
      <c r="F120" s="5"/>
      <c r="G120" s="5"/>
      <c r="H120" s="5"/>
      <c r="I120" s="226"/>
      <c r="J120" s="226"/>
      <c r="K120" s="226"/>
      <c r="L120" s="226"/>
      <c r="M120" s="226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>
      <c r="A121" s="5"/>
      <c r="B121" s="5"/>
      <c r="C121" s="5"/>
      <c r="D121" s="5"/>
      <c r="E121" s="5"/>
      <c r="F121" s="5"/>
      <c r="G121" s="5"/>
      <c r="H121" s="5"/>
      <c r="I121" s="226"/>
      <c r="J121" s="226"/>
      <c r="K121" s="226"/>
      <c r="L121" s="226"/>
      <c r="M121" s="226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>
      <c r="A122" s="5"/>
      <c r="B122" s="5"/>
      <c r="C122" s="5"/>
      <c r="D122" s="5"/>
      <c r="E122" s="5"/>
      <c r="F122" s="5"/>
      <c r="G122" s="5"/>
      <c r="H122" s="5"/>
      <c r="I122" s="226"/>
      <c r="J122" s="226"/>
      <c r="K122" s="226"/>
      <c r="L122" s="226"/>
      <c r="M122" s="226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>
      <c r="A123" s="5"/>
      <c r="B123" s="5"/>
      <c r="C123" s="5"/>
      <c r="D123" s="5"/>
      <c r="E123" s="5"/>
      <c r="F123" s="5"/>
      <c r="G123" s="5"/>
      <c r="H123" s="5"/>
      <c r="I123" s="226"/>
      <c r="J123" s="226"/>
      <c r="K123" s="226"/>
      <c r="L123" s="226"/>
      <c r="M123" s="226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>
      <c r="A124" s="5"/>
      <c r="B124" s="5"/>
      <c r="C124" s="5"/>
      <c r="D124" s="5"/>
      <c r="E124" s="5"/>
      <c r="F124" s="5"/>
      <c r="G124" s="5"/>
      <c r="H124" s="5"/>
      <c r="I124" s="226"/>
      <c r="J124" s="226"/>
      <c r="K124" s="226"/>
      <c r="L124" s="226"/>
      <c r="M124" s="226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>
      <c r="A125" s="5"/>
      <c r="B125" s="5"/>
      <c r="C125" s="5"/>
      <c r="D125" s="5"/>
      <c r="E125" s="5"/>
      <c r="F125" s="5"/>
      <c r="G125" s="5"/>
      <c r="H125" s="5"/>
      <c r="I125" s="226"/>
      <c r="J125" s="226"/>
      <c r="K125" s="226"/>
      <c r="L125" s="226"/>
      <c r="M125" s="226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>
      <c r="A126" s="5"/>
      <c r="B126" s="5"/>
      <c r="C126" s="5"/>
      <c r="D126" s="5"/>
      <c r="E126" s="5"/>
      <c r="F126" s="5"/>
      <c r="G126" s="5"/>
      <c r="H126" s="5"/>
      <c r="I126" s="226"/>
      <c r="J126" s="226"/>
      <c r="K126" s="226"/>
      <c r="L126" s="226"/>
      <c r="M126" s="226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>
      <c r="A127" s="5"/>
      <c r="B127" s="5"/>
      <c r="C127" s="5"/>
      <c r="D127" s="5"/>
      <c r="E127" s="5"/>
      <c r="F127" s="5"/>
      <c r="G127" s="5"/>
      <c r="H127" s="5"/>
      <c r="I127" s="226"/>
      <c r="J127" s="226"/>
      <c r="K127" s="226"/>
      <c r="L127" s="226"/>
      <c r="M127" s="226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>
      <c r="A128" s="5"/>
      <c r="B128" s="5"/>
      <c r="C128" s="5"/>
      <c r="D128" s="5"/>
      <c r="E128" s="5"/>
      <c r="F128" s="5"/>
      <c r="G128" s="5"/>
      <c r="H128" s="5"/>
      <c r="I128" s="226"/>
      <c r="J128" s="226"/>
      <c r="K128" s="226"/>
      <c r="L128" s="226"/>
      <c r="M128" s="226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>
      <c r="A129" s="5"/>
      <c r="B129" s="5"/>
      <c r="C129" s="5"/>
      <c r="D129" s="5"/>
      <c r="E129" s="5"/>
      <c r="F129" s="5"/>
      <c r="G129" s="5"/>
      <c r="H129" s="5"/>
      <c r="I129" s="226"/>
      <c r="J129" s="226"/>
      <c r="K129" s="226"/>
      <c r="L129" s="226"/>
      <c r="M129" s="226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6"/>
      <c r="J130" s="226"/>
      <c r="K130" s="226"/>
      <c r="L130" s="226"/>
      <c r="M130" s="226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>
      <c r="A131" s="5"/>
      <c r="B131" s="5"/>
      <c r="C131" s="5"/>
      <c r="D131" s="5"/>
      <c r="E131" s="5"/>
      <c r="F131" s="5"/>
      <c r="G131" s="5"/>
      <c r="H131" s="5"/>
      <c r="I131" s="226"/>
      <c r="J131" s="226"/>
      <c r="K131" s="226"/>
      <c r="L131" s="226"/>
      <c r="M131" s="226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>
      <c r="A132" s="5"/>
      <c r="B132" s="5"/>
      <c r="C132" s="5"/>
      <c r="D132" s="5"/>
      <c r="E132" s="5"/>
      <c r="F132" s="5"/>
      <c r="G132" s="5"/>
      <c r="H132" s="5"/>
      <c r="I132" s="226"/>
      <c r="J132" s="226"/>
      <c r="K132" s="226"/>
      <c r="L132" s="226"/>
      <c r="M132" s="226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>
      <c r="A133" s="5"/>
      <c r="B133" s="5"/>
      <c r="C133" s="5"/>
      <c r="D133" s="5"/>
      <c r="E133" s="5"/>
      <c r="F133" s="5"/>
      <c r="G133" s="5"/>
      <c r="H133" s="5"/>
      <c r="I133" s="226"/>
      <c r="J133" s="226"/>
      <c r="K133" s="226"/>
      <c r="L133" s="226"/>
      <c r="M133" s="226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>
      <c r="A134" s="5"/>
      <c r="B134" s="5"/>
      <c r="C134" s="5"/>
      <c r="D134" s="5"/>
      <c r="E134" s="5"/>
      <c r="F134" s="5"/>
      <c r="G134" s="5"/>
      <c r="H134" s="5"/>
      <c r="I134" s="226"/>
      <c r="J134" s="226"/>
      <c r="K134" s="226"/>
      <c r="L134" s="226"/>
      <c r="M134" s="226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>
      <c r="A135" s="5"/>
      <c r="B135" s="5"/>
      <c r="C135" s="5"/>
      <c r="D135" s="5"/>
      <c r="E135" s="5"/>
      <c r="F135" s="5"/>
      <c r="G135" s="5"/>
      <c r="H135" s="5"/>
      <c r="I135" s="226"/>
      <c r="J135" s="226"/>
      <c r="K135" s="226"/>
      <c r="L135" s="226"/>
      <c r="M135" s="226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>
      <c r="A136" s="5"/>
      <c r="B136" s="5"/>
      <c r="C136" s="5"/>
      <c r="D136" s="5"/>
      <c r="E136" s="5"/>
      <c r="F136" s="5"/>
      <c r="G136" s="5"/>
      <c r="H136" s="5"/>
      <c r="I136" s="226"/>
      <c r="J136" s="226"/>
      <c r="K136" s="226"/>
      <c r="L136" s="226"/>
      <c r="M136" s="226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>
      <c r="A137" s="5"/>
      <c r="B137" s="5"/>
      <c r="C137" s="5"/>
      <c r="D137" s="5"/>
      <c r="E137" s="5"/>
      <c r="F137" s="5"/>
      <c r="G137" s="5"/>
      <c r="H137" s="5"/>
      <c r="I137" s="226"/>
      <c r="J137" s="226"/>
      <c r="K137" s="226"/>
      <c r="L137" s="226"/>
      <c r="M137" s="226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>
      <c r="A138" s="5"/>
      <c r="B138" s="5"/>
      <c r="C138" s="5"/>
      <c r="D138" s="5"/>
      <c r="E138" s="5"/>
      <c r="F138" s="5"/>
      <c r="G138" s="5"/>
      <c r="H138" s="5"/>
      <c r="I138" s="226"/>
      <c r="J138" s="226"/>
      <c r="K138" s="226"/>
      <c r="L138" s="226"/>
      <c r="M138" s="226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>
      <c r="A139" s="5"/>
      <c r="B139" s="5"/>
      <c r="C139" s="5"/>
      <c r="D139" s="5"/>
      <c r="E139" s="5"/>
      <c r="F139" s="5"/>
      <c r="G139" s="5"/>
      <c r="H139" s="5"/>
      <c r="I139" s="226"/>
      <c r="J139" s="226"/>
      <c r="K139" s="226"/>
      <c r="L139" s="226"/>
      <c r="M139" s="226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>
      <c r="A140" s="5"/>
      <c r="B140" s="5"/>
      <c r="C140" s="5"/>
      <c r="D140" s="5"/>
      <c r="E140" s="5"/>
      <c r="F140" s="5"/>
      <c r="G140" s="5"/>
      <c r="H140" s="5"/>
      <c r="I140" s="226"/>
      <c r="J140" s="226"/>
      <c r="K140" s="226"/>
      <c r="L140" s="226"/>
      <c r="M140" s="226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>
      <c r="A141" s="5"/>
      <c r="B141" s="5"/>
      <c r="C141" s="5"/>
      <c r="D141" s="5"/>
      <c r="E141" s="5"/>
      <c r="F141" s="5"/>
      <c r="G141" s="5"/>
      <c r="H141" s="5"/>
      <c r="I141" s="226"/>
      <c r="J141" s="226"/>
      <c r="K141" s="226"/>
      <c r="L141" s="226"/>
      <c r="M141" s="226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>
      <c r="A142" s="5"/>
      <c r="B142" s="5"/>
      <c r="C142" s="5"/>
      <c r="D142" s="5"/>
      <c r="E142" s="5"/>
      <c r="F142" s="5"/>
      <c r="G142" s="5"/>
      <c r="H142" s="5"/>
      <c r="I142" s="226"/>
      <c r="J142" s="226"/>
      <c r="K142" s="226"/>
      <c r="L142" s="226"/>
      <c r="M142" s="226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>
      <c r="A143" s="5"/>
      <c r="B143" s="5"/>
      <c r="C143" s="5"/>
      <c r="D143" s="5"/>
      <c r="E143" s="5"/>
      <c r="F143" s="5"/>
      <c r="G143" s="5"/>
      <c r="H143" s="5"/>
      <c r="I143" s="226"/>
      <c r="J143" s="226"/>
      <c r="K143" s="226"/>
      <c r="L143" s="226"/>
      <c r="M143" s="226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>
      <c r="A144" s="5"/>
      <c r="B144" s="5"/>
      <c r="C144" s="5"/>
      <c r="D144" s="5"/>
      <c r="E144" s="5"/>
      <c r="F144" s="5"/>
      <c r="G144" s="5"/>
      <c r="H144" s="5"/>
      <c r="I144" s="226"/>
      <c r="J144" s="226"/>
      <c r="K144" s="226"/>
      <c r="L144" s="226"/>
      <c r="M144" s="226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226"/>
      <c r="J145" s="226"/>
      <c r="K145" s="226"/>
      <c r="L145" s="226"/>
      <c r="M145" s="226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>
      <c r="A146" s="5"/>
      <c r="B146" s="5"/>
      <c r="C146" s="5"/>
      <c r="D146" s="5"/>
      <c r="E146" s="5"/>
      <c r="F146" s="5"/>
      <c r="G146" s="5"/>
      <c r="H146" s="5"/>
      <c r="I146" s="226"/>
      <c r="J146" s="226"/>
      <c r="K146" s="226"/>
      <c r="L146" s="226"/>
      <c r="M146" s="226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>
      <c r="A147" s="5"/>
      <c r="B147" s="5"/>
      <c r="C147" s="5"/>
      <c r="D147" s="5"/>
      <c r="E147" s="5"/>
      <c r="F147" s="5"/>
      <c r="G147" s="5"/>
      <c r="H147" s="5"/>
      <c r="I147" s="226"/>
      <c r="J147" s="226"/>
      <c r="K147" s="226"/>
      <c r="L147" s="226"/>
      <c r="M147" s="226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6"/>
      <c r="J148" s="226"/>
      <c r="K148" s="226"/>
      <c r="L148" s="226"/>
      <c r="M148" s="226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>
      <c r="A149" s="5"/>
      <c r="B149" s="5"/>
      <c r="C149" s="5"/>
      <c r="D149" s="5"/>
      <c r="E149" s="5"/>
      <c r="F149" s="5"/>
      <c r="G149" s="5"/>
      <c r="H149" s="5"/>
      <c r="I149" s="226"/>
      <c r="J149" s="226"/>
      <c r="K149" s="226"/>
      <c r="L149" s="226"/>
      <c r="M149" s="226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>
      <c r="A150" s="5"/>
      <c r="B150" s="5"/>
      <c r="C150" s="5"/>
      <c r="D150" s="5"/>
      <c r="E150" s="5"/>
      <c r="F150" s="5"/>
      <c r="G150" s="5"/>
      <c r="H150" s="5"/>
      <c r="I150" s="226"/>
      <c r="J150" s="226"/>
      <c r="K150" s="226"/>
      <c r="L150" s="226"/>
      <c r="M150" s="226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>
      <c r="A151" s="5"/>
      <c r="B151" s="5"/>
      <c r="C151" s="5"/>
      <c r="D151" s="5"/>
      <c r="E151" s="5"/>
      <c r="F151" s="5"/>
      <c r="G151" s="5"/>
      <c r="H151" s="5"/>
      <c r="I151" s="226"/>
      <c r="J151" s="226"/>
      <c r="K151" s="226"/>
      <c r="L151" s="226"/>
      <c r="M151" s="226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>
      <c r="A152" s="5"/>
      <c r="B152" s="5"/>
      <c r="C152" s="5"/>
      <c r="D152" s="5"/>
      <c r="E152" s="5"/>
      <c r="F152" s="5"/>
      <c r="G152" s="5"/>
      <c r="H152" s="5"/>
      <c r="I152" s="226"/>
      <c r="J152" s="226"/>
      <c r="K152" s="226"/>
      <c r="L152" s="226"/>
      <c r="M152" s="226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>
      <c r="A153" s="5"/>
      <c r="B153" s="5"/>
      <c r="C153" s="5"/>
      <c r="D153" s="5"/>
      <c r="E153" s="5"/>
      <c r="F153" s="5"/>
      <c r="G153" s="5"/>
      <c r="H153" s="5"/>
      <c r="I153" s="226"/>
      <c r="J153" s="226"/>
      <c r="K153" s="226"/>
      <c r="L153" s="226"/>
      <c r="M153" s="226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226"/>
      <c r="J154" s="226"/>
      <c r="K154" s="226"/>
      <c r="L154" s="226"/>
      <c r="M154" s="226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>
      <c r="A155" s="5"/>
      <c r="B155" s="5"/>
      <c r="C155" s="5"/>
      <c r="D155" s="5"/>
      <c r="E155" s="5"/>
      <c r="F155" s="5"/>
      <c r="G155" s="5"/>
      <c r="H155" s="5"/>
      <c r="I155" s="226"/>
      <c r="J155" s="226"/>
      <c r="K155" s="226"/>
      <c r="L155" s="226"/>
      <c r="M155" s="226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>
      <c r="A156" s="5"/>
      <c r="B156" s="5"/>
      <c r="C156" s="5"/>
      <c r="D156" s="5"/>
      <c r="E156" s="5"/>
      <c r="F156" s="5"/>
      <c r="G156" s="5"/>
      <c r="H156" s="5"/>
      <c r="I156" s="226"/>
      <c r="J156" s="226"/>
      <c r="K156" s="226"/>
      <c r="L156" s="226"/>
      <c r="M156" s="226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>
      <c r="A157" s="5"/>
      <c r="B157" s="5"/>
      <c r="C157" s="5"/>
      <c r="D157" s="5"/>
      <c r="E157" s="5"/>
      <c r="F157" s="5"/>
      <c r="G157" s="5"/>
      <c r="H157" s="5"/>
      <c r="I157" s="226"/>
      <c r="J157" s="226"/>
      <c r="K157" s="226"/>
      <c r="L157" s="226"/>
      <c r="M157" s="226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226"/>
      <c r="J158" s="226"/>
      <c r="K158" s="226"/>
      <c r="L158" s="226"/>
      <c r="M158" s="226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>
      <c r="A159" s="5"/>
      <c r="B159" s="5"/>
      <c r="C159" s="5"/>
      <c r="D159" s="5"/>
      <c r="E159" s="5"/>
      <c r="F159" s="5"/>
      <c r="G159" s="5"/>
      <c r="H159" s="5"/>
      <c r="I159" s="226"/>
      <c r="J159" s="226"/>
      <c r="K159" s="226"/>
      <c r="L159" s="226"/>
      <c r="M159" s="226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226"/>
      <c r="J160" s="226"/>
      <c r="K160" s="226"/>
      <c r="L160" s="226"/>
      <c r="M160" s="226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>
      <c r="A161" s="5"/>
      <c r="B161" s="5"/>
      <c r="C161" s="5"/>
      <c r="D161" s="5"/>
      <c r="E161" s="5"/>
      <c r="F161" s="5"/>
      <c r="G161" s="5"/>
      <c r="H161" s="5"/>
      <c r="I161" s="226"/>
      <c r="J161" s="226"/>
      <c r="K161" s="226"/>
      <c r="L161" s="226"/>
      <c r="M161" s="226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>
      <c r="A162" s="5"/>
      <c r="B162" s="5"/>
      <c r="C162" s="5"/>
      <c r="D162" s="5"/>
      <c r="E162" s="5"/>
      <c r="F162" s="5"/>
      <c r="G162" s="5"/>
      <c r="H162" s="5"/>
      <c r="I162" s="226"/>
      <c r="J162" s="226"/>
      <c r="K162" s="226"/>
      <c r="L162" s="226"/>
      <c r="M162" s="226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>
      <c r="A163" s="5"/>
      <c r="B163" s="5"/>
      <c r="C163" s="5"/>
      <c r="D163" s="5"/>
      <c r="E163" s="5"/>
      <c r="F163" s="5"/>
      <c r="G163" s="5"/>
      <c r="H163" s="5"/>
      <c r="I163" s="226"/>
      <c r="J163" s="226"/>
      <c r="K163" s="226"/>
      <c r="L163" s="226"/>
      <c r="M163" s="226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>
      <c r="A164" s="5"/>
      <c r="B164" s="5"/>
      <c r="C164" s="5"/>
      <c r="D164" s="5"/>
      <c r="E164" s="5"/>
      <c r="F164" s="5"/>
      <c r="G164" s="5"/>
      <c r="H164" s="5"/>
      <c r="I164" s="226"/>
      <c r="J164" s="226"/>
      <c r="K164" s="226"/>
      <c r="L164" s="226"/>
      <c r="M164" s="226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>
      <c r="A165" s="5"/>
      <c r="B165" s="5"/>
      <c r="C165" s="5"/>
      <c r="D165" s="5"/>
      <c r="E165" s="5"/>
      <c r="F165" s="5"/>
      <c r="G165" s="5"/>
      <c r="H165" s="5"/>
      <c r="I165" s="226"/>
      <c r="J165" s="226"/>
      <c r="K165" s="226"/>
      <c r="L165" s="226"/>
      <c r="M165" s="226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6"/>
      <c r="J166" s="226"/>
      <c r="K166" s="226"/>
      <c r="L166" s="226"/>
      <c r="M166" s="226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226"/>
      <c r="J167" s="226"/>
      <c r="K167" s="226"/>
      <c r="L167" s="226"/>
      <c r="M167" s="226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226"/>
      <c r="J168" s="226"/>
      <c r="K168" s="226"/>
      <c r="L168" s="226"/>
      <c r="M168" s="226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226"/>
      <c r="J169" s="226"/>
      <c r="K169" s="226"/>
      <c r="L169" s="226"/>
      <c r="M169" s="226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226"/>
      <c r="J170" s="226"/>
      <c r="K170" s="226"/>
      <c r="L170" s="226"/>
      <c r="M170" s="226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226"/>
      <c r="J171" s="226"/>
      <c r="K171" s="226"/>
      <c r="L171" s="226"/>
      <c r="M171" s="226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226"/>
      <c r="J172" s="226"/>
      <c r="K172" s="226"/>
      <c r="L172" s="226"/>
      <c r="M172" s="226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226"/>
      <c r="J173" s="226"/>
      <c r="K173" s="226"/>
      <c r="L173" s="226"/>
      <c r="M173" s="226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226"/>
      <c r="J174" s="226"/>
      <c r="K174" s="226"/>
      <c r="L174" s="226"/>
      <c r="M174" s="226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226"/>
      <c r="J175" s="226"/>
      <c r="K175" s="226"/>
      <c r="L175" s="226"/>
      <c r="M175" s="226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226"/>
      <c r="J176" s="226"/>
      <c r="K176" s="226"/>
      <c r="L176" s="226"/>
      <c r="M176" s="226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>
      <c r="A177" s="5"/>
      <c r="B177" s="5"/>
      <c r="C177" s="5"/>
      <c r="D177" s="5"/>
      <c r="E177" s="5"/>
      <c r="F177" s="5"/>
      <c r="G177" s="5"/>
      <c r="H177" s="5"/>
      <c r="I177" s="226"/>
      <c r="J177" s="226"/>
      <c r="K177" s="226"/>
      <c r="L177" s="226"/>
      <c r="M177" s="226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>
      <c r="A178" s="5"/>
      <c r="B178" s="5"/>
      <c r="C178" s="5"/>
      <c r="D178" s="5"/>
      <c r="E178" s="5"/>
      <c r="F178" s="5"/>
      <c r="G178" s="5"/>
      <c r="H178" s="5"/>
      <c r="I178" s="226"/>
      <c r="J178" s="226"/>
      <c r="K178" s="226"/>
      <c r="L178" s="226"/>
      <c r="M178" s="226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>
      <c r="A179" s="5"/>
      <c r="B179" s="5"/>
      <c r="C179" s="5"/>
      <c r="D179" s="5"/>
      <c r="E179" s="5"/>
      <c r="F179" s="5"/>
      <c r="G179" s="5"/>
      <c r="H179" s="5"/>
      <c r="I179" s="226"/>
      <c r="J179" s="226"/>
      <c r="K179" s="226"/>
      <c r="L179" s="226"/>
      <c r="M179" s="226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>
      <c r="A180" s="5"/>
      <c r="B180" s="5"/>
      <c r="C180" s="5"/>
      <c r="D180" s="5"/>
      <c r="E180" s="5"/>
      <c r="F180" s="5"/>
      <c r="G180" s="5"/>
      <c r="H180" s="5"/>
      <c r="I180" s="226"/>
      <c r="J180" s="226"/>
      <c r="K180" s="226"/>
      <c r="L180" s="226"/>
      <c r="M180" s="226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>
      <c r="A181" s="5"/>
      <c r="B181" s="5"/>
      <c r="C181" s="5"/>
      <c r="D181" s="5"/>
      <c r="E181" s="5"/>
      <c r="F181" s="5"/>
      <c r="G181" s="5"/>
      <c r="H181" s="5"/>
      <c r="I181" s="226"/>
      <c r="J181" s="226"/>
      <c r="K181" s="226"/>
      <c r="L181" s="226"/>
      <c r="M181" s="226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>
      <c r="A182" s="5"/>
      <c r="B182" s="5"/>
      <c r="C182" s="5"/>
      <c r="D182" s="5"/>
      <c r="E182" s="5"/>
      <c r="F182" s="5"/>
      <c r="G182" s="5"/>
      <c r="H182" s="5"/>
      <c r="I182" s="226"/>
      <c r="J182" s="226"/>
      <c r="K182" s="226"/>
      <c r="L182" s="226"/>
      <c r="M182" s="226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>
      <c r="A183" s="5"/>
      <c r="B183" s="5"/>
      <c r="C183" s="5"/>
      <c r="D183" s="5"/>
      <c r="E183" s="5"/>
      <c r="F183" s="5"/>
      <c r="G183" s="5"/>
      <c r="H183" s="5"/>
      <c r="I183" s="226"/>
      <c r="J183" s="226"/>
      <c r="K183" s="226"/>
      <c r="L183" s="226"/>
      <c r="M183" s="226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6"/>
      <c r="J184" s="226"/>
      <c r="K184" s="226"/>
      <c r="L184" s="226"/>
      <c r="M184" s="226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>
      <c r="A185" s="5"/>
      <c r="B185" s="5"/>
      <c r="C185" s="5"/>
      <c r="D185" s="5"/>
      <c r="E185" s="5"/>
      <c r="F185" s="5"/>
      <c r="G185" s="5"/>
      <c r="H185" s="5"/>
      <c r="I185" s="226"/>
      <c r="J185" s="226"/>
      <c r="K185" s="226"/>
      <c r="L185" s="226"/>
      <c r="M185" s="226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>
      <c r="A186" s="5"/>
      <c r="B186" s="5"/>
      <c r="C186" s="5"/>
      <c r="D186" s="5"/>
      <c r="E186" s="5"/>
      <c r="F186" s="5"/>
      <c r="G186" s="5"/>
      <c r="H186" s="5"/>
      <c r="I186" s="226"/>
      <c r="J186" s="226"/>
      <c r="K186" s="226"/>
      <c r="L186" s="226"/>
      <c r="M186" s="226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>
      <c r="A187" s="5"/>
      <c r="B187" s="5"/>
      <c r="C187" s="5"/>
      <c r="D187" s="5"/>
      <c r="E187" s="5"/>
      <c r="F187" s="5"/>
      <c r="G187" s="5"/>
      <c r="H187" s="5"/>
      <c r="I187" s="226"/>
      <c r="J187" s="226"/>
      <c r="K187" s="226"/>
      <c r="L187" s="226"/>
      <c r="M187" s="226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>
      <c r="A188" s="5"/>
      <c r="B188" s="5"/>
      <c r="C188" s="5"/>
      <c r="D188" s="5"/>
      <c r="E188" s="5"/>
      <c r="F188" s="5"/>
      <c r="G188" s="5"/>
      <c r="H188" s="5"/>
      <c r="I188" s="226"/>
      <c r="J188" s="226"/>
      <c r="K188" s="226"/>
      <c r="L188" s="226"/>
      <c r="M188" s="226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>
      <c r="A189" s="5"/>
      <c r="B189" s="5"/>
      <c r="C189" s="5"/>
      <c r="D189" s="5"/>
      <c r="E189" s="5"/>
      <c r="F189" s="5"/>
      <c r="G189" s="5"/>
      <c r="H189" s="5"/>
      <c r="I189" s="226"/>
      <c r="J189" s="226"/>
      <c r="K189" s="226"/>
      <c r="L189" s="226"/>
      <c r="M189" s="226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>
      <c r="A190" s="5"/>
      <c r="B190" s="5"/>
      <c r="C190" s="5"/>
      <c r="D190" s="5"/>
      <c r="E190" s="5"/>
      <c r="F190" s="5"/>
      <c r="G190" s="5"/>
      <c r="H190" s="5"/>
      <c r="I190" s="226"/>
      <c r="J190" s="226"/>
      <c r="K190" s="226"/>
      <c r="L190" s="226"/>
      <c r="M190" s="226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>
      <c r="A191" s="5"/>
      <c r="B191" s="5"/>
      <c r="C191" s="5"/>
      <c r="D191" s="5"/>
      <c r="E191" s="5"/>
      <c r="F191" s="5"/>
      <c r="G191" s="5"/>
      <c r="H191" s="5"/>
      <c r="I191" s="226"/>
      <c r="J191" s="226"/>
      <c r="K191" s="226"/>
      <c r="L191" s="226"/>
      <c r="M191" s="226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>
      <c r="A192" s="5"/>
      <c r="B192" s="5"/>
      <c r="C192" s="5"/>
      <c r="D192" s="5"/>
      <c r="E192" s="5"/>
      <c r="F192" s="5"/>
      <c r="G192" s="5"/>
      <c r="H192" s="5"/>
      <c r="I192" s="226"/>
      <c r="J192" s="226"/>
      <c r="K192" s="226"/>
      <c r="L192" s="226"/>
      <c r="M192" s="226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>
      <c r="A193" s="5"/>
      <c r="B193" s="5"/>
      <c r="C193" s="5"/>
      <c r="D193" s="5"/>
      <c r="E193" s="5"/>
      <c r="F193" s="5"/>
      <c r="G193" s="5"/>
      <c r="H193" s="5"/>
      <c r="I193" s="226"/>
      <c r="J193" s="226"/>
      <c r="K193" s="226"/>
      <c r="L193" s="226"/>
      <c r="M193" s="226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>
      <c r="A194" s="5"/>
      <c r="B194" s="5"/>
      <c r="C194" s="5"/>
      <c r="D194" s="5"/>
      <c r="E194" s="5"/>
      <c r="F194" s="5"/>
      <c r="G194" s="5"/>
      <c r="H194" s="5"/>
      <c r="I194" s="226"/>
      <c r="J194" s="226"/>
      <c r="K194" s="226"/>
      <c r="L194" s="226"/>
      <c r="M194" s="226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>
      <c r="A195" s="5"/>
      <c r="B195" s="5"/>
      <c r="C195" s="5"/>
      <c r="D195" s="5"/>
      <c r="E195" s="5"/>
      <c r="F195" s="5"/>
      <c r="G195" s="5"/>
      <c r="H195" s="5"/>
      <c r="I195" s="226"/>
      <c r="J195" s="226"/>
      <c r="K195" s="226"/>
      <c r="L195" s="226"/>
      <c r="M195" s="226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>
      <c r="A196" s="5"/>
      <c r="B196" s="5"/>
      <c r="C196" s="5"/>
      <c r="D196" s="5"/>
      <c r="E196" s="5"/>
      <c r="F196" s="5"/>
      <c r="G196" s="5"/>
      <c r="H196" s="5"/>
      <c r="I196" s="226"/>
      <c r="J196" s="226"/>
      <c r="K196" s="226"/>
      <c r="L196" s="226"/>
      <c r="M196" s="226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>
      <c r="A197" s="5"/>
      <c r="B197" s="5"/>
      <c r="C197" s="5"/>
      <c r="D197" s="5"/>
      <c r="E197" s="5"/>
      <c r="F197" s="5"/>
      <c r="G197" s="5"/>
      <c r="H197" s="5"/>
      <c r="I197" s="226"/>
      <c r="J197" s="226"/>
      <c r="K197" s="226"/>
      <c r="L197" s="226"/>
      <c r="M197" s="226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>
      <c r="A198" s="5"/>
      <c r="B198" s="5"/>
      <c r="C198" s="5"/>
      <c r="D198" s="5"/>
      <c r="E198" s="5"/>
      <c r="F198" s="5"/>
      <c r="G198" s="5"/>
      <c r="H198" s="5"/>
      <c r="I198" s="226"/>
      <c r="J198" s="226"/>
      <c r="K198" s="226"/>
      <c r="L198" s="226"/>
      <c r="M198" s="226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>
      <c r="A199" s="5"/>
      <c r="B199" s="5"/>
      <c r="C199" s="5"/>
      <c r="D199" s="5"/>
      <c r="E199" s="5"/>
      <c r="F199" s="5"/>
      <c r="G199" s="5"/>
      <c r="H199" s="5"/>
      <c r="I199" s="226"/>
      <c r="J199" s="226"/>
      <c r="K199" s="226"/>
      <c r="L199" s="226"/>
      <c r="M199" s="226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>
      <c r="A200" s="5"/>
      <c r="B200" s="5"/>
      <c r="C200" s="5"/>
      <c r="D200" s="5"/>
      <c r="E200" s="5"/>
      <c r="F200" s="5"/>
      <c r="G200" s="5"/>
      <c r="H200" s="5"/>
      <c r="I200" s="226"/>
      <c r="J200" s="226"/>
      <c r="K200" s="226"/>
      <c r="L200" s="226"/>
      <c r="M200" s="226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>
      <c r="A201" s="5"/>
      <c r="B201" s="5"/>
      <c r="C201" s="5"/>
      <c r="D201" s="5"/>
      <c r="E201" s="5"/>
      <c r="F201" s="5"/>
      <c r="G201" s="5"/>
      <c r="H201" s="5"/>
      <c r="I201" s="226"/>
      <c r="J201" s="226"/>
      <c r="K201" s="226"/>
      <c r="L201" s="226"/>
      <c r="M201" s="226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>
      <c r="A202" s="5"/>
      <c r="B202" s="5"/>
      <c r="C202" s="5"/>
      <c r="D202" s="5"/>
      <c r="E202" s="5"/>
      <c r="F202" s="5"/>
      <c r="G202" s="5"/>
      <c r="H202" s="5"/>
      <c r="I202" s="226"/>
      <c r="J202" s="226"/>
      <c r="K202" s="226"/>
      <c r="L202" s="226"/>
      <c r="M202" s="226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6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2" zoomScale="66" zoomScaleNormal="100" workbookViewId="0">
      <selection activeCell="I32" sqref="I32"/>
    </sheetView>
  </sheetViews>
  <sheetFormatPr baseColWidth="10" defaultColWidth="11.5" defaultRowHeight="15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>
      <c r="A2" s="5"/>
      <c r="B2" s="314" t="s">
        <v>272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>
      <c r="A4" s="95"/>
      <c r="B4" s="95"/>
      <c r="C4" s="95"/>
      <c r="D4" s="95"/>
      <c r="E4" s="95"/>
      <c r="G4" s="176"/>
      <c r="H4" s="346" t="s">
        <v>316</v>
      </c>
      <c r="I4" s="346"/>
      <c r="K4" s="343" t="s">
        <v>253</v>
      </c>
      <c r="L4" s="344"/>
      <c r="M4" s="262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6" thickBot="1">
      <c r="A6" s="95"/>
      <c r="B6" s="95"/>
      <c r="C6" s="95"/>
      <c r="D6" s="95"/>
      <c r="E6" s="95"/>
      <c r="F6" s="224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>
      <c r="A7" s="269"/>
      <c r="B7" s="270"/>
      <c r="C7" s="270"/>
      <c r="D7" s="270"/>
      <c r="E7" s="271"/>
      <c r="F7" s="271" t="s">
        <v>192</v>
      </c>
      <c r="G7" s="272"/>
      <c r="H7" s="270"/>
      <c r="I7" s="270"/>
      <c r="J7" s="273"/>
      <c r="K7" s="267"/>
      <c r="L7" s="268"/>
      <c r="M7" s="268"/>
      <c r="N7" s="274" t="s">
        <v>191</v>
      </c>
      <c r="O7" s="274"/>
      <c r="P7" s="275"/>
      <c r="Q7" s="276"/>
      <c r="R7" s="335" t="s">
        <v>311</v>
      </c>
      <c r="S7" s="336"/>
      <c r="T7" s="336"/>
      <c r="U7" s="336"/>
      <c r="V7" s="337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>
      <c r="A8" s="25"/>
      <c r="C8" s="25"/>
      <c r="D8" s="25"/>
      <c r="E8" s="25"/>
      <c r="F8" s="216"/>
      <c r="G8" s="216"/>
      <c r="H8" s="5"/>
      <c r="I8" s="5"/>
      <c r="J8" s="209"/>
      <c r="K8" s="220"/>
      <c r="L8" s="25"/>
      <c r="M8" s="25"/>
      <c r="N8" s="25"/>
      <c r="O8" s="25"/>
      <c r="P8" s="25"/>
      <c r="Q8" s="259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>
      <c r="A9" s="254" t="s">
        <v>312</v>
      </c>
      <c r="C9" s="25"/>
      <c r="D9" s="25"/>
      <c r="E9" s="25"/>
      <c r="F9" s="255"/>
      <c r="G9" s="254" t="s">
        <v>315</v>
      </c>
      <c r="J9" s="209"/>
      <c r="K9" s="220"/>
      <c r="O9" s="25"/>
      <c r="P9" s="25"/>
      <c r="Q9" s="259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254" t="s">
        <v>318</v>
      </c>
      <c r="C10" s="25"/>
      <c r="D10" s="25"/>
      <c r="E10" s="25"/>
      <c r="F10" s="255"/>
      <c r="G10" s="254" t="s">
        <v>317</v>
      </c>
      <c r="J10" s="209"/>
      <c r="K10" s="220"/>
      <c r="O10" s="25"/>
      <c r="P10" s="25"/>
      <c r="Q10" s="259"/>
      <c r="R10" s="25"/>
      <c r="S10" s="181" t="str">
        <f>B14</f>
        <v>Chêne rouge d'Amérique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-125.72911004041089</v>
      </c>
      <c r="U10" s="186">
        <f>'Données projet'!D9</f>
        <v>2.4993440000000002</v>
      </c>
      <c r="V10" s="185">
        <f>U10*T10</f>
        <v>-314.24029680484074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>
      <c r="A11" s="254" t="s">
        <v>313</v>
      </c>
      <c r="B11" s="25"/>
      <c r="C11" s="25"/>
      <c r="D11" s="25"/>
      <c r="E11" s="25"/>
      <c r="F11" s="255"/>
      <c r="G11" s="254" t="s">
        <v>314</v>
      </c>
      <c r="J11" s="209"/>
      <c r="K11" s="220"/>
      <c r="M11" s="5"/>
      <c r="N11" s="5"/>
      <c r="O11" s="25"/>
      <c r="P11" s="25"/>
      <c r="Q11" s="259"/>
      <c r="R11" s="25"/>
      <c r="S11" s="181" t="str">
        <f>B45</f>
        <v>Robinier faux-acacia</v>
      </c>
      <c r="T11" s="26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1239.5104456776048</v>
      </c>
      <c r="U11" s="186">
        <f>'Données projet'!D10</f>
        <v>2.4606559999999997</v>
      </c>
      <c r="V11" s="185">
        <f t="shared" ref="V11" si="0">U11*T11</f>
        <v>3050.008815219272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>
      <c r="B12" s="25"/>
      <c r="C12" s="25"/>
      <c r="D12" s="25"/>
      <c r="E12" s="25"/>
      <c r="F12" s="255"/>
      <c r="G12" s="1"/>
      <c r="J12" s="209"/>
      <c r="K12" s="220"/>
      <c r="L12" s="212"/>
      <c r="M12" s="25"/>
      <c r="N12" s="25"/>
      <c r="O12" s="25"/>
      <c r="P12" s="25"/>
      <c r="Q12" s="259"/>
      <c r="R12" s="25"/>
      <c r="S12" s="181" t="str">
        <f>B76</f>
        <v/>
      </c>
      <c r="T12" s="26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6">
        <f>'Données projet'!D11</f>
        <v>0</v>
      </c>
      <c r="V12" s="185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>
      <c r="B13" s="25"/>
      <c r="C13" s="25"/>
      <c r="D13" s="25"/>
      <c r="E13" s="25"/>
      <c r="F13" s="255"/>
      <c r="J13" s="25"/>
      <c r="K13" s="220"/>
      <c r="L13" s="180" t="s">
        <v>257</v>
      </c>
      <c r="M13" s="25"/>
      <c r="N13" s="25"/>
      <c r="O13" s="25"/>
      <c r="P13" s="25"/>
      <c r="Q13" s="259"/>
      <c r="R13" s="25"/>
      <c r="S13" s="181" t="str">
        <f>B107</f>
        <v/>
      </c>
      <c r="T13" s="26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6">
        <f>'Données projet'!D12</f>
        <v>0</v>
      </c>
      <c r="V13" s="185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>
      <c r="A14" s="49" t="s">
        <v>165</v>
      </c>
      <c r="B14" s="182" t="str">
        <f>IF('Données projet'!$B$9="","",'Données projet'!$B$9)</f>
        <v>Chêne rouge d'Amérique</v>
      </c>
      <c r="C14" s="5"/>
      <c r="D14" s="5"/>
      <c r="E14" s="5"/>
      <c r="F14" s="255"/>
      <c r="G14" s="216"/>
      <c r="H14" s="181" t="s">
        <v>178</v>
      </c>
      <c r="I14" s="181" t="s">
        <v>291</v>
      </c>
      <c r="J14" s="210"/>
      <c r="K14" s="179"/>
      <c r="L14" s="212"/>
      <c r="M14" s="25"/>
      <c r="N14" s="25"/>
      <c r="O14" s="5"/>
      <c r="P14" s="5"/>
      <c r="Q14" s="260"/>
      <c r="R14" s="5"/>
      <c r="S14" s="181" t="str">
        <f>B138</f>
        <v/>
      </c>
      <c r="T14" s="26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6">
        <f>'Données projet'!D13</f>
        <v>0</v>
      </c>
      <c r="V14" s="185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>
      <c r="A15" s="5"/>
      <c r="B15" s="5"/>
      <c r="C15" s="5"/>
      <c r="D15" s="5"/>
      <c r="E15" s="5"/>
      <c r="F15" s="255"/>
      <c r="G15" s="347" t="s">
        <v>319</v>
      </c>
      <c r="H15" s="199"/>
      <c r="I15" s="200"/>
      <c r="J15" s="211"/>
      <c r="K15" s="220"/>
      <c r="L15" s="212"/>
      <c r="M15" s="25"/>
      <c r="N15" s="25"/>
      <c r="O15" s="25"/>
      <c r="P15" s="25"/>
      <c r="Q15" s="259"/>
      <c r="R15" s="25"/>
      <c r="S15" s="181" t="str">
        <f>B169</f>
        <v/>
      </c>
      <c r="T15" s="26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>
      <c r="A16" s="251" t="s">
        <v>180</v>
      </c>
      <c r="B16" s="51" t="s">
        <v>256</v>
      </c>
      <c r="C16" s="51" t="s">
        <v>255</v>
      </c>
      <c r="D16" s="251" t="s">
        <v>252</v>
      </c>
      <c r="E16" s="251" t="s">
        <v>287</v>
      </c>
      <c r="F16" s="255"/>
      <c r="G16" s="347"/>
      <c r="H16" s="199"/>
      <c r="I16" s="200"/>
      <c r="J16" s="211"/>
      <c r="K16" s="220"/>
      <c r="L16" s="343" t="s">
        <v>254</v>
      </c>
      <c r="M16" s="344"/>
      <c r="N16" s="2">
        <v>30</v>
      </c>
      <c r="O16" s="25"/>
      <c r="P16" s="25"/>
      <c r="Q16" s="259"/>
      <c r="R16" s="25"/>
      <c r="S16" s="181" t="str">
        <f>B200</f>
        <v/>
      </c>
      <c r="T16" s="26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>
      <c r="A17" s="205">
        <v>0</v>
      </c>
      <c r="B17" s="208" t="s">
        <v>132</v>
      </c>
      <c r="C17" s="207" t="s">
        <v>132</v>
      </c>
      <c r="D17" s="206" t="s">
        <v>132</v>
      </c>
      <c r="E17" s="202">
        <v>2760</v>
      </c>
      <c r="F17" s="255"/>
      <c r="G17" s="347"/>
      <c r="J17" s="211"/>
      <c r="K17" s="220"/>
      <c r="L17" s="301" t="s">
        <v>290</v>
      </c>
      <c r="M17" s="303"/>
      <c r="N17" s="183">
        <f>VLOOKUP(N16,Calculateur!$A$2:$H$153,3,0)/VLOOKUP('Scénario référence'!$G$15,Paramètres!A1:I88,3,0)/VLOOKUP('Scénario référence'!$G$15,Paramètres!A1:I88,5,0)</f>
        <v>29.999999999999993</v>
      </c>
      <c r="O17" s="25"/>
      <c r="P17" s="25"/>
      <c r="Q17" s="259"/>
      <c r="R17" s="25"/>
      <c r="S17" s="181" t="str">
        <f>B231</f>
        <v/>
      </c>
      <c r="T17" s="26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>
      <c r="A18" s="205">
        <v>1</v>
      </c>
      <c r="B18" s="208" t="s">
        <v>132</v>
      </c>
      <c r="C18" s="207" t="s">
        <v>132</v>
      </c>
      <c r="D18" s="206" t="s">
        <v>132</v>
      </c>
      <c r="E18" s="202"/>
      <c r="F18" s="255"/>
      <c r="G18" s="347"/>
      <c r="J18" s="211"/>
      <c r="K18" s="220"/>
      <c r="L18" s="301" t="s">
        <v>255</v>
      </c>
      <c r="M18" s="303"/>
      <c r="N18" s="201">
        <v>10</v>
      </c>
      <c r="O18" s="25"/>
      <c r="P18" s="25"/>
      <c r="Q18" s="259"/>
      <c r="R18" s="25"/>
      <c r="S18" s="181" t="str">
        <f>B262</f>
        <v/>
      </c>
      <c r="T18" s="26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>
      <c r="A19" s="205">
        <v>2</v>
      </c>
      <c r="B19" s="208" t="s">
        <v>132</v>
      </c>
      <c r="C19" s="207" t="s">
        <v>132</v>
      </c>
      <c r="D19" s="206" t="s">
        <v>132</v>
      </c>
      <c r="E19" s="202"/>
      <c r="F19" s="255"/>
      <c r="G19" s="347"/>
      <c r="H19" s="227" t="s">
        <v>178</v>
      </c>
      <c r="I19" s="227" t="s">
        <v>288</v>
      </c>
      <c r="J19" s="254"/>
      <c r="K19" s="179"/>
      <c r="L19" s="343" t="s">
        <v>289</v>
      </c>
      <c r="M19" s="344"/>
      <c r="N19" s="187">
        <f>N17*N18</f>
        <v>299.99999999999994</v>
      </c>
      <c r="O19" s="25"/>
      <c r="P19" s="5"/>
      <c r="Q19" s="260"/>
      <c r="R19" s="5"/>
      <c r="S19" s="181" t="str">
        <f>B293</f>
        <v/>
      </c>
      <c r="T19" s="26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>
      <c r="A20" s="205">
        <v>3</v>
      </c>
      <c r="B20" s="208" t="s">
        <v>132</v>
      </c>
      <c r="C20" s="207" t="s">
        <v>132</v>
      </c>
      <c r="D20" s="206" t="s">
        <v>132</v>
      </c>
      <c r="E20" s="202"/>
      <c r="F20" s="255"/>
      <c r="G20" s="347"/>
      <c r="H20" s="199">
        <v>1</v>
      </c>
      <c r="I20" s="200">
        <v>1379.33</v>
      </c>
      <c r="J20" s="5"/>
      <c r="K20" s="179"/>
      <c r="O20" s="25"/>
      <c r="P20" s="5"/>
      <c r="Q20" s="260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>
      <c r="A21" s="205">
        <v>4</v>
      </c>
      <c r="B21" s="208" t="s">
        <v>132</v>
      </c>
      <c r="C21" s="207" t="s">
        <v>132</v>
      </c>
      <c r="D21" s="206" t="s">
        <v>132</v>
      </c>
      <c r="E21" s="202"/>
      <c r="F21" s="255"/>
      <c r="H21" s="199">
        <v>2</v>
      </c>
      <c r="I21" s="200">
        <v>450</v>
      </c>
      <c r="K21" s="179"/>
      <c r="O21" s="25"/>
      <c r="P21" s="5"/>
      <c r="Q21" s="260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>
      <c r="A22" s="205">
        <v>5</v>
      </c>
      <c r="B22" s="208" t="s">
        <v>132</v>
      </c>
      <c r="C22" s="207" t="s">
        <v>132</v>
      </c>
      <c r="D22" s="206" t="s">
        <v>132</v>
      </c>
      <c r="E22" s="202"/>
      <c r="F22" s="255"/>
      <c r="H22" s="199">
        <v>3</v>
      </c>
      <c r="I22" s="200">
        <v>450</v>
      </c>
      <c r="K22" s="179"/>
      <c r="O22" s="25"/>
      <c r="P22" s="5"/>
      <c r="Q22" s="260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>
      <c r="A23" s="188">
        <f>'Données projet'!A36</f>
        <v>10</v>
      </c>
      <c r="B23" s="189">
        <f>'Données projet'!D36</f>
        <v>0</v>
      </c>
      <c r="C23" s="202">
        <f>'Données projet'!E36*150+SUM('Données projet'!F36:G36)*13.8+'Données projet'!H36*10</f>
        <v>10</v>
      </c>
      <c r="D23" s="190">
        <f>B23*C23</f>
        <v>0</v>
      </c>
      <c r="E23" s="202"/>
      <c r="F23" s="255"/>
      <c r="H23" s="199">
        <v>4</v>
      </c>
      <c r="I23" s="200">
        <v>450</v>
      </c>
      <c r="K23" s="220"/>
      <c r="L23" s="345" t="s">
        <v>260</v>
      </c>
      <c r="M23" s="345"/>
      <c r="N23" s="345"/>
      <c r="O23" s="25"/>
      <c r="P23" s="25"/>
      <c r="Q23" s="259"/>
      <c r="R23" s="25"/>
      <c r="S23" s="181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-9682.5714230941885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>
      <c r="A24" s="188">
        <f>'Données projet'!A37</f>
        <v>15</v>
      </c>
      <c r="B24" s="189">
        <f>'Données projet'!D37</f>
        <v>0</v>
      </c>
      <c r="C24" s="202">
        <f>'Données projet'!E37*150+SUM('Données projet'!F37:G37)*13.8+'Données projet'!H37*10</f>
        <v>10</v>
      </c>
      <c r="D24" s="190">
        <f t="shared" ref="D24:D42" si="2">B24*C24</f>
        <v>0</v>
      </c>
      <c r="E24" s="202"/>
      <c r="F24" s="258"/>
      <c r="H24" s="199">
        <v>5</v>
      </c>
      <c r="I24" s="200"/>
      <c r="K24" s="220"/>
      <c r="O24" s="25"/>
      <c r="P24" s="25"/>
      <c r="Q24" s="259"/>
      <c r="R24" s="25"/>
      <c r="S24" s="181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397.29602307442042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>
      <c r="A25" s="188">
        <f>'Données projet'!A38</f>
        <v>20</v>
      </c>
      <c r="B25" s="189">
        <f>'Données projet'!D38</f>
        <v>54</v>
      </c>
      <c r="C25" s="202">
        <f>'Données projet'!E38*150+SUM('Données projet'!F38:G38)*13.8+'Données projet'!H38*10</f>
        <v>10</v>
      </c>
      <c r="D25" s="190">
        <f t="shared" si="2"/>
        <v>540</v>
      </c>
      <c r="E25" s="202"/>
      <c r="F25" s="258"/>
      <c r="G25" s="1"/>
      <c r="H25" s="199"/>
      <c r="I25" s="200"/>
      <c r="K25" s="220"/>
      <c r="L25" s="265" t="s">
        <v>285</v>
      </c>
      <c r="M25" s="265"/>
      <c r="N25" s="265"/>
      <c r="O25" s="265"/>
      <c r="P25" s="201"/>
      <c r="Q25" s="259"/>
      <c r="R25" s="25"/>
      <c r="S25" s="194" t="s">
        <v>266</v>
      </c>
      <c r="T25" s="342">
        <f ca="1">T23-T24</f>
        <v>-10079.86744616861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>
      <c r="A26" s="188">
        <f>'Données projet'!A39</f>
        <v>25</v>
      </c>
      <c r="B26" s="189">
        <f>'Données projet'!D39</f>
        <v>26</v>
      </c>
      <c r="C26" s="202">
        <f>'Données projet'!E39*150+SUM('Données projet'!F39:G39)*13.8+'Données projet'!H39*10</f>
        <v>10</v>
      </c>
      <c r="D26" s="190">
        <f t="shared" si="2"/>
        <v>260</v>
      </c>
      <c r="E26" s="202"/>
      <c r="F26" s="258"/>
      <c r="G26" s="253"/>
      <c r="H26" s="199"/>
      <c r="I26" s="200"/>
      <c r="K26" s="220"/>
      <c r="L26" s="329" t="s">
        <v>258</v>
      </c>
      <c r="M26" s="330"/>
      <c r="N26" s="330"/>
      <c r="O26" s="330"/>
      <c r="P26" s="331"/>
      <c r="Q26" s="259"/>
      <c r="R26" s="25"/>
      <c r="S26" s="194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>
      <c r="A27" s="188">
        <f>'Données projet'!A40</f>
        <v>30</v>
      </c>
      <c r="B27" s="189">
        <f>'Données projet'!D40</f>
        <v>27</v>
      </c>
      <c r="C27" s="202">
        <f>'Données projet'!E40*150+SUM('Données projet'!F40:G40)*13.8+'Données projet'!H40*10</f>
        <v>10</v>
      </c>
      <c r="D27" s="190">
        <f t="shared" si="2"/>
        <v>270</v>
      </c>
      <c r="E27" s="202"/>
      <c r="F27" s="258"/>
      <c r="G27" s="253"/>
      <c r="H27" s="199"/>
      <c r="I27" s="200"/>
      <c r="K27" s="220"/>
      <c r="L27" s="332"/>
      <c r="M27" s="333"/>
      <c r="N27" s="333"/>
      <c r="O27" s="333"/>
      <c r="P27" s="334"/>
      <c r="Q27" s="259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>
      <c r="A28" s="188">
        <f>'Données projet'!A41</f>
        <v>35</v>
      </c>
      <c r="B28" s="189">
        <f>'Données projet'!D41</f>
        <v>27</v>
      </c>
      <c r="C28" s="202">
        <f>'Données projet'!E41*150+SUM('Données projet'!F41:G41)*13.8+'Données projet'!H41*10</f>
        <v>38</v>
      </c>
      <c r="D28" s="190">
        <f t="shared" si="2"/>
        <v>1026</v>
      </c>
      <c r="E28" s="202"/>
      <c r="F28" s="258"/>
      <c r="G28" s="217"/>
      <c r="H28" s="199"/>
      <c r="I28" s="200"/>
      <c r="K28" s="220"/>
      <c r="Q28" s="259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>
      <c r="A29" s="188">
        <f>'Données projet'!A42</f>
        <v>40</v>
      </c>
      <c r="B29" s="189">
        <f>'Données projet'!D42</f>
        <v>27</v>
      </c>
      <c r="C29" s="202">
        <f>'Données projet'!E42*150+SUM('Données projet'!F42:G42)*13.8+'Données projet'!H42*10</f>
        <v>38</v>
      </c>
      <c r="D29" s="190">
        <f t="shared" si="2"/>
        <v>1026</v>
      </c>
      <c r="E29" s="202"/>
      <c r="F29" s="258"/>
      <c r="G29" s="213"/>
      <c r="H29" s="199"/>
      <c r="I29" s="200"/>
      <c r="K29" s="220"/>
      <c r="O29" s="25"/>
      <c r="P29" s="25"/>
      <c r="Q29" s="259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>
      <c r="A30" s="188">
        <f>'Données projet'!A43</f>
        <v>45</v>
      </c>
      <c r="B30" s="189">
        <f>'Données projet'!D43</f>
        <v>26</v>
      </c>
      <c r="C30" s="202">
        <f>'Données projet'!E43*150+SUM('Données projet'!F43:G43)*13.8+'Données projet'!H43*10</f>
        <v>38</v>
      </c>
      <c r="D30" s="190">
        <f t="shared" si="2"/>
        <v>988</v>
      </c>
      <c r="E30" s="202"/>
      <c r="F30" s="258"/>
      <c r="G30" s="213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0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>
      <c r="A31" s="188">
        <f>'Données projet'!A44</f>
        <v>50</v>
      </c>
      <c r="B31" s="189">
        <f>'Données projet'!D44</f>
        <v>24</v>
      </c>
      <c r="C31" s="202">
        <f>'Données projet'!E44*150+SUM('Données projet'!F44:G44)*13.8+'Données projet'!H44*10</f>
        <v>66</v>
      </c>
      <c r="D31" s="190">
        <f t="shared" si="2"/>
        <v>1584</v>
      </c>
      <c r="E31" s="202"/>
      <c r="F31" s="258"/>
      <c r="G31" s="213"/>
      <c r="H31" s="199"/>
      <c r="I31" s="200"/>
      <c r="K31" s="179"/>
      <c r="Q31" s="259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>
      <c r="A32" s="188">
        <f>'Données projet'!A45</f>
        <v>55</v>
      </c>
      <c r="B32" s="189">
        <f>'Données projet'!D45</f>
        <v>23</v>
      </c>
      <c r="C32" s="202">
        <f>'Données projet'!E45*150+SUM('Données projet'!F45:G45)*13.8+'Données projet'!H45*10</f>
        <v>66</v>
      </c>
      <c r="D32" s="190">
        <f t="shared" si="2"/>
        <v>1518</v>
      </c>
      <c r="E32" s="202"/>
      <c r="F32" s="258"/>
      <c r="G32" s="213"/>
      <c r="H32" s="199"/>
      <c r="I32" s="200"/>
      <c r="K32" s="179"/>
      <c r="N32" s="5"/>
      <c r="O32" s="264" t="s">
        <v>178</v>
      </c>
      <c r="P32" s="264" t="s">
        <v>252</v>
      </c>
      <c r="Q32" s="259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>
      <c r="A33" s="188">
        <f>'Données projet'!A46</f>
        <v>60</v>
      </c>
      <c r="B33" s="189">
        <f>'Données projet'!D46</f>
        <v>21</v>
      </c>
      <c r="C33" s="202">
        <f>'Données projet'!E46*150+SUM('Données projet'!F46:G46)*13.8+'Données projet'!H46*10</f>
        <v>94</v>
      </c>
      <c r="D33" s="190">
        <f t="shared" si="2"/>
        <v>1974</v>
      </c>
      <c r="E33" s="202"/>
      <c r="F33" s="258"/>
      <c r="G33" s="213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59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>
      <c r="A34" s="188">
        <f>'Données projet'!A47</f>
        <v>65</v>
      </c>
      <c r="B34" s="189">
        <f>'Données projet'!D47</f>
        <v>20</v>
      </c>
      <c r="C34" s="202">
        <f>'Données projet'!E47*150+SUM('Données projet'!F47:G47)*13.8+'Données projet'!H47*10</f>
        <v>94</v>
      </c>
      <c r="D34" s="190">
        <f t="shared" si="2"/>
        <v>1880</v>
      </c>
      <c r="E34" s="202"/>
      <c r="F34" s="258"/>
      <c r="G34" s="213"/>
      <c r="H34" s="199"/>
      <c r="I34" s="200"/>
      <c r="K34" s="179"/>
      <c r="L34" s="278"/>
      <c r="M34" s="278"/>
      <c r="N34" s="279"/>
      <c r="O34" s="203">
        <f>IF(O33+1&lt;=MIN('Données projet'!$E$9:$E$18),O33+1,"STOP")</f>
        <v>1</v>
      </c>
      <c r="P34" s="193">
        <f t="shared" si="3"/>
        <v>0</v>
      </c>
      <c r="Q34" s="259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>
      <c r="A35" s="188">
        <f>'Données projet'!A48</f>
        <v>70</v>
      </c>
      <c r="B35" s="189">
        <f>'Données projet'!D48</f>
        <v>18</v>
      </c>
      <c r="C35" s="202">
        <f>'Données projet'!E48*150+SUM('Données projet'!F48:G48)*13.8+'Données projet'!H48*10</f>
        <v>94</v>
      </c>
      <c r="D35" s="190">
        <f t="shared" si="2"/>
        <v>1692</v>
      </c>
      <c r="E35" s="202"/>
      <c r="F35" s="258"/>
      <c r="G35" s="213"/>
      <c r="H35" s="199"/>
      <c r="I35" s="200"/>
      <c r="K35" s="179"/>
      <c r="L35" s="278"/>
      <c r="M35" s="278"/>
      <c r="N35" s="279"/>
      <c r="O35" s="203">
        <f>IF(O34+1&lt;=MIN('Données projet'!$E$9:$E$18),O34+1,"STOP")</f>
        <v>2</v>
      </c>
      <c r="P35" s="193">
        <f t="shared" si="3"/>
        <v>0</v>
      </c>
      <c r="Q35" s="259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>
      <c r="A36" s="188">
        <f>'Données projet'!A49</f>
        <v>75</v>
      </c>
      <c r="B36" s="189">
        <f>'Données projet'!D49</f>
        <v>241</v>
      </c>
      <c r="C36" s="202">
        <f>'Données projet'!E49*150+SUM('Données projet'!F49:G49)*13.8+'Données projet'!H49*10</f>
        <v>122</v>
      </c>
      <c r="D36" s="190">
        <f t="shared" si="2"/>
        <v>29402</v>
      </c>
      <c r="E36" s="202"/>
      <c r="F36" s="258"/>
      <c r="G36" s="213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59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>
      <c r="A37" s="188">
        <f>'Données projet'!A50</f>
        <v>0</v>
      </c>
      <c r="B37" s="189">
        <f>'Données projet'!D50</f>
        <v>0</v>
      </c>
      <c r="C37" s="202">
        <f>'Données projet'!E50*150+SUM('Données projet'!F50:G50)*13.8+'Données projet'!H50*10</f>
        <v>0</v>
      </c>
      <c r="D37" s="190">
        <f t="shared" si="2"/>
        <v>0</v>
      </c>
      <c r="E37" s="202"/>
      <c r="F37" s="258"/>
      <c r="G37" s="213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59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>
      <c r="A38" s="188">
        <f>'Données projet'!A51</f>
        <v>0</v>
      </c>
      <c r="B38" s="189">
        <f>'Données projet'!D51</f>
        <v>0</v>
      </c>
      <c r="C38" s="202">
        <f>'Données projet'!E51*150+SUM('Données projet'!F51:G51)*13.8+'Données projet'!H51*10</f>
        <v>0</v>
      </c>
      <c r="D38" s="190">
        <f t="shared" si="2"/>
        <v>0</v>
      </c>
      <c r="E38" s="202"/>
      <c r="F38" s="258"/>
      <c r="G38" s="213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59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>
      <c r="A39" s="188">
        <f>'Données projet'!A52</f>
        <v>0</v>
      </c>
      <c r="B39" s="189">
        <f>'Données projet'!D52</f>
        <v>0</v>
      </c>
      <c r="C39" s="202">
        <f>'Données projet'!E52*150+SUM('Données projet'!F52:G52)*13.8+'Données projet'!H52*10</f>
        <v>0</v>
      </c>
      <c r="D39" s="190">
        <f t="shared" si="2"/>
        <v>0</v>
      </c>
      <c r="E39" s="202"/>
      <c r="F39" s="258"/>
      <c r="G39" s="213"/>
      <c r="H39" s="199"/>
      <c r="I39" s="200"/>
      <c r="K39" s="220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59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>
      <c r="A40" s="188">
        <f>'Données projet'!A53</f>
        <v>0</v>
      </c>
      <c r="B40" s="189">
        <f>'Données projet'!D53</f>
        <v>0</v>
      </c>
      <c r="C40" s="202">
        <f>'Données projet'!E53*150+SUM('Données projet'!F53:G53)*13.8+'Données projet'!H53*10</f>
        <v>0</v>
      </c>
      <c r="D40" s="190">
        <f t="shared" si="2"/>
        <v>0</v>
      </c>
      <c r="E40" s="202"/>
      <c r="F40" s="258"/>
      <c r="G40" s="213"/>
      <c r="H40" s="199"/>
      <c r="I40" s="200"/>
      <c r="K40" s="220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59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>
      <c r="A41" s="188">
        <f>'Données projet'!A54</f>
        <v>0</v>
      </c>
      <c r="B41" s="189">
        <f>'Données projet'!D54</f>
        <v>0</v>
      </c>
      <c r="C41" s="202">
        <f>'Données projet'!E54*150+SUM('Données projet'!F54:G54)*13.8+'Données projet'!H54*10</f>
        <v>0</v>
      </c>
      <c r="D41" s="190">
        <f t="shared" si="2"/>
        <v>0</v>
      </c>
      <c r="E41" s="202"/>
      <c r="F41" s="258"/>
      <c r="G41" s="213"/>
      <c r="H41" s="199"/>
      <c r="I41" s="200"/>
      <c r="K41" s="220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59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>
      <c r="A42" s="188">
        <f>'Données projet'!A55</f>
        <v>0</v>
      </c>
      <c r="B42" s="189">
        <f>'Données projet'!D55</f>
        <v>0</v>
      </c>
      <c r="C42" s="202">
        <f>'Données projet'!E55*150+SUM('Données projet'!F55:G55)*13.8+'Données projet'!H55*10</f>
        <v>0</v>
      </c>
      <c r="D42" s="190">
        <f t="shared" si="2"/>
        <v>0</v>
      </c>
      <c r="E42" s="202"/>
      <c r="F42" s="258"/>
      <c r="G42" s="213"/>
      <c r="H42" s="199"/>
      <c r="I42" s="200"/>
      <c r="K42" s="220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59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>
      <c r="A43" s="195"/>
      <c r="B43" s="195"/>
      <c r="C43" s="195"/>
      <c r="D43" s="250"/>
      <c r="E43" s="250"/>
      <c r="F43" s="263"/>
      <c r="G43" s="213"/>
      <c r="H43" s="199"/>
      <c r="I43" s="200"/>
      <c r="K43" s="220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>
      <c r="A44" s="5"/>
      <c r="B44" s="5"/>
      <c r="C44" s="5"/>
      <c r="D44" s="5"/>
      <c r="E44" s="5"/>
      <c r="F44" s="255"/>
      <c r="G44" s="213"/>
      <c r="H44" s="199"/>
      <c r="I44" s="200"/>
      <c r="K44" s="220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>
      <c r="A45" s="49" t="s">
        <v>166</v>
      </c>
      <c r="B45" s="182" t="str">
        <f>IF('Données projet'!$B$10="","",'Données projet'!$B$10)</f>
        <v>Robinier faux-acacia</v>
      </c>
      <c r="C45" s="5"/>
      <c r="D45" s="5"/>
      <c r="E45" s="5"/>
      <c r="F45" s="255"/>
      <c r="G45" s="213"/>
      <c r="H45" s="199"/>
      <c r="I45" s="200"/>
      <c r="J45" s="25"/>
      <c r="K45" s="220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>
      <c r="A46" s="5"/>
      <c r="B46" s="5"/>
      <c r="C46" s="5"/>
      <c r="D46" s="5"/>
      <c r="E46" s="5"/>
      <c r="F46" s="255"/>
      <c r="G46" s="213"/>
      <c r="H46" s="199"/>
      <c r="I46" s="200"/>
      <c r="J46" s="25"/>
      <c r="K46" s="220"/>
      <c r="L46" s="215"/>
      <c r="M46" s="215"/>
      <c r="N46" s="215"/>
      <c r="O46" s="203">
        <f>IF(O45+1&lt;=MIN('Données projet'!$E$9:$E$18),O45+1,"STOP")</f>
        <v>13</v>
      </c>
      <c r="P46" s="196">
        <f t="shared" si="3"/>
        <v>0</v>
      </c>
      <c r="Q46" s="26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>
      <c r="A47" s="251" t="s">
        <v>180</v>
      </c>
      <c r="B47" s="51" t="s">
        <v>256</v>
      </c>
      <c r="C47" s="51" t="s">
        <v>255</v>
      </c>
      <c r="D47" s="251" t="s">
        <v>252</v>
      </c>
      <c r="E47" s="251" t="s">
        <v>287</v>
      </c>
      <c r="F47" s="256"/>
      <c r="G47" s="213"/>
      <c r="H47" s="199"/>
      <c r="I47" s="200"/>
      <c r="J47" s="25"/>
      <c r="K47" s="220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>
      <c r="A48" s="205">
        <v>0</v>
      </c>
      <c r="B48" s="208" t="s">
        <v>132</v>
      </c>
      <c r="C48" s="207" t="s">
        <v>132</v>
      </c>
      <c r="D48" s="206" t="s">
        <v>132</v>
      </c>
      <c r="E48" s="202">
        <v>2100</v>
      </c>
      <c r="F48" s="256"/>
      <c r="G48" s="213"/>
      <c r="H48" s="199"/>
      <c r="I48" s="200"/>
      <c r="J48" s="25"/>
      <c r="K48" s="220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>
      <c r="A49" s="205">
        <v>1</v>
      </c>
      <c r="B49" s="208" t="s">
        <v>132</v>
      </c>
      <c r="C49" s="207" t="s">
        <v>132</v>
      </c>
      <c r="D49" s="206" t="s">
        <v>132</v>
      </c>
      <c r="E49" s="202"/>
      <c r="F49" s="256"/>
      <c r="G49" s="214"/>
      <c r="H49" s="199"/>
      <c r="I49" s="200"/>
      <c r="J49" s="215"/>
      <c r="K49" s="222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1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ht="16">
      <c r="A50" s="205">
        <v>2</v>
      </c>
      <c r="B50" s="208" t="s">
        <v>132</v>
      </c>
      <c r="C50" s="207" t="s">
        <v>132</v>
      </c>
      <c r="D50" s="206" t="s">
        <v>132</v>
      </c>
      <c r="E50" s="202"/>
      <c r="F50" s="256"/>
      <c r="G50" s="216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>
      <c r="A51" s="205">
        <v>3</v>
      </c>
      <c r="B51" s="208" t="s">
        <v>132</v>
      </c>
      <c r="C51" s="207" t="s">
        <v>132</v>
      </c>
      <c r="D51" s="206" t="s">
        <v>132</v>
      </c>
      <c r="E51" s="202"/>
      <c r="F51" s="256"/>
      <c r="G51" s="216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>
      <c r="A52" s="205">
        <v>4</v>
      </c>
      <c r="B52" s="208" t="s">
        <v>132</v>
      </c>
      <c r="C52" s="207" t="s">
        <v>132</v>
      </c>
      <c r="D52" s="206" t="s">
        <v>132</v>
      </c>
      <c r="E52" s="202"/>
      <c r="F52" s="256"/>
      <c r="G52" s="216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0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>
      <c r="A53" s="205">
        <v>5</v>
      </c>
      <c r="B53" s="208" t="s">
        <v>132</v>
      </c>
      <c r="C53" s="207" t="s">
        <v>132</v>
      </c>
      <c r="D53" s="206" t="s">
        <v>132</v>
      </c>
      <c r="E53" s="202"/>
      <c r="F53" s="256"/>
      <c r="G53" s="217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0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>
      <c r="A54" s="188">
        <f>'Données projet'!A62</f>
        <v>10</v>
      </c>
      <c r="B54" s="189">
        <f>'Données projet'!D62</f>
        <v>0</v>
      </c>
      <c r="C54" s="200">
        <f>'Données projet'!E62*70+SUM('Données projet'!F62:G62)*13.8+'Données projet'!H62*10</f>
        <v>10</v>
      </c>
      <c r="D54" s="187">
        <f>B54*C54</f>
        <v>0</v>
      </c>
      <c r="E54" s="202"/>
      <c r="F54" s="257"/>
      <c r="G54" s="217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0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>
      <c r="A55" s="188">
        <f>'Données projet'!A63</f>
        <v>15</v>
      </c>
      <c r="B55" s="189">
        <f>'Données projet'!D63</f>
        <v>0</v>
      </c>
      <c r="C55" s="200">
        <f>'Données projet'!E63*70+SUM('Données projet'!F63:G63)*13.8+'Données projet'!H63*10</f>
        <v>10</v>
      </c>
      <c r="D55" s="187">
        <f t="shared" ref="D55:D73" si="4">B55*C55</f>
        <v>0</v>
      </c>
      <c r="E55" s="202"/>
      <c r="F55" s="257"/>
      <c r="G55" s="217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0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>
      <c r="A56" s="188">
        <f>'Données projet'!A64</f>
        <v>20</v>
      </c>
      <c r="B56" s="189">
        <f>'Données projet'!D64</f>
        <v>33.4</v>
      </c>
      <c r="C56" s="200">
        <f>'Données projet'!E64*70+SUM('Données projet'!F64:G64)*13.8+'Données projet'!H64*10</f>
        <v>10</v>
      </c>
      <c r="D56" s="187">
        <f t="shared" si="4"/>
        <v>334</v>
      </c>
      <c r="E56" s="202"/>
      <c r="F56" s="257"/>
      <c r="G56" s="217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0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>
      <c r="A57" s="188">
        <f>'Données projet'!A65</f>
        <v>25</v>
      </c>
      <c r="B57" s="189">
        <f>'Données projet'!D65</f>
        <v>28.6</v>
      </c>
      <c r="C57" s="200">
        <f>'Données projet'!E65*70+SUM('Données projet'!F65:G65)*13.8+'Données projet'!H65*10</f>
        <v>10</v>
      </c>
      <c r="D57" s="187">
        <f t="shared" si="4"/>
        <v>286</v>
      </c>
      <c r="E57" s="202"/>
      <c r="F57" s="257"/>
      <c r="G57" s="217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0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>
      <c r="A58" s="188">
        <f>'Données projet'!A66</f>
        <v>30</v>
      </c>
      <c r="B58" s="189">
        <f>'Données projet'!D66</f>
        <v>24.5</v>
      </c>
      <c r="C58" s="200">
        <f>'Données projet'!E66*70+SUM('Données projet'!F66:G66)*13.8+'Données projet'!H66*10</f>
        <v>22</v>
      </c>
      <c r="D58" s="187">
        <f t="shared" si="4"/>
        <v>539</v>
      </c>
      <c r="E58" s="202"/>
      <c r="F58" s="257"/>
      <c r="G58" s="217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0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>
      <c r="A59" s="188">
        <f>'Données projet'!A67</f>
        <v>35</v>
      </c>
      <c r="B59" s="189">
        <f>'Données projet'!D67</f>
        <v>21.5</v>
      </c>
      <c r="C59" s="200">
        <f>'Données projet'!E67*70+SUM('Données projet'!F67:G67)*13.8+'Données projet'!H67*10</f>
        <v>34</v>
      </c>
      <c r="D59" s="187">
        <f t="shared" si="4"/>
        <v>731</v>
      </c>
      <c r="E59" s="202"/>
      <c r="F59" s="257"/>
      <c r="G59" s="217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0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188">
        <f>'Données projet'!A68</f>
        <v>40</v>
      </c>
      <c r="B60" s="189">
        <f>'Données projet'!D68</f>
        <v>18.8</v>
      </c>
      <c r="C60" s="200">
        <f>'Données projet'!E68*70+SUM('Données projet'!F68:G68)*13.8+'Données projet'!H68*10</f>
        <v>46</v>
      </c>
      <c r="D60" s="187">
        <f t="shared" si="4"/>
        <v>864.80000000000007</v>
      </c>
      <c r="E60" s="202"/>
      <c r="F60" s="257"/>
      <c r="G60" s="218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0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188">
        <f>'Données projet'!A69</f>
        <v>45</v>
      </c>
      <c r="B61" s="189">
        <f>'Données projet'!D69</f>
        <v>332</v>
      </c>
      <c r="C61" s="200">
        <f>'Données projet'!E69*70+SUM('Données projet'!F69:G69)*13.8+'Données projet'!H69*10</f>
        <v>58</v>
      </c>
      <c r="D61" s="187">
        <f t="shared" si="4"/>
        <v>19256</v>
      </c>
      <c r="E61" s="202"/>
      <c r="F61" s="257"/>
      <c r="G61" s="218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0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188">
        <f>'Données projet'!A70</f>
        <v>0</v>
      </c>
      <c r="B62" s="189">
        <f>'Données projet'!D70</f>
        <v>0</v>
      </c>
      <c r="C62" s="200">
        <f>'Données projet'!E70*60+SUM('Données projet'!F70:G70)*13.8+'Données projet'!H70*10</f>
        <v>0</v>
      </c>
      <c r="D62" s="187">
        <f t="shared" si="4"/>
        <v>0</v>
      </c>
      <c r="E62" s="202"/>
      <c r="F62" s="257"/>
      <c r="G62" s="218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0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188">
        <f>'Données projet'!A71</f>
        <v>0</v>
      </c>
      <c r="B63" s="189">
        <f>'Données projet'!D71</f>
        <v>0</v>
      </c>
      <c r="C63" s="200">
        <f>'Données projet'!E71*60+SUM('Données projet'!F71:G71)*13.8+'Données projet'!H71*10</f>
        <v>0</v>
      </c>
      <c r="D63" s="187">
        <f t="shared" si="4"/>
        <v>0</v>
      </c>
      <c r="E63" s="202"/>
      <c r="F63" s="257"/>
      <c r="G63" s="218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0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188">
        <f>'Données projet'!A72</f>
        <v>0</v>
      </c>
      <c r="B64" s="189">
        <f>'Données projet'!D72</f>
        <v>0</v>
      </c>
      <c r="C64" s="200">
        <f>'Données projet'!E72*60+SUM('Données projet'!F72:G72)*13.8+'Données projet'!H72*10</f>
        <v>0</v>
      </c>
      <c r="D64" s="187">
        <f t="shared" si="4"/>
        <v>0</v>
      </c>
      <c r="E64" s="202"/>
      <c r="F64" s="257"/>
      <c r="G64" s="218"/>
      <c r="H64" s="199"/>
      <c r="I64" s="200"/>
      <c r="J64" s="219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0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188">
        <f>'Données projet'!A73</f>
        <v>0</v>
      </c>
      <c r="B65" s="189">
        <f>'Données projet'!D73</f>
        <v>0</v>
      </c>
      <c r="C65" s="200">
        <f>'Données projet'!E73*60+SUM('Données projet'!F73:G73)*13.8+'Données projet'!H73*10</f>
        <v>0</v>
      </c>
      <c r="D65" s="187">
        <f t="shared" si="4"/>
        <v>0</v>
      </c>
      <c r="E65" s="202"/>
      <c r="F65" s="257"/>
      <c r="G65" s="218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0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188">
        <f>'Données projet'!A74</f>
        <v>0</v>
      </c>
      <c r="B66" s="189">
        <f>'Données projet'!D74</f>
        <v>0</v>
      </c>
      <c r="C66" s="200">
        <f>'Données projet'!E74*60+SUM('Données projet'!F74:G74)*13.8+'Données projet'!H74*10</f>
        <v>0</v>
      </c>
      <c r="D66" s="187">
        <f t="shared" si="4"/>
        <v>0</v>
      </c>
      <c r="E66" s="202"/>
      <c r="F66" s="257"/>
      <c r="G66" s="218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0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A67" s="188">
        <f>'Données projet'!A75</f>
        <v>0</v>
      </c>
      <c r="B67" s="189">
        <f>'Données projet'!D75</f>
        <v>0</v>
      </c>
      <c r="C67" s="200">
        <f>'Données projet'!E75*60+SUM('Données projet'!F75:G75)*13.8+'Données projet'!H75*10</f>
        <v>0</v>
      </c>
      <c r="D67" s="187">
        <f t="shared" si="4"/>
        <v>0</v>
      </c>
      <c r="E67" s="202"/>
      <c r="F67" s="257"/>
      <c r="G67" s="218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>
      <c r="A68" s="188">
        <f>'Données projet'!A76</f>
        <v>0</v>
      </c>
      <c r="B68" s="189">
        <f>'Données projet'!D76</f>
        <v>0</v>
      </c>
      <c r="C68" s="200">
        <f>'Données projet'!E76*60+SUM('Données projet'!F76:G76)*13.8+'Données projet'!H76*10</f>
        <v>0</v>
      </c>
      <c r="D68" s="187">
        <f t="shared" si="4"/>
        <v>0</v>
      </c>
      <c r="E68" s="202"/>
      <c r="F68" s="257"/>
      <c r="G68" s="218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0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>
      <c r="A69" s="188">
        <f>'Données projet'!A77</f>
        <v>0</v>
      </c>
      <c r="B69" s="189">
        <f>'Données projet'!D77</f>
        <v>0</v>
      </c>
      <c r="C69" s="200">
        <f>'Données projet'!E77*60+SUM('Données projet'!F77:G77)*13.8+'Données projet'!H77*10</f>
        <v>0</v>
      </c>
      <c r="D69" s="187">
        <f t="shared" si="4"/>
        <v>0</v>
      </c>
      <c r="E69" s="202"/>
      <c r="F69" s="257"/>
      <c r="G69" s="218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0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>
      <c r="A70" s="188">
        <f>'Données projet'!A78</f>
        <v>0</v>
      </c>
      <c r="B70" s="189">
        <f>'Données projet'!D78</f>
        <v>0</v>
      </c>
      <c r="C70" s="200">
        <f>'Données projet'!E78*60+SUM('Données projet'!F78:G78)*13.8+'Données projet'!H78*10</f>
        <v>0</v>
      </c>
      <c r="D70" s="187">
        <f t="shared" si="4"/>
        <v>0</v>
      </c>
      <c r="E70" s="202"/>
      <c r="F70" s="257"/>
      <c r="G70" s="218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0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>
      <c r="A71" s="188">
        <f>'Données projet'!A79</f>
        <v>0</v>
      </c>
      <c r="B71" s="189">
        <f>'Données projet'!D79</f>
        <v>0</v>
      </c>
      <c r="C71" s="200">
        <f>'Données projet'!E79*60+SUM('Données projet'!F79:G79)*13.8+'Données projet'!H79*10</f>
        <v>0</v>
      </c>
      <c r="D71" s="187">
        <f t="shared" si="4"/>
        <v>0</v>
      </c>
      <c r="E71" s="202"/>
      <c r="F71" s="257"/>
      <c r="G71" s="218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0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>
      <c r="A72" s="188">
        <f>'Données projet'!A80</f>
        <v>0</v>
      </c>
      <c r="B72" s="189">
        <f>'Données projet'!D80</f>
        <v>0</v>
      </c>
      <c r="C72" s="200">
        <f>'Données projet'!E80*60+SUM('Données projet'!F80:G80)*13.8+'Données projet'!H80*10</f>
        <v>0</v>
      </c>
      <c r="D72" s="187">
        <f t="shared" si="4"/>
        <v>0</v>
      </c>
      <c r="E72" s="202"/>
      <c r="F72" s="257"/>
      <c r="G72" s="218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0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>
      <c r="A73" s="188">
        <f>'Données projet'!A81</f>
        <v>0</v>
      </c>
      <c r="B73" s="189">
        <f>'Données projet'!D81</f>
        <v>0</v>
      </c>
      <c r="C73" s="200">
        <f>'Données projet'!E81*60+SUM('Données projet'!F81:G81)*13.8+'Données projet'!H81*10</f>
        <v>0</v>
      </c>
      <c r="D73" s="187">
        <f t="shared" si="4"/>
        <v>0</v>
      </c>
      <c r="E73" s="202"/>
      <c r="F73" s="257"/>
      <c r="G73" s="218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0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>
      <c r="A74" s="5"/>
      <c r="B74" s="5"/>
      <c r="C74" s="5"/>
      <c r="D74" s="5"/>
      <c r="E74" s="5"/>
      <c r="F74" s="255"/>
      <c r="G74" s="218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0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>
      <c r="A75" s="5"/>
      <c r="B75" s="5"/>
      <c r="C75" s="5"/>
      <c r="D75" s="5"/>
      <c r="E75" s="5"/>
      <c r="F75" s="255"/>
      <c r="G75" s="218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0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>
      <c r="A76" s="49" t="s">
        <v>167</v>
      </c>
      <c r="B76" s="182" t="str">
        <f>IF('Données projet'!B11="","",'Données projet'!B11)</f>
        <v/>
      </c>
      <c r="C76" s="5"/>
      <c r="D76" s="5"/>
      <c r="E76" s="5"/>
      <c r="F76" s="255"/>
      <c r="G76" s="218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0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>
      <c r="A77" s="5"/>
      <c r="B77" s="5"/>
      <c r="C77" s="5"/>
      <c r="D77" s="5"/>
      <c r="E77" s="5"/>
      <c r="F77" s="255"/>
      <c r="G77" s="218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0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>
      <c r="A78" s="251" t="s">
        <v>180</v>
      </c>
      <c r="B78" s="51" t="s">
        <v>256</v>
      </c>
      <c r="C78" s="51" t="s">
        <v>255</v>
      </c>
      <c r="D78" s="251" t="s">
        <v>252</v>
      </c>
      <c r="E78" s="251" t="s">
        <v>287</v>
      </c>
      <c r="F78" s="256"/>
      <c r="G78" s="218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0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>
      <c r="A79" s="205">
        <v>0</v>
      </c>
      <c r="B79" s="208" t="s">
        <v>132</v>
      </c>
      <c r="C79" s="207" t="s">
        <v>132</v>
      </c>
      <c r="D79" s="206" t="s">
        <v>132</v>
      </c>
      <c r="E79" s="202"/>
      <c r="F79" s="256"/>
      <c r="G79" s="218"/>
      <c r="H79" s="199"/>
      <c r="I79" s="200"/>
      <c r="J79" s="5"/>
      <c r="K79" s="179"/>
      <c r="L79" s="5"/>
      <c r="M79" s="5"/>
      <c r="N79" s="5"/>
      <c r="O79" s="203" t="str">
        <f>IF(O78+1&lt;=MIN('Données projet'!$E$9:$E$18),O78+1,"STOP")</f>
        <v>STOP</v>
      </c>
      <c r="P79" s="193" t="e">
        <f t="shared" si="5"/>
        <v>#VALUE!</v>
      </c>
      <c r="Q79" s="260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>
      <c r="A80" s="205">
        <v>1</v>
      </c>
      <c r="B80" s="208" t="s">
        <v>132</v>
      </c>
      <c r="C80" s="207" t="s">
        <v>132</v>
      </c>
      <c r="D80" s="206" t="s">
        <v>132</v>
      </c>
      <c r="E80" s="202"/>
      <c r="F80" s="256"/>
      <c r="G80" s="216"/>
      <c r="H80" s="199"/>
      <c r="I80" s="200"/>
      <c r="J80" s="5"/>
      <c r="K80" s="179"/>
      <c r="L80" s="5"/>
      <c r="M80" s="5"/>
      <c r="N80" s="5"/>
      <c r="O80" s="203" t="e">
        <f>IF(O79+1&lt;=MIN('Données projet'!$E$9:$E$18),O79+1,"STOP")</f>
        <v>#VALUE!</v>
      </c>
      <c r="P80" s="193" t="e">
        <f t="shared" si="5"/>
        <v>#VALUE!</v>
      </c>
      <c r="Q80" s="260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>
      <c r="A81" s="205">
        <v>2</v>
      </c>
      <c r="B81" s="208" t="s">
        <v>132</v>
      </c>
      <c r="C81" s="207" t="s">
        <v>132</v>
      </c>
      <c r="D81" s="206" t="s">
        <v>132</v>
      </c>
      <c r="E81" s="202"/>
      <c r="F81" s="256"/>
      <c r="G81" s="216"/>
      <c r="H81" s="199"/>
      <c r="I81" s="200"/>
      <c r="J81" s="5"/>
      <c r="K81" s="179"/>
      <c r="L81" s="5"/>
      <c r="M81" s="5"/>
      <c r="N81" s="5"/>
      <c r="O81" s="203" t="e">
        <f>IF(O80+1&lt;=MIN('Données projet'!$E$9:$E$18),O80+1,"STOP")</f>
        <v>#VALUE!</v>
      </c>
      <c r="P81" s="193" t="e">
        <f t="shared" si="5"/>
        <v>#VALUE!</v>
      </c>
      <c r="Q81" s="260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>
      <c r="A82" s="205">
        <v>3</v>
      </c>
      <c r="B82" s="208" t="s">
        <v>132</v>
      </c>
      <c r="C82" s="207" t="s">
        <v>132</v>
      </c>
      <c r="D82" s="206" t="s">
        <v>132</v>
      </c>
      <c r="E82" s="202"/>
      <c r="F82" s="256"/>
      <c r="G82" s="216"/>
      <c r="H82" s="199"/>
      <c r="I82" s="200"/>
      <c r="J82" s="5"/>
      <c r="K82" s="179"/>
      <c r="L82" s="5"/>
      <c r="M82" s="5"/>
      <c r="N82" s="5"/>
      <c r="O82" s="203" t="e">
        <f>IF(O81+1&lt;=MIN('Données projet'!$E$9:$E$18),O81+1,"STOP")</f>
        <v>#VALUE!</v>
      </c>
      <c r="P82" s="193" t="e">
        <f t="shared" si="5"/>
        <v>#VALUE!</v>
      </c>
      <c r="Q82" s="260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>
      <c r="A83" s="205">
        <v>4</v>
      </c>
      <c r="B83" s="208" t="s">
        <v>132</v>
      </c>
      <c r="C83" s="207" t="s">
        <v>132</v>
      </c>
      <c r="D83" s="206" t="s">
        <v>132</v>
      </c>
      <c r="E83" s="202"/>
      <c r="F83" s="256"/>
      <c r="G83" s="216"/>
      <c r="H83" s="199"/>
      <c r="I83" s="200"/>
      <c r="J83" s="5"/>
      <c r="K83" s="179"/>
      <c r="L83" s="5"/>
      <c r="M83" s="5"/>
      <c r="N83" s="5"/>
      <c r="O83" s="203" t="e">
        <f>IF(O82+1&lt;=MIN('Données projet'!$E$9:$E$18),O82+1,"STOP")</f>
        <v>#VALUE!</v>
      </c>
      <c r="P83" s="193" t="e">
        <f t="shared" si="5"/>
        <v>#VALUE!</v>
      </c>
      <c r="Q83" s="260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>
      <c r="A84" s="205">
        <v>5</v>
      </c>
      <c r="B84" s="208" t="s">
        <v>132</v>
      </c>
      <c r="C84" s="207" t="s">
        <v>132</v>
      </c>
      <c r="D84" s="206" t="s">
        <v>132</v>
      </c>
      <c r="E84" s="202"/>
      <c r="F84" s="256"/>
      <c r="G84" s="217"/>
      <c r="H84" s="199"/>
      <c r="I84" s="200"/>
      <c r="J84" s="5"/>
      <c r="K84" s="179"/>
      <c r="L84" s="5"/>
      <c r="M84" s="5"/>
      <c r="N84" s="5"/>
      <c r="O84" s="203" t="e">
        <f>IF(O83+1&lt;=MIN('Données projet'!$E$9:$E$18),O83+1,"STOP")</f>
        <v>#VALUE!</v>
      </c>
      <c r="P84" s="193" t="e">
        <f t="shared" si="5"/>
        <v>#VALUE!</v>
      </c>
      <c r="Q84" s="260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>
      <c r="A85" s="188">
        <f>'Données projet'!A88</f>
        <v>0</v>
      </c>
      <c r="B85" s="189">
        <f>'Données projet'!D88</f>
        <v>0</v>
      </c>
      <c r="C85" s="200">
        <f>'Données projet'!E88*150+SUM('Données projet'!F88:G88)*13.8+'Données projet'!H88*10</f>
        <v>0</v>
      </c>
      <c r="D85" s="187">
        <f>B85*C85</f>
        <v>0</v>
      </c>
      <c r="E85" s="202"/>
      <c r="F85" s="257"/>
      <c r="G85" s="217"/>
      <c r="H85" s="199"/>
      <c r="I85" s="200"/>
      <c r="J85" s="5"/>
      <c r="K85" s="179"/>
      <c r="L85" s="5"/>
      <c r="M85" s="5"/>
      <c r="N85" s="5"/>
      <c r="O85" s="203" t="e">
        <f>IF(O84+1&lt;=MIN('Données projet'!$E$9:$E$18),O84+1,"STOP")</f>
        <v>#VALUE!</v>
      </c>
      <c r="P85" s="193" t="e">
        <f t="shared" si="5"/>
        <v>#VALUE!</v>
      </c>
      <c r="Q85" s="260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>
      <c r="A86" s="188">
        <f>'Données projet'!A89</f>
        <v>0</v>
      </c>
      <c r="B86" s="189">
        <f>'Données projet'!D89</f>
        <v>0</v>
      </c>
      <c r="C86" s="200">
        <f>'Données projet'!E89*150+SUM('Données projet'!F89:G89)*13.8+'Données projet'!H89*10</f>
        <v>0</v>
      </c>
      <c r="D86" s="187">
        <f t="shared" ref="D86:D104" si="6">B86*C86</f>
        <v>0</v>
      </c>
      <c r="E86" s="202"/>
      <c r="F86" s="257"/>
      <c r="G86" s="217"/>
      <c r="H86" s="199"/>
      <c r="I86" s="200"/>
      <c r="J86" s="5"/>
      <c r="K86" s="179"/>
      <c r="L86" s="5"/>
      <c r="M86" s="5"/>
      <c r="N86" s="5"/>
      <c r="O86" s="203" t="e">
        <f>IF(O85+1&lt;=MIN('Données projet'!$E$9:$E$18),O85+1,"STOP")</f>
        <v>#VALUE!</v>
      </c>
      <c r="P86" s="193" t="e">
        <f t="shared" si="5"/>
        <v>#VALUE!</v>
      </c>
      <c r="Q86" s="260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>
      <c r="A87" s="188">
        <f>'Données projet'!A90</f>
        <v>0</v>
      </c>
      <c r="B87" s="189">
        <f>'Données projet'!D90</f>
        <v>0</v>
      </c>
      <c r="C87" s="200">
        <f>'Données projet'!E90*150+SUM('Données projet'!F90:G90)*13.8+'Données projet'!H90*10</f>
        <v>0</v>
      </c>
      <c r="D87" s="187">
        <f t="shared" si="6"/>
        <v>0</v>
      </c>
      <c r="E87" s="202"/>
      <c r="F87" s="257"/>
      <c r="G87" s="217"/>
      <c r="H87" s="199"/>
      <c r="I87" s="200"/>
      <c r="J87" s="5"/>
      <c r="K87" s="179"/>
      <c r="L87" s="5"/>
      <c r="M87" s="5"/>
      <c r="N87" s="5"/>
      <c r="O87" s="203" t="e">
        <f>IF(O86+1&lt;=MIN('Données projet'!$E$9:$E$18),O86+1,"STOP")</f>
        <v>#VALUE!</v>
      </c>
      <c r="P87" s="193" t="e">
        <f t="shared" si="5"/>
        <v>#VALUE!</v>
      </c>
      <c r="Q87" s="260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>
      <c r="A88" s="188">
        <f>'Données projet'!A91</f>
        <v>0</v>
      </c>
      <c r="B88" s="189">
        <f>'Données projet'!D91</f>
        <v>0</v>
      </c>
      <c r="C88" s="200">
        <f>'Données projet'!E91*150+SUM('Données projet'!F91:G91)*13.8+'Données projet'!H91*10</f>
        <v>0</v>
      </c>
      <c r="D88" s="187">
        <f t="shared" si="6"/>
        <v>0</v>
      </c>
      <c r="E88" s="202"/>
      <c r="F88" s="257"/>
      <c r="G88" s="217"/>
      <c r="H88" s="199"/>
      <c r="I88" s="200"/>
      <c r="J88" s="5"/>
      <c r="K88" s="179"/>
      <c r="L88" s="5"/>
      <c r="M88" s="5"/>
      <c r="N88" s="5"/>
      <c r="O88" s="203" t="e">
        <f>IF(O87+1&lt;=MIN('Données projet'!$E$9:$E$18),O87+1,"STOP")</f>
        <v>#VALUE!</v>
      </c>
      <c r="P88" s="193" t="e">
        <f t="shared" si="5"/>
        <v>#VALUE!</v>
      </c>
      <c r="Q88" s="260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>
      <c r="A89" s="188">
        <f>'Données projet'!A92</f>
        <v>0</v>
      </c>
      <c r="B89" s="189">
        <f>'Données projet'!D92</f>
        <v>0</v>
      </c>
      <c r="C89" s="200">
        <f>'Données projet'!E92*150+SUM('Données projet'!F92:G92)*13.8+'Données projet'!H92*10</f>
        <v>0</v>
      </c>
      <c r="D89" s="187">
        <f t="shared" si="6"/>
        <v>0</v>
      </c>
      <c r="E89" s="202"/>
      <c r="F89" s="257"/>
      <c r="G89" s="217"/>
      <c r="H89" s="199"/>
      <c r="I89" s="200"/>
      <c r="J89" s="5"/>
      <c r="K89" s="179"/>
      <c r="L89" s="5"/>
      <c r="M89" s="5"/>
      <c r="N89" s="5"/>
      <c r="O89" s="203" t="e">
        <f>IF(O88+1&lt;=MIN('Données projet'!$E$9:$E$18),O88+1,"STOP")</f>
        <v>#VALUE!</v>
      </c>
      <c r="P89" s="193" t="e">
        <f t="shared" si="5"/>
        <v>#VALUE!</v>
      </c>
      <c r="Q89" s="260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>
      <c r="A90" s="188">
        <f>'Données projet'!A93</f>
        <v>0</v>
      </c>
      <c r="B90" s="189">
        <f>'Données projet'!D93</f>
        <v>0</v>
      </c>
      <c r="C90" s="200">
        <f>'Données projet'!E93*150+SUM('Données projet'!F93:G93)*13.8+'Données projet'!H93*10</f>
        <v>0</v>
      </c>
      <c r="D90" s="187">
        <f t="shared" si="6"/>
        <v>0</v>
      </c>
      <c r="E90" s="202"/>
      <c r="F90" s="257"/>
      <c r="G90" s="217"/>
      <c r="H90" s="199"/>
      <c r="I90" s="200"/>
      <c r="J90" s="5"/>
      <c r="K90" s="179"/>
      <c r="L90" s="5"/>
      <c r="M90" s="5"/>
      <c r="N90" s="5"/>
      <c r="O90" s="203" t="e">
        <f>IF(O89+1&lt;=MIN('Données projet'!$E$9:$E$18),O89+1,"STOP")</f>
        <v>#VALUE!</v>
      </c>
      <c r="P90" s="193" t="e">
        <f t="shared" si="5"/>
        <v>#VALUE!</v>
      </c>
      <c r="Q90" s="260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>
      <c r="A91" s="188">
        <f>'Données projet'!A94</f>
        <v>0</v>
      </c>
      <c r="B91" s="189">
        <f>'Données projet'!D94</f>
        <v>0</v>
      </c>
      <c r="C91" s="200">
        <f>'Données projet'!E94*150+SUM('Données projet'!F94:G94)*13.8+'Données projet'!H94*10</f>
        <v>0</v>
      </c>
      <c r="D91" s="187">
        <f t="shared" si="6"/>
        <v>0</v>
      </c>
      <c r="E91" s="202"/>
      <c r="F91" s="257"/>
      <c r="G91" s="218"/>
      <c r="H91" s="199"/>
      <c r="I91" s="200"/>
      <c r="J91" s="5"/>
      <c r="K91" s="179"/>
      <c r="L91" s="5"/>
      <c r="M91" s="5"/>
      <c r="N91" s="5"/>
      <c r="O91" s="203" t="e">
        <f>IF(O90+1&lt;=MIN('Données projet'!$E$9:$E$18),O90+1,"STOP")</f>
        <v>#VALUE!</v>
      </c>
      <c r="P91" s="193" t="e">
        <f t="shared" si="5"/>
        <v>#VALUE!</v>
      </c>
      <c r="Q91" s="260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>
      <c r="A92" s="188">
        <f>'Données projet'!A95</f>
        <v>0</v>
      </c>
      <c r="B92" s="189">
        <f>'Données projet'!D95</f>
        <v>0</v>
      </c>
      <c r="C92" s="200">
        <f>'Données projet'!E95*150+SUM('Données projet'!F95:G95)*13.8+'Données projet'!H95*10</f>
        <v>0</v>
      </c>
      <c r="D92" s="187">
        <f t="shared" si="6"/>
        <v>0</v>
      </c>
      <c r="E92" s="202"/>
      <c r="F92" s="257"/>
      <c r="G92" s="218"/>
      <c r="H92" s="199"/>
      <c r="I92" s="200"/>
      <c r="J92" s="5"/>
      <c r="K92" s="179"/>
      <c r="L92" s="5"/>
      <c r="M92" s="5"/>
      <c r="N92" s="5"/>
      <c r="O92" s="203" t="e">
        <f>IF(O91+1&lt;=MIN('Données projet'!$E$9:$E$18),O91+1,"STOP")</f>
        <v>#VALUE!</v>
      </c>
      <c r="P92" s="193" t="e">
        <f t="shared" si="5"/>
        <v>#VALUE!</v>
      </c>
      <c r="Q92" s="260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>
      <c r="A93" s="188">
        <f>'Données projet'!A96</f>
        <v>0</v>
      </c>
      <c r="B93" s="189">
        <f>'Données projet'!D96</f>
        <v>0</v>
      </c>
      <c r="C93" s="200">
        <f>'Données projet'!E96*150+SUM('Données projet'!F96:G96)*13.8+'Données projet'!H96*10</f>
        <v>0</v>
      </c>
      <c r="D93" s="187">
        <f t="shared" si="6"/>
        <v>0</v>
      </c>
      <c r="E93" s="202"/>
      <c r="F93" s="257"/>
      <c r="G93" s="218"/>
      <c r="H93" s="199"/>
      <c r="I93" s="200"/>
      <c r="J93" s="5"/>
      <c r="K93" s="179"/>
      <c r="L93" s="5"/>
      <c r="M93" s="5"/>
      <c r="N93" s="5"/>
      <c r="O93" s="203" t="e">
        <f>IF(O92+1&lt;=MIN('Données projet'!$E$9:$E$18),O92+1,"STOP")</f>
        <v>#VALUE!</v>
      </c>
      <c r="P93" s="193" t="e">
        <f t="shared" si="5"/>
        <v>#VALUE!</v>
      </c>
      <c r="Q93" s="260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>
      <c r="A94" s="188">
        <f>'Données projet'!A97</f>
        <v>0</v>
      </c>
      <c r="B94" s="189">
        <f>'Données projet'!D97</f>
        <v>0</v>
      </c>
      <c r="C94" s="200">
        <f>'Données projet'!E97*150+SUM('Données projet'!F97:G97)*13.8+'Données projet'!H97*10</f>
        <v>0</v>
      </c>
      <c r="D94" s="187">
        <f t="shared" si="6"/>
        <v>0</v>
      </c>
      <c r="E94" s="202"/>
      <c r="F94" s="257"/>
      <c r="G94" s="218"/>
      <c r="H94" s="199"/>
      <c r="I94" s="200"/>
      <c r="J94" s="5"/>
      <c r="K94" s="179"/>
      <c r="L94" s="5"/>
      <c r="M94" s="5"/>
      <c r="N94" s="5"/>
      <c r="O94" s="203" t="e">
        <f>IF(O93+1&lt;=MIN('Données projet'!$E$9:$E$18),O93+1,"STOP")</f>
        <v>#VALUE!</v>
      </c>
      <c r="P94" s="193" t="e">
        <f t="shared" si="5"/>
        <v>#VALUE!</v>
      </c>
      <c r="Q94" s="260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>
      <c r="A95" s="188">
        <f>'Données projet'!A98</f>
        <v>0</v>
      </c>
      <c r="B95" s="189">
        <f>'Données projet'!D98</f>
        <v>0</v>
      </c>
      <c r="C95" s="200">
        <f>'Données projet'!E98*150+SUM('Données projet'!F98:G98)*13.8+'Données projet'!H98*10</f>
        <v>0</v>
      </c>
      <c r="D95" s="187">
        <f t="shared" si="6"/>
        <v>0</v>
      </c>
      <c r="E95" s="202"/>
      <c r="F95" s="257"/>
      <c r="G95" s="218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0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>
      <c r="A96" s="188">
        <f>'Données projet'!A99</f>
        <v>0</v>
      </c>
      <c r="B96" s="189">
        <f>'Données projet'!D99</f>
        <v>0</v>
      </c>
      <c r="C96" s="200">
        <f>'Données projet'!E99*150+SUM('Données projet'!F99:G99)*13.8+'Données projet'!H99*10</f>
        <v>0</v>
      </c>
      <c r="D96" s="187">
        <f t="shared" si="6"/>
        <v>0</v>
      </c>
      <c r="E96" s="202"/>
      <c r="F96" s="257"/>
      <c r="G96" s="218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0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>
      <c r="A97" s="188">
        <f>'Données projet'!A100</f>
        <v>0</v>
      </c>
      <c r="B97" s="189">
        <f>'Données projet'!D100</f>
        <v>0</v>
      </c>
      <c r="C97" s="200">
        <f>'Données projet'!E100*150+SUM('Données projet'!F100:G100)*13.8+'Données projet'!H100*10</f>
        <v>0</v>
      </c>
      <c r="D97" s="187">
        <f t="shared" si="6"/>
        <v>0</v>
      </c>
      <c r="E97" s="202"/>
      <c r="F97" s="257"/>
      <c r="G97" s="218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0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>
      <c r="A98" s="188">
        <f>'Données projet'!A101</f>
        <v>0</v>
      </c>
      <c r="B98" s="189">
        <f>'Données projet'!D101</f>
        <v>0</v>
      </c>
      <c r="C98" s="200">
        <f>'Données projet'!E101*150+SUM('Données projet'!F101:G101)*13.8+'Données projet'!H101*10</f>
        <v>0</v>
      </c>
      <c r="D98" s="187">
        <f t="shared" si="6"/>
        <v>0</v>
      </c>
      <c r="E98" s="202"/>
      <c r="F98" s="257"/>
      <c r="G98" s="218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0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>
      <c r="A99" s="188">
        <f>'Données projet'!A102</f>
        <v>0</v>
      </c>
      <c r="B99" s="189">
        <f>'Données projet'!D102</f>
        <v>0</v>
      </c>
      <c r="C99" s="200">
        <f>'Données projet'!E102*60+SUM('Données projet'!F102:G102)*13.8+'Données projet'!H102*10</f>
        <v>0</v>
      </c>
      <c r="D99" s="187">
        <f t="shared" si="6"/>
        <v>0</v>
      </c>
      <c r="E99" s="202"/>
      <c r="F99" s="257"/>
      <c r="G99" s="218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0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>
      <c r="A100" s="188">
        <f>'Données projet'!A103</f>
        <v>0</v>
      </c>
      <c r="B100" s="189">
        <f>'Données projet'!D103</f>
        <v>0</v>
      </c>
      <c r="C100" s="200">
        <f>'Données projet'!E103*60+SUM('Données projet'!F103:G103)*13.8+'Données projet'!H103*10</f>
        <v>0</v>
      </c>
      <c r="D100" s="187">
        <f t="shared" si="6"/>
        <v>0</v>
      </c>
      <c r="E100" s="202"/>
      <c r="F100" s="257"/>
      <c r="G100" s="218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0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>
      <c r="A101" s="188">
        <f>'Données projet'!A104</f>
        <v>0</v>
      </c>
      <c r="B101" s="189">
        <f>'Données projet'!D104</f>
        <v>0</v>
      </c>
      <c r="C101" s="200">
        <f>'Données projet'!E104*60+SUM('Données projet'!F104:G104)*13.8+'Données projet'!H104*10</f>
        <v>0</v>
      </c>
      <c r="D101" s="187">
        <f t="shared" si="6"/>
        <v>0</v>
      </c>
      <c r="E101" s="202"/>
      <c r="F101" s="257"/>
      <c r="G101" s="218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0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>
      <c r="A102" s="188">
        <f>'Données projet'!A105</f>
        <v>0</v>
      </c>
      <c r="B102" s="189">
        <f>'Données projet'!D105</f>
        <v>0</v>
      </c>
      <c r="C102" s="200">
        <f>'Données projet'!E105*60+SUM('Données projet'!F105:G105)*13.8+'Données projet'!H105*10</f>
        <v>0</v>
      </c>
      <c r="D102" s="187">
        <f t="shared" si="6"/>
        <v>0</v>
      </c>
      <c r="E102" s="202"/>
      <c r="F102" s="257"/>
      <c r="G102" s="218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0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>
      <c r="A103" s="188">
        <f>'Données projet'!A106</f>
        <v>0</v>
      </c>
      <c r="B103" s="189">
        <f>'Données projet'!D106</f>
        <v>0</v>
      </c>
      <c r="C103" s="200">
        <f>'Données projet'!E106*60+SUM('Données projet'!F106:G106)*13.8+'Données projet'!H106*10</f>
        <v>0</v>
      </c>
      <c r="D103" s="187">
        <f t="shared" si="6"/>
        <v>0</v>
      </c>
      <c r="E103" s="202"/>
      <c r="F103" s="257"/>
      <c r="G103" s="218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0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>
      <c r="A104" s="188">
        <f>'Données projet'!A107</f>
        <v>0</v>
      </c>
      <c r="B104" s="189">
        <f>'Données projet'!D107</f>
        <v>0</v>
      </c>
      <c r="C104" s="200">
        <f>'Données projet'!E107*60+SUM('Données projet'!F107:G107)*13.8+'Données projet'!H107*10</f>
        <v>0</v>
      </c>
      <c r="D104" s="187">
        <f t="shared" si="6"/>
        <v>0</v>
      </c>
      <c r="E104" s="202"/>
      <c r="F104" s="257"/>
      <c r="G104" s="218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0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>
      <c r="A105" s="5"/>
      <c r="B105" s="5"/>
      <c r="C105" s="5"/>
      <c r="D105" s="5"/>
      <c r="E105" s="5"/>
      <c r="F105" s="255"/>
      <c r="G105" s="218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0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>
      <c r="A106" s="5"/>
      <c r="B106" s="5"/>
      <c r="C106" s="5"/>
      <c r="D106" s="5"/>
      <c r="E106" s="5"/>
      <c r="F106" s="255"/>
      <c r="G106" s="218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0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>
      <c r="A107" s="49" t="s">
        <v>168</v>
      </c>
      <c r="B107" s="182" t="str">
        <f>IF('Données projet'!B12="","",'Données projet'!B12)</f>
        <v/>
      </c>
      <c r="C107" s="5"/>
      <c r="D107" s="5"/>
      <c r="E107" s="5"/>
      <c r="F107" s="255"/>
      <c r="G107" s="218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0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>
      <c r="A108" s="5"/>
      <c r="B108" s="5"/>
      <c r="C108" s="5"/>
      <c r="D108" s="5"/>
      <c r="E108" s="5"/>
      <c r="F108" s="255"/>
      <c r="G108" s="218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0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>
      <c r="A109" s="251" t="s">
        <v>180</v>
      </c>
      <c r="B109" s="51" t="s">
        <v>256</v>
      </c>
      <c r="C109" s="51" t="s">
        <v>255</v>
      </c>
      <c r="D109" s="251" t="s">
        <v>252</v>
      </c>
      <c r="E109" s="251" t="s">
        <v>287</v>
      </c>
      <c r="F109" s="256"/>
      <c r="G109" s="218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0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>
      <c r="A110" s="205">
        <v>0</v>
      </c>
      <c r="B110" s="208" t="s">
        <v>132</v>
      </c>
      <c r="C110" s="207" t="s">
        <v>132</v>
      </c>
      <c r="D110" s="206" t="s">
        <v>132</v>
      </c>
      <c r="E110" s="202"/>
      <c r="F110" s="256"/>
      <c r="G110" s="218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0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>
      <c r="A111" s="205">
        <v>1</v>
      </c>
      <c r="B111" s="208" t="s">
        <v>132</v>
      </c>
      <c r="C111" s="207" t="s">
        <v>132</v>
      </c>
      <c r="D111" s="206" t="s">
        <v>132</v>
      </c>
      <c r="E111" s="202"/>
      <c r="F111" s="256"/>
      <c r="G111" s="216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0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>
      <c r="A112" s="205">
        <v>2</v>
      </c>
      <c r="B112" s="208" t="s">
        <v>132</v>
      </c>
      <c r="C112" s="207" t="s">
        <v>132</v>
      </c>
      <c r="D112" s="206" t="s">
        <v>132</v>
      </c>
      <c r="E112" s="202"/>
      <c r="F112" s="256"/>
      <c r="G112" s="216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0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>
      <c r="A113" s="205">
        <v>3</v>
      </c>
      <c r="B113" s="208" t="s">
        <v>132</v>
      </c>
      <c r="C113" s="207" t="s">
        <v>132</v>
      </c>
      <c r="D113" s="206" t="s">
        <v>132</v>
      </c>
      <c r="E113" s="202"/>
      <c r="F113" s="256"/>
      <c r="G113" s="216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0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>
      <c r="A114" s="205">
        <v>4</v>
      </c>
      <c r="B114" s="208" t="s">
        <v>132</v>
      </c>
      <c r="C114" s="207" t="s">
        <v>132</v>
      </c>
      <c r="D114" s="206" t="s">
        <v>132</v>
      </c>
      <c r="E114" s="202"/>
      <c r="F114" s="256"/>
      <c r="G114" s="216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0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>
      <c r="A115" s="205">
        <v>5</v>
      </c>
      <c r="B115" s="208" t="s">
        <v>132</v>
      </c>
      <c r="C115" s="207" t="s">
        <v>132</v>
      </c>
      <c r="D115" s="206" t="s">
        <v>132</v>
      </c>
      <c r="E115" s="202"/>
      <c r="F115" s="256"/>
      <c r="G115" s="217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0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>
      <c r="A116" s="188">
        <f>'Données projet'!A114</f>
        <v>0</v>
      </c>
      <c r="B116" s="189">
        <f>'Données projet'!D114</f>
        <v>0</v>
      </c>
      <c r="C116" s="280">
        <f>'Données projet'!E114*30+SUM('Données projet'!F114:G114)*13.8+'Données projet'!H114*10</f>
        <v>0</v>
      </c>
      <c r="D116" s="187">
        <f>B116*C116</f>
        <v>0</v>
      </c>
      <c r="E116" s="202"/>
      <c r="F116" s="257"/>
      <c r="G116" s="217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0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>
      <c r="A117" s="188">
        <f>'Données projet'!A115</f>
        <v>0</v>
      </c>
      <c r="B117" s="189">
        <f>'Données projet'!D115</f>
        <v>0</v>
      </c>
      <c r="C117" s="280">
        <f>'Données projet'!E115*30+SUM('Données projet'!F115:G115)*13.8+'Données projet'!H115*10</f>
        <v>0</v>
      </c>
      <c r="D117" s="187">
        <f t="shared" ref="D117:D135" si="8">B117*C117</f>
        <v>0</v>
      </c>
      <c r="E117" s="202"/>
      <c r="F117" s="257"/>
      <c r="G117" s="217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0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>
      <c r="A118" s="188">
        <f>'Données projet'!A116</f>
        <v>0</v>
      </c>
      <c r="B118" s="189">
        <f>'Données projet'!D116</f>
        <v>0</v>
      </c>
      <c r="C118" s="280">
        <f>'Données projet'!E116*30+SUM('Données projet'!F116:G116)*13.8+'Données projet'!H116*10</f>
        <v>0</v>
      </c>
      <c r="D118" s="187">
        <f t="shared" si="8"/>
        <v>0</v>
      </c>
      <c r="E118" s="202"/>
      <c r="F118" s="257"/>
      <c r="G118" s="217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0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>
      <c r="A119" s="188">
        <f>'Données projet'!A117</f>
        <v>0</v>
      </c>
      <c r="B119" s="189">
        <f>'Données projet'!D117</f>
        <v>0</v>
      </c>
      <c r="C119" s="280">
        <f>'Données projet'!E117*30+SUM('Données projet'!F117:G117)*13.8+'Données projet'!H117*10</f>
        <v>0</v>
      </c>
      <c r="D119" s="187">
        <f t="shared" si="8"/>
        <v>0</v>
      </c>
      <c r="E119" s="202"/>
      <c r="F119" s="257"/>
      <c r="G119" s="217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0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>
      <c r="A120" s="188">
        <f>'Données projet'!A118</f>
        <v>0</v>
      </c>
      <c r="B120" s="189">
        <f>'Données projet'!D118</f>
        <v>0</v>
      </c>
      <c r="C120" s="280">
        <f>'Données projet'!E118*30+SUM('Données projet'!F118:G118)*13.8+'Données projet'!H118*10</f>
        <v>0</v>
      </c>
      <c r="D120" s="187">
        <f t="shared" si="8"/>
        <v>0</v>
      </c>
      <c r="E120" s="202"/>
      <c r="F120" s="257"/>
      <c r="G120" s="217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0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>
      <c r="A121" s="188">
        <f>'Données projet'!A119</f>
        <v>0</v>
      </c>
      <c r="B121" s="189">
        <f>'Données projet'!D119</f>
        <v>0</v>
      </c>
      <c r="C121" s="280">
        <f>'Données projet'!E119*50+SUM('Données projet'!F119:G119)*13.8+'Données projet'!H119*10</f>
        <v>0</v>
      </c>
      <c r="D121" s="187">
        <f t="shared" si="8"/>
        <v>0</v>
      </c>
      <c r="E121" s="202"/>
      <c r="F121" s="257"/>
      <c r="G121" s="217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0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>
      <c r="A122" s="188">
        <f>'Données projet'!A120</f>
        <v>0</v>
      </c>
      <c r="B122" s="189">
        <f>'Données projet'!D120</f>
        <v>0</v>
      </c>
      <c r="C122" s="280">
        <f>'Données projet'!E120*50+SUM('Données projet'!F120:G120)*13.8+'Données projet'!H120*10</f>
        <v>0</v>
      </c>
      <c r="D122" s="187">
        <f t="shared" si="8"/>
        <v>0</v>
      </c>
      <c r="E122" s="202"/>
      <c r="F122" s="257"/>
      <c r="G122" s="218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0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>
      <c r="A123" s="188">
        <f>'Données projet'!A121</f>
        <v>0</v>
      </c>
      <c r="B123" s="189">
        <f>'Données projet'!D121</f>
        <v>0</v>
      </c>
      <c r="C123" s="280">
        <f>'Données projet'!E121*50+SUM('Données projet'!F121:G121)*13.8+'Données projet'!H121*10</f>
        <v>0</v>
      </c>
      <c r="D123" s="187">
        <f t="shared" si="8"/>
        <v>0</v>
      </c>
      <c r="E123" s="202"/>
      <c r="F123" s="257"/>
      <c r="G123" s="218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0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>
      <c r="A124" s="188">
        <f>'Données projet'!A122</f>
        <v>0</v>
      </c>
      <c r="B124" s="189">
        <f>'Données projet'!D122</f>
        <v>0</v>
      </c>
      <c r="C124" s="280">
        <f>'Données projet'!E122*50+SUM('Données projet'!F122:G122)*13.8+'Données projet'!H122*10</f>
        <v>0</v>
      </c>
      <c r="D124" s="187">
        <f t="shared" si="8"/>
        <v>0</v>
      </c>
      <c r="E124" s="202"/>
      <c r="F124" s="257"/>
      <c r="G124" s="218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0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>
      <c r="A125" s="188">
        <f>'Données projet'!A123</f>
        <v>0</v>
      </c>
      <c r="B125" s="189">
        <f>'Données projet'!D123</f>
        <v>0</v>
      </c>
      <c r="C125" s="280">
        <f>'Données projet'!E123*50+SUM('Données projet'!F123:G123)*13.8+'Données projet'!H123*10</f>
        <v>0</v>
      </c>
      <c r="D125" s="187">
        <f t="shared" si="8"/>
        <v>0</v>
      </c>
      <c r="E125" s="202"/>
      <c r="F125" s="257"/>
      <c r="G125" s="218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0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>
      <c r="A126" s="188">
        <f>'Données projet'!A124</f>
        <v>0</v>
      </c>
      <c r="B126" s="189">
        <f>'Données projet'!D124</f>
        <v>0</v>
      </c>
      <c r="C126" s="280">
        <f>'Données projet'!E124*50+SUM('Données projet'!F124:G124)*13.8+'Données projet'!H124*10</f>
        <v>0</v>
      </c>
      <c r="D126" s="187">
        <f t="shared" si="8"/>
        <v>0</v>
      </c>
      <c r="E126" s="202"/>
      <c r="F126" s="257"/>
      <c r="G126" s="218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0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>
      <c r="A127" s="188">
        <f>'Données projet'!A125</f>
        <v>0</v>
      </c>
      <c r="B127" s="189">
        <f>'Données projet'!D125</f>
        <v>0</v>
      </c>
      <c r="C127" s="280">
        <f>'Données projet'!E125*50+SUM('Données projet'!F125:G125)*13.8+'Données projet'!H125*10</f>
        <v>0</v>
      </c>
      <c r="D127" s="187">
        <f t="shared" si="8"/>
        <v>0</v>
      </c>
      <c r="E127" s="202"/>
      <c r="F127" s="257"/>
      <c r="G127" s="218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0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>
      <c r="A128" s="188">
        <f>'Données projet'!A126</f>
        <v>0</v>
      </c>
      <c r="B128" s="189">
        <f>'Données projet'!D126</f>
        <v>0</v>
      </c>
      <c r="C128" s="280">
        <f>'Données projet'!E126*50+SUM('Données projet'!F126:G126)*13.8+'Données projet'!H126*10</f>
        <v>0</v>
      </c>
      <c r="D128" s="187">
        <f t="shared" si="8"/>
        <v>0</v>
      </c>
      <c r="E128" s="202"/>
      <c r="F128" s="257"/>
      <c r="G128" s="218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0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>
      <c r="A129" s="188">
        <f>'Données projet'!A127</f>
        <v>0</v>
      </c>
      <c r="B129" s="189">
        <f>'Données projet'!D127</f>
        <v>0</v>
      </c>
      <c r="C129" s="280">
        <f>'Données projet'!E127*50+SUM('Données projet'!F127:G127)*13.8+'Données projet'!H127*10</f>
        <v>0</v>
      </c>
      <c r="D129" s="187">
        <f t="shared" si="8"/>
        <v>0</v>
      </c>
      <c r="E129" s="202"/>
      <c r="F129" s="257"/>
      <c r="G129" s="218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0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>
      <c r="A130" s="188">
        <f>'Données projet'!A128</f>
        <v>0</v>
      </c>
      <c r="B130" s="189">
        <f>'Données projet'!D128</f>
        <v>0</v>
      </c>
      <c r="C130" s="280">
        <f>'Données projet'!E128*50+SUM('Données projet'!F128:G128)*13.8+'Données projet'!H128*10</f>
        <v>0</v>
      </c>
      <c r="D130" s="187">
        <f t="shared" si="8"/>
        <v>0</v>
      </c>
      <c r="E130" s="202"/>
      <c r="F130" s="257"/>
      <c r="G130" s="218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0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>
      <c r="A131" s="188">
        <f>'Données projet'!A129</f>
        <v>0</v>
      </c>
      <c r="B131" s="189">
        <f>'Données projet'!D129</f>
        <v>0</v>
      </c>
      <c r="C131" s="280">
        <f>'Données projet'!E129*50+SUM('Données projet'!F129:G129)*13.8+'Données projet'!H129*10</f>
        <v>0</v>
      </c>
      <c r="D131" s="187">
        <f t="shared" si="8"/>
        <v>0</v>
      </c>
      <c r="E131" s="202"/>
      <c r="F131" s="257"/>
      <c r="G131" s="218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0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>
      <c r="A132" s="188">
        <f>'Données projet'!A130</f>
        <v>0</v>
      </c>
      <c r="B132" s="189">
        <f>'Données projet'!D130</f>
        <v>0</v>
      </c>
      <c r="C132" s="280">
        <f>'Données projet'!E130*50+SUM('Données projet'!F130:G130)*13.8+'Données projet'!H130*10</f>
        <v>0</v>
      </c>
      <c r="D132" s="187">
        <f t="shared" si="8"/>
        <v>0</v>
      </c>
      <c r="E132" s="202"/>
      <c r="F132" s="257"/>
      <c r="G132" s="218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0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>
      <c r="A133" s="188">
        <f>'Données projet'!A131</f>
        <v>0</v>
      </c>
      <c r="B133" s="189">
        <f>'Données projet'!D131</f>
        <v>0</v>
      </c>
      <c r="C133" s="280">
        <f>'Données projet'!E131*50+SUM('Données projet'!F131:G131)*13.8+'Données projet'!H131*10</f>
        <v>0</v>
      </c>
      <c r="D133" s="187">
        <f t="shared" si="8"/>
        <v>0</v>
      </c>
      <c r="E133" s="202"/>
      <c r="F133" s="257"/>
      <c r="G133" s="218"/>
      <c r="H133" s="199"/>
      <c r="I133" s="200"/>
      <c r="J133" s="5"/>
      <c r="K133" s="179"/>
      <c r="Q133" s="260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>
      <c r="A134" s="188">
        <f>'Données projet'!A132</f>
        <v>0</v>
      </c>
      <c r="B134" s="189">
        <f>'Données projet'!D132</f>
        <v>0</v>
      </c>
      <c r="C134" s="280">
        <f>'Données projet'!E132*50+SUM('Données projet'!F132:G132)*13.8+'Données projet'!H132*10</f>
        <v>0</v>
      </c>
      <c r="D134" s="187">
        <f t="shared" si="8"/>
        <v>0</v>
      </c>
      <c r="E134" s="202"/>
      <c r="F134" s="257"/>
      <c r="G134" s="218"/>
      <c r="H134" s="199"/>
      <c r="I134" s="200"/>
      <c r="J134" s="5"/>
      <c r="K134" s="179"/>
      <c r="Q134" s="260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>
      <c r="A135" s="188">
        <f>'Données projet'!A133</f>
        <v>0</v>
      </c>
      <c r="B135" s="189">
        <f>'Données projet'!D133</f>
        <v>0</v>
      </c>
      <c r="C135" s="280">
        <f>'Données projet'!E133*50+SUM('Données projet'!F133:G133)*13.8+'Données projet'!H133*10</f>
        <v>0</v>
      </c>
      <c r="D135" s="187">
        <f t="shared" si="8"/>
        <v>0</v>
      </c>
      <c r="E135" s="202"/>
      <c r="F135" s="257"/>
      <c r="G135" s="218"/>
      <c r="H135" s="199"/>
      <c r="I135" s="200"/>
      <c r="J135" s="5"/>
      <c r="K135" s="179"/>
      <c r="Q135" s="260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>
      <c r="A136" s="5"/>
      <c r="B136" s="5"/>
      <c r="C136" s="5"/>
      <c r="D136" s="5"/>
      <c r="E136" s="5"/>
      <c r="F136" s="255"/>
      <c r="G136" s="218"/>
      <c r="H136" s="199"/>
      <c r="I136" s="200"/>
      <c r="J136" s="5"/>
      <c r="K136" s="179"/>
      <c r="L136" s="5"/>
      <c r="M136" s="5"/>
      <c r="N136" s="5"/>
      <c r="Q136" s="260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>
      <c r="A137" s="5"/>
      <c r="B137" s="5"/>
      <c r="C137" s="5"/>
      <c r="D137" s="5"/>
      <c r="E137" s="5"/>
      <c r="F137" s="255"/>
      <c r="G137" s="218"/>
      <c r="H137" s="199"/>
      <c r="I137" s="200"/>
      <c r="J137" s="5"/>
      <c r="K137" s="179"/>
      <c r="L137" s="5"/>
      <c r="M137" s="5"/>
      <c r="N137" s="5"/>
      <c r="Q137" s="260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>
      <c r="A138" s="49" t="s">
        <v>169</v>
      </c>
      <c r="B138" s="182" t="str">
        <f>IF('Données projet'!B13="","",'Données projet'!B13)</f>
        <v/>
      </c>
      <c r="C138" s="5"/>
      <c r="D138" s="5"/>
      <c r="E138" s="5"/>
      <c r="F138" s="255"/>
      <c r="G138" s="218"/>
      <c r="H138" s="199"/>
      <c r="I138" s="200"/>
      <c r="J138" s="5"/>
      <c r="K138" s="179"/>
      <c r="L138" s="5"/>
      <c r="M138" s="5"/>
      <c r="N138" s="5"/>
      <c r="Q138" s="260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>
      <c r="A139" s="5"/>
      <c r="B139" s="5"/>
      <c r="C139" s="5"/>
      <c r="D139" s="5"/>
      <c r="E139" s="5"/>
      <c r="F139" s="255"/>
      <c r="G139" s="218"/>
      <c r="H139" s="199"/>
      <c r="I139" s="200"/>
      <c r="J139" s="5"/>
      <c r="K139" s="179"/>
      <c r="L139" s="5"/>
      <c r="M139" s="5"/>
      <c r="N139" s="5"/>
      <c r="Q139" s="260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>
      <c r="A140" s="251" t="s">
        <v>180</v>
      </c>
      <c r="B140" s="51" t="s">
        <v>256</v>
      </c>
      <c r="C140" s="51" t="s">
        <v>255</v>
      </c>
      <c r="D140" s="251" t="s">
        <v>252</v>
      </c>
      <c r="E140" s="251" t="s">
        <v>287</v>
      </c>
      <c r="F140" s="256"/>
      <c r="G140" s="218"/>
      <c r="H140" s="199"/>
      <c r="I140" s="200"/>
      <c r="J140" s="5"/>
      <c r="K140" s="179"/>
      <c r="L140" s="5"/>
      <c r="M140" s="5"/>
      <c r="N140" s="5"/>
      <c r="Q140" s="260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>
      <c r="A141" s="205">
        <v>0</v>
      </c>
      <c r="B141" s="208" t="s">
        <v>132</v>
      </c>
      <c r="C141" s="207" t="s">
        <v>132</v>
      </c>
      <c r="D141" s="206" t="s">
        <v>132</v>
      </c>
      <c r="E141" s="202"/>
      <c r="F141" s="256"/>
      <c r="G141" s="218"/>
      <c r="H141" s="199"/>
      <c r="I141" s="200"/>
      <c r="J141" s="5"/>
      <c r="K141" s="179"/>
      <c r="L141" s="5"/>
      <c r="M141" s="5"/>
      <c r="N141" s="5"/>
      <c r="Q141" s="260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>
      <c r="A142" s="205">
        <v>1</v>
      </c>
      <c r="B142" s="208" t="s">
        <v>132</v>
      </c>
      <c r="C142" s="207" t="s">
        <v>132</v>
      </c>
      <c r="D142" s="206" t="s">
        <v>132</v>
      </c>
      <c r="E142" s="202"/>
      <c r="F142" s="256"/>
      <c r="G142" s="216"/>
      <c r="H142" s="199"/>
      <c r="I142" s="200"/>
      <c r="J142" s="5"/>
      <c r="K142" s="179"/>
      <c r="L142" s="5"/>
      <c r="M142" s="5"/>
      <c r="N142" s="5"/>
      <c r="Q142" s="260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>
      <c r="A143" s="205">
        <v>2</v>
      </c>
      <c r="B143" s="208" t="s">
        <v>132</v>
      </c>
      <c r="C143" s="207" t="s">
        <v>132</v>
      </c>
      <c r="D143" s="206" t="s">
        <v>132</v>
      </c>
      <c r="E143" s="202"/>
      <c r="F143" s="256"/>
      <c r="G143" s="216"/>
      <c r="H143" s="199"/>
      <c r="I143" s="200"/>
      <c r="J143" s="5"/>
      <c r="K143" s="179"/>
      <c r="L143" s="5"/>
      <c r="M143" s="5"/>
      <c r="N143" s="5"/>
      <c r="Q143" s="260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>
      <c r="A144" s="205">
        <v>3</v>
      </c>
      <c r="B144" s="208" t="s">
        <v>132</v>
      </c>
      <c r="C144" s="207" t="s">
        <v>132</v>
      </c>
      <c r="D144" s="206" t="s">
        <v>132</v>
      </c>
      <c r="E144" s="202"/>
      <c r="F144" s="256"/>
      <c r="G144" s="216"/>
      <c r="H144" s="199"/>
      <c r="I144" s="200"/>
      <c r="J144" s="5"/>
      <c r="K144" s="179"/>
      <c r="L144" s="5"/>
      <c r="M144" s="5"/>
      <c r="N144" s="5"/>
      <c r="Q144" s="260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>
      <c r="A145" s="205">
        <v>4</v>
      </c>
      <c r="B145" s="208" t="s">
        <v>132</v>
      </c>
      <c r="C145" s="207" t="s">
        <v>132</v>
      </c>
      <c r="D145" s="206" t="s">
        <v>132</v>
      </c>
      <c r="E145" s="202"/>
      <c r="F145" s="256"/>
      <c r="G145" s="216"/>
      <c r="H145" s="199"/>
      <c r="I145" s="200"/>
      <c r="J145" s="5"/>
      <c r="K145" s="179"/>
      <c r="L145" s="5"/>
      <c r="M145" s="5"/>
      <c r="N145" s="5"/>
      <c r="Q145" s="260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>
      <c r="A146" s="205">
        <v>5</v>
      </c>
      <c r="B146" s="208" t="s">
        <v>132</v>
      </c>
      <c r="C146" s="207" t="s">
        <v>132</v>
      </c>
      <c r="D146" s="206" t="s">
        <v>132</v>
      </c>
      <c r="E146" s="202"/>
      <c r="F146" s="256"/>
      <c r="G146" s="217"/>
      <c r="H146" s="199"/>
      <c r="I146" s="200"/>
      <c r="J146" s="5"/>
      <c r="K146" s="179"/>
      <c r="L146" s="5"/>
      <c r="M146" s="5"/>
      <c r="N146" s="5"/>
      <c r="Q146" s="260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>
      <c r="A147" s="45">
        <f>'Données projet'!A140</f>
        <v>0</v>
      </c>
      <c r="B147" s="183">
        <f>'Données projet'!D140</f>
        <v>0</v>
      </c>
      <c r="C147" s="200">
        <f>'Données projet'!E140*300+SUM('Données projet'!F140:G140)*13.8+'Données projet'!H140*10</f>
        <v>0</v>
      </c>
      <c r="D147" s="190">
        <f>B147*C147</f>
        <v>0</v>
      </c>
      <c r="E147" s="202"/>
      <c r="F147" s="258"/>
      <c r="G147" s="217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>
      <c r="A148" s="45">
        <f>'Données projet'!A141</f>
        <v>0</v>
      </c>
      <c r="B148" s="183">
        <f>'Données projet'!D141</f>
        <v>0</v>
      </c>
      <c r="C148" s="200">
        <f>'Données projet'!E141*300+SUM('Données projet'!F141:G141)*13.8+'Données projet'!H141*10</f>
        <v>0</v>
      </c>
      <c r="D148" s="190">
        <f t="shared" ref="D148:D166" si="10">B148*C148</f>
        <v>0</v>
      </c>
      <c r="E148" s="202"/>
      <c r="F148" s="258"/>
      <c r="G148" s="217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>
      <c r="A149" s="45">
        <f>'Données projet'!A142</f>
        <v>0</v>
      </c>
      <c r="B149" s="183">
        <f>'Données projet'!D142</f>
        <v>0</v>
      </c>
      <c r="C149" s="200">
        <f>'Données projet'!E142*300+SUM('Données projet'!F142:G142)*13.8+'Données projet'!H142*10</f>
        <v>0</v>
      </c>
      <c r="D149" s="190">
        <f t="shared" si="10"/>
        <v>0</v>
      </c>
      <c r="E149" s="202"/>
      <c r="F149" s="258"/>
      <c r="G149" s="217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>
      <c r="A150" s="45">
        <f>'Données projet'!A143</f>
        <v>0</v>
      </c>
      <c r="B150" s="183">
        <f>'Données projet'!D143</f>
        <v>0</v>
      </c>
      <c r="C150" s="200">
        <f>'Données projet'!E143*300+SUM('Données projet'!F143:G143)*13.8+'Données projet'!H143*10</f>
        <v>0</v>
      </c>
      <c r="D150" s="190">
        <f t="shared" si="10"/>
        <v>0</v>
      </c>
      <c r="E150" s="202"/>
      <c r="F150" s="258"/>
      <c r="G150" s="217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>
      <c r="A151" s="45">
        <f>'Données projet'!A144</f>
        <v>0</v>
      </c>
      <c r="B151" s="183">
        <f>'Données projet'!D144</f>
        <v>0</v>
      </c>
      <c r="C151" s="200">
        <f>'Données projet'!E144*300+SUM('Données projet'!F144:G144)*13.8+'Données projet'!H144*10</f>
        <v>0</v>
      </c>
      <c r="D151" s="190">
        <f t="shared" si="10"/>
        <v>0</v>
      </c>
      <c r="E151" s="202"/>
      <c r="F151" s="258"/>
      <c r="G151" s="217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>
      <c r="A152" s="45">
        <f>'Données projet'!A145</f>
        <v>0</v>
      </c>
      <c r="B152" s="183">
        <f>'Données projet'!D145</f>
        <v>0</v>
      </c>
      <c r="C152" s="200">
        <f>'Données projet'!E145*300+SUM('Données projet'!F145:G145)*13.8+'Données projet'!H145*10</f>
        <v>0</v>
      </c>
      <c r="D152" s="190">
        <f t="shared" si="10"/>
        <v>0</v>
      </c>
      <c r="E152" s="202"/>
      <c r="F152" s="258"/>
      <c r="G152" s="217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>
      <c r="A153" s="45">
        <f>'Données projet'!A146</f>
        <v>0</v>
      </c>
      <c r="B153" s="183">
        <f>'Données projet'!D146</f>
        <v>0</v>
      </c>
      <c r="C153" s="200">
        <f>'Données projet'!E146*300+SUM('Données projet'!F146:G146)*13.8+'Données projet'!H146*10</f>
        <v>0</v>
      </c>
      <c r="D153" s="190">
        <f t="shared" si="10"/>
        <v>0</v>
      </c>
      <c r="E153" s="202"/>
      <c r="F153" s="258"/>
      <c r="G153" s="213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>
      <c r="A154" s="45">
        <f>'Données projet'!A147</f>
        <v>0</v>
      </c>
      <c r="B154" s="183">
        <f>'Données projet'!D147</f>
        <v>0</v>
      </c>
      <c r="C154" s="200">
        <f>'Données projet'!E147*300+SUM('Données projet'!F147:G147)*13.8+'Données projet'!H147*10</f>
        <v>0</v>
      </c>
      <c r="D154" s="190">
        <f t="shared" si="10"/>
        <v>0</v>
      </c>
      <c r="E154" s="202"/>
      <c r="F154" s="258"/>
      <c r="G154" s="213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>
      <c r="A155" s="45">
        <f>'Données projet'!A148</f>
        <v>0</v>
      </c>
      <c r="B155" s="183">
        <f>'Données projet'!D148</f>
        <v>0</v>
      </c>
      <c r="C155" s="200">
        <f>'Données projet'!E148*300+SUM('Données projet'!F148:G148)*13.8+'Données projet'!H148*10</f>
        <v>0</v>
      </c>
      <c r="D155" s="190">
        <f t="shared" si="10"/>
        <v>0</v>
      </c>
      <c r="E155" s="202"/>
      <c r="F155" s="258"/>
      <c r="G155" s="213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>
      <c r="A156" s="45">
        <f>'Données projet'!A149</f>
        <v>0</v>
      </c>
      <c r="B156" s="183">
        <f>'Données projet'!D149</f>
        <v>0</v>
      </c>
      <c r="C156" s="200">
        <f>'Données projet'!E149*300+SUM('Données projet'!F149:G149)*13.8+'Données projet'!H149*10</f>
        <v>0</v>
      </c>
      <c r="D156" s="190">
        <f t="shared" si="10"/>
        <v>0</v>
      </c>
      <c r="E156" s="202"/>
      <c r="F156" s="258"/>
      <c r="G156" s="213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>
      <c r="A157" s="45">
        <f>'Données projet'!A150</f>
        <v>0</v>
      </c>
      <c r="B157" s="183">
        <f>'Données projet'!D150</f>
        <v>0</v>
      </c>
      <c r="C157" s="200">
        <f>'Données projet'!E150*300+SUM('Données projet'!F150:G150)*13.8+'Données projet'!H150*10</f>
        <v>0</v>
      </c>
      <c r="D157" s="190">
        <f t="shared" si="10"/>
        <v>0</v>
      </c>
      <c r="E157" s="202"/>
      <c r="F157" s="258"/>
      <c r="G157" s="213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>
      <c r="A158" s="45">
        <f>'Données projet'!A151</f>
        <v>0</v>
      </c>
      <c r="B158" s="183">
        <f>'Données projet'!D151</f>
        <v>0</v>
      </c>
      <c r="C158" s="200">
        <f>'Données projet'!E151*300+SUM('Données projet'!F151:G151)*13.8+'Données projet'!H151*10</f>
        <v>0</v>
      </c>
      <c r="D158" s="190">
        <f t="shared" si="10"/>
        <v>0</v>
      </c>
      <c r="E158" s="202"/>
      <c r="F158" s="258"/>
      <c r="G158" s="213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>
      <c r="A159" s="45">
        <f>'Données projet'!A152</f>
        <v>0</v>
      </c>
      <c r="B159" s="183">
        <f>'Données projet'!D152</f>
        <v>0</v>
      </c>
      <c r="C159" s="200">
        <f>'Données projet'!E152*300+SUM('Données projet'!F152:G152)*13.8+'Données projet'!H152*10</f>
        <v>0</v>
      </c>
      <c r="D159" s="190">
        <f t="shared" si="10"/>
        <v>0</v>
      </c>
      <c r="E159" s="202"/>
      <c r="F159" s="258"/>
      <c r="G159" s="213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>
      <c r="A160" s="45">
        <f>'Données projet'!A153</f>
        <v>0</v>
      </c>
      <c r="B160" s="183">
        <f>'Données projet'!D153</f>
        <v>0</v>
      </c>
      <c r="C160" s="200">
        <f>'Données projet'!E153*300+SUM('Données projet'!F153:G153)*13.8+'Données projet'!H153*10</f>
        <v>0</v>
      </c>
      <c r="D160" s="190">
        <f t="shared" si="10"/>
        <v>0</v>
      </c>
      <c r="E160" s="202"/>
      <c r="F160" s="258"/>
      <c r="G160" s="213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>
      <c r="A161" s="45">
        <f>'Données projet'!A154</f>
        <v>0</v>
      </c>
      <c r="B161" s="183">
        <f>'Données projet'!D154</f>
        <v>0</v>
      </c>
      <c r="C161" s="200">
        <f>'Données projet'!E154*300+SUM('Données projet'!F154:G154)*13.8+'Données projet'!H154*10</f>
        <v>0</v>
      </c>
      <c r="D161" s="190">
        <f t="shared" si="10"/>
        <v>0</v>
      </c>
      <c r="E161" s="202"/>
      <c r="F161" s="258"/>
      <c r="G161" s="213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>
      <c r="A162" s="45">
        <f>'Données projet'!A155</f>
        <v>0</v>
      </c>
      <c r="B162" s="183">
        <f>'Données projet'!D155</f>
        <v>0</v>
      </c>
      <c r="C162" s="200">
        <f>'Données projet'!E155*300+SUM('Données projet'!F155:G155)*13.8+'Données projet'!H155*10</f>
        <v>0</v>
      </c>
      <c r="D162" s="190">
        <f t="shared" si="10"/>
        <v>0</v>
      </c>
      <c r="E162" s="202"/>
      <c r="F162" s="258"/>
      <c r="G162" s="213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>
      <c r="A163" s="45">
        <f>'Données projet'!A156</f>
        <v>0</v>
      </c>
      <c r="B163" s="183">
        <f>'Données projet'!D156</f>
        <v>0</v>
      </c>
      <c r="C163" s="200">
        <f>'Données projet'!E156*300+SUM('Données projet'!F156:G156)*13.8+'Données projet'!H156*10</f>
        <v>0</v>
      </c>
      <c r="D163" s="190">
        <f t="shared" si="10"/>
        <v>0</v>
      </c>
      <c r="E163" s="202"/>
      <c r="F163" s="258"/>
      <c r="G163" s="213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>
      <c r="A164" s="45">
        <f>'Données projet'!A157</f>
        <v>0</v>
      </c>
      <c r="B164" s="183">
        <f>'Données projet'!D157</f>
        <v>0</v>
      </c>
      <c r="C164" s="200">
        <f>'Données projet'!E157*300+SUM('Données projet'!F157:G157)*13.8+'Données projet'!H157*10</f>
        <v>0</v>
      </c>
      <c r="D164" s="190">
        <f t="shared" si="10"/>
        <v>0</v>
      </c>
      <c r="E164" s="202"/>
      <c r="F164" s="258"/>
      <c r="G164" s="213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>
      <c r="A165" s="45">
        <f>'Données projet'!A158</f>
        <v>0</v>
      </c>
      <c r="B165" s="183">
        <f>'Données projet'!D158</f>
        <v>0</v>
      </c>
      <c r="C165" s="200">
        <f>'Données projet'!E158*300+SUM('Données projet'!F158:G158)*13.8+'Données projet'!H158*10</f>
        <v>0</v>
      </c>
      <c r="D165" s="190">
        <f t="shared" si="10"/>
        <v>0</v>
      </c>
      <c r="E165" s="202"/>
      <c r="F165" s="258"/>
      <c r="G165" s="213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>
      <c r="A166" s="45">
        <f>'Données projet'!A159</f>
        <v>0</v>
      </c>
      <c r="B166" s="183">
        <f>'Données projet'!D159</f>
        <v>0</v>
      </c>
      <c r="C166" s="200">
        <f>'Données projet'!E159*300+SUM('Données projet'!F159:G159)*13.8+'Données projet'!H159*10</f>
        <v>0</v>
      </c>
      <c r="D166" s="190">
        <f t="shared" si="10"/>
        <v>0</v>
      </c>
      <c r="E166" s="202"/>
      <c r="F166" s="258"/>
      <c r="G166" s="213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>
      <c r="A167" s="5"/>
      <c r="B167" s="5"/>
      <c r="C167" s="5"/>
      <c r="D167" s="5"/>
      <c r="E167" s="5"/>
      <c r="F167" s="255"/>
      <c r="G167" s="213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>
      <c r="A168" s="5"/>
      <c r="B168" s="5"/>
      <c r="C168" s="5"/>
      <c r="D168" s="5"/>
      <c r="E168" s="5"/>
      <c r="F168" s="255"/>
      <c r="G168" s="213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>
      <c r="A169" s="49" t="s">
        <v>170</v>
      </c>
      <c r="B169" s="182" t="str">
        <f>IF('Données projet'!B14="","",'Données projet'!B14)</f>
        <v/>
      </c>
      <c r="C169" s="5"/>
      <c r="D169" s="5"/>
      <c r="E169" s="5"/>
      <c r="F169" s="255"/>
      <c r="G169" s="213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>
      <c r="A170" s="5"/>
      <c r="B170" s="5"/>
      <c r="C170" s="5"/>
      <c r="D170" s="5"/>
      <c r="E170" s="5"/>
      <c r="F170" s="255"/>
      <c r="G170" s="213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>
      <c r="A171" s="251" t="s">
        <v>180</v>
      </c>
      <c r="B171" s="51" t="s">
        <v>256</v>
      </c>
      <c r="C171" s="51" t="s">
        <v>255</v>
      </c>
      <c r="D171" s="251" t="s">
        <v>252</v>
      </c>
      <c r="E171" s="251" t="s">
        <v>287</v>
      </c>
      <c r="F171" s="256"/>
      <c r="G171" s="213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>
      <c r="A172" s="205">
        <v>0</v>
      </c>
      <c r="B172" s="208" t="s">
        <v>132</v>
      </c>
      <c r="C172" s="207" t="s">
        <v>132</v>
      </c>
      <c r="D172" s="206" t="s">
        <v>132</v>
      </c>
      <c r="E172" s="202"/>
      <c r="F172" s="256"/>
      <c r="G172" s="213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>
      <c r="A173" s="205">
        <v>1</v>
      </c>
      <c r="B173" s="208" t="s">
        <v>132</v>
      </c>
      <c r="C173" s="207" t="s">
        <v>132</v>
      </c>
      <c r="D173" s="206" t="s">
        <v>132</v>
      </c>
      <c r="E173" s="202"/>
      <c r="F173" s="256"/>
      <c r="G173" s="216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>
      <c r="A174" s="205">
        <v>2</v>
      </c>
      <c r="B174" s="208" t="s">
        <v>132</v>
      </c>
      <c r="C174" s="207" t="s">
        <v>132</v>
      </c>
      <c r="D174" s="206" t="s">
        <v>132</v>
      </c>
      <c r="E174" s="202"/>
      <c r="F174" s="256"/>
      <c r="G174" s="216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>
      <c r="A175" s="205">
        <v>3</v>
      </c>
      <c r="B175" s="208" t="s">
        <v>132</v>
      </c>
      <c r="C175" s="207" t="s">
        <v>132</v>
      </c>
      <c r="D175" s="206" t="s">
        <v>132</v>
      </c>
      <c r="E175" s="202"/>
      <c r="F175" s="256"/>
      <c r="G175" s="216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>
      <c r="A176" s="205">
        <v>4</v>
      </c>
      <c r="B176" s="208" t="s">
        <v>132</v>
      </c>
      <c r="C176" s="207" t="s">
        <v>132</v>
      </c>
      <c r="D176" s="206" t="s">
        <v>132</v>
      </c>
      <c r="E176" s="202"/>
      <c r="F176" s="256"/>
      <c r="G176" s="216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>
      <c r="A177" s="205">
        <v>5</v>
      </c>
      <c r="B177" s="208" t="s">
        <v>132</v>
      </c>
      <c r="C177" s="207" t="s">
        <v>132</v>
      </c>
      <c r="D177" s="206" t="s">
        <v>132</v>
      </c>
      <c r="E177" s="202"/>
      <c r="F177" s="256"/>
      <c r="G177" s="217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>
      <c r="A178" s="188">
        <f>'Données projet'!A166</f>
        <v>0</v>
      </c>
      <c r="B178" s="189">
        <f>'Données projet'!D166</f>
        <v>0</v>
      </c>
      <c r="C178" s="202">
        <f>'Données projet'!E166*80+SUM('Données projet'!F166:G166)*13.8+'Données projet'!H166*10</f>
        <v>0</v>
      </c>
      <c r="D178" s="187">
        <f>B178*C178</f>
        <v>0</v>
      </c>
      <c r="E178" s="202"/>
      <c r="F178" s="257"/>
      <c r="G178" s="217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>
      <c r="A179" s="188">
        <f>'Données projet'!A167</f>
        <v>0</v>
      </c>
      <c r="B179" s="189">
        <f>'Données projet'!D167</f>
        <v>0</v>
      </c>
      <c r="C179" s="202">
        <f>'Données projet'!E167*80+SUM('Données projet'!F167:G167)*13.8+'Données projet'!H167*10</f>
        <v>0</v>
      </c>
      <c r="D179" s="187">
        <f t="shared" ref="D179:D197" si="11">B179*C179</f>
        <v>0</v>
      </c>
      <c r="E179" s="202"/>
      <c r="F179" s="257"/>
      <c r="G179" s="217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>
      <c r="A180" s="188">
        <f>'Données projet'!A168</f>
        <v>0</v>
      </c>
      <c r="B180" s="189">
        <f>'Données projet'!D168</f>
        <v>0</v>
      </c>
      <c r="C180" s="202">
        <f>'Données projet'!E168*80+SUM('Données projet'!F168:G168)*13.8+'Données projet'!H168*10</f>
        <v>0</v>
      </c>
      <c r="D180" s="187">
        <f t="shared" si="11"/>
        <v>0</v>
      </c>
      <c r="E180" s="202"/>
      <c r="F180" s="257"/>
      <c r="G180" s="217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>
      <c r="A181" s="188">
        <f>'Données projet'!A169</f>
        <v>0</v>
      </c>
      <c r="B181" s="189">
        <f>'Données projet'!D169</f>
        <v>0</v>
      </c>
      <c r="C181" s="202">
        <f>'Données projet'!E169*80+SUM('Données projet'!F169:G169)*13.8+'Données projet'!H169*10</f>
        <v>0</v>
      </c>
      <c r="D181" s="187">
        <f t="shared" si="11"/>
        <v>0</v>
      </c>
      <c r="E181" s="202"/>
      <c r="F181" s="257"/>
      <c r="G181" s="217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>
      <c r="A182" s="188">
        <f>'Données projet'!A170</f>
        <v>0</v>
      </c>
      <c r="B182" s="189">
        <f>'Données projet'!D170</f>
        <v>0</v>
      </c>
      <c r="C182" s="202">
        <f>'Données projet'!E170*80+SUM('Données projet'!F170:G170)*13.8+'Données projet'!H170*10</f>
        <v>0</v>
      </c>
      <c r="D182" s="187">
        <f t="shared" si="11"/>
        <v>0</v>
      </c>
      <c r="E182" s="202"/>
      <c r="F182" s="257"/>
      <c r="G182" s="217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>
      <c r="A183" s="188">
        <f>'Données projet'!A171</f>
        <v>0</v>
      </c>
      <c r="B183" s="189">
        <f>'Données projet'!D171</f>
        <v>0</v>
      </c>
      <c r="C183" s="202">
        <f>'Données projet'!E171*80+SUM('Données projet'!F171:G171)*13.8+'Données projet'!H171*10</f>
        <v>0</v>
      </c>
      <c r="D183" s="187">
        <f t="shared" si="11"/>
        <v>0</v>
      </c>
      <c r="E183" s="202"/>
      <c r="F183" s="257"/>
      <c r="G183" s="217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>
      <c r="A184" s="188">
        <f>'Données projet'!A172</f>
        <v>0</v>
      </c>
      <c r="B184" s="189">
        <f>'Données projet'!D172</f>
        <v>0</v>
      </c>
      <c r="C184" s="202">
        <f>'Données projet'!E172*80+SUM('Données projet'!F172:G172)*13.8+'Données projet'!H172*10</f>
        <v>0</v>
      </c>
      <c r="D184" s="187">
        <f t="shared" si="11"/>
        <v>0</v>
      </c>
      <c r="E184" s="202"/>
      <c r="F184" s="257"/>
      <c r="G184" s="218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>
      <c r="A185" s="188">
        <f>'Données projet'!A173</f>
        <v>0</v>
      </c>
      <c r="B185" s="189">
        <f>'Données projet'!D173</f>
        <v>0</v>
      </c>
      <c r="C185" s="202">
        <f>'Données projet'!E173*80+SUM('Données projet'!F173:G173)*13.8+'Données projet'!H173*10</f>
        <v>0</v>
      </c>
      <c r="D185" s="187">
        <f t="shared" si="11"/>
        <v>0</v>
      </c>
      <c r="E185" s="202"/>
      <c r="F185" s="257"/>
      <c r="G185" s="218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>
      <c r="A186" s="188">
        <f>'Données projet'!A174</f>
        <v>0</v>
      </c>
      <c r="B186" s="189">
        <f>'Données projet'!D174</f>
        <v>0</v>
      </c>
      <c r="C186" s="202">
        <f>'Données projet'!E174*80+SUM('Données projet'!F174:G174)*13.8+'Données projet'!H174*10</f>
        <v>0</v>
      </c>
      <c r="D186" s="187">
        <f t="shared" si="11"/>
        <v>0</v>
      </c>
      <c r="E186" s="202"/>
      <c r="F186" s="257"/>
      <c r="G186" s="218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>
      <c r="A187" s="188">
        <f>'Données projet'!A175</f>
        <v>0</v>
      </c>
      <c r="B187" s="189">
        <f>'Données projet'!D175</f>
        <v>0</v>
      </c>
      <c r="C187" s="202">
        <f>'Données projet'!E175*80+SUM('Données projet'!F175:G175)*13.8+'Données projet'!H175*10</f>
        <v>0</v>
      </c>
      <c r="D187" s="187">
        <f t="shared" si="11"/>
        <v>0</v>
      </c>
      <c r="E187" s="202"/>
      <c r="F187" s="257"/>
      <c r="G187" s="218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>
      <c r="A188" s="188">
        <f>'Données projet'!A176</f>
        <v>0</v>
      </c>
      <c r="B188" s="189">
        <f>'Données projet'!D176</f>
        <v>0</v>
      </c>
      <c r="C188" s="202">
        <f>'Données projet'!E176*80+SUM('Données projet'!F176:G176)*13.8+'Données projet'!H176*10</f>
        <v>0</v>
      </c>
      <c r="D188" s="187">
        <f t="shared" si="11"/>
        <v>0</v>
      </c>
      <c r="E188" s="202"/>
      <c r="F188" s="257"/>
      <c r="G188" s="218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>
      <c r="A189" s="188">
        <f>'Données projet'!A177</f>
        <v>0</v>
      </c>
      <c r="B189" s="189">
        <f>'Données projet'!D177</f>
        <v>0</v>
      </c>
      <c r="C189" s="202">
        <f>'Données projet'!E177*80+SUM('Données projet'!F177:G177)*13.8+'Données projet'!H177*10</f>
        <v>0</v>
      </c>
      <c r="D189" s="187">
        <f t="shared" si="11"/>
        <v>0</v>
      </c>
      <c r="E189" s="202"/>
      <c r="F189" s="257"/>
      <c r="G189" s="218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>
      <c r="A190" s="188">
        <f>'Données projet'!A178</f>
        <v>0</v>
      </c>
      <c r="B190" s="189">
        <f>'Données projet'!D178</f>
        <v>0</v>
      </c>
      <c r="C190" s="202">
        <f>'Données projet'!E178*80+SUM('Données projet'!F178:G178)*13.8+'Données projet'!H178*10</f>
        <v>0</v>
      </c>
      <c r="D190" s="187">
        <f t="shared" si="11"/>
        <v>0</v>
      </c>
      <c r="E190" s="202"/>
      <c r="F190" s="257"/>
      <c r="G190" s="218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>
      <c r="A191" s="188">
        <f>'Données projet'!A179</f>
        <v>0</v>
      </c>
      <c r="B191" s="189">
        <f>'Données projet'!D179</f>
        <v>0</v>
      </c>
      <c r="C191" s="202">
        <f>'Données projet'!E179*80+SUM('Données projet'!F179:G179)*13.8+'Données projet'!H179*10</f>
        <v>0</v>
      </c>
      <c r="D191" s="187">
        <f t="shared" si="11"/>
        <v>0</v>
      </c>
      <c r="E191" s="202"/>
      <c r="F191" s="257"/>
      <c r="G191" s="218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>
      <c r="A192" s="188">
        <f>'Données projet'!A180</f>
        <v>0</v>
      </c>
      <c r="B192" s="189">
        <f>'Données projet'!D180</f>
        <v>0</v>
      </c>
      <c r="C192" s="202">
        <f>'Données projet'!E180*80+SUM('Données projet'!F180:G180)*13.8+'Données projet'!H180*10</f>
        <v>0</v>
      </c>
      <c r="D192" s="187">
        <f t="shared" si="11"/>
        <v>0</v>
      </c>
      <c r="E192" s="202"/>
      <c r="F192" s="257"/>
      <c r="G192" s="218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>
      <c r="A193" s="188">
        <f>'Données projet'!A181</f>
        <v>0</v>
      </c>
      <c r="B193" s="189">
        <f>'Données projet'!D181</f>
        <v>0</v>
      </c>
      <c r="C193" s="202">
        <f>'Données projet'!E181*80+SUM('Données projet'!F181:G181)*13.8+'Données projet'!H181*10</f>
        <v>0</v>
      </c>
      <c r="D193" s="187">
        <f t="shared" si="11"/>
        <v>0</v>
      </c>
      <c r="E193" s="202"/>
      <c r="F193" s="257"/>
      <c r="G193" s="218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>
      <c r="A194" s="188">
        <f>'Données projet'!A182</f>
        <v>0</v>
      </c>
      <c r="B194" s="189">
        <f>'Données projet'!D182</f>
        <v>0</v>
      </c>
      <c r="C194" s="202">
        <f>'Données projet'!E182*80+SUM('Données projet'!F182:G182)*13.8+'Données projet'!H182*10</f>
        <v>0</v>
      </c>
      <c r="D194" s="187">
        <f t="shared" si="11"/>
        <v>0</v>
      </c>
      <c r="E194" s="202"/>
      <c r="F194" s="257"/>
      <c r="G194" s="218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>
      <c r="A195" s="188">
        <f>'Données projet'!A183</f>
        <v>0</v>
      </c>
      <c r="B195" s="189">
        <f>'Données projet'!D183</f>
        <v>0</v>
      </c>
      <c r="C195" s="202">
        <f>'Données projet'!E183*80+SUM('Données projet'!F183:G183)*13.8+'Données projet'!H183*10</f>
        <v>0</v>
      </c>
      <c r="D195" s="187">
        <f t="shared" si="11"/>
        <v>0</v>
      </c>
      <c r="E195" s="202"/>
      <c r="F195" s="257"/>
      <c r="G195" s="218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>
      <c r="A196" s="188">
        <f>'Données projet'!A184</f>
        <v>0</v>
      </c>
      <c r="B196" s="189">
        <f>'Données projet'!D184</f>
        <v>0</v>
      </c>
      <c r="C196" s="202">
        <f>'Données projet'!E184*80+SUM('Données projet'!F184:G184)*13.8+'Données projet'!H184*10</f>
        <v>0</v>
      </c>
      <c r="D196" s="187">
        <f t="shared" si="11"/>
        <v>0</v>
      </c>
      <c r="E196" s="202"/>
      <c r="F196" s="257"/>
      <c r="G196" s="218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>
      <c r="A197" s="188">
        <f>'Données projet'!A185</f>
        <v>0</v>
      </c>
      <c r="B197" s="189">
        <f>'Données projet'!D185</f>
        <v>0</v>
      </c>
      <c r="C197" s="202">
        <f>'Données projet'!E185*80+SUM('Données projet'!F185:G185)*13.8+'Données projet'!H185*10</f>
        <v>0</v>
      </c>
      <c r="D197" s="187">
        <f t="shared" si="11"/>
        <v>0</v>
      </c>
      <c r="E197" s="202"/>
      <c r="F197" s="257"/>
      <c r="G197" s="218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>
      <c r="A198" s="5"/>
      <c r="B198" s="5"/>
      <c r="C198" s="5"/>
      <c r="D198" s="5"/>
      <c r="E198" s="5"/>
      <c r="F198" s="255"/>
      <c r="G198" s="218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>
      <c r="A199" s="5"/>
      <c r="B199" s="5"/>
      <c r="C199" s="5"/>
      <c r="D199" s="5"/>
      <c r="E199" s="5"/>
      <c r="F199" s="255"/>
      <c r="G199" s="218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5"/>
      <c r="G200" s="218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>
      <c r="A201" s="49"/>
      <c r="B201" s="5"/>
      <c r="C201" s="5"/>
      <c r="D201" s="5"/>
      <c r="E201" s="5"/>
      <c r="F201" s="255"/>
      <c r="G201" s="218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>
      <c r="A202" s="251" t="s">
        <v>180</v>
      </c>
      <c r="B202" s="51" t="s">
        <v>256</v>
      </c>
      <c r="C202" s="51" t="s">
        <v>255</v>
      </c>
      <c r="D202" s="251" t="s">
        <v>252</v>
      </c>
      <c r="E202" s="251" t="s">
        <v>287</v>
      </c>
      <c r="F202" s="256"/>
      <c r="G202" s="218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>
      <c r="A203" s="205">
        <v>0</v>
      </c>
      <c r="B203" s="208" t="s">
        <v>132</v>
      </c>
      <c r="C203" s="207" t="s">
        <v>132</v>
      </c>
      <c r="D203" s="206" t="s">
        <v>132</v>
      </c>
      <c r="E203" s="202"/>
      <c r="F203" s="256"/>
      <c r="G203" s="218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>
      <c r="A204" s="205">
        <v>1</v>
      </c>
      <c r="B204" s="208" t="s">
        <v>132</v>
      </c>
      <c r="C204" s="207" t="s">
        <v>132</v>
      </c>
      <c r="D204" s="206" t="s">
        <v>132</v>
      </c>
      <c r="E204" s="202"/>
      <c r="F204" s="256"/>
      <c r="G204" s="216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>
      <c r="A205" s="205">
        <v>2</v>
      </c>
      <c r="B205" s="208" t="s">
        <v>132</v>
      </c>
      <c r="C205" s="207" t="s">
        <v>132</v>
      </c>
      <c r="D205" s="206" t="s">
        <v>132</v>
      </c>
      <c r="E205" s="202"/>
      <c r="F205" s="256"/>
      <c r="G205" s="216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>
      <c r="A206" s="205">
        <v>3</v>
      </c>
      <c r="B206" s="208" t="s">
        <v>132</v>
      </c>
      <c r="C206" s="207" t="s">
        <v>132</v>
      </c>
      <c r="D206" s="206" t="s">
        <v>132</v>
      </c>
      <c r="E206" s="202"/>
      <c r="F206" s="256"/>
      <c r="G206" s="216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>
      <c r="A207" s="205">
        <v>4</v>
      </c>
      <c r="B207" s="208" t="s">
        <v>132</v>
      </c>
      <c r="C207" s="207" t="s">
        <v>132</v>
      </c>
      <c r="D207" s="206" t="s">
        <v>132</v>
      </c>
      <c r="E207" s="202"/>
      <c r="F207" s="256"/>
      <c r="G207" s="216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>
      <c r="A208" s="205">
        <v>5</v>
      </c>
      <c r="B208" s="208" t="s">
        <v>132</v>
      </c>
      <c r="C208" s="207" t="s">
        <v>132</v>
      </c>
      <c r="D208" s="206" t="s">
        <v>132</v>
      </c>
      <c r="E208" s="202"/>
      <c r="F208" s="256"/>
      <c r="G208" s="217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>
      <c r="A209" s="188">
        <f>'Données projet'!A192</f>
        <v>0</v>
      </c>
      <c r="B209" s="189">
        <f>'Données projet'!D192</f>
        <v>0</v>
      </c>
      <c r="C209" s="202">
        <f>'Données projet'!E192*45+SUM('Données projet'!F192:G192)*13.8+'Données projet'!H192*10</f>
        <v>0</v>
      </c>
      <c r="D209" s="187">
        <f>B209*C209</f>
        <v>0</v>
      </c>
      <c r="E209" s="202"/>
      <c r="F209" s="257"/>
      <c r="G209" s="217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>
      <c r="A210" s="188">
        <f>'Données projet'!A193</f>
        <v>0</v>
      </c>
      <c r="B210" s="189">
        <f>'Données projet'!D193</f>
        <v>0</v>
      </c>
      <c r="C210" s="202">
        <f>'Données projet'!E193*45+SUM('Données projet'!F193:G193)*13.8+'Données projet'!H193*10</f>
        <v>0</v>
      </c>
      <c r="D210" s="187">
        <f t="shared" ref="D210:D228" si="12">B210*C210</f>
        <v>0</v>
      </c>
      <c r="E210" s="202"/>
      <c r="F210" s="257"/>
      <c r="G210" s="217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>
      <c r="A211" s="188">
        <f>'Données projet'!A194</f>
        <v>0</v>
      </c>
      <c r="B211" s="189">
        <f>'Données projet'!D194</f>
        <v>0</v>
      </c>
      <c r="C211" s="202">
        <f>'Données projet'!E194*45+SUM('Données projet'!F194:G194)*13.8+'Données projet'!H194*10</f>
        <v>0</v>
      </c>
      <c r="D211" s="187">
        <f t="shared" si="12"/>
        <v>0</v>
      </c>
      <c r="E211" s="202"/>
      <c r="F211" s="257"/>
      <c r="G211" s="217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>
      <c r="A212" s="188">
        <f>'Données projet'!A195</f>
        <v>0</v>
      </c>
      <c r="B212" s="189">
        <f>'Données projet'!D195</f>
        <v>0</v>
      </c>
      <c r="C212" s="202">
        <f>'Données projet'!E195*45+SUM('Données projet'!F195:G195)*13.8+'Données projet'!H195*10</f>
        <v>0</v>
      </c>
      <c r="D212" s="187">
        <f t="shared" si="12"/>
        <v>0</v>
      </c>
      <c r="E212" s="202"/>
      <c r="F212" s="257"/>
      <c r="G212" s="217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>
      <c r="A213" s="188">
        <f>'Données projet'!A196</f>
        <v>0</v>
      </c>
      <c r="B213" s="189">
        <f>'Données projet'!D196</f>
        <v>0</v>
      </c>
      <c r="C213" s="202">
        <f>'Données projet'!E196*45+SUM('Données projet'!F196:G196)*13.8+'Données projet'!H196*10</f>
        <v>0</v>
      </c>
      <c r="D213" s="187">
        <f t="shared" si="12"/>
        <v>0</v>
      </c>
      <c r="E213" s="202"/>
      <c r="F213" s="257"/>
      <c r="G213" s="217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>
      <c r="A214" s="188">
        <f>'Données projet'!A197</f>
        <v>0</v>
      </c>
      <c r="B214" s="189">
        <f>'Données projet'!D197</f>
        <v>0</v>
      </c>
      <c r="C214" s="202">
        <f>'Données projet'!E197*45+SUM('Données projet'!F197:G197)*13.8+'Données projet'!H197*10</f>
        <v>0</v>
      </c>
      <c r="D214" s="187">
        <f t="shared" si="12"/>
        <v>0</v>
      </c>
      <c r="E214" s="202"/>
      <c r="F214" s="257"/>
      <c r="G214" s="217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>
      <c r="A215" s="188">
        <f>'Données projet'!A198</f>
        <v>0</v>
      </c>
      <c r="B215" s="189">
        <f>'Données projet'!D198</f>
        <v>0</v>
      </c>
      <c r="C215" s="202">
        <f>'Données projet'!E198*45+SUM('Données projet'!F198:G198)*13.8+'Données projet'!H198*10</f>
        <v>0</v>
      </c>
      <c r="D215" s="187">
        <f t="shared" si="12"/>
        <v>0</v>
      </c>
      <c r="E215" s="202"/>
      <c r="F215" s="257"/>
      <c r="G215" s="218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>
      <c r="A216" s="188">
        <f>'Données projet'!A199</f>
        <v>0</v>
      </c>
      <c r="B216" s="189">
        <f>'Données projet'!D199</f>
        <v>0</v>
      </c>
      <c r="C216" s="202">
        <f>'Données projet'!E199*45+SUM('Données projet'!F199:G199)*13.8+'Données projet'!H199*10</f>
        <v>0</v>
      </c>
      <c r="D216" s="187">
        <f t="shared" si="12"/>
        <v>0</v>
      </c>
      <c r="E216" s="202"/>
      <c r="F216" s="257"/>
      <c r="G216" s="218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>
      <c r="A217" s="188">
        <f>'Données projet'!A200</f>
        <v>0</v>
      </c>
      <c r="B217" s="189">
        <f>'Données projet'!D200</f>
        <v>0</v>
      </c>
      <c r="C217" s="202">
        <f>'Données projet'!E200*45+SUM('Données projet'!F200:G200)*13.8+'Données projet'!H200*10</f>
        <v>0</v>
      </c>
      <c r="D217" s="187">
        <f t="shared" si="12"/>
        <v>0</v>
      </c>
      <c r="E217" s="202"/>
      <c r="F217" s="257"/>
      <c r="G217" s="218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>
      <c r="A218" s="188">
        <f>'Données projet'!A201</f>
        <v>0</v>
      </c>
      <c r="B218" s="189">
        <f>'Données projet'!D201</f>
        <v>0</v>
      </c>
      <c r="C218" s="202">
        <f>'Données projet'!E201*45+SUM('Données projet'!F201:G201)*13.8+'Données projet'!H201*10</f>
        <v>0</v>
      </c>
      <c r="D218" s="187">
        <f t="shared" si="12"/>
        <v>0</v>
      </c>
      <c r="E218" s="202"/>
      <c r="F218" s="257"/>
      <c r="G218" s="218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>
      <c r="A219" s="188">
        <f>'Données projet'!A202</f>
        <v>0</v>
      </c>
      <c r="B219" s="189">
        <f>'Données projet'!D202</f>
        <v>0</v>
      </c>
      <c r="C219" s="202">
        <f>'Données projet'!E202*45+SUM('Données projet'!F202:G202)*13.8+'Données projet'!H202*10</f>
        <v>0</v>
      </c>
      <c r="D219" s="187">
        <f t="shared" si="12"/>
        <v>0</v>
      </c>
      <c r="E219" s="202"/>
      <c r="F219" s="257"/>
      <c r="G219" s="218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>
      <c r="A220" s="188">
        <f>'Données projet'!A203</f>
        <v>0</v>
      </c>
      <c r="B220" s="189">
        <f>'Données projet'!D203</f>
        <v>0</v>
      </c>
      <c r="C220" s="202">
        <f>'Données projet'!E203*45+SUM('Données projet'!F203:G203)*13.8+'Données projet'!H203*10</f>
        <v>0</v>
      </c>
      <c r="D220" s="187">
        <f t="shared" si="12"/>
        <v>0</v>
      </c>
      <c r="E220" s="202"/>
      <c r="F220" s="257"/>
      <c r="G220" s="218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>
      <c r="A221" s="188">
        <f>'Données projet'!A204</f>
        <v>0</v>
      </c>
      <c r="B221" s="189">
        <f>'Données projet'!D204</f>
        <v>0</v>
      </c>
      <c r="C221" s="202">
        <f>'Données projet'!E204*45+SUM('Données projet'!F204:G204)*13.8+'Données projet'!H204*10</f>
        <v>0</v>
      </c>
      <c r="D221" s="187">
        <f t="shared" si="12"/>
        <v>0</v>
      </c>
      <c r="E221" s="202"/>
      <c r="F221" s="257"/>
      <c r="G221" s="218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>
      <c r="A222" s="188">
        <f>'Données projet'!A205</f>
        <v>0</v>
      </c>
      <c r="B222" s="189">
        <f>'Données projet'!D205</f>
        <v>0</v>
      </c>
      <c r="C222" s="202">
        <f>'Données projet'!E205*45+SUM('Données projet'!F205:G205)*13.8+'Données projet'!H205*10</f>
        <v>0</v>
      </c>
      <c r="D222" s="187">
        <f t="shared" si="12"/>
        <v>0</v>
      </c>
      <c r="E222" s="202"/>
      <c r="F222" s="257"/>
      <c r="G222" s="218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>
      <c r="A223" s="188">
        <f>'Données projet'!A206</f>
        <v>0</v>
      </c>
      <c r="B223" s="189">
        <f>'Données projet'!D206</f>
        <v>0</v>
      </c>
      <c r="C223" s="202">
        <f>'Données projet'!E206*45+SUM('Données projet'!F206:G206)*13.8+'Données projet'!H206*10</f>
        <v>0</v>
      </c>
      <c r="D223" s="187">
        <f t="shared" si="12"/>
        <v>0</v>
      </c>
      <c r="E223" s="202"/>
      <c r="F223" s="257"/>
      <c r="G223" s="218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>
      <c r="A224" s="188">
        <f>'Données projet'!A207</f>
        <v>0</v>
      </c>
      <c r="B224" s="189">
        <f>'Données projet'!D207</f>
        <v>0</v>
      </c>
      <c r="C224" s="202">
        <f>'Données projet'!E207*45+SUM('Données projet'!F207:G207)*13.8+'Données projet'!H207*10</f>
        <v>0</v>
      </c>
      <c r="D224" s="187">
        <f t="shared" si="12"/>
        <v>0</v>
      </c>
      <c r="E224" s="202"/>
      <c r="F224" s="257"/>
      <c r="G224" s="218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>
      <c r="A225" s="188">
        <f>'Données projet'!A208</f>
        <v>0</v>
      </c>
      <c r="B225" s="189">
        <f>'Données projet'!D208</f>
        <v>0</v>
      </c>
      <c r="C225" s="202">
        <f>'Données projet'!E208*45+SUM('Données projet'!F208:G208)*13.8+'Données projet'!H208*10</f>
        <v>0</v>
      </c>
      <c r="D225" s="187">
        <f t="shared" si="12"/>
        <v>0</v>
      </c>
      <c r="E225" s="202"/>
      <c r="F225" s="257"/>
      <c r="G225" s="218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>
      <c r="A226" s="188">
        <f>'Données projet'!A209</f>
        <v>0</v>
      </c>
      <c r="B226" s="189">
        <f>'Données projet'!D209</f>
        <v>0</v>
      </c>
      <c r="C226" s="202">
        <f>'Données projet'!E209*45+SUM('Données projet'!F209:G209)*13.8+'Données projet'!H209*10</f>
        <v>0</v>
      </c>
      <c r="D226" s="187">
        <f t="shared" si="12"/>
        <v>0</v>
      </c>
      <c r="E226" s="202"/>
      <c r="F226" s="257"/>
      <c r="G226" s="218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>
      <c r="A227" s="188">
        <f>'Données projet'!A210</f>
        <v>0</v>
      </c>
      <c r="B227" s="189">
        <f>'Données projet'!D210</f>
        <v>0</v>
      </c>
      <c r="C227" s="202">
        <f>'Données projet'!E210*45+SUM('Données projet'!F210:G210)*13.8+'Données projet'!H210*10</f>
        <v>0</v>
      </c>
      <c r="D227" s="187">
        <f t="shared" si="12"/>
        <v>0</v>
      </c>
      <c r="E227" s="202"/>
      <c r="F227" s="257"/>
      <c r="G227" s="218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>
      <c r="A228" s="188">
        <f>'Données projet'!A211</f>
        <v>0</v>
      </c>
      <c r="B228" s="189">
        <f>'Données projet'!D211</f>
        <v>0</v>
      </c>
      <c r="C228" s="202">
        <f>'Données projet'!E211*45+SUM('Données projet'!F211:G211)*13.8+'Données projet'!H211*10</f>
        <v>0</v>
      </c>
      <c r="D228" s="187">
        <f t="shared" si="12"/>
        <v>0</v>
      </c>
      <c r="E228" s="202"/>
      <c r="F228" s="257"/>
      <c r="G228" s="218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>
      <c r="A229" s="5"/>
      <c r="B229" s="5"/>
      <c r="C229" s="5"/>
      <c r="D229" s="5"/>
      <c r="E229" s="5"/>
      <c r="F229" s="255"/>
      <c r="G229" s="218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>
      <c r="A230" s="5"/>
      <c r="B230" s="5"/>
      <c r="C230" s="5"/>
      <c r="D230" s="5"/>
      <c r="E230" s="5"/>
      <c r="F230" s="255"/>
      <c r="G230" s="218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5"/>
      <c r="G231" s="218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>
      <c r="A232" s="49"/>
      <c r="B232" s="5"/>
      <c r="C232" s="5"/>
      <c r="D232" s="5"/>
      <c r="E232" s="5"/>
      <c r="F232" s="255"/>
      <c r="G232" s="218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>
      <c r="A233" s="251" t="s">
        <v>180</v>
      </c>
      <c r="B233" s="51" t="s">
        <v>256</v>
      </c>
      <c r="C233" s="51" t="s">
        <v>255</v>
      </c>
      <c r="D233" s="251" t="s">
        <v>252</v>
      </c>
      <c r="E233" s="251" t="s">
        <v>287</v>
      </c>
      <c r="F233" s="256"/>
      <c r="G233" s="218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>
      <c r="A234" s="205">
        <v>0</v>
      </c>
      <c r="B234" s="208" t="s">
        <v>132</v>
      </c>
      <c r="C234" s="207" t="s">
        <v>132</v>
      </c>
      <c r="D234" s="206" t="s">
        <v>132</v>
      </c>
      <c r="E234" s="202"/>
      <c r="F234" s="256"/>
      <c r="G234" s="218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>
      <c r="A235" s="205">
        <v>1</v>
      </c>
      <c r="B235" s="208" t="s">
        <v>132</v>
      </c>
      <c r="C235" s="207" t="s">
        <v>132</v>
      </c>
      <c r="D235" s="206" t="s">
        <v>132</v>
      </c>
      <c r="E235" s="202"/>
      <c r="F235" s="256"/>
      <c r="G235" s="216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>
      <c r="A236" s="205">
        <v>2</v>
      </c>
      <c r="B236" s="208" t="s">
        <v>132</v>
      </c>
      <c r="C236" s="207" t="s">
        <v>132</v>
      </c>
      <c r="D236" s="206" t="s">
        <v>132</v>
      </c>
      <c r="E236" s="202"/>
      <c r="F236" s="256"/>
      <c r="G236" s="216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>
      <c r="A237" s="205">
        <v>3</v>
      </c>
      <c r="B237" s="208" t="s">
        <v>132</v>
      </c>
      <c r="C237" s="207" t="s">
        <v>132</v>
      </c>
      <c r="D237" s="206" t="s">
        <v>132</v>
      </c>
      <c r="E237" s="202"/>
      <c r="F237" s="256"/>
      <c r="G237" s="216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>
      <c r="A238" s="205">
        <v>4</v>
      </c>
      <c r="B238" s="208" t="s">
        <v>132</v>
      </c>
      <c r="C238" s="207" t="s">
        <v>132</v>
      </c>
      <c r="D238" s="206" t="s">
        <v>132</v>
      </c>
      <c r="E238" s="202"/>
      <c r="F238" s="256"/>
      <c r="G238" s="216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>
      <c r="A239" s="205">
        <v>5</v>
      </c>
      <c r="B239" s="208" t="s">
        <v>132</v>
      </c>
      <c r="C239" s="207" t="s">
        <v>132</v>
      </c>
      <c r="D239" s="206" t="s">
        <v>132</v>
      </c>
      <c r="E239" s="202"/>
      <c r="F239" s="256"/>
      <c r="G239" s="217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>
      <c r="A240" s="188">
        <f>'Données projet'!A218</f>
        <v>0</v>
      </c>
      <c r="B240" s="189">
        <f>'Données projet'!D218</f>
        <v>0</v>
      </c>
      <c r="C240" s="202">
        <f>'Données projet'!E218*60+SUM('Données projet'!F218:G218)*13.8+'Données projet'!H218*10</f>
        <v>0</v>
      </c>
      <c r="D240" s="187">
        <f>B240*C240</f>
        <v>0</v>
      </c>
      <c r="E240" s="202"/>
      <c r="F240" s="257"/>
      <c r="G240" s="217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>
      <c r="A241" s="188">
        <f>'Données projet'!A219</f>
        <v>0</v>
      </c>
      <c r="B241" s="189">
        <f>'Données projet'!D219</f>
        <v>0</v>
      </c>
      <c r="C241" s="202">
        <f>'Données projet'!E219*60+SUM('Données projet'!F219:G219)*13.8+'Données projet'!H219*10</f>
        <v>0</v>
      </c>
      <c r="D241" s="187">
        <f t="shared" ref="D241:D259" si="13">B241*C241</f>
        <v>0</v>
      </c>
      <c r="E241" s="202"/>
      <c r="F241" s="257"/>
      <c r="G241" s="217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>
      <c r="A242" s="188">
        <f>'Données projet'!A220</f>
        <v>0</v>
      </c>
      <c r="B242" s="189">
        <f>'Données projet'!D220</f>
        <v>0</v>
      </c>
      <c r="C242" s="202">
        <f>'Données projet'!E220*60+SUM('Données projet'!F220:G220)*13.8+'Données projet'!H220*10</f>
        <v>0</v>
      </c>
      <c r="D242" s="187">
        <f t="shared" si="13"/>
        <v>0</v>
      </c>
      <c r="E242" s="202"/>
      <c r="F242" s="257"/>
      <c r="G242" s="217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>
      <c r="A243" s="188">
        <f>'Données projet'!A221</f>
        <v>0</v>
      </c>
      <c r="B243" s="189">
        <f>'Données projet'!D221</f>
        <v>0</v>
      </c>
      <c r="C243" s="202">
        <f>'Données projet'!E221*60+SUM('Données projet'!F221:G221)*13.8+'Données projet'!H221*10</f>
        <v>0</v>
      </c>
      <c r="D243" s="187">
        <f t="shared" si="13"/>
        <v>0</v>
      </c>
      <c r="E243" s="202"/>
      <c r="F243" s="257"/>
      <c r="G243" s="217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>
      <c r="A244" s="188">
        <f>'Données projet'!A222</f>
        <v>0</v>
      </c>
      <c r="B244" s="189">
        <f>'Données projet'!D222</f>
        <v>0</v>
      </c>
      <c r="C244" s="202">
        <f>'Données projet'!E222*60+SUM('Données projet'!F222:G222)*13.8+'Données projet'!H222*10</f>
        <v>0</v>
      </c>
      <c r="D244" s="187">
        <f t="shared" si="13"/>
        <v>0</v>
      </c>
      <c r="E244" s="202"/>
      <c r="F244" s="257"/>
      <c r="G244" s="217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>
      <c r="A245" s="188">
        <f>'Données projet'!A223</f>
        <v>0</v>
      </c>
      <c r="B245" s="189">
        <f>'Données projet'!D223</f>
        <v>0</v>
      </c>
      <c r="C245" s="202">
        <f>'Données projet'!E223*60+SUM('Données projet'!F223:G223)*13.8+'Données projet'!H223*10</f>
        <v>0</v>
      </c>
      <c r="D245" s="187">
        <f t="shared" si="13"/>
        <v>0</v>
      </c>
      <c r="E245" s="202"/>
      <c r="F245" s="257"/>
      <c r="G245" s="217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>
      <c r="A246" s="188">
        <f>'Données projet'!A224</f>
        <v>0</v>
      </c>
      <c r="B246" s="189">
        <f>'Données projet'!D224</f>
        <v>0</v>
      </c>
      <c r="C246" s="202">
        <f>'Données projet'!E224*60+SUM('Données projet'!F224:G224)*13.8+'Données projet'!H224*10</f>
        <v>0</v>
      </c>
      <c r="D246" s="187">
        <f t="shared" si="13"/>
        <v>0</v>
      </c>
      <c r="E246" s="202"/>
      <c r="F246" s="257"/>
      <c r="G246" s="218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>
      <c r="A247" s="188">
        <f>'Données projet'!A225</f>
        <v>0</v>
      </c>
      <c r="B247" s="189">
        <f>'Données projet'!D225</f>
        <v>0</v>
      </c>
      <c r="C247" s="202">
        <f>'Données projet'!E225*60+SUM('Données projet'!F225:G225)*13.8+'Données projet'!H225*10</f>
        <v>0</v>
      </c>
      <c r="D247" s="187">
        <f t="shared" si="13"/>
        <v>0</v>
      </c>
      <c r="E247" s="202"/>
      <c r="F247" s="257"/>
      <c r="G247" s="218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>
      <c r="A248" s="188">
        <f>'Données projet'!A226</f>
        <v>0</v>
      </c>
      <c r="B248" s="189">
        <f>'Données projet'!D226</f>
        <v>0</v>
      </c>
      <c r="C248" s="202">
        <f>'Données projet'!E226*60+SUM('Données projet'!F226:G226)*13.8+'Données projet'!H226*10</f>
        <v>0</v>
      </c>
      <c r="D248" s="187">
        <f t="shared" si="13"/>
        <v>0</v>
      </c>
      <c r="E248" s="202"/>
      <c r="F248" s="257"/>
      <c r="G248" s="218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>
      <c r="A249" s="188">
        <f>'Données projet'!A227</f>
        <v>0</v>
      </c>
      <c r="B249" s="189">
        <f>'Données projet'!D227</f>
        <v>0</v>
      </c>
      <c r="C249" s="202">
        <f>'Données projet'!E227*60+SUM('Données projet'!F227:G227)*13.8+'Données projet'!H227*10</f>
        <v>0</v>
      </c>
      <c r="D249" s="187">
        <f t="shared" si="13"/>
        <v>0</v>
      </c>
      <c r="E249" s="202"/>
      <c r="F249" s="257"/>
      <c r="G249" s="218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>
      <c r="A250" s="188">
        <f>'Données projet'!A228</f>
        <v>0</v>
      </c>
      <c r="B250" s="189">
        <f>'Données projet'!D228</f>
        <v>0</v>
      </c>
      <c r="C250" s="202">
        <f>'Données projet'!E228*60+SUM('Données projet'!F228:G228)*13.8+'Données projet'!H228*10</f>
        <v>0</v>
      </c>
      <c r="D250" s="187">
        <f t="shared" si="13"/>
        <v>0</v>
      </c>
      <c r="E250" s="202"/>
      <c r="F250" s="257"/>
      <c r="G250" s="218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>
      <c r="A251" s="188">
        <f>'Données projet'!A229</f>
        <v>0</v>
      </c>
      <c r="B251" s="189">
        <f>'Données projet'!D229</f>
        <v>0</v>
      </c>
      <c r="C251" s="202">
        <f>'Données projet'!E229*60+SUM('Données projet'!F229:G229)*13.8+'Données projet'!H229*10</f>
        <v>0</v>
      </c>
      <c r="D251" s="187">
        <f t="shared" si="13"/>
        <v>0</v>
      </c>
      <c r="E251" s="202"/>
      <c r="F251" s="257"/>
      <c r="G251" s="218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>
      <c r="A252" s="188">
        <f>'Données projet'!A230</f>
        <v>0</v>
      </c>
      <c r="B252" s="189">
        <f>'Données projet'!D230</f>
        <v>0</v>
      </c>
      <c r="C252" s="202">
        <f>'Données projet'!E230*60+SUM('Données projet'!F230:G230)*13.8+'Données projet'!H230*10</f>
        <v>0</v>
      </c>
      <c r="D252" s="187">
        <f t="shared" si="13"/>
        <v>0</v>
      </c>
      <c r="E252" s="202"/>
      <c r="F252" s="257"/>
      <c r="G252" s="218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>
      <c r="A253" s="188">
        <f>'Données projet'!A231</f>
        <v>0</v>
      </c>
      <c r="B253" s="189">
        <f>'Données projet'!D231</f>
        <v>0</v>
      </c>
      <c r="C253" s="202">
        <f>'Données projet'!E231*60+SUM('Données projet'!F231:G231)*13.8+'Données projet'!H231*10</f>
        <v>0</v>
      </c>
      <c r="D253" s="187">
        <f t="shared" si="13"/>
        <v>0</v>
      </c>
      <c r="E253" s="202"/>
      <c r="F253" s="257"/>
      <c r="G253" s="218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>
      <c r="A254" s="188">
        <f>'Données projet'!A232</f>
        <v>0</v>
      </c>
      <c r="B254" s="189">
        <f>'Données projet'!D232</f>
        <v>0</v>
      </c>
      <c r="C254" s="202">
        <f>'Données projet'!E232*60+SUM('Données projet'!F232:G232)*13.8+'Données projet'!H232*10</f>
        <v>0</v>
      </c>
      <c r="D254" s="187">
        <f t="shared" si="13"/>
        <v>0</v>
      </c>
      <c r="E254" s="202"/>
      <c r="F254" s="257"/>
      <c r="G254" s="218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>
      <c r="A255" s="188">
        <f>'Données projet'!A233</f>
        <v>0</v>
      </c>
      <c r="B255" s="189">
        <f>'Données projet'!D233</f>
        <v>0</v>
      </c>
      <c r="C255" s="202">
        <f>'Données projet'!E233*60+SUM('Données projet'!F233:G233)*13.8+'Données projet'!H233*10</f>
        <v>0</v>
      </c>
      <c r="D255" s="187">
        <f t="shared" si="13"/>
        <v>0</v>
      </c>
      <c r="E255" s="202"/>
      <c r="F255" s="257"/>
      <c r="G255" s="218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>
      <c r="A256" s="188">
        <f>'Données projet'!A234</f>
        <v>0</v>
      </c>
      <c r="B256" s="189">
        <f>'Données projet'!D234</f>
        <v>0</v>
      </c>
      <c r="C256" s="202">
        <f>'Données projet'!E234*60+SUM('Données projet'!F234:G234)*13.8+'Données projet'!H234*10</f>
        <v>0</v>
      </c>
      <c r="D256" s="187">
        <f t="shared" si="13"/>
        <v>0</v>
      </c>
      <c r="E256" s="202"/>
      <c r="F256" s="257"/>
      <c r="G256" s="218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>
      <c r="A257" s="188">
        <f>'Données projet'!A235</f>
        <v>0</v>
      </c>
      <c r="B257" s="189">
        <f>'Données projet'!D235</f>
        <v>0</v>
      </c>
      <c r="C257" s="202">
        <f>'Données projet'!E235*60+SUM('Données projet'!F235:G235)*13.8+'Données projet'!H235*10</f>
        <v>0</v>
      </c>
      <c r="D257" s="187">
        <f t="shared" si="13"/>
        <v>0</v>
      </c>
      <c r="E257" s="202"/>
      <c r="F257" s="257"/>
      <c r="G257" s="218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>
      <c r="A258" s="188">
        <f>'Données projet'!A236</f>
        <v>0</v>
      </c>
      <c r="B258" s="189">
        <f>'Données projet'!D236</f>
        <v>0</v>
      </c>
      <c r="C258" s="202">
        <f>'Données projet'!E236*60+SUM('Données projet'!F236:G236)*13.8+'Données projet'!H236*10</f>
        <v>0</v>
      </c>
      <c r="D258" s="187">
        <f t="shared" si="13"/>
        <v>0</v>
      </c>
      <c r="E258" s="202"/>
      <c r="F258" s="257"/>
      <c r="G258" s="218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>
      <c r="A259" s="188">
        <f>'Données projet'!A237</f>
        <v>0</v>
      </c>
      <c r="B259" s="189">
        <f>'Données projet'!D237</f>
        <v>0</v>
      </c>
      <c r="C259" s="202">
        <f>'Données projet'!E237*60+SUM('Données projet'!F237:G237)*13.8+'Données projet'!H237*10</f>
        <v>0</v>
      </c>
      <c r="D259" s="187">
        <f t="shared" si="13"/>
        <v>0</v>
      </c>
      <c r="E259" s="202"/>
      <c r="F259" s="257"/>
      <c r="G259" s="218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>
      <c r="A260" s="5"/>
      <c r="B260" s="5"/>
      <c r="C260" s="5"/>
      <c r="D260" s="5"/>
      <c r="E260" s="5"/>
      <c r="F260" s="255"/>
      <c r="G260" s="218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>
      <c r="A261" s="5"/>
      <c r="B261" s="5"/>
      <c r="C261" s="5"/>
      <c r="D261" s="5"/>
      <c r="E261" s="5"/>
      <c r="F261" s="255"/>
      <c r="G261" s="218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5"/>
      <c r="G262" s="218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>
      <c r="A263" s="49"/>
      <c r="B263" s="5"/>
      <c r="C263" s="5"/>
      <c r="D263" s="5"/>
      <c r="E263" s="5"/>
      <c r="F263" s="255"/>
      <c r="G263" s="218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>
      <c r="A264" s="251" t="s">
        <v>180</v>
      </c>
      <c r="B264" s="51" t="s">
        <v>256</v>
      </c>
      <c r="C264" s="51" t="s">
        <v>255</v>
      </c>
      <c r="D264" s="251" t="s">
        <v>252</v>
      </c>
      <c r="E264" s="251" t="s">
        <v>287</v>
      </c>
      <c r="F264" s="256"/>
      <c r="G264" s="218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>
      <c r="A265" s="205">
        <v>0</v>
      </c>
      <c r="B265" s="208" t="s">
        <v>132</v>
      </c>
      <c r="C265" s="207" t="s">
        <v>132</v>
      </c>
      <c r="D265" s="206" t="s">
        <v>132</v>
      </c>
      <c r="E265" s="202"/>
      <c r="F265" s="256"/>
      <c r="G265" s="218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>
      <c r="A266" s="205">
        <v>1</v>
      </c>
      <c r="B266" s="208" t="s">
        <v>132</v>
      </c>
      <c r="C266" s="207" t="s">
        <v>132</v>
      </c>
      <c r="D266" s="206" t="s">
        <v>132</v>
      </c>
      <c r="E266" s="202"/>
      <c r="F266" s="256"/>
      <c r="G266" s="216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>
      <c r="A267" s="205">
        <v>2</v>
      </c>
      <c r="B267" s="208" t="s">
        <v>132</v>
      </c>
      <c r="C267" s="207" t="s">
        <v>132</v>
      </c>
      <c r="D267" s="206" t="s">
        <v>132</v>
      </c>
      <c r="E267" s="202"/>
      <c r="F267" s="256"/>
      <c r="G267" s="216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>
      <c r="A268" s="205">
        <v>3</v>
      </c>
      <c r="B268" s="208" t="s">
        <v>132</v>
      </c>
      <c r="C268" s="207" t="s">
        <v>132</v>
      </c>
      <c r="D268" s="206" t="s">
        <v>132</v>
      </c>
      <c r="E268" s="202"/>
      <c r="F268" s="256"/>
      <c r="G268" s="216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>
      <c r="A269" s="205">
        <v>4</v>
      </c>
      <c r="B269" s="208" t="s">
        <v>132</v>
      </c>
      <c r="C269" s="207" t="s">
        <v>132</v>
      </c>
      <c r="D269" s="206" t="s">
        <v>132</v>
      </c>
      <c r="E269" s="202"/>
      <c r="F269" s="256"/>
      <c r="G269" s="216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>
      <c r="A270" s="205">
        <v>5</v>
      </c>
      <c r="B270" s="208" t="s">
        <v>132</v>
      </c>
      <c r="C270" s="207" t="s">
        <v>132</v>
      </c>
      <c r="D270" s="206" t="s">
        <v>132</v>
      </c>
      <c r="E270" s="202"/>
      <c r="F270" s="256"/>
      <c r="G270" s="217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>
      <c r="A271" s="188">
        <f>'Données projet'!A244</f>
        <v>0</v>
      </c>
      <c r="B271" s="189">
        <f>'Données projet'!D244</f>
        <v>0</v>
      </c>
      <c r="C271" s="202">
        <f>'Données projet'!E244*50+SUM('Données projet'!F244:G244)*19.4+'Données projet'!H244*10</f>
        <v>0</v>
      </c>
      <c r="D271" s="187">
        <f>B271*C271</f>
        <v>0</v>
      </c>
      <c r="E271" s="202"/>
      <c r="F271" s="257"/>
      <c r="G271" s="217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>
      <c r="A272" s="188">
        <f>'Données projet'!A245</f>
        <v>0</v>
      </c>
      <c r="B272" s="189">
        <f>'Données projet'!D245</f>
        <v>0</v>
      </c>
      <c r="C272" s="202">
        <f>'Données projet'!E245*50+SUM('Données projet'!F245:G245)*19.4+'Données projet'!H245*10</f>
        <v>0</v>
      </c>
      <c r="D272" s="187">
        <f t="shared" ref="D272:D290" si="14">B272*C272</f>
        <v>0</v>
      </c>
      <c r="E272" s="202"/>
      <c r="F272" s="257"/>
      <c r="G272" s="217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>
      <c r="A273" s="188">
        <f>'Données projet'!A246</f>
        <v>0</v>
      </c>
      <c r="B273" s="189">
        <f>'Données projet'!D246</f>
        <v>0</v>
      </c>
      <c r="C273" s="202">
        <f>'Données projet'!E246*50+SUM('Données projet'!F246:G246)*19.4+'Données projet'!H246*10</f>
        <v>0</v>
      </c>
      <c r="D273" s="187">
        <f t="shared" si="14"/>
        <v>0</v>
      </c>
      <c r="E273" s="202"/>
      <c r="F273" s="257"/>
      <c r="G273" s="217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>
      <c r="A274" s="188">
        <f>'Données projet'!A247</f>
        <v>0</v>
      </c>
      <c r="B274" s="189">
        <f>'Données projet'!D247</f>
        <v>0</v>
      </c>
      <c r="C274" s="202">
        <f>'Données projet'!E247*50+SUM('Données projet'!F247:G247)*19.4+'Données projet'!H247*10</f>
        <v>0</v>
      </c>
      <c r="D274" s="187">
        <f t="shared" si="14"/>
        <v>0</v>
      </c>
      <c r="E274" s="202"/>
      <c r="F274" s="257"/>
      <c r="G274" s="217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>
      <c r="A275" s="188">
        <f>'Données projet'!A248</f>
        <v>0</v>
      </c>
      <c r="B275" s="189">
        <f>'Données projet'!D248</f>
        <v>0</v>
      </c>
      <c r="C275" s="202">
        <f>'Données projet'!E248*50+SUM('Données projet'!F248:G248)*19.4+'Données projet'!H248*10</f>
        <v>0</v>
      </c>
      <c r="D275" s="187">
        <f t="shared" si="14"/>
        <v>0</v>
      </c>
      <c r="E275" s="202"/>
      <c r="F275" s="257"/>
      <c r="G275" s="217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>
      <c r="A276" s="188">
        <f>'Données projet'!A249</f>
        <v>0</v>
      </c>
      <c r="B276" s="189">
        <f>'Données projet'!D249</f>
        <v>0</v>
      </c>
      <c r="C276" s="202">
        <f>'Données projet'!E249*50+SUM('Données projet'!F249:G249)*19.4+'Données projet'!H249*10</f>
        <v>0</v>
      </c>
      <c r="D276" s="187">
        <f t="shared" si="14"/>
        <v>0</v>
      </c>
      <c r="E276" s="202"/>
      <c r="F276" s="257"/>
      <c r="G276" s="217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>
      <c r="A277" s="188">
        <f>'Données projet'!A250</f>
        <v>0</v>
      </c>
      <c r="B277" s="189">
        <f>'Données projet'!D250</f>
        <v>0</v>
      </c>
      <c r="C277" s="202">
        <f>'Données projet'!E250*50+SUM('Données projet'!F250:G250)*19.4+'Données projet'!H250*10</f>
        <v>0</v>
      </c>
      <c r="D277" s="187">
        <f t="shared" si="14"/>
        <v>0</v>
      </c>
      <c r="E277" s="202"/>
      <c r="F277" s="257"/>
      <c r="G277" s="218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>
      <c r="A278" s="188">
        <f>'Données projet'!A251</f>
        <v>0</v>
      </c>
      <c r="B278" s="189">
        <f>'Données projet'!D251</f>
        <v>0</v>
      </c>
      <c r="C278" s="202">
        <f>'Données projet'!E251*50+SUM('Données projet'!F251:G251)*19.4+'Données projet'!H251*10</f>
        <v>0</v>
      </c>
      <c r="D278" s="187">
        <f t="shared" si="14"/>
        <v>0</v>
      </c>
      <c r="E278" s="202"/>
      <c r="F278" s="257"/>
      <c r="G278" s="218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>
      <c r="A279" s="188">
        <f>'Données projet'!A252</f>
        <v>0</v>
      </c>
      <c r="B279" s="189">
        <f>'Données projet'!D252</f>
        <v>0</v>
      </c>
      <c r="C279" s="202">
        <f>'Données projet'!E252*50+SUM('Données projet'!F252:G252)*19.4+'Données projet'!H252*10</f>
        <v>0</v>
      </c>
      <c r="D279" s="187">
        <f t="shared" si="14"/>
        <v>0</v>
      </c>
      <c r="E279" s="202"/>
      <c r="F279" s="257"/>
      <c r="G279" s="218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>
      <c r="A280" s="188">
        <f>'Données projet'!A253</f>
        <v>0</v>
      </c>
      <c r="B280" s="189">
        <f>'Données projet'!D253</f>
        <v>0</v>
      </c>
      <c r="C280" s="202">
        <f>'Données projet'!E253*50+SUM('Données projet'!F253:G253)*19.4+'Données projet'!H253*10</f>
        <v>0</v>
      </c>
      <c r="D280" s="187">
        <f t="shared" si="14"/>
        <v>0</v>
      </c>
      <c r="E280" s="202"/>
      <c r="F280" s="257"/>
      <c r="G280" s="218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>
      <c r="A281" s="188">
        <f>'Données projet'!A254</f>
        <v>0</v>
      </c>
      <c r="B281" s="189">
        <f>'Données projet'!D254</f>
        <v>0</v>
      </c>
      <c r="C281" s="202">
        <f>'Données projet'!E254*50+SUM('Données projet'!F254:G254)*19.4+'Données projet'!H254*10</f>
        <v>0</v>
      </c>
      <c r="D281" s="187">
        <f t="shared" si="14"/>
        <v>0</v>
      </c>
      <c r="E281" s="202"/>
      <c r="F281" s="257"/>
      <c r="G281" s="218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>
      <c r="A282" s="188">
        <f>'Données projet'!A255</f>
        <v>0</v>
      </c>
      <c r="B282" s="189">
        <f>'Données projet'!D255</f>
        <v>0</v>
      </c>
      <c r="C282" s="202">
        <f>'Données projet'!E255*50+SUM('Données projet'!F255:G255)*19.4+'Données projet'!H255*10</f>
        <v>0</v>
      </c>
      <c r="D282" s="187">
        <f t="shared" si="14"/>
        <v>0</v>
      </c>
      <c r="E282" s="202"/>
      <c r="F282" s="257"/>
      <c r="G282" s="218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>
      <c r="A283" s="188">
        <f>'Données projet'!A256</f>
        <v>0</v>
      </c>
      <c r="B283" s="189">
        <f>'Données projet'!D256</f>
        <v>0</v>
      </c>
      <c r="C283" s="202">
        <f>'Données projet'!E256*50+SUM('Données projet'!F256:G256)*19.4+'Données projet'!H256*10</f>
        <v>0</v>
      </c>
      <c r="D283" s="187">
        <f t="shared" si="14"/>
        <v>0</v>
      </c>
      <c r="E283" s="202"/>
      <c r="F283" s="257"/>
      <c r="G283" s="218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>
      <c r="A284" s="188">
        <f>'Données projet'!A257</f>
        <v>0</v>
      </c>
      <c r="B284" s="189">
        <f>'Données projet'!D257</f>
        <v>0</v>
      </c>
      <c r="C284" s="202">
        <f>'Données projet'!E257*50+SUM('Données projet'!F257:G257)*19.4+'Données projet'!H257*10</f>
        <v>0</v>
      </c>
      <c r="D284" s="187">
        <f t="shared" si="14"/>
        <v>0</v>
      </c>
      <c r="E284" s="202"/>
      <c r="F284" s="257"/>
      <c r="G284" s="218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>
      <c r="A285" s="188">
        <f>'Données projet'!A258</f>
        <v>0</v>
      </c>
      <c r="B285" s="189">
        <f>'Données projet'!D258</f>
        <v>0</v>
      </c>
      <c r="C285" s="202">
        <f>'Données projet'!E258*50+SUM('Données projet'!F258:G258)*19.4+'Données projet'!H258*10</f>
        <v>0</v>
      </c>
      <c r="D285" s="187">
        <f t="shared" si="14"/>
        <v>0</v>
      </c>
      <c r="E285" s="202"/>
      <c r="F285" s="257"/>
      <c r="G285" s="218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>
      <c r="A286" s="188">
        <f>'Données projet'!A259</f>
        <v>0</v>
      </c>
      <c r="B286" s="189">
        <f>'Données projet'!D259</f>
        <v>0</v>
      </c>
      <c r="C286" s="202">
        <f>'Données projet'!E259*50+SUM('Données projet'!F259:G259)*19.4+'Données projet'!H259*10</f>
        <v>0</v>
      </c>
      <c r="D286" s="187">
        <f t="shared" si="14"/>
        <v>0</v>
      </c>
      <c r="E286" s="202"/>
      <c r="F286" s="257"/>
      <c r="G286" s="218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>
      <c r="A287" s="188">
        <f>'Données projet'!A260</f>
        <v>0</v>
      </c>
      <c r="B287" s="189">
        <f>'Données projet'!D260</f>
        <v>0</v>
      </c>
      <c r="C287" s="202">
        <f>'Données projet'!E260*50+SUM('Données projet'!F260:G260)*19.4+'Données projet'!H260*10</f>
        <v>0</v>
      </c>
      <c r="D287" s="187">
        <f t="shared" si="14"/>
        <v>0</v>
      </c>
      <c r="E287" s="202"/>
      <c r="F287" s="257"/>
      <c r="G287" s="218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>
      <c r="A288" s="188">
        <f>'Données projet'!A261</f>
        <v>0</v>
      </c>
      <c r="B288" s="189">
        <f>'Données projet'!D261</f>
        <v>0</v>
      </c>
      <c r="C288" s="202">
        <f>'Données projet'!E261*50+SUM('Données projet'!F261:G261)*19.4+'Données projet'!H261*10</f>
        <v>0</v>
      </c>
      <c r="D288" s="187">
        <f t="shared" si="14"/>
        <v>0</v>
      </c>
      <c r="E288" s="202"/>
      <c r="F288" s="257"/>
      <c r="G288" s="218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>
      <c r="A289" s="188">
        <f>'Données projet'!A262</f>
        <v>0</v>
      </c>
      <c r="B289" s="189">
        <f>'Données projet'!D262</f>
        <v>0</v>
      </c>
      <c r="C289" s="202">
        <f>'Données projet'!E262*50+SUM('Données projet'!F262:G262)*19.4+'Données projet'!H262*10</f>
        <v>0</v>
      </c>
      <c r="D289" s="187">
        <f t="shared" si="14"/>
        <v>0</v>
      </c>
      <c r="E289" s="202"/>
      <c r="F289" s="257"/>
      <c r="G289" s="218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>
      <c r="A290" s="188">
        <f>'Données projet'!A263</f>
        <v>0</v>
      </c>
      <c r="B290" s="189">
        <f>'Données projet'!D263</f>
        <v>0</v>
      </c>
      <c r="C290" s="202">
        <f>'Données projet'!E263*50+SUM('Données projet'!F263:G263)*19.4+'Données projet'!H263*10</f>
        <v>0</v>
      </c>
      <c r="D290" s="187">
        <f t="shared" si="14"/>
        <v>0</v>
      </c>
      <c r="E290" s="202"/>
      <c r="F290" s="257"/>
      <c r="G290" s="218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>
      <c r="A291" s="5"/>
      <c r="B291" s="5"/>
      <c r="C291" s="5"/>
      <c r="D291" s="5"/>
      <c r="E291" s="5"/>
      <c r="F291" s="255"/>
      <c r="G291" s="218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>
      <c r="A292" s="5"/>
      <c r="B292" s="5"/>
      <c r="C292" s="5"/>
      <c r="D292" s="5"/>
      <c r="E292" s="5"/>
      <c r="F292" s="255"/>
      <c r="G292" s="218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5"/>
      <c r="G293" s="218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>
      <c r="A294" s="49"/>
      <c r="B294" s="5"/>
      <c r="C294" s="5"/>
      <c r="D294" s="5"/>
      <c r="E294" s="5"/>
      <c r="F294" s="255"/>
      <c r="G294" s="218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>
      <c r="A295" s="251" t="s">
        <v>180</v>
      </c>
      <c r="B295" s="51" t="s">
        <v>256</v>
      </c>
      <c r="C295" s="51" t="s">
        <v>255</v>
      </c>
      <c r="D295" s="251" t="s">
        <v>252</v>
      </c>
      <c r="E295" s="251" t="s">
        <v>287</v>
      </c>
      <c r="F295" s="256"/>
      <c r="G295" s="218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>
      <c r="A296" s="205">
        <v>0</v>
      </c>
      <c r="B296" s="208" t="s">
        <v>132</v>
      </c>
      <c r="C296" s="207" t="s">
        <v>132</v>
      </c>
      <c r="D296" s="206" t="s">
        <v>132</v>
      </c>
      <c r="E296" s="202"/>
      <c r="F296" s="256"/>
      <c r="G296" s="218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>
      <c r="A297" s="205">
        <v>1</v>
      </c>
      <c r="B297" s="208" t="s">
        <v>132</v>
      </c>
      <c r="C297" s="207" t="s">
        <v>132</v>
      </c>
      <c r="D297" s="206" t="s">
        <v>132</v>
      </c>
      <c r="E297" s="202"/>
      <c r="F297" s="256"/>
      <c r="G297" s="216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>
      <c r="A298" s="205">
        <v>2</v>
      </c>
      <c r="B298" s="208" t="s">
        <v>132</v>
      </c>
      <c r="C298" s="207" t="s">
        <v>132</v>
      </c>
      <c r="D298" s="206" t="s">
        <v>132</v>
      </c>
      <c r="E298" s="202"/>
      <c r="F298" s="256"/>
      <c r="G298" s="216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>
      <c r="A299" s="205">
        <v>3</v>
      </c>
      <c r="B299" s="208" t="s">
        <v>132</v>
      </c>
      <c r="C299" s="207" t="s">
        <v>132</v>
      </c>
      <c r="D299" s="206" t="s">
        <v>132</v>
      </c>
      <c r="E299" s="202"/>
      <c r="F299" s="256"/>
      <c r="G299" s="216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>
      <c r="A300" s="205">
        <v>4</v>
      </c>
      <c r="B300" s="208" t="s">
        <v>132</v>
      </c>
      <c r="C300" s="207" t="s">
        <v>132</v>
      </c>
      <c r="D300" s="206" t="s">
        <v>132</v>
      </c>
      <c r="E300" s="202"/>
      <c r="F300" s="256"/>
      <c r="G300" s="216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>
      <c r="A301" s="205">
        <v>5</v>
      </c>
      <c r="B301" s="208" t="s">
        <v>132</v>
      </c>
      <c r="C301" s="207" t="s">
        <v>132</v>
      </c>
      <c r="D301" s="206" t="s">
        <v>132</v>
      </c>
      <c r="E301" s="202"/>
      <c r="F301" s="256"/>
      <c r="G301" s="217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>
      <c r="A302" s="188">
        <f>'Données projet'!A270</f>
        <v>0</v>
      </c>
      <c r="B302" s="189">
        <f>'Données projet'!D270</f>
        <v>0</v>
      </c>
      <c r="C302" s="200">
        <f>'Données projet'!E270*30+SUM('Données projet'!F270:G270)*19.4+'Données projet'!H270*10</f>
        <v>0</v>
      </c>
      <c r="D302" s="190">
        <f>B302*C302</f>
        <v>0</v>
      </c>
      <c r="E302" s="202"/>
      <c r="F302" s="258"/>
      <c r="G302" s="217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>
      <c r="A303" s="188">
        <f>'Données projet'!A271</f>
        <v>0</v>
      </c>
      <c r="B303" s="189">
        <f>'Données projet'!D271</f>
        <v>0</v>
      </c>
      <c r="C303" s="200">
        <f>'Données projet'!E271*30+SUM('Données projet'!F271:G271)*19.4+'Données projet'!H271*10</f>
        <v>0</v>
      </c>
      <c r="D303" s="190">
        <f t="shared" ref="D303:D321" si="15">B303*C303</f>
        <v>0</v>
      </c>
      <c r="E303" s="202"/>
      <c r="F303" s="258"/>
      <c r="G303" s="217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>
      <c r="A304" s="188">
        <f>'Données projet'!A272</f>
        <v>0</v>
      </c>
      <c r="B304" s="189">
        <f>'Données projet'!D272</f>
        <v>0</v>
      </c>
      <c r="C304" s="200">
        <f>'Données projet'!E272*30+SUM('Données projet'!F272:G272)*19.4+'Données projet'!H272*10</f>
        <v>0</v>
      </c>
      <c r="D304" s="190">
        <f t="shared" si="15"/>
        <v>0</v>
      </c>
      <c r="E304" s="202"/>
      <c r="F304" s="258"/>
      <c r="G304" s="217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>
      <c r="A305" s="188">
        <f>'Données projet'!A273</f>
        <v>0</v>
      </c>
      <c r="B305" s="189">
        <f>'Données projet'!D273</f>
        <v>0</v>
      </c>
      <c r="C305" s="200">
        <f>'Données projet'!E273*30+SUM('Données projet'!F273:G273)*19.4+'Données projet'!H273*10</f>
        <v>0</v>
      </c>
      <c r="D305" s="190">
        <f t="shared" si="15"/>
        <v>0</v>
      </c>
      <c r="E305" s="202"/>
      <c r="F305" s="258"/>
      <c r="G305" s="217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>
      <c r="A306" s="188">
        <f>'Données projet'!A274</f>
        <v>0</v>
      </c>
      <c r="B306" s="189">
        <f>'Données projet'!D274</f>
        <v>0</v>
      </c>
      <c r="C306" s="200">
        <f>'Données projet'!E274*30+SUM('Données projet'!F274:G274)*19.4+'Données projet'!H274*10</f>
        <v>0</v>
      </c>
      <c r="D306" s="190">
        <f t="shared" si="15"/>
        <v>0</v>
      </c>
      <c r="E306" s="202"/>
      <c r="F306" s="258"/>
      <c r="G306" s="217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>
      <c r="A307" s="188">
        <f>'Données projet'!A275</f>
        <v>0</v>
      </c>
      <c r="B307" s="189">
        <f>'Données projet'!D275</f>
        <v>0</v>
      </c>
      <c r="C307" s="200">
        <f>'Données projet'!E275*30+SUM('Données projet'!F275:G275)*19.4+'Données projet'!H275*10</f>
        <v>0</v>
      </c>
      <c r="D307" s="190">
        <f t="shared" si="15"/>
        <v>0</v>
      </c>
      <c r="E307" s="202"/>
      <c r="F307" s="258"/>
      <c r="G307" s="217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>
      <c r="A308" s="188">
        <f>'Données projet'!A276</f>
        <v>0</v>
      </c>
      <c r="B308" s="189">
        <f>'Données projet'!D276</f>
        <v>0</v>
      </c>
      <c r="C308" s="200">
        <f>'Données projet'!E276*30+SUM('Données projet'!F276:G276)*19.4+'Données projet'!H276*10</f>
        <v>0</v>
      </c>
      <c r="D308" s="190">
        <f t="shared" si="15"/>
        <v>0</v>
      </c>
      <c r="E308" s="202"/>
      <c r="F308" s="258"/>
      <c r="G308" s="213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>
      <c r="A309" s="188">
        <f>'Données projet'!A277</f>
        <v>0</v>
      </c>
      <c r="B309" s="189">
        <f>'Données projet'!D277</f>
        <v>0</v>
      </c>
      <c r="C309" s="200">
        <f>'Données projet'!E277*30+SUM('Données projet'!F277:G277)*19.4+'Données projet'!H277*10</f>
        <v>0</v>
      </c>
      <c r="D309" s="190">
        <f t="shared" si="15"/>
        <v>0</v>
      </c>
      <c r="E309" s="202"/>
      <c r="F309" s="258"/>
      <c r="G309" s="213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>
      <c r="A310" s="188">
        <f>'Données projet'!A278</f>
        <v>0</v>
      </c>
      <c r="B310" s="189">
        <f>'Données projet'!D278</f>
        <v>0</v>
      </c>
      <c r="C310" s="200">
        <f>'Données projet'!E278*30+SUM('Données projet'!F278:G278)*19.4+'Données projet'!H278*10</f>
        <v>0</v>
      </c>
      <c r="D310" s="190">
        <f t="shared" si="15"/>
        <v>0</v>
      </c>
      <c r="E310" s="202"/>
      <c r="F310" s="258"/>
      <c r="G310" s="213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>
      <c r="A311" s="188">
        <f>'Données projet'!A279</f>
        <v>0</v>
      </c>
      <c r="B311" s="189">
        <f>'Données projet'!D279</f>
        <v>0</v>
      </c>
      <c r="C311" s="200">
        <f>'Données projet'!E279*30+SUM('Données projet'!F279:G279)*19.4+'Données projet'!H279*10</f>
        <v>0</v>
      </c>
      <c r="D311" s="190">
        <f t="shared" si="15"/>
        <v>0</v>
      </c>
      <c r="E311" s="202"/>
      <c r="F311" s="258"/>
      <c r="G311" s="213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>
      <c r="A312" s="188">
        <f>'Données projet'!A280</f>
        <v>0</v>
      </c>
      <c r="B312" s="189">
        <f>'Données projet'!D280</f>
        <v>0</v>
      </c>
      <c r="C312" s="200">
        <f>'Données projet'!E280*30+SUM('Données projet'!F280:G280)*19.4+'Données projet'!H280*10</f>
        <v>0</v>
      </c>
      <c r="D312" s="190">
        <f t="shared" si="15"/>
        <v>0</v>
      </c>
      <c r="E312" s="202"/>
      <c r="F312" s="258"/>
      <c r="G312" s="213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>
      <c r="A313" s="188">
        <f>'Données projet'!A281</f>
        <v>0</v>
      </c>
      <c r="B313" s="189">
        <f>'Données projet'!D281</f>
        <v>0</v>
      </c>
      <c r="C313" s="200">
        <f>'Données projet'!E281*30+SUM('Données projet'!F281:G281)*19.4+'Données projet'!H281*10</f>
        <v>0</v>
      </c>
      <c r="D313" s="190">
        <f t="shared" si="15"/>
        <v>0</v>
      </c>
      <c r="E313" s="202"/>
      <c r="F313" s="258"/>
      <c r="G313" s="213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>
      <c r="A314" s="188">
        <f>'Données projet'!A282</f>
        <v>0</v>
      </c>
      <c r="B314" s="189">
        <f>'Données projet'!D282</f>
        <v>0</v>
      </c>
      <c r="C314" s="200">
        <f>'Données projet'!E282*30+SUM('Données projet'!F282:G282)*19.4+'Données projet'!H282*10</f>
        <v>0</v>
      </c>
      <c r="D314" s="190">
        <f t="shared" si="15"/>
        <v>0</v>
      </c>
      <c r="E314" s="202"/>
      <c r="F314" s="258"/>
      <c r="G314" s="213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>
      <c r="A315" s="188">
        <f>'Données projet'!A283</f>
        <v>0</v>
      </c>
      <c r="B315" s="189">
        <f>'Données projet'!D283</f>
        <v>0</v>
      </c>
      <c r="C315" s="200">
        <f>'Données projet'!E283*30+SUM('Données projet'!F283:G283)*19.4+'Données projet'!H283*10</f>
        <v>0</v>
      </c>
      <c r="D315" s="190">
        <f t="shared" si="15"/>
        <v>0</v>
      </c>
      <c r="E315" s="202"/>
      <c r="F315" s="258"/>
      <c r="G315" s="213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>
      <c r="A316" s="188">
        <f>'Données projet'!A284</f>
        <v>0</v>
      </c>
      <c r="B316" s="189">
        <f>'Données projet'!D284</f>
        <v>0</v>
      </c>
      <c r="C316" s="200">
        <f>'Données projet'!E284*30+SUM('Données projet'!F284:G284)*19.4+'Données projet'!H284*10</f>
        <v>0</v>
      </c>
      <c r="D316" s="190">
        <f t="shared" si="15"/>
        <v>0</v>
      </c>
      <c r="E316" s="202"/>
      <c r="F316" s="258"/>
      <c r="G316" s="213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>
      <c r="A317" s="188">
        <f>'Données projet'!A285</f>
        <v>0</v>
      </c>
      <c r="B317" s="189">
        <f>'Données projet'!D285</f>
        <v>0</v>
      </c>
      <c r="C317" s="200">
        <f>'Données projet'!E285*30+SUM('Données projet'!F285:G285)*19.4+'Données projet'!H285*10</f>
        <v>0</v>
      </c>
      <c r="D317" s="190">
        <f t="shared" si="15"/>
        <v>0</v>
      </c>
      <c r="E317" s="202"/>
      <c r="F317" s="258"/>
      <c r="G317" s="213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>
      <c r="A318" s="188">
        <f>'Données projet'!A286</f>
        <v>0</v>
      </c>
      <c r="B318" s="189">
        <f>'Données projet'!D286</f>
        <v>0</v>
      </c>
      <c r="C318" s="200">
        <f>'Données projet'!E286*30+SUM('Données projet'!F286:G286)*19.4+'Données projet'!H286*10</f>
        <v>0</v>
      </c>
      <c r="D318" s="190">
        <f t="shared" si="15"/>
        <v>0</v>
      </c>
      <c r="E318" s="202"/>
      <c r="F318" s="258"/>
      <c r="G318" s="213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>
      <c r="A319" s="188">
        <f>'Données projet'!A287</f>
        <v>0</v>
      </c>
      <c r="B319" s="189">
        <f>'Données projet'!D287</f>
        <v>0</v>
      </c>
      <c r="C319" s="200">
        <f>'Données projet'!E287*30+SUM('Données projet'!F287:G287)*19.4+'Données projet'!H287*10</f>
        <v>0</v>
      </c>
      <c r="D319" s="190">
        <f t="shared" si="15"/>
        <v>0</v>
      </c>
      <c r="E319" s="202"/>
      <c r="F319" s="258"/>
      <c r="G319" s="213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>
      <c r="A320" s="188">
        <f>'Données projet'!A288</f>
        <v>0</v>
      </c>
      <c r="B320" s="189">
        <f>'Données projet'!D288</f>
        <v>0</v>
      </c>
      <c r="C320" s="200">
        <f>'Données projet'!E288*30+SUM('Données projet'!F288:G288)*19.4+'Données projet'!H288*10</f>
        <v>0</v>
      </c>
      <c r="D320" s="190">
        <f t="shared" si="15"/>
        <v>0</v>
      </c>
      <c r="E320" s="202"/>
      <c r="F320" s="258"/>
      <c r="G320" s="213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>
      <c r="A321" s="188">
        <f>'Données projet'!A289</f>
        <v>0</v>
      </c>
      <c r="B321" s="189">
        <f>'Données projet'!D289</f>
        <v>0</v>
      </c>
      <c r="C321" s="200">
        <f>'Données projet'!E289*30+SUM('Données projet'!F289:G289)*19.4+'Données projet'!H289*10</f>
        <v>0</v>
      </c>
      <c r="D321" s="190">
        <f t="shared" si="15"/>
        <v>0</v>
      </c>
      <c r="E321" s="202"/>
      <c r="F321" s="258"/>
      <c r="G321" s="213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>
      <c r="G322" s="213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>
      <c r="G323" s="213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>
      <c r="G324" s="213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>
      <c r="G325" s="213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>
      <c r="G326" s="213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>
      <c r="G327" s="213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>
      <c r="A328" s="5"/>
      <c r="B328" s="5"/>
      <c r="C328" s="5"/>
      <c r="D328" s="5"/>
      <c r="E328" s="5"/>
      <c r="F328" s="226"/>
      <c r="G328" s="22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>
      <c r="A329" s="5"/>
      <c r="B329" s="5"/>
      <c r="C329" s="5"/>
      <c r="D329" s="5"/>
      <c r="E329" s="5"/>
      <c r="F329" s="226"/>
      <c r="G329" s="22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>
      <c r="A330" s="5"/>
      <c r="B330" s="5"/>
      <c r="C330" s="5"/>
      <c r="D330" s="5"/>
      <c r="E330" s="5"/>
      <c r="F330" s="226"/>
      <c r="G330" s="22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>
      <c r="A331" s="5"/>
      <c r="B331" s="5"/>
      <c r="C331" s="5"/>
      <c r="D331" s="5"/>
      <c r="E331" s="5"/>
      <c r="F331" s="226"/>
      <c r="G331" s="22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>
      <c r="A332" s="5"/>
      <c r="B332" s="5"/>
      <c r="C332" s="5"/>
      <c r="D332" s="5"/>
      <c r="E332" s="5"/>
      <c r="F332" s="226"/>
      <c r="G332" s="22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>
      <c r="A333" s="5"/>
      <c r="B333" s="5"/>
      <c r="C333" s="5"/>
      <c r="D333" s="5"/>
      <c r="E333" s="5"/>
      <c r="F333" s="226"/>
      <c r="G333" s="22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>
      <c r="A334" s="5"/>
      <c r="B334" s="5"/>
      <c r="C334" s="5"/>
      <c r="D334" s="5"/>
      <c r="E334" s="5"/>
      <c r="F334" s="226"/>
      <c r="G334" s="22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>
      <c r="A335" s="5"/>
      <c r="B335" s="5"/>
      <c r="C335" s="5"/>
      <c r="D335" s="5"/>
      <c r="E335" s="5"/>
      <c r="F335" s="226"/>
      <c r="G335" s="22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>
      <c r="A336" s="5"/>
      <c r="B336" s="5"/>
      <c r="C336" s="5"/>
      <c r="D336" s="5"/>
      <c r="E336" s="5"/>
      <c r="F336" s="226"/>
      <c r="G336" s="22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>
      <c r="A337" s="5"/>
      <c r="B337" s="5"/>
      <c r="C337" s="5"/>
      <c r="D337" s="5"/>
      <c r="E337" s="5"/>
      <c r="F337" s="226"/>
      <c r="G337" s="22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>
      <c r="A338" s="5"/>
      <c r="B338" s="5"/>
      <c r="C338" s="5"/>
      <c r="D338" s="5"/>
      <c r="E338" s="5"/>
      <c r="F338" s="226"/>
      <c r="G338" s="22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>
      <c r="A339" s="5"/>
      <c r="B339" s="5"/>
      <c r="C339" s="5"/>
      <c r="D339" s="5"/>
      <c r="E339" s="5"/>
      <c r="F339" s="226"/>
      <c r="G339" s="22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>
      <c r="A340" s="5"/>
      <c r="B340" s="5"/>
      <c r="C340" s="5"/>
      <c r="D340" s="5"/>
      <c r="E340" s="5"/>
      <c r="F340" s="226"/>
      <c r="G340" s="22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>
      <c r="A341" s="5"/>
      <c r="B341" s="5"/>
      <c r="C341" s="5"/>
      <c r="D341" s="5"/>
      <c r="E341" s="5"/>
      <c r="F341" s="226"/>
      <c r="G341" s="22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>
      <c r="A342" s="5"/>
      <c r="B342" s="5"/>
      <c r="C342" s="5"/>
      <c r="D342" s="5"/>
      <c r="E342" s="5"/>
      <c r="F342" s="226"/>
      <c r="G342" s="22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>
      <c r="A343" s="5"/>
      <c r="B343" s="5"/>
      <c r="C343" s="5"/>
      <c r="D343" s="5"/>
      <c r="E343" s="5"/>
      <c r="F343" s="226"/>
      <c r="G343" s="22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>
      <c r="A344" s="5"/>
      <c r="B344" s="5"/>
      <c r="C344" s="5"/>
      <c r="D344" s="5"/>
      <c r="E344" s="5"/>
      <c r="F344" s="226"/>
      <c r="G344" s="22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>
      <c r="A345" s="5"/>
      <c r="B345" s="5"/>
      <c r="C345" s="5"/>
      <c r="D345" s="5"/>
      <c r="E345" s="5"/>
      <c r="F345" s="226"/>
      <c r="G345" s="22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>
      <c r="A346" s="5"/>
      <c r="B346" s="5"/>
      <c r="C346" s="5"/>
      <c r="D346" s="5"/>
      <c r="E346" s="5"/>
      <c r="F346" s="226"/>
      <c r="G346" s="22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>
      <c r="A347" s="5"/>
      <c r="B347" s="5"/>
      <c r="C347" s="5"/>
      <c r="D347" s="5"/>
      <c r="E347" s="5"/>
      <c r="F347" s="226"/>
      <c r="G347" s="22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>
      <c r="A348" s="5"/>
      <c r="B348" s="5"/>
      <c r="C348" s="5"/>
      <c r="D348" s="5"/>
      <c r="E348" s="5"/>
      <c r="F348" s="226"/>
      <c r="G348" s="22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>
      <c r="A349" s="5"/>
      <c r="B349" s="5"/>
      <c r="C349" s="5"/>
      <c r="D349" s="5"/>
      <c r="E349" s="5"/>
      <c r="F349" s="226"/>
      <c r="G349" s="22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>
      <c r="A350" s="5"/>
      <c r="B350" s="5"/>
      <c r="C350" s="5"/>
      <c r="D350" s="5"/>
      <c r="E350" s="5"/>
      <c r="F350" s="226"/>
      <c r="G350" s="22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>
      <c r="A351" s="5"/>
      <c r="B351" s="5"/>
      <c r="C351" s="5"/>
      <c r="D351" s="5"/>
      <c r="E351" s="5"/>
      <c r="F351" s="226"/>
      <c r="G351" s="22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>
      <c r="A352" s="5"/>
      <c r="B352" s="5"/>
      <c r="C352" s="5"/>
      <c r="D352" s="5"/>
      <c r="E352" s="5"/>
      <c r="F352" s="226"/>
      <c r="G352" s="22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>
      <c r="A353" s="5"/>
      <c r="B353" s="5"/>
      <c r="C353" s="5"/>
      <c r="D353" s="5"/>
      <c r="E353" s="5"/>
      <c r="F353" s="226"/>
      <c r="G353" s="22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>
      <c r="A354" s="5"/>
      <c r="B354" s="5"/>
      <c r="C354" s="5"/>
      <c r="D354" s="5"/>
      <c r="E354" s="5"/>
      <c r="F354" s="226"/>
      <c r="G354" s="22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>
      <c r="A355" s="5"/>
      <c r="B355" s="5"/>
      <c r="C355" s="5"/>
      <c r="D355" s="5"/>
      <c r="E355" s="5"/>
      <c r="F355" s="226"/>
      <c r="G355" s="22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>
      <c r="A356" s="5"/>
      <c r="B356" s="5"/>
      <c r="C356" s="5"/>
      <c r="D356" s="5"/>
      <c r="E356" s="5"/>
      <c r="F356" s="226"/>
      <c r="G356" s="22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>
      <c r="A357" s="5"/>
      <c r="B357" s="5"/>
      <c r="C357" s="5"/>
      <c r="D357" s="5"/>
      <c r="E357" s="5"/>
      <c r="F357" s="226"/>
      <c r="G357" s="22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>
      <c r="A358" s="5"/>
      <c r="B358" s="5"/>
      <c r="C358" s="5"/>
      <c r="D358" s="5"/>
      <c r="E358" s="5"/>
      <c r="F358" s="226"/>
      <c r="G358" s="22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>
      <c r="A359" s="5"/>
      <c r="B359" s="5"/>
      <c r="C359" s="5"/>
      <c r="D359" s="5"/>
      <c r="E359" s="5"/>
      <c r="F359" s="226"/>
      <c r="G359" s="22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>
      <c r="A360" s="5"/>
      <c r="B360" s="5"/>
      <c r="C360" s="5"/>
      <c r="D360" s="5"/>
      <c r="E360" s="5"/>
      <c r="F360" s="226"/>
      <c r="G360" s="22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>
      <c r="A361" s="5"/>
      <c r="B361" s="5"/>
      <c r="C361" s="5"/>
      <c r="D361" s="5"/>
      <c r="E361" s="5"/>
      <c r="F361" s="226"/>
      <c r="G361" s="22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>
      <c r="A362" s="5"/>
      <c r="B362" s="5"/>
      <c r="C362" s="5"/>
      <c r="D362" s="5"/>
      <c r="E362" s="5"/>
      <c r="F362" s="226"/>
      <c r="G362" s="22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>
      <c r="A363" s="5"/>
      <c r="B363" s="5"/>
      <c r="C363" s="5"/>
      <c r="D363" s="5"/>
      <c r="E363" s="5"/>
      <c r="F363" s="226"/>
      <c r="G363" s="22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>
      <c r="A364" s="5"/>
      <c r="B364" s="5"/>
      <c r="C364" s="5"/>
      <c r="D364" s="5"/>
      <c r="E364" s="5"/>
      <c r="F364" s="226"/>
      <c r="G364" s="22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>
      <c r="A365" s="5"/>
      <c r="B365" s="5"/>
      <c r="C365" s="5"/>
      <c r="D365" s="5"/>
      <c r="E365" s="5"/>
      <c r="F365" s="226"/>
      <c r="G365" s="22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>
      <c r="A366" s="5"/>
      <c r="B366" s="5"/>
      <c r="C366" s="5"/>
      <c r="D366" s="5"/>
      <c r="E366" s="5"/>
      <c r="F366" s="226"/>
      <c r="G366" s="22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>
      <c r="A367" s="5"/>
      <c r="B367" s="5"/>
      <c r="C367" s="5"/>
      <c r="D367" s="5"/>
      <c r="E367" s="5"/>
      <c r="F367" s="226"/>
      <c r="G367" s="22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>
      <c r="A368" s="5"/>
      <c r="B368" s="5"/>
      <c r="C368" s="5"/>
      <c r="D368" s="5"/>
      <c r="E368" s="5"/>
      <c r="F368" s="226"/>
      <c r="G368" s="22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>
      <c r="A369" s="5"/>
      <c r="B369" s="5"/>
      <c r="C369" s="5"/>
      <c r="D369" s="5"/>
      <c r="E369" s="5"/>
      <c r="F369" s="226"/>
      <c r="G369" s="22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>
      <c r="A370" s="5"/>
      <c r="B370" s="5"/>
      <c r="C370" s="5"/>
      <c r="D370" s="5"/>
      <c r="E370" s="5"/>
      <c r="F370" s="226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>
      <c r="A371" s="5"/>
      <c r="B371" s="5"/>
      <c r="C371" s="5"/>
      <c r="D371" s="5"/>
      <c r="E371" s="5"/>
      <c r="F371" s="226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>
      <c r="A372" s="5"/>
      <c r="B372" s="5"/>
      <c r="C372" s="5"/>
      <c r="D372" s="5"/>
      <c r="E372" s="5"/>
      <c r="F372" s="226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>
      <c r="A373" s="5"/>
      <c r="B373" s="5"/>
      <c r="C373" s="5"/>
      <c r="D373" s="5"/>
      <c r="E373" s="5"/>
      <c r="F373" s="226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>
      <c r="A374" s="5"/>
      <c r="B374" s="5"/>
      <c r="C374" s="5"/>
      <c r="D374" s="5"/>
      <c r="E374" s="5"/>
      <c r="F374" s="226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>
      <c r="A375" s="5"/>
      <c r="B375" s="5"/>
      <c r="C375" s="5"/>
      <c r="D375" s="5"/>
      <c r="E375" s="5"/>
      <c r="F375" s="226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>
      <c r="A376" s="5"/>
      <c r="B376" s="5"/>
      <c r="C376" s="5"/>
      <c r="D376" s="5"/>
      <c r="E376" s="5"/>
      <c r="F376" s="226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>
      <c r="A377" s="5"/>
      <c r="B377" s="5"/>
      <c r="C377" s="5"/>
      <c r="D377" s="5"/>
      <c r="E377" s="5"/>
      <c r="F377" s="226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>
      <c r="A378" s="5"/>
      <c r="B378" s="5"/>
      <c r="C378" s="5"/>
      <c r="D378" s="5"/>
      <c r="E378" s="5"/>
      <c r="F378" s="226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>
      <c r="A379" s="5"/>
      <c r="B379" s="5"/>
      <c r="C379" s="5"/>
      <c r="D379" s="5"/>
      <c r="E379" s="5"/>
      <c r="F379" s="226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>
      <c r="A380" s="5"/>
      <c r="B380" s="5"/>
      <c r="C380" s="5"/>
      <c r="D380" s="5"/>
      <c r="E380" s="5"/>
      <c r="F380" s="226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>
      <c r="A381" s="5"/>
      <c r="B381" s="5"/>
      <c r="C381" s="5"/>
      <c r="D381" s="5"/>
      <c r="E381" s="5"/>
      <c r="F381" s="226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>
      <c r="A382" s="5"/>
      <c r="B382" s="5"/>
      <c r="C382" s="5"/>
      <c r="D382" s="5"/>
      <c r="E382" s="5"/>
      <c r="F382" s="226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>
      <c r="A383" s="5"/>
      <c r="B383" s="5"/>
      <c r="C383" s="5"/>
      <c r="D383" s="5"/>
      <c r="E383" s="5"/>
      <c r="F383" s="226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>
      <c r="A384" s="5"/>
      <c r="B384" s="5"/>
      <c r="C384" s="5"/>
      <c r="D384" s="5"/>
      <c r="E384" s="5"/>
      <c r="F384" s="226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>
      <c r="A385" s="5"/>
      <c r="B385" s="5"/>
      <c r="C385" s="5"/>
      <c r="D385" s="5"/>
      <c r="E385" s="5"/>
      <c r="F385" s="226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>
      <c r="A386" s="5"/>
      <c r="B386" s="5"/>
      <c r="C386" s="5"/>
      <c r="D386" s="5"/>
      <c r="E386" s="5"/>
      <c r="F386" s="226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>
      <c r="A387" s="5"/>
      <c r="B387" s="5"/>
      <c r="C387" s="5"/>
      <c r="D387" s="5"/>
      <c r="E387" s="5"/>
      <c r="F387" s="226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>
      <c r="A388" s="5"/>
      <c r="B388" s="5"/>
      <c r="C388" s="5"/>
      <c r="D388" s="5"/>
      <c r="E388" s="5"/>
      <c r="F388" s="226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>
      <c r="A389" s="5"/>
      <c r="B389" s="5"/>
      <c r="C389" s="5"/>
      <c r="D389" s="5"/>
      <c r="E389" s="5"/>
      <c r="F389" s="226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>
      <c r="A390" s="5"/>
      <c r="B390" s="5"/>
      <c r="C390" s="5"/>
      <c r="D390" s="5"/>
      <c r="E390" s="5"/>
      <c r="F390" s="226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>
      <c r="A391" s="5"/>
      <c r="B391" s="5"/>
      <c r="C391" s="5"/>
      <c r="D391" s="5"/>
      <c r="E391" s="5"/>
      <c r="F391" s="226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>
      <c r="A392" s="5"/>
      <c r="B392" s="5"/>
      <c r="C392" s="5"/>
      <c r="D392" s="5"/>
      <c r="E392" s="5"/>
      <c r="F392" s="226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>
      <c r="A393" s="5"/>
      <c r="B393" s="5"/>
      <c r="C393" s="5"/>
      <c r="D393" s="5"/>
      <c r="E393" s="5"/>
      <c r="F393" s="226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>
      <c r="A394" s="5"/>
      <c r="B394" s="5"/>
      <c r="C394" s="5"/>
      <c r="D394" s="5"/>
      <c r="E394" s="5"/>
      <c r="F394" s="226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>
      <c r="A395" s="5"/>
      <c r="B395" s="5"/>
      <c r="C395" s="5"/>
      <c r="D395" s="5"/>
      <c r="E395" s="5"/>
      <c r="F395" s="226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G76"/>
  <sheetViews>
    <sheetView topLeftCell="A42" workbookViewId="0">
      <selection activeCell="E8" sqref="E8"/>
    </sheetView>
  </sheetViews>
  <sheetFormatPr baseColWidth="10" defaultRowHeight="15"/>
  <sheetData>
    <row r="2" spans="2:7" ht="30">
      <c r="B2" s="281" t="s">
        <v>404</v>
      </c>
      <c r="C2" s="281" t="s">
        <v>321</v>
      </c>
      <c r="D2" s="282" t="s">
        <v>322</v>
      </c>
      <c r="E2" s="281" t="s">
        <v>323</v>
      </c>
      <c r="F2" s="281" t="s">
        <v>324</v>
      </c>
      <c r="G2" s="281" t="s">
        <v>325</v>
      </c>
    </row>
    <row r="3" spans="2:7">
      <c r="B3" s="283" t="s">
        <v>326</v>
      </c>
      <c r="C3" s="284">
        <v>0.62</v>
      </c>
      <c r="D3" s="282" t="s">
        <v>327</v>
      </c>
      <c r="E3" s="285">
        <v>300</v>
      </c>
      <c r="F3" s="286" t="e">
        <f>IF([1]VAN!$D3="Feuillus",11*1.25,15.5*1.25)</f>
        <v>#REF!</v>
      </c>
      <c r="G3" s="285">
        <v>10</v>
      </c>
    </row>
    <row r="4" spans="2:7">
      <c r="B4" s="283" t="s">
        <v>328</v>
      </c>
      <c r="C4" s="284">
        <v>0.64</v>
      </c>
      <c r="D4" s="282" t="s">
        <v>327</v>
      </c>
      <c r="E4" s="287" t="s">
        <v>329</v>
      </c>
      <c r="F4" s="286" t="e">
        <f>IF([1]VAN!$D4="Feuillus",11*1.25,15.5*1.25)</f>
        <v>#REF!</v>
      </c>
      <c r="G4" s="285">
        <v>10</v>
      </c>
    </row>
    <row r="5" spans="2:7">
      <c r="B5" s="283" t="s">
        <v>330</v>
      </c>
      <c r="C5" s="284">
        <v>0.42</v>
      </c>
      <c r="D5" s="282" t="s">
        <v>327</v>
      </c>
      <c r="E5" s="285">
        <v>40</v>
      </c>
      <c r="F5" s="286" t="e">
        <f>IF([1]VAN!$D5="Feuillus",11*1.25,15.5*1.25)</f>
        <v>#REF!</v>
      </c>
      <c r="G5" s="285">
        <v>10</v>
      </c>
    </row>
    <row r="6" spans="2:7">
      <c r="B6" s="283" t="s">
        <v>331</v>
      </c>
      <c r="C6" s="284">
        <v>0.42</v>
      </c>
      <c r="D6" s="282" t="s">
        <v>327</v>
      </c>
      <c r="E6" s="285">
        <v>40</v>
      </c>
      <c r="F6" s="286" t="e">
        <f>IF([1]VAN!$D6="Feuillus",11*1.25,15.5*1.25)</f>
        <v>#REF!</v>
      </c>
      <c r="G6" s="285">
        <v>10</v>
      </c>
    </row>
    <row r="7" spans="2:7">
      <c r="B7" s="283" t="s">
        <v>332</v>
      </c>
      <c r="C7" s="284">
        <v>0.52</v>
      </c>
      <c r="D7" s="282" t="s">
        <v>327</v>
      </c>
      <c r="E7" s="285">
        <v>40</v>
      </c>
      <c r="F7" s="286" t="e">
        <f>IF([1]VAN!$D7="Feuillus",11*1.25,15.5*1.25)</f>
        <v>#REF!</v>
      </c>
      <c r="G7" s="285">
        <v>10</v>
      </c>
    </row>
    <row r="8" spans="2:7">
      <c r="B8" s="283" t="s">
        <v>333</v>
      </c>
      <c r="C8" s="284">
        <v>0.36</v>
      </c>
      <c r="D8" s="282" t="s">
        <v>334</v>
      </c>
      <c r="E8" s="297">
        <v>30</v>
      </c>
      <c r="F8" s="286" t="e">
        <f>IF([1]VAN!$D8="Feuillus",11*1.25,15.5*1.25)</f>
        <v>#REF!</v>
      </c>
      <c r="G8" s="285">
        <v>10</v>
      </c>
    </row>
    <row r="9" spans="2:7">
      <c r="B9" s="283" t="s">
        <v>335</v>
      </c>
      <c r="C9" s="284">
        <v>0.61</v>
      </c>
      <c r="D9" s="282" t="s">
        <v>327</v>
      </c>
      <c r="E9" s="285">
        <v>50</v>
      </c>
      <c r="F9" s="286" t="e">
        <f>IF([1]VAN!$D9="Feuillus",11*1.25,15.5*1.25)</f>
        <v>#REF!</v>
      </c>
      <c r="G9" s="285">
        <v>10</v>
      </c>
    </row>
    <row r="10" spans="2:7">
      <c r="B10" s="283" t="s">
        <v>336</v>
      </c>
      <c r="C10" s="284">
        <v>0.66</v>
      </c>
      <c r="D10" s="282" t="s">
        <v>327</v>
      </c>
      <c r="E10" s="285">
        <v>50</v>
      </c>
      <c r="F10" s="286" t="e">
        <f>IF([1]VAN!$D10="Feuillus",11*1.25,15.5*1.25)</f>
        <v>#REF!</v>
      </c>
      <c r="G10" s="285">
        <v>10</v>
      </c>
    </row>
    <row r="11" spans="2:7">
      <c r="B11" s="288" t="s">
        <v>337</v>
      </c>
      <c r="C11" s="289">
        <v>0.47</v>
      </c>
      <c r="D11" s="282" t="s">
        <v>327</v>
      </c>
      <c r="E11" s="285">
        <v>100</v>
      </c>
      <c r="F11" s="286" t="e">
        <f>IF([1]VAN!$D11="Feuillus",11*1.25,15.5*1.25)</f>
        <v>#REF!</v>
      </c>
      <c r="G11" s="285">
        <v>10</v>
      </c>
    </row>
    <row r="12" spans="2:7">
      <c r="B12" s="283" t="s">
        <v>338</v>
      </c>
      <c r="C12" s="284">
        <v>0.67</v>
      </c>
      <c r="D12" s="282" t="s">
        <v>327</v>
      </c>
      <c r="E12" s="285">
        <v>150</v>
      </c>
      <c r="F12" s="286" t="e">
        <f>IF([1]VAN!$D12="Feuillus",11*1.25,15.5*1.25)</f>
        <v>#REF!</v>
      </c>
      <c r="G12" s="285">
        <v>10</v>
      </c>
    </row>
    <row r="13" spans="2:7">
      <c r="B13" s="283" t="s">
        <v>339</v>
      </c>
      <c r="C13" s="284">
        <v>0.7</v>
      </c>
      <c r="D13" s="282" t="s">
        <v>327</v>
      </c>
      <c r="E13" s="285">
        <v>150</v>
      </c>
      <c r="F13" s="286" t="e">
        <f>IF([1]VAN!$D13="Feuillus",11*1.25,15.5*1.25)</f>
        <v>#REF!</v>
      </c>
      <c r="G13" s="285">
        <v>10</v>
      </c>
    </row>
    <row r="14" spans="2:7">
      <c r="B14" s="283" t="s">
        <v>340</v>
      </c>
      <c r="C14" s="284">
        <v>0.54</v>
      </c>
      <c r="D14" s="282" t="s">
        <v>327</v>
      </c>
      <c r="E14" s="285">
        <v>150</v>
      </c>
      <c r="F14" s="286" t="e">
        <f>IF([1]VAN!$D14="Feuillus",11*1.25,15.5*1.25)</f>
        <v>#REF!</v>
      </c>
      <c r="G14" s="285">
        <v>10</v>
      </c>
    </row>
    <row r="15" spans="2:7">
      <c r="B15" s="283" t="s">
        <v>341</v>
      </c>
      <c r="C15" s="284">
        <v>0.65</v>
      </c>
      <c r="D15" s="282" t="s">
        <v>327</v>
      </c>
      <c r="E15" s="285">
        <v>150</v>
      </c>
      <c r="F15" s="286" t="e">
        <f>IF([1]VAN!$D15="Feuillus",11*1.25,15.5*1.25)</f>
        <v>#REF!</v>
      </c>
      <c r="G15" s="285">
        <v>10</v>
      </c>
    </row>
    <row r="16" spans="2:7">
      <c r="B16" s="283" t="s">
        <v>342</v>
      </c>
      <c r="C16" s="284">
        <v>0.56000000000000005</v>
      </c>
      <c r="D16" s="282" t="s">
        <v>327</v>
      </c>
      <c r="E16" s="285">
        <v>150</v>
      </c>
      <c r="F16" s="286" t="e">
        <f>IF([1]VAN!$D16="Feuillus",11*1.25,15.5*1.25)</f>
        <v>#REF!</v>
      </c>
      <c r="G16" s="285">
        <v>10</v>
      </c>
    </row>
    <row r="17" spans="2:7">
      <c r="B17" s="283" t="s">
        <v>343</v>
      </c>
      <c r="C17" s="284">
        <v>0.57999999999999996</v>
      </c>
      <c r="D17" s="282" t="s">
        <v>327</v>
      </c>
      <c r="E17" s="285">
        <v>150</v>
      </c>
      <c r="F17" s="286" t="e">
        <f>IF([1]VAN!$D17="Feuillus",11*1.25,15.5*1.25)</f>
        <v>#REF!</v>
      </c>
      <c r="G17" s="285">
        <v>10</v>
      </c>
    </row>
    <row r="18" spans="2:7">
      <c r="B18" s="283" t="s">
        <v>344</v>
      </c>
      <c r="C18" s="284">
        <v>0.64</v>
      </c>
      <c r="D18" s="282" t="s">
        <v>327</v>
      </c>
      <c r="E18" s="285">
        <v>150</v>
      </c>
      <c r="F18" s="286" t="e">
        <f>IF([1]VAN!$D18="Feuillus",11*1.25,15.5*1.25)</f>
        <v>#REF!</v>
      </c>
      <c r="G18" s="285">
        <v>10</v>
      </c>
    </row>
    <row r="19" spans="2:7">
      <c r="B19" s="283" t="s">
        <v>345</v>
      </c>
      <c r="C19" s="284">
        <v>0.73</v>
      </c>
      <c r="D19" s="282" t="s">
        <v>327</v>
      </c>
      <c r="E19" s="285">
        <v>150</v>
      </c>
      <c r="F19" s="286" t="e">
        <f>IF([1]VAN!$D19="Feuillus",11*1.25,15.5*1.25)</f>
        <v>#REF!</v>
      </c>
      <c r="G19" s="285">
        <v>10</v>
      </c>
    </row>
    <row r="20" spans="2:7">
      <c r="B20" s="283" t="s">
        <v>346</v>
      </c>
      <c r="C20" s="284">
        <v>0.56000000000000005</v>
      </c>
      <c r="D20" s="282" t="s">
        <v>327</v>
      </c>
      <c r="E20" s="285">
        <v>150</v>
      </c>
      <c r="F20" s="286" t="e">
        <f>IF([1]VAN!$D20="Feuillus",11*1.25,15.5*1.25)</f>
        <v>#REF!</v>
      </c>
      <c r="G20" s="285">
        <v>10</v>
      </c>
    </row>
    <row r="21" spans="2:7">
      <c r="B21" s="283" t="s">
        <v>347</v>
      </c>
      <c r="C21" s="284">
        <v>0.74</v>
      </c>
      <c r="D21" s="282" t="s">
        <v>327</v>
      </c>
      <c r="E21" s="285">
        <v>300</v>
      </c>
      <c r="F21" s="286" t="e">
        <f>IF([1]VAN!$D21="Feuillus",11*1.25,15.5*1.25)</f>
        <v>#REF!</v>
      </c>
      <c r="G21" s="285">
        <v>10</v>
      </c>
    </row>
    <row r="22" spans="2:7">
      <c r="B22" s="283" t="s">
        <v>348</v>
      </c>
      <c r="C22" s="284">
        <v>0.4</v>
      </c>
      <c r="D22" s="282" t="s">
        <v>334</v>
      </c>
      <c r="E22" s="287">
        <v>30</v>
      </c>
      <c r="F22" s="286" t="e">
        <f>IF([1]VAN!$D22="Feuillus",11*1.25,15.5*1.25)</f>
        <v>#REF!</v>
      </c>
      <c r="G22" s="285">
        <v>10</v>
      </c>
    </row>
    <row r="23" spans="2:7">
      <c r="B23" s="283" t="s">
        <v>349</v>
      </c>
      <c r="C23" s="284">
        <v>0.6</v>
      </c>
      <c r="D23" s="282" t="s">
        <v>327</v>
      </c>
      <c r="E23" s="285">
        <v>300</v>
      </c>
      <c r="F23" s="286" t="e">
        <f>IF([1]VAN!$D23="Feuillus",11*1.25,15.5*1.25)</f>
        <v>#REF!</v>
      </c>
      <c r="G23" s="285">
        <v>10</v>
      </c>
    </row>
    <row r="24" spans="2:7">
      <c r="B24" s="283" t="s">
        <v>350</v>
      </c>
      <c r="C24" s="284">
        <v>0.43</v>
      </c>
      <c r="D24" s="282" t="s">
        <v>334</v>
      </c>
      <c r="E24" s="285">
        <v>59</v>
      </c>
      <c r="F24" s="286" t="e">
        <f>IF([1]VAN!$D24="Feuillus",11*1.25,15.5*1.25)</f>
        <v>#REF!</v>
      </c>
      <c r="G24" s="285">
        <v>10</v>
      </c>
    </row>
    <row r="25" spans="2:7">
      <c r="B25" s="283" t="s">
        <v>351</v>
      </c>
      <c r="C25" s="284">
        <v>0.37</v>
      </c>
      <c r="D25" s="282" t="s">
        <v>334</v>
      </c>
      <c r="E25" s="287">
        <v>36</v>
      </c>
      <c r="F25" s="286" t="e">
        <f>IF([1]VAN!$D25="Feuillus",11*1.25,15.5*1.25)</f>
        <v>#REF!</v>
      </c>
      <c r="G25" s="285">
        <v>10</v>
      </c>
    </row>
    <row r="26" spans="2:7">
      <c r="B26" s="283" t="s">
        <v>352</v>
      </c>
      <c r="C26" s="284">
        <v>0.36</v>
      </c>
      <c r="D26" s="282" t="s">
        <v>334</v>
      </c>
      <c r="E26" s="285">
        <v>47</v>
      </c>
      <c r="F26" s="286" t="e">
        <f>IF([1]VAN!$D26="Feuillus",11*1.25,15.5*1.25)</f>
        <v>#REF!</v>
      </c>
      <c r="G26" s="285">
        <v>10</v>
      </c>
    </row>
    <row r="27" spans="2:7">
      <c r="B27" s="283" t="s">
        <v>353</v>
      </c>
      <c r="C27" s="284">
        <v>0.51</v>
      </c>
      <c r="D27" s="282" t="s">
        <v>327</v>
      </c>
      <c r="E27" s="285">
        <v>60</v>
      </c>
      <c r="F27" s="286" t="e">
        <f>IF([1]VAN!$D27="Feuillus",11*1.25,15.5*1.25)</f>
        <v>#REF!</v>
      </c>
      <c r="G27" s="285">
        <v>10</v>
      </c>
    </row>
    <row r="28" spans="2:7">
      <c r="B28" s="283" t="s">
        <v>354</v>
      </c>
      <c r="C28" s="284">
        <v>0.56000000000000005</v>
      </c>
      <c r="D28" s="282" t="s">
        <v>327</v>
      </c>
      <c r="E28" s="285">
        <v>60</v>
      </c>
      <c r="F28" s="286" t="e">
        <f>IF([1]VAN!$D28="Feuillus",11*1.25,15.5*1.25)</f>
        <v>#REF!</v>
      </c>
      <c r="G28" s="285">
        <v>10</v>
      </c>
    </row>
    <row r="29" spans="2:7">
      <c r="B29" s="283" t="s">
        <v>355</v>
      </c>
      <c r="C29" s="284">
        <v>0.56000000000000005</v>
      </c>
      <c r="D29" s="282" t="s">
        <v>327</v>
      </c>
      <c r="E29" s="287" t="s">
        <v>329</v>
      </c>
      <c r="F29" s="286" t="e">
        <f>IF([1]VAN!$D29="Feuillus",11*1.25,15.5*1.25)</f>
        <v>#REF!</v>
      </c>
      <c r="G29" s="285">
        <v>10</v>
      </c>
    </row>
    <row r="30" spans="2:7">
      <c r="B30" s="283" t="s">
        <v>356</v>
      </c>
      <c r="C30" s="284">
        <v>0.48</v>
      </c>
      <c r="D30" s="282" t="s">
        <v>327</v>
      </c>
      <c r="E30" s="285">
        <v>300</v>
      </c>
      <c r="F30" s="286" t="e">
        <f>IF([1]VAN!$D30="Feuillus",11*1.25,15.5*1.25)</f>
        <v>#REF!</v>
      </c>
      <c r="G30" s="285">
        <v>10</v>
      </c>
    </row>
    <row r="31" spans="2:7">
      <c r="B31" s="283" t="s">
        <v>357</v>
      </c>
      <c r="C31" s="284">
        <v>0.55000000000000004</v>
      </c>
      <c r="D31" s="282" t="s">
        <v>327</v>
      </c>
      <c r="E31" s="285">
        <v>45</v>
      </c>
      <c r="F31" s="286" t="e">
        <f>IF([1]VAN!$D31="Feuillus",11*1.25,15.5*1.25)</f>
        <v>#REF!</v>
      </c>
      <c r="G31" s="285">
        <v>10</v>
      </c>
    </row>
    <row r="32" spans="2:7">
      <c r="B32" s="283" t="s">
        <v>358</v>
      </c>
      <c r="C32" s="284">
        <v>0.56000000000000005</v>
      </c>
      <c r="D32" s="282" t="s">
        <v>327</v>
      </c>
      <c r="E32" s="285">
        <v>90</v>
      </c>
      <c r="F32" s="286" t="e">
        <f>IF([1]VAN!$D32="Feuillus",11*1.25,15.5*1.25)</f>
        <v>#REF!</v>
      </c>
      <c r="G32" s="285">
        <v>10</v>
      </c>
    </row>
    <row r="33" spans="2:7">
      <c r="B33" s="283" t="s">
        <v>359</v>
      </c>
      <c r="C33" s="284">
        <v>0.57999999999999996</v>
      </c>
      <c r="D33" s="282" t="s">
        <v>327</v>
      </c>
      <c r="E33" s="285">
        <v>300</v>
      </c>
      <c r="F33" s="286" t="e">
        <f>IF([1]VAN!$D33="Feuillus",11*1.25,15.5*1.25)</f>
        <v>#REF!</v>
      </c>
      <c r="G33" s="285">
        <v>10</v>
      </c>
    </row>
    <row r="34" spans="2:7">
      <c r="B34" s="283" t="s">
        <v>360</v>
      </c>
      <c r="C34" s="284">
        <v>0.57999999999999996</v>
      </c>
      <c r="D34" s="282" t="s">
        <v>334</v>
      </c>
      <c r="E34" s="285">
        <v>25</v>
      </c>
      <c r="F34" s="286" t="e">
        <f>IF([1]VAN!$D34="Feuillus",11*1.25,15.5*1.25)</f>
        <v>#REF!</v>
      </c>
      <c r="G34" s="285">
        <v>10</v>
      </c>
    </row>
    <row r="35" spans="2:7">
      <c r="B35" s="283" t="s">
        <v>361</v>
      </c>
      <c r="C35" s="284">
        <v>0.48</v>
      </c>
      <c r="D35" s="282" t="s">
        <v>334</v>
      </c>
      <c r="E35" s="285">
        <v>50</v>
      </c>
      <c r="F35" s="286" t="e">
        <f>IF([1]VAN!$D35="Feuillus",11*1.25,15.5*1.25)</f>
        <v>#REF!</v>
      </c>
      <c r="G35" s="285">
        <v>10</v>
      </c>
    </row>
    <row r="36" spans="2:7">
      <c r="B36" s="283" t="s">
        <v>362</v>
      </c>
      <c r="C36" s="284">
        <v>0.42</v>
      </c>
      <c r="D36" s="282" t="s">
        <v>334</v>
      </c>
      <c r="E36" s="285">
        <v>50</v>
      </c>
      <c r="F36" s="286" t="e">
        <f>IF([1]VAN!$D36="Feuillus",11*1.25,15.5*1.25)</f>
        <v>#REF!</v>
      </c>
      <c r="G36" s="285">
        <v>10</v>
      </c>
    </row>
    <row r="37" spans="2:7">
      <c r="B37" s="283" t="s">
        <v>363</v>
      </c>
      <c r="C37" s="284">
        <v>0.5</v>
      </c>
      <c r="D37" s="282" t="s">
        <v>327</v>
      </c>
      <c r="E37" s="285">
        <v>80</v>
      </c>
      <c r="F37" s="286" t="e">
        <f>IF([1]VAN!$D37="Feuillus",11*1.25,15.5*1.25)</f>
        <v>#REF!</v>
      </c>
      <c r="G37" s="285">
        <v>10</v>
      </c>
    </row>
    <row r="38" spans="2:7">
      <c r="B38" s="283" t="s">
        <v>364</v>
      </c>
      <c r="C38" s="284">
        <v>0.55000000000000004</v>
      </c>
      <c r="D38" s="282" t="s">
        <v>327</v>
      </c>
      <c r="E38" s="287" t="s">
        <v>329</v>
      </c>
      <c r="F38" s="286" t="e">
        <f>IF([1]VAN!$D38="Feuillus",11*1.25,15.5*1.25)</f>
        <v>#REF!</v>
      </c>
      <c r="G38" s="285">
        <v>10</v>
      </c>
    </row>
    <row r="39" spans="2:7">
      <c r="B39" s="283" t="s">
        <v>365</v>
      </c>
      <c r="C39" s="284">
        <v>0.53</v>
      </c>
      <c r="D39" s="282" t="s">
        <v>327</v>
      </c>
      <c r="E39" s="287" t="s">
        <v>329</v>
      </c>
      <c r="F39" s="286" t="e">
        <f>IF([1]VAN!$D39="Feuillus",11*1.25,15.5*1.25)</f>
        <v>#REF!</v>
      </c>
      <c r="G39" s="285">
        <v>10</v>
      </c>
    </row>
    <row r="40" spans="2:7">
      <c r="B40" s="283" t="s">
        <v>366</v>
      </c>
      <c r="C40" s="284">
        <v>0.52</v>
      </c>
      <c r="D40" s="282" t="s">
        <v>327</v>
      </c>
      <c r="E40" s="287" t="s">
        <v>329</v>
      </c>
      <c r="F40" s="286" t="e">
        <f>IF([1]VAN!$D40="Feuillus",11*1.25,15.5*1.25)</f>
        <v>#REF!</v>
      </c>
      <c r="G40" s="285">
        <v>10</v>
      </c>
    </row>
    <row r="41" spans="2:7">
      <c r="B41" s="283" t="s">
        <v>367</v>
      </c>
      <c r="C41" s="284">
        <v>0.52</v>
      </c>
      <c r="D41" s="282" t="s">
        <v>327</v>
      </c>
      <c r="E41" s="285">
        <v>300</v>
      </c>
      <c r="F41" s="286" t="e">
        <f>IF([1]VAN!$D41="Feuillus",11*1.25,15.5*1.25)</f>
        <v>#REF!</v>
      </c>
      <c r="G41" s="285">
        <v>10</v>
      </c>
    </row>
    <row r="42" spans="2:7">
      <c r="B42" s="283" t="s">
        <v>368</v>
      </c>
      <c r="C42" s="284">
        <v>0.75</v>
      </c>
      <c r="D42" s="282" t="s">
        <v>327</v>
      </c>
      <c r="E42" s="287" t="s">
        <v>329</v>
      </c>
      <c r="F42" s="286" t="e">
        <f>IF([1]VAN!$D42="Feuillus",11*1.25,15.5*1.25)</f>
        <v>#REF!</v>
      </c>
      <c r="G42" s="285">
        <v>10</v>
      </c>
    </row>
    <row r="43" spans="2:7">
      <c r="B43" s="283" t="s">
        <v>369</v>
      </c>
      <c r="C43" s="284">
        <v>0.52</v>
      </c>
      <c r="D43" s="282" t="s">
        <v>327</v>
      </c>
      <c r="E43" s="285">
        <v>50</v>
      </c>
      <c r="F43" s="286" t="e">
        <f>IF([1]VAN!$D43="Feuillus",11*1.25,15.5*1.25)</f>
        <v>#REF!</v>
      </c>
      <c r="G43" s="285">
        <v>10</v>
      </c>
    </row>
    <row r="44" spans="2:7">
      <c r="B44" s="283" t="s">
        <v>370</v>
      </c>
      <c r="C44" s="284">
        <v>0.35</v>
      </c>
      <c r="D44" s="282" t="s">
        <v>371</v>
      </c>
      <c r="E44" s="285">
        <v>42</v>
      </c>
      <c r="F44" s="286" t="e">
        <f>IF([1]VAN!$D44="Feuillus",11*1.25,15.5*1.25)</f>
        <v>#REF!</v>
      </c>
      <c r="G44" s="285">
        <v>10</v>
      </c>
    </row>
    <row r="45" spans="2:7">
      <c r="B45" s="283" t="s">
        <v>372</v>
      </c>
      <c r="C45" s="284">
        <v>0.37</v>
      </c>
      <c r="D45" s="282" t="s">
        <v>327</v>
      </c>
      <c r="E45" s="285">
        <v>17.5</v>
      </c>
      <c r="F45" s="286" t="e">
        <f>IF([1]VAN!$D45="Feuillus",11*1.25,15.5*1.25)</f>
        <v>#REF!</v>
      </c>
      <c r="G45" s="285">
        <v>10</v>
      </c>
    </row>
    <row r="46" spans="2:7">
      <c r="B46" s="283" t="s">
        <v>373</v>
      </c>
      <c r="C46" s="284">
        <v>0.45</v>
      </c>
      <c r="D46" s="282" t="s">
        <v>334</v>
      </c>
      <c r="E46" s="285">
        <v>30</v>
      </c>
      <c r="F46" s="286" t="e">
        <f>IF([1]VAN!$D46="Feuillus",11*1.25,15.5*1.25)</f>
        <v>#REF!</v>
      </c>
      <c r="G46" s="285">
        <v>10</v>
      </c>
    </row>
    <row r="47" spans="2:7">
      <c r="B47" s="283" t="s">
        <v>374</v>
      </c>
      <c r="C47" s="284">
        <v>0.39</v>
      </c>
      <c r="D47" s="282" t="s">
        <v>334</v>
      </c>
      <c r="E47" s="285">
        <v>30</v>
      </c>
      <c r="F47" s="286" t="e">
        <f>IF([1]VAN!$D47="Feuillus",11*1.25,15.5*1.25)</f>
        <v>#REF!</v>
      </c>
      <c r="G47" s="285">
        <v>10</v>
      </c>
    </row>
    <row r="48" spans="2:7">
      <c r="B48" s="283" t="s">
        <v>375</v>
      </c>
      <c r="C48" s="284">
        <v>0.44</v>
      </c>
      <c r="D48" s="282" t="s">
        <v>334</v>
      </c>
      <c r="E48" s="285">
        <v>30</v>
      </c>
      <c r="F48" s="286" t="e">
        <f>IF([1]VAN!$D48="Feuillus",11*1.25,15.5*1.25)</f>
        <v>#REF!</v>
      </c>
      <c r="G48" s="285">
        <v>10</v>
      </c>
    </row>
    <row r="49" spans="2:7">
      <c r="B49" s="283" t="s">
        <v>376</v>
      </c>
      <c r="C49" s="284">
        <v>0.46</v>
      </c>
      <c r="D49" s="282" t="s">
        <v>334</v>
      </c>
      <c r="E49" s="285">
        <v>30</v>
      </c>
      <c r="F49" s="286" t="e">
        <f>IF([1]VAN!$D49="Feuillus",11*1.25,15.5*1.25)</f>
        <v>#REF!</v>
      </c>
      <c r="G49" s="285">
        <v>10</v>
      </c>
    </row>
    <row r="50" spans="2:7" ht="45">
      <c r="B50" s="283" t="s">
        <v>377</v>
      </c>
      <c r="C50" s="284">
        <v>0.46</v>
      </c>
      <c r="D50" s="282" t="s">
        <v>378</v>
      </c>
      <c r="E50" s="285">
        <v>42</v>
      </c>
      <c r="F50" s="286" t="e">
        <f>IF([1]VAN!$D50="Feuillus",11*1.25,15.5*1.25)</f>
        <v>#REF!</v>
      </c>
      <c r="G50" s="285">
        <v>10</v>
      </c>
    </row>
    <row r="51" spans="2:7">
      <c r="B51" s="283" t="s">
        <v>379</v>
      </c>
      <c r="C51" s="284">
        <v>0.44</v>
      </c>
      <c r="D51" s="282" t="s">
        <v>334</v>
      </c>
      <c r="E51" s="285">
        <v>30</v>
      </c>
      <c r="F51" s="286" t="e">
        <f>IF([1]VAN!$D51="Feuillus",11*1.25,15.5*1.25)</f>
        <v>#REF!</v>
      </c>
      <c r="G51" s="285">
        <v>10</v>
      </c>
    </row>
    <row r="52" spans="2:7">
      <c r="B52" s="283" t="s">
        <v>380</v>
      </c>
      <c r="C52" s="284">
        <v>0.46</v>
      </c>
      <c r="D52" s="282" t="s">
        <v>334</v>
      </c>
      <c r="E52" s="285">
        <v>30</v>
      </c>
      <c r="F52" s="286" t="e">
        <f>IF([1]VAN!$D52="Feuillus",11*1.25,15.5*1.25)</f>
        <v>#REF!</v>
      </c>
      <c r="G52" s="285">
        <v>10</v>
      </c>
    </row>
    <row r="53" spans="2:7">
      <c r="B53" s="283" t="s">
        <v>381</v>
      </c>
      <c r="C53" s="284">
        <v>0.48</v>
      </c>
      <c r="D53" s="282" t="s">
        <v>334</v>
      </c>
      <c r="E53" s="285">
        <v>30</v>
      </c>
      <c r="F53" s="286" t="e">
        <f>IF([1]VAN!$D53="Feuillus",11*1.25,15.5*1.25)</f>
        <v>#REF!</v>
      </c>
      <c r="G53" s="285">
        <v>10</v>
      </c>
    </row>
    <row r="54" spans="2:7">
      <c r="B54" s="283" t="s">
        <v>382</v>
      </c>
      <c r="C54" s="284">
        <v>0.44</v>
      </c>
      <c r="D54" s="282" t="s">
        <v>334</v>
      </c>
      <c r="E54" s="285">
        <v>30</v>
      </c>
      <c r="F54" s="286" t="e">
        <f>IF([1]VAN!$D54="Feuillus",11*1.25,15.5*1.25)</f>
        <v>#REF!</v>
      </c>
      <c r="G54" s="285">
        <v>10</v>
      </c>
    </row>
    <row r="55" spans="2:7">
      <c r="B55" s="283" t="s">
        <v>383</v>
      </c>
      <c r="C55" s="284">
        <v>0.34</v>
      </c>
      <c r="D55" s="282" t="s">
        <v>334</v>
      </c>
      <c r="E55" s="285">
        <v>30</v>
      </c>
      <c r="F55" s="286" t="e">
        <f>IF([1]VAN!$D55="Feuillus",11*1.25,15.5*1.25)</f>
        <v>#REF!</v>
      </c>
      <c r="G55" s="285">
        <v>10</v>
      </c>
    </row>
    <row r="56" spans="2:7">
      <c r="B56" s="283" t="s">
        <v>384</v>
      </c>
      <c r="C56" s="284">
        <v>0.5</v>
      </c>
      <c r="D56" s="282" t="s">
        <v>327</v>
      </c>
      <c r="E56" s="285">
        <v>50</v>
      </c>
      <c r="F56" s="286" t="e">
        <f>IF([1]VAN!$D56="Feuillus",11*1.25,15.5*1.25)</f>
        <v>#REF!</v>
      </c>
      <c r="G56" s="285">
        <v>10</v>
      </c>
    </row>
    <row r="57" spans="2:7">
      <c r="B57" s="283" t="s">
        <v>385</v>
      </c>
      <c r="C57" s="284">
        <v>0.57999999999999996</v>
      </c>
      <c r="D57" s="282" t="s">
        <v>327</v>
      </c>
      <c r="E57" s="285">
        <v>70</v>
      </c>
      <c r="F57" s="286" t="e">
        <f>IF([1]VAN!$D57="Feuillus",11*1.25,15.5*1.25)</f>
        <v>#REF!</v>
      </c>
      <c r="G57" s="285">
        <v>10</v>
      </c>
    </row>
    <row r="58" spans="2:7">
      <c r="B58" s="283" t="s">
        <v>386</v>
      </c>
      <c r="C58" s="284">
        <v>0.37</v>
      </c>
      <c r="D58" s="282" t="s">
        <v>334</v>
      </c>
      <c r="E58" s="285">
        <v>44</v>
      </c>
      <c r="F58" s="286" t="e">
        <f>IF([1]VAN!$D58="Feuillus",11*1.25,15.5*1.25)</f>
        <v>#REF!</v>
      </c>
      <c r="G58" s="285">
        <v>10</v>
      </c>
    </row>
    <row r="59" spans="2:7">
      <c r="B59" s="283" t="s">
        <v>387</v>
      </c>
      <c r="C59" s="284">
        <v>0.37</v>
      </c>
      <c r="D59" s="282" t="s">
        <v>334</v>
      </c>
      <c r="E59" s="285">
        <v>44</v>
      </c>
      <c r="F59" s="286" t="e">
        <f>IF([1]VAN!$D59="Feuillus",11*1.25,15.5*1.25)</f>
        <v>#REF!</v>
      </c>
      <c r="G59" s="285">
        <v>10</v>
      </c>
    </row>
    <row r="60" spans="2:7">
      <c r="B60" s="283" t="s">
        <v>388</v>
      </c>
      <c r="C60" s="284">
        <v>0.38</v>
      </c>
      <c r="D60" s="282" t="s">
        <v>334</v>
      </c>
      <c r="E60" s="285">
        <v>37</v>
      </c>
      <c r="F60" s="286" t="e">
        <f>IF([1]VAN!$D60="Feuillus",11*1.25,15.5*1.25)</f>
        <v>#REF!</v>
      </c>
      <c r="G60" s="285">
        <v>10</v>
      </c>
    </row>
    <row r="61" spans="2:7">
      <c r="B61" s="283" t="s">
        <v>389</v>
      </c>
      <c r="C61" s="284">
        <v>0.36</v>
      </c>
      <c r="D61" s="282" t="s">
        <v>334</v>
      </c>
      <c r="E61" s="285">
        <v>44</v>
      </c>
      <c r="F61" s="286" t="e">
        <f>IF([1]VAN!$D61="Feuillus",11*1.25,15.5*1.25)</f>
        <v>#REF!</v>
      </c>
      <c r="G61" s="285">
        <v>10</v>
      </c>
    </row>
    <row r="62" spans="2:7">
      <c r="B62" s="283" t="s">
        <v>390</v>
      </c>
      <c r="C62" s="284">
        <v>0.37</v>
      </c>
      <c r="D62" s="282" t="s">
        <v>327</v>
      </c>
      <c r="E62" s="285">
        <v>25</v>
      </c>
      <c r="F62" s="286" t="e">
        <f>IF([1]VAN!$D62="Feuillus",11*1.25,15.5*1.25)</f>
        <v>#REF!</v>
      </c>
      <c r="G62" s="285">
        <v>10</v>
      </c>
    </row>
    <row r="63" spans="2:7">
      <c r="B63" s="283" t="s">
        <v>391</v>
      </c>
      <c r="C63" s="284">
        <v>0.53</v>
      </c>
      <c r="D63" s="282" t="s">
        <v>327</v>
      </c>
      <c r="E63" s="287" t="s">
        <v>329</v>
      </c>
      <c r="F63" s="286" t="e">
        <f>IF([1]VAN!$D63="Feuillus",11*1.25,15.5*1.25)</f>
        <v>#REF!</v>
      </c>
      <c r="G63" s="285">
        <v>10</v>
      </c>
    </row>
    <row r="64" spans="2:7">
      <c r="B64" s="283" t="s">
        <v>392</v>
      </c>
      <c r="C64" s="284">
        <v>0.43</v>
      </c>
      <c r="D64" s="282" t="s">
        <v>327</v>
      </c>
      <c r="E64" s="285">
        <v>50</v>
      </c>
      <c r="F64" s="286" t="e">
        <f>IF([1]VAN!$D64="Feuillus",11*1.25,15.5*1.25)</f>
        <v>#REF!</v>
      </c>
      <c r="G64" s="285">
        <v>10</v>
      </c>
    </row>
    <row r="65" spans="2:7">
      <c r="B65" s="283" t="s">
        <v>393</v>
      </c>
      <c r="C65" s="284">
        <v>0.38</v>
      </c>
      <c r="D65" s="282" t="s">
        <v>327</v>
      </c>
      <c r="E65" s="285">
        <v>25</v>
      </c>
      <c r="F65" s="286" t="e">
        <f>IF([1]VAN!$D65="Feuillus",11*1.25,15.5*1.25)</f>
        <v>#REF!</v>
      </c>
      <c r="G65" s="285">
        <v>10</v>
      </c>
    </row>
    <row r="66" spans="2:7">
      <c r="B66" s="290" t="s">
        <v>394</v>
      </c>
      <c r="C66" s="281">
        <v>0.42</v>
      </c>
      <c r="D66" s="282" t="s">
        <v>334</v>
      </c>
      <c r="E66" s="285">
        <v>44</v>
      </c>
      <c r="F66" s="286" t="e">
        <f>IF([1]VAN!$D66="Feuillus",11*1.25,15.5*1.25)</f>
        <v>#REF!</v>
      </c>
      <c r="G66" s="285">
        <v>10</v>
      </c>
    </row>
    <row r="67" spans="2:7">
      <c r="B67" s="290" t="s">
        <v>395</v>
      </c>
      <c r="C67" s="281">
        <v>0.56999999999999995</v>
      </c>
      <c r="D67" s="282" t="s">
        <v>327</v>
      </c>
      <c r="E67" s="287">
        <v>50</v>
      </c>
      <c r="F67" s="286" t="e">
        <f>IF([1]VAN!$D67="Feuillus",11*1.25,15.5*1.25)</f>
        <v>#REF!</v>
      </c>
      <c r="G67" s="285">
        <v>10</v>
      </c>
    </row>
    <row r="68" spans="2:7">
      <c r="B68" s="290" t="s">
        <v>396</v>
      </c>
      <c r="C68" s="281">
        <v>0.54</v>
      </c>
      <c r="D68" s="282"/>
      <c r="E68" s="285">
        <v>60</v>
      </c>
      <c r="F68" s="285"/>
      <c r="G68" s="285">
        <v>10</v>
      </c>
    </row>
    <row r="70" spans="2:7">
      <c r="B70" s="291" t="s">
        <v>397</v>
      </c>
    </row>
    <row r="71" spans="2:7">
      <c r="B71" s="291" t="s">
        <v>398</v>
      </c>
    </row>
    <row r="72" spans="2:7">
      <c r="B72" s="291" t="s">
        <v>399</v>
      </c>
    </row>
    <row r="73" spans="2:7">
      <c r="B73" s="291" t="s">
        <v>400</v>
      </c>
    </row>
    <row r="74" spans="2:7">
      <c r="B74" s="291" t="s">
        <v>401</v>
      </c>
    </row>
    <row r="75" spans="2:7">
      <c r="B75" s="291" t="s">
        <v>402</v>
      </c>
    </row>
    <row r="76" spans="2:7">
      <c r="B76" s="291" t="s">
        <v>403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Valeur BO BI BE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2021-11-04T16:08:15Z</dcterms:modified>
</cp:coreProperties>
</file>