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u Périgord\Projet Saint-Pierre-de-Côle_082021\"/>
    </mc:Choice>
  </mc:AlternateContent>
  <bookViews>
    <workbookView xWindow="0" yWindow="0" windowWidth="28800" windowHeight="1262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<sst xmlns="http://schemas.openxmlformats.org/spreadsheetml/2006/main" count="1170" uniqueCount="324">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</sst>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8320"/>
        <c:axId val="-1822761792"/>
      </c:scatterChart>
      <c:valAx>
        <c:axId val="-1822768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1792"/>
        <c:crosses val="autoZero"/>
        <c:crossBetween val="midCat"/>
      </c:valAx>
      <c:valAx>
        <c:axId val="-182276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8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44800"/>
        <c:axId val="-1685843168"/>
      </c:scatterChart>
      <c:valAx>
        <c:axId val="-168584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3168"/>
        <c:crosses val="autoZero"/>
        <c:crossBetween val="midCat"/>
      </c:valAx>
      <c:valAx>
        <c:axId val="-168584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6144"/>
        <c:axId val="-1822761248"/>
      </c:scatterChart>
      <c:valAx>
        <c:axId val="-1822766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1248"/>
        <c:crosses val="autoZero"/>
        <c:crossBetween val="midCat"/>
      </c:valAx>
      <c:valAx>
        <c:axId val="-182276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6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2336"/>
        <c:axId val="-1822765600"/>
      </c:scatterChart>
      <c:valAx>
        <c:axId val="-1822762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5600"/>
        <c:crosses val="autoZero"/>
        <c:crossBetween val="midCat"/>
      </c:valAx>
      <c:valAx>
        <c:axId val="-182276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2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73760"/>
        <c:axId val="-1822763968"/>
      </c:scatterChart>
      <c:valAx>
        <c:axId val="-1822773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3968"/>
        <c:crosses val="autoZero"/>
        <c:crossBetween val="midCat"/>
      </c:valAx>
      <c:valAx>
        <c:axId val="-182276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3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4512"/>
        <c:axId val="-1822776480"/>
      </c:scatterChart>
      <c:valAx>
        <c:axId val="-1822764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6480"/>
        <c:crosses val="autoZero"/>
        <c:crossBetween val="midCat"/>
      </c:valAx>
      <c:valAx>
        <c:axId val="-182277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9952"/>
        <c:axId val="-1822774848"/>
      </c:scatterChart>
      <c:valAx>
        <c:axId val="-1822769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4848"/>
        <c:crosses val="autoZero"/>
        <c:crossBetween val="midCat"/>
      </c:valAx>
      <c:valAx>
        <c:axId val="-182277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9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73216"/>
        <c:axId val="-1822772672"/>
      </c:scatterChart>
      <c:valAx>
        <c:axId val="-1822773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2672"/>
        <c:crosses val="autoZero"/>
        <c:crossBetween val="midCat"/>
      </c:valAx>
      <c:valAx>
        <c:axId val="-182277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71584"/>
        <c:axId val="-1685839360"/>
      </c:scatterChart>
      <c:valAx>
        <c:axId val="-1822771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9360"/>
        <c:crosses val="autoZero"/>
        <c:crossBetween val="midCat"/>
      </c:valAx>
      <c:valAx>
        <c:axId val="-168583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46432"/>
        <c:axId val="-1685842624"/>
      </c:scatterChart>
      <c:valAx>
        <c:axId val="-168584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2624"/>
        <c:crosses val="autoZero"/>
        <c:crossBetween val="midCat"/>
      </c:valAx>
      <c:valAx>
        <c:axId val="-16858426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7" zoomScale="90" zoomScaleNormal="90" workbookViewId="0">
      <selection activeCell="F51" sqref="F5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1.2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IF('Données projet'!E9&gt;30,$R$33-$H$33,LOOKUP('Données projet'!$E$9,$A$3:$A$203,R3:R203)-LOOKUP('Données projet'!$E$9,$A$3:$A$203,$H$3:$H$203))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projet'!$B$9,Paramètres!$A$1:$I$89,3,0)*VLOOKUP('Données projet'!$B$9,Paramètres!$A$1:$I$89,5,0)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>$T$3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projet'!$B$9,Paramètres!$A$1:$I$89,3,0)*VLOOKUP('Données projet'!$B$9,Paramètres!$A$1:$I$89,5,0)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ref="T5:T68" si="34">$T$3</f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projet'!$B$9,Paramètres!$A$1:$I$89,3,0)*VLOOKUP('Données projet'!$B$9,Paramètres!$A$1:$I$89,5,0)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4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projet'!$B$9,Paramètres!$A$1:$I$89,3,0)*VLOOKUP('Données projet'!$B$9,Paramètres!$A$1:$I$89,5,0)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4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projet'!$B$9,Paramètres!$A$1:$I$89,3,0)*VLOOKUP('Données projet'!$B$9,Paramètres!$A$1:$I$89,5,0)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4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projet'!$B$9,Paramètres!$A$1:$I$89,3,0)*VLOOKUP('Données projet'!$B$9,Paramètres!$A$1:$I$89,5,0)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4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projet'!$B$9,Paramètres!$A$1:$I$89,3,0)*VLOOKUP('Données projet'!$B$9,Paramètres!$A$1:$I$89,5,0)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4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projet'!$B$9,Paramètres!$A$1:$I$89,3,0)*VLOOKUP('Données projet'!$B$9,Paramètres!$A$1:$I$89,5,0)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4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projet'!$B$9,Paramètres!$A$1:$I$89,3,0)*VLOOKUP('Données projet'!$B$9,Paramètres!$A$1:$I$89,5,0)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4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projet'!$B$9,Paramètres!$A$1:$I$89,3,0)*VLOOKUP('Données projet'!$B$9,Paramètres!$A$1:$I$89,5,0)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4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projet'!$B$9,Paramètres!$A$1:$I$89,3,0)*VLOOKUP('Données projet'!$B$9,Paramètres!$A$1:$I$89,5,0)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4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4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54.417999999999999</v>
      </c>
      <c r="P16" s="14">
        <f t="shared" si="3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4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110</v>
      </c>
      <c r="O17" s="14">
        <f>N17*VLOOKUP('Données projet'!$B$9,Paramètres!$A$1:$I$89,3,0)*VLOOKUP('Données projet'!$B$9,Paramètres!$A$1:$I$89,5,0)</f>
        <v>65.78</v>
      </c>
      <c r="P17" s="14">
        <f t="shared" si="3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4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IF('Données projet'!$A$36&gt;35,N17+M18-V17,IF(A18&lt;'Données projet'!$A$36,$K$205^A18,IF(A18='Données projet'!$A$36,'Données projet'!$B$36,N17+M18-V17)))</f>
        <v>131.5</v>
      </c>
      <c r="O18" s="14">
        <f>N18*VLOOKUP('Données projet'!$B$9,Paramètres!$A$1:$I$89,3,0)*VLOOKUP('Données projet'!$B$9,Paramètres!$A$1:$I$89,5,0)</f>
        <v>78.637</v>
      </c>
      <c r="P18" s="14">
        <f t="shared" si="3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4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projet'!$B$9,Paramètres!$A$1:$I$89,3,0)*VLOOKUP('Données projet'!$B$9,Paramètres!$A$1:$I$89,5,0)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4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projet'!$B$9,Paramètres!$A$1:$I$89,3,0)*VLOOKUP('Données projet'!$B$9,Paramètres!$A$1:$I$89,5,0)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4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IF('Données projet'!$A$36&gt;35,N20+M21-V20,IF(A21&lt;'Données projet'!$A$36,$K$205^A21,IF(A21='Données projet'!$A$36,'Données projet'!$B$36,N20+M21-V20)))</f>
        <v>152</v>
      </c>
      <c r="O21" s="14">
        <f>N21*VLOOKUP('Données projet'!$B$9,Paramètres!$A$1:$I$89,3,0)*VLOOKUP('Données projet'!$B$9,Paramètres!$A$1:$I$89,5,0)</f>
        <v>90.896000000000001</v>
      </c>
      <c r="P21" s="14">
        <f t="shared" si="3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4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IF('Données projet'!$A$36&gt;35,N21+M22-V21,IF(A22&lt;'Données projet'!$A$36,$K$205^A22,IF(A22='Données projet'!$A$36,'Données projet'!$B$36,N21+M22-V21)))</f>
        <v>171</v>
      </c>
      <c r="O22" s="14">
        <f>N22*VLOOKUP('Données projet'!$B$9,Paramètres!$A$1:$I$89,3,0)*VLOOKUP('Données projet'!$B$9,Paramètres!$A$1:$I$89,5,0)</f>
        <v>102.258</v>
      </c>
      <c r="P22" s="14">
        <f t="shared" si="3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4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191.5</v>
      </c>
      <c r="O23" s="14">
        <f>N23*VLOOKUP('Données projet'!$B$9,Paramètres!$A$1:$I$89,3,0)*VLOOKUP('Données projet'!$B$9,Paramètres!$A$1:$I$89,5,0)</f>
        <v>114.51700000000001</v>
      </c>
      <c r="P23" s="14">
        <f t="shared" si="3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4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212</v>
      </c>
      <c r="O24" s="14">
        <f>N24*VLOOKUP('Données projet'!$B$9,Paramètres!$A$1:$I$89,3,0)*VLOOKUP('Données projet'!$B$9,Paramètres!$A$1:$I$89,5,0)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4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projet'!$B$9,Paramètres!$A$1:$I$89,3,0)*VLOOKUP('Données projet'!$B$9,Paramètres!$A$1:$I$89,5,0)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4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192.5</v>
      </c>
      <c r="O26" s="14">
        <f>N26*VLOOKUP('Données projet'!$B$9,Paramètres!$A$1:$I$89,3,0)*VLOOKUP('Données projet'!$B$9,Paramètres!$A$1:$I$89,5,0)</f>
        <v>115.11499999999999</v>
      </c>
      <c r="P26" s="14">
        <f t="shared" si="3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4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209</v>
      </c>
      <c r="O27" s="14">
        <f>N27*VLOOKUP('Données projet'!$B$9,Paramètres!$A$1:$I$89,3,0)*VLOOKUP('Données projet'!$B$9,Paramètres!$A$1:$I$89,5,0)</f>
        <v>124.982</v>
      </c>
      <c r="P27" s="14">
        <f t="shared" si="3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4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IF('Données projet'!$A$36&gt;35,N27+M28-V27,IF(A28&lt;'Données projet'!$A$36,$K$205^A28,IF(A28='Données projet'!$A$36,'Données projet'!$B$36,N27+M28-V27)))</f>
        <v>226.5</v>
      </c>
      <c r="O28" s="14">
        <f>N28*VLOOKUP('Données projet'!$B$9,Paramètres!$A$1:$I$89,3,0)*VLOOKUP('Données projet'!$B$9,Paramètres!$A$1:$I$89,5,0)</f>
        <v>135.447</v>
      </c>
      <c r="P28" s="14">
        <f t="shared" si="3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4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IF('Données projet'!$A$36&gt;35,N28+M29-V28,IF(A29&lt;'Données projet'!$A$36,$K$205^A29,IF(A29='Données projet'!$A$36,'Données projet'!$B$36,N28+M29-V28)))</f>
        <v>244</v>
      </c>
      <c r="O29" s="14">
        <f>N29*VLOOKUP('Données projet'!$B$9,Paramètres!$A$1:$I$89,3,0)*VLOOKUP('Données projet'!$B$9,Paramètres!$A$1:$I$89,5,0)</f>
        <v>145.91200000000001</v>
      </c>
      <c r="P29" s="14">
        <f t="shared" si="3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4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IF('Données projet'!$A$36&gt;35,N29+M30-V29,IF(A30&lt;'Données projet'!$A$36,$K$205^A30,IF(A30='Données projet'!$A$36,'Données projet'!$B$36,N29+M30-V29)))</f>
        <v>260.5</v>
      </c>
      <c r="O30" s="14">
        <f>N30*VLOOKUP('Données projet'!$B$9,Paramètres!$A$1:$I$89,3,0)*VLOOKUP('Données projet'!$B$9,Paramètres!$A$1:$I$89,5,0)</f>
        <v>155.779</v>
      </c>
      <c r="P30" s="14">
        <f t="shared" si="3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4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IF('Données projet'!$A$36&gt;35,N30+M31-V30,IF(A31&lt;'Données projet'!$A$36,$K$205^A31,IF(A31='Données projet'!$A$36,'Données projet'!$B$36,N30+M31-V30)))</f>
        <v>277</v>
      </c>
      <c r="O31" s="14">
        <f>N31*VLOOKUP('Données projet'!$B$9,Paramètres!$A$1:$I$89,3,0)*VLOOKUP('Données projet'!$B$9,Paramètres!$A$1:$I$89,5,0)</f>
        <v>165.64600000000002</v>
      </c>
      <c r="P31" s="14">
        <f t="shared" si="3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4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projet'!$B$9,Paramètres!$A$1:$I$89,3,0)*VLOOKUP('Données projet'!$B$9,Paramètres!$A$1:$I$89,5,0)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4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projet'!$B$9,Paramètres!$A$1:$I$89,3,0)*VLOOKUP('Données projet'!$B$9,Paramètres!$A$1:$I$89,5,0)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4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4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4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4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4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4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4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4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4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4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4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4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4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4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4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4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4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4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4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4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4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4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4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4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4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4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4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4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4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4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4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4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4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4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si="34"/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34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ref="T69:T132" si="88">$T$3</f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88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88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88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88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88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88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88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88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88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88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88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88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88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88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88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88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88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88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88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88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88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88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88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88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88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88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88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88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88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88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88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88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88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88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88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88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88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88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88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88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88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88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88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88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88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88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88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88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88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88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88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88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88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88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88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88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88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88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88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88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88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si="88"/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88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ref="T133:T196" si="142">$T$3</f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42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42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42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42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42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42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42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42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42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42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42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42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42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42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42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42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42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42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42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42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42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42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42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42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42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42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42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42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42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42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42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42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42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42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42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42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42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42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42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42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42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42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42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42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42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42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42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42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42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42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42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42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42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42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42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42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42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42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42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42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42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si="142"/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4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ref="T197:T203" si="204">$T$3</f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204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204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204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204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204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204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L20" sqref="L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1.2</v>
      </c>
      <c r="C6" s="156">
        <f ca="1">IF(OR('Données projet'!B9="",'Données projet'!C9="",'Données projet'!C9=0%),0,Calculateur!S3)</f>
        <v>148.54336005338024</v>
      </c>
      <c r="D6" s="156">
        <f>IF(OR('Données projet'!B9="",'Données projet'!C9="",'Données projet'!C9=0%),0,Calculateur!T3)</f>
        <v>361.07991692964788</v>
      </c>
      <c r="E6" s="156">
        <f ca="1">MIN(C6,D6)</f>
        <v>148.54336005338024</v>
      </c>
      <c r="F6" s="156">
        <f ca="1">E6*B6</f>
        <v>178.25203206405629</v>
      </c>
      <c r="G6" s="156">
        <f ca="1">F6*(100%-'Données projet'!$C$24)*(100%-'Données projet'!$C$25)*(100%-'Données projet'!$C$26)*(100%-'Données projet'!$C$27)</f>
        <v>109.09024362320245</v>
      </c>
      <c r="H6" s="157">
        <f>IF(OR('Données projet'!B9="",'Données projet'!C9="",'Données projet'!C9=0%),0,AVERAGE(Calculateur!$AC$3:$AC$33)*B6)</f>
        <v>18.039693550703785</v>
      </c>
      <c r="I6" s="158">
        <f>H6*(100%-'Données projet'!$C$24)*(100%-'Données projet'!$C$25)*(100%-'Données projet'!$C$26)*(100%-'Données projet'!$C$27)</f>
        <v>11.040292453030716</v>
      </c>
      <c r="J6" s="159">
        <f>IF(OR('Données projet'!B9="",'Données projet'!C9="",'Données projet'!C9=0%),0,SUM(Calculateur!$V$3:$V$33)*VLOOKUP('Données projet'!$B$9,Paramètres!$A$1:$I$89,9,0)*B6)</f>
        <v>312.93599999999998</v>
      </c>
      <c r="K6" s="160">
        <f>J6*(100%-'Données projet'!$C$24)*(100%-'Données projet'!$C$25)*(100%-'Données projet'!$C$26)*(100%-'Données projet'!$C$27)</f>
        <v>191.51683199999999</v>
      </c>
      <c r="L6" s="161">
        <f ca="1">G6+I6+K6</f>
        <v>311.64736807623319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178.25203206405629</v>
      </c>
      <c r="G16" s="175">
        <f t="shared" ca="1" si="3"/>
        <v>109.09024362320245</v>
      </c>
      <c r="H16" s="176">
        <f t="shared" si="3"/>
        <v>18.039693550703785</v>
      </c>
      <c r="I16" s="176">
        <f t="shared" si="3"/>
        <v>11.040292453030716</v>
      </c>
      <c r="J16" s="177">
        <f t="shared" si="3"/>
        <v>312.93599999999998</v>
      </c>
      <c r="K16" s="177">
        <f t="shared" si="3"/>
        <v>191.51683199999999</v>
      </c>
      <c r="L16" s="178">
        <f t="shared" ca="1" si="3"/>
        <v>311.64736807623319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12</v>
      </c>
      <c r="B24" s="193">
        <f>'Données projet'!D37</f>
        <v>34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16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17</v>
      </c>
      <c r="B27" s="193">
        <f>'Données projet'!D40</f>
        <v>43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19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21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22</v>
      </c>
      <c r="B30" s="193">
        <f>'Données projet'!D43</f>
        <v>56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28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30</v>
      </c>
      <c r="B34" s="193">
        <f>'Données projet'!D47</f>
        <v>309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2022-04-29T08:55:43Z</dcterms:modified>
</cp:coreProperties>
</file>