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u Périgord\Projet Saint-Front-sur-Nizonne_082021\"/>
    </mc:Choice>
  </mc:AlternateContent>
  <bookViews>
    <workbookView xWindow="0" yWindow="0" windowWidth="28800" windowHeight="127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Z8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5" i="2" l="1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Q5" i="2" l="1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GQ6" i="2" l="1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GQ7" i="2" l="1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GQ8" i="2" l="1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GQ9" i="2" l="1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FU10" i="2" l="1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GQ11" i="2" l="1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GQ12" i="2" l="1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GQ13" i="2" l="1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GQ14" i="2" l="1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GQ15" i="2" l="1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GQ16" i="2" l="1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GQ17" i="2" l="1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GQ18" i="2" l="1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GQ19" i="2" l="1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GQ20" i="2" l="1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GQ21" i="2" l="1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GQ22" i="2" l="1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GQ23" i="2" l="1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GQ24" i="2" l="1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GQ25" i="2" l="1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GQ26" i="2" l="1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GQ27" i="2" l="1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GQ28" i="2" l="1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GQ29" i="2" l="1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GQ30" i="2" l="1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GQ31" i="2" l="1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GQ32" i="2" l="1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GQ33" i="2" l="1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GQ34" i="2" l="1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GQ35" i="2" l="1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GQ36" i="2" l="1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GQ37" i="2" l="1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GQ38" i="2" l="1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GQ39" i="2" l="1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GQ40" i="2" l="1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GQ41" i="2" l="1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GQ42" i="2" l="1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GQ43" i="2" l="1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GQ44" i="2" l="1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GQ45" i="2" l="1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GQ46" i="2" l="1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GQ47" i="2" l="1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GQ48" i="2" l="1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GQ49" i="2" l="1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GQ50" i="2" l="1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GQ51" i="2" l="1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GQ52" i="2" l="1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GQ53" i="2" l="1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GQ54" i="2" l="1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GQ55" i="2" l="1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GQ56" i="2" l="1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GQ57" i="2" l="1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GQ58" i="2" l="1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GQ59" i="2" l="1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GQ60" i="2" l="1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GQ61" i="2" l="1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GQ62" i="2" l="1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GQ63" i="2" l="1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GQ64" i="2" l="1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GQ65" i="2" l="1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GQ66" i="2" l="1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GQ67" i="2" l="1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GQ68" i="2" l="1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GQ69" i="2" l="1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GQ70" i="2" l="1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GQ71" i="2" l="1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GQ72" i="2" l="1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GQ73" i="2" l="1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GQ74" i="2" l="1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GQ75" i="2" l="1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GQ76" i="2" l="1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GQ77" i="2" l="1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GQ78" i="2" l="1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GQ79" i="2" l="1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GQ80" i="2" l="1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GQ81" i="2" l="1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GQ82" i="2" l="1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GQ83" i="2" l="1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GQ84" i="2" l="1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GQ85" i="2" l="1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GQ86" i="2" l="1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GQ87" i="2" l="1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GQ88" i="2" l="1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GQ89" i="2" l="1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GQ90" i="2" l="1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GQ91" i="2" l="1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GQ92" i="2" l="1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GQ93" i="2" l="1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GQ94" i="2" l="1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GQ95" i="2" l="1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GQ96" i="2" l="1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GQ97" i="2" l="1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GQ98" i="2" l="1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GQ99" i="2" l="1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GQ100" i="2" l="1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GQ101" i="2" l="1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GQ102" i="2" l="1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GQ103" i="2" l="1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GQ104" i="2" l="1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GQ105" i="2" l="1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GQ106" i="2" l="1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GQ107" i="2" l="1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GQ108" i="2" l="1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GQ109" i="2" l="1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GQ110" i="2" l="1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GQ111" i="2" l="1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GQ112" i="2" l="1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GQ113" i="2" l="1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GQ114" i="2" l="1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GQ115" i="2" l="1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GQ116" i="2" l="1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GQ117" i="2" l="1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GQ118" i="2" l="1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GQ119" i="2" l="1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GQ120" i="2" l="1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GQ121" i="2" l="1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GQ122" i="2" l="1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GQ123" i="2" l="1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GQ124" i="2" l="1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GQ125" i="2" l="1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GQ126" i="2" l="1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GQ127" i="2" l="1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GQ128" i="2" l="1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GQ129" i="2" l="1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GQ130" i="2" l="1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GQ131" i="2" l="1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GQ132" i="2" l="1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GQ133" i="2" l="1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GQ134" i="2" l="1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GQ135" i="2" l="1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GQ136" i="2" l="1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GQ137" i="2" l="1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GQ138" i="2" l="1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GQ139" i="2" l="1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GQ140" i="2" l="1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GQ141" i="2" l="1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GQ142" i="2" l="1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GQ143" i="2" l="1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GQ144" i="2" l="1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GQ145" i="2" l="1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GQ146" i="2" l="1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GQ147" i="2" l="1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GQ148" i="2" l="1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GQ149" i="2" l="1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GQ150" i="2" l="1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GQ151" i="2" l="1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4" i="6" l="1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GQ153" i="2" l="1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DG152" i="2"/>
  <c r="GL152" i="2"/>
  <c r="GO151" i="2"/>
  <c r="GN152" i="2"/>
  <c r="FS152" i="2"/>
  <c r="HI152" i="2"/>
  <c r="CK152" i="2"/>
  <c r="CN151" i="2"/>
  <c r="HG152" i="2"/>
  <c r="HJ151" i="2"/>
  <c r="EV152" i="2"/>
  <c r="EY151" i="2"/>
  <c r="EA152" i="2"/>
  <c r="ED151" i="2"/>
  <c r="AA152" i="2"/>
  <c r="AB152" i="2"/>
  <c r="AP153" i="2"/>
  <c r="AF153" i="2"/>
  <c r="AQ153" i="2"/>
  <c r="AG153" i="2"/>
  <c r="V153" i="2"/>
  <c r="U153" i="2"/>
  <c r="Y153" i="2"/>
  <c r="AX149" i="2"/>
  <c r="AU150" i="2"/>
  <c r="AW151" i="2"/>
  <c r="AV150" i="2"/>
  <c r="AV151" i="2" s="1"/>
  <c r="Z152" i="2"/>
  <c r="AC151" i="2"/>
  <c r="A155" i="2" l="1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W153" i="2"/>
  <c r="EW154" i="2" s="1"/>
  <c r="HH153" i="2"/>
  <c r="HH154" i="2" s="1"/>
  <c r="HI153" i="2"/>
  <c r="HI154" i="2" s="1"/>
  <c r="GN153" i="2"/>
  <c r="GN154" i="2" s="1"/>
  <c r="GM153" i="2"/>
  <c r="GM154" i="2" s="1"/>
  <c r="FR153" i="2"/>
  <c r="FR154" i="2" s="1"/>
  <c r="EC153" i="2"/>
  <c r="EC154" i="2" s="1"/>
  <c r="DH153" i="2"/>
  <c r="DH154" i="2" s="1"/>
  <c r="FS153" i="2"/>
  <c r="FS154" i="2" s="1"/>
  <c r="DG153" i="2"/>
  <c r="DG154" i="2" s="1"/>
  <c r="CM153" i="2"/>
  <c r="CM154" i="2" s="1"/>
  <c r="EA153" i="2"/>
  <c r="EA154" i="2" s="1"/>
  <c r="ED152" i="2"/>
  <c r="EB153" i="2"/>
  <c r="EB154" i="2" s="1"/>
  <c r="CL153" i="2"/>
  <c r="CL154" i="2" s="1"/>
  <c r="FT152" i="2"/>
  <c r="FQ153" i="2"/>
  <c r="FQ154" i="2" s="1"/>
  <c r="EX153" i="2"/>
  <c r="EX154" i="2" s="1"/>
  <c r="EV153" i="2"/>
  <c r="EV154" i="2" s="1"/>
  <c r="EY152" i="2"/>
  <c r="CN152" i="2"/>
  <c r="CK153" i="2"/>
  <c r="CK154" i="2" s="1"/>
  <c r="GO152" i="2"/>
  <c r="GL153" i="2"/>
  <c r="GL154" i="2" s="1"/>
  <c r="HG153" i="2"/>
  <c r="HG154" i="2" s="1"/>
  <c r="HJ152" i="2"/>
  <c r="DF153" i="2"/>
  <c r="DF154" i="2" s="1"/>
  <c r="DI152" i="2"/>
  <c r="AA153" i="2"/>
  <c r="AA154" i="2" s="1"/>
  <c r="AB153" i="2"/>
  <c r="AB154" i="2" s="1"/>
  <c r="AX150" i="2"/>
  <c r="AU151" i="2"/>
  <c r="Z153" i="2"/>
  <c r="Z154" i="2" s="1"/>
  <c r="AC152" i="2"/>
  <c r="GQ155" i="2" l="1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FQ155" i="2" s="1"/>
  <c r="GS155" i="2"/>
  <c r="GG155" i="2"/>
  <c r="FN155" i="2"/>
  <c r="HB155" i="2"/>
  <c r="GH155" i="2"/>
  <c r="GM155" i="2" s="1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GL155" i="2" s="1"/>
  <c r="EU155" i="2"/>
  <c r="EX155" i="2" s="1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DF155" i="2" s="1"/>
  <c r="CI155" i="2"/>
  <c r="CL155" i="2" s="1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CK155" i="2" s="1"/>
  <c r="AS155" i="2"/>
  <c r="DA155" i="2"/>
  <c r="BW155" i="2"/>
  <c r="BN155" i="2"/>
  <c r="BA155" i="2"/>
  <c r="AP155" i="2"/>
  <c r="AF155" i="2"/>
  <c r="W155" i="2"/>
  <c r="A156" i="2"/>
  <c r="DH155" i="2"/>
  <c r="EB155" i="2"/>
  <c r="EC155" i="2"/>
  <c r="CM155" i="2"/>
  <c r="GN155" i="2"/>
  <c r="H193" i="2"/>
  <c r="AC154" i="2"/>
  <c r="HJ154" i="2"/>
  <c r="CN154" i="2"/>
  <c r="EV155" i="2"/>
  <c r="EY154" i="2"/>
  <c r="EA155" i="2"/>
  <c r="ED154" i="2"/>
  <c r="GO154" i="2"/>
  <c r="FT154" i="2"/>
  <c r="D194" i="2"/>
  <c r="G194" i="2" s="1"/>
  <c r="DI154" i="2"/>
  <c r="DI153" i="2"/>
  <c r="FT153" i="2"/>
  <c r="CN153" i="2"/>
  <c r="HJ153" i="2"/>
  <c r="GO153" i="2"/>
  <c r="EY153" i="2"/>
  <c r="ED153" i="2"/>
  <c r="AW152" i="2"/>
  <c r="AW153" i="2" s="1"/>
  <c r="AW154" i="2" s="1"/>
  <c r="AW155" i="2" s="1"/>
  <c r="AV152" i="2"/>
  <c r="AC153" i="2"/>
  <c r="AX151" i="2"/>
  <c r="AU152" i="2"/>
  <c r="Z155" i="2" l="1"/>
  <c r="HI155" i="2"/>
  <c r="HG155" i="2"/>
  <c r="FR155" i="2"/>
  <c r="FS155" i="2"/>
  <c r="HH155" i="2"/>
  <c r="HJ155" i="2" s="1"/>
  <c r="DG155" i="2"/>
  <c r="EW155" i="2"/>
  <c r="EY155" i="2" s="1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EV156" i="2" s="1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CN155" i="2"/>
  <c r="CK156" i="2"/>
  <c r="GO155" i="2"/>
  <c r="ED155" i="2"/>
  <c r="DI155" i="2"/>
  <c r="AV153" i="2"/>
  <c r="AV154" i="2" s="1"/>
  <c r="AV155" i="2" s="1"/>
  <c r="AV156" i="2" s="1"/>
  <c r="AX152" i="2"/>
  <c r="AU153" i="2"/>
  <c r="AU154" i="2" s="1"/>
  <c r="AB156" i="2" l="1"/>
  <c r="EA156" i="2"/>
  <c r="DF156" i="2"/>
  <c r="DG156" i="2"/>
  <c r="HG156" i="2"/>
  <c r="GL156" i="2"/>
  <c r="FS156" i="2"/>
  <c r="FQ156" i="2"/>
  <c r="FT155" i="2"/>
  <c r="CL156" i="2"/>
  <c r="GM156" i="2"/>
  <c r="Z156" i="2"/>
  <c r="AC155" i="2"/>
  <c r="AW156" i="2"/>
  <c r="GN156" i="2"/>
  <c r="CM156" i="2"/>
  <c r="CN156" i="2" s="1"/>
  <c r="EW156" i="2"/>
  <c r="EX156" i="2"/>
  <c r="FR156" i="2"/>
  <c r="FT156" i="2" s="1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V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CK157" i="2" s="1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DF157" i="2" s="1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DH156" i="2"/>
  <c r="DH157" i="2" s="1"/>
  <c r="AA156" i="2"/>
  <c r="EB156" i="2"/>
  <c r="EB157" i="2" s="1"/>
  <c r="EC156" i="2"/>
  <c r="EC157" i="2" s="1"/>
  <c r="HH156" i="2"/>
  <c r="HH157" i="2" s="1"/>
  <c r="HI156" i="2"/>
  <c r="H195" i="2"/>
  <c r="AX154" i="2"/>
  <c r="AU155" i="2"/>
  <c r="D196" i="2"/>
  <c r="G196" i="2" s="1"/>
  <c r="AX153" i="2"/>
  <c r="EA157" i="2" l="1"/>
  <c r="DI156" i="2"/>
  <c r="GO156" i="2"/>
  <c r="EY156" i="2"/>
  <c r="CL157" i="2"/>
  <c r="HG157" i="2"/>
  <c r="GL157" i="2"/>
  <c r="FS157" i="2"/>
  <c r="FQ157" i="2"/>
  <c r="HJ156" i="2"/>
  <c r="AB157" i="2"/>
  <c r="GM157" i="2"/>
  <c r="ED156" i="2"/>
  <c r="AA157" i="2"/>
  <c r="DG157" i="2"/>
  <c r="DI157" i="2" s="1"/>
  <c r="HI157" i="2"/>
  <c r="HJ157" i="2" s="1"/>
  <c r="Z157" i="2"/>
  <c r="AC156" i="2"/>
  <c r="AV157" i="2"/>
  <c r="FR157" i="2"/>
  <c r="GN157" i="2"/>
  <c r="EX157" i="2"/>
  <c r="CM157" i="2"/>
  <c r="CN157" i="2" s="1"/>
  <c r="AW157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EW157" i="2"/>
  <c r="EW158" i="2" s="1"/>
  <c r="EB158" i="2"/>
  <c r="HH158" i="2"/>
  <c r="H196" i="2"/>
  <c r="ED157" i="2"/>
  <c r="AX155" i="2"/>
  <c r="AU156" i="2"/>
  <c r="D197" i="2"/>
  <c r="G197" i="2" s="1"/>
  <c r="DF158" i="2" l="1"/>
  <c r="AC157" i="2"/>
  <c r="EA158" i="2"/>
  <c r="HG158" i="2"/>
  <c r="GO157" i="2"/>
  <c r="GL158" i="2"/>
  <c r="FQ158" i="2"/>
  <c r="FT157" i="2"/>
  <c r="FS158" i="2"/>
  <c r="HI158" i="2"/>
  <c r="AB158" i="2"/>
  <c r="CL158" i="2"/>
  <c r="GM158" i="2"/>
  <c r="CK158" i="2"/>
  <c r="DH158" i="2"/>
  <c r="AA158" i="2"/>
  <c r="Z158" i="2"/>
  <c r="EY157" i="2"/>
  <c r="AV158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CK159" i="2" s="1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EB159" i="2"/>
  <c r="CM158" i="2"/>
  <c r="GN158" i="2"/>
  <c r="GN159" i="2" s="1"/>
  <c r="EX158" i="2"/>
  <c r="EX159" i="2" s="1"/>
  <c r="FR158" i="2"/>
  <c r="FR159" i="2" s="1"/>
  <c r="DG158" i="2"/>
  <c r="DG159" i="2" s="1"/>
  <c r="AW158" i="2"/>
  <c r="H197" i="2"/>
  <c r="AX156" i="2"/>
  <c r="AU157" i="2"/>
  <c r="ED158" i="2"/>
  <c r="EA159" i="2"/>
  <c r="D198" i="2"/>
  <c r="G198" i="2" s="1"/>
  <c r="EV159" i="2"/>
  <c r="DF159" i="2"/>
  <c r="DI158" i="2" l="1"/>
  <c r="AW159" i="2"/>
  <c r="HJ158" i="2"/>
  <c r="EW159" i="2"/>
  <c r="GO158" i="2"/>
  <c r="HG159" i="2"/>
  <c r="GL159" i="2"/>
  <c r="FQ159" i="2"/>
  <c r="FT158" i="2"/>
  <c r="FS159" i="2"/>
  <c r="HI159" i="2"/>
  <c r="HH159" i="2"/>
  <c r="CM159" i="2"/>
  <c r="GM159" i="2"/>
  <c r="EY158" i="2"/>
  <c r="AB159" i="2"/>
  <c r="DH159" i="2"/>
  <c r="EC159" i="2"/>
  <c r="ED159" i="2" s="1"/>
  <c r="Z159" i="2"/>
  <c r="CL159" i="2"/>
  <c r="AA159" i="2"/>
  <c r="AC158" i="2"/>
  <c r="CN158" i="2"/>
  <c r="AV159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DF160" i="2" s="1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AU158" i="2"/>
  <c r="EY159" i="2"/>
  <c r="EV160" i="2"/>
  <c r="DI159" i="2"/>
  <c r="CN159" i="2" l="1"/>
  <c r="FT159" i="2"/>
  <c r="GO159" i="2"/>
  <c r="EC160" i="2"/>
  <c r="CK160" i="2"/>
  <c r="Z160" i="2"/>
  <c r="EW160" i="2"/>
  <c r="AC159" i="2"/>
  <c r="HJ159" i="2"/>
  <c r="GN160" i="2"/>
  <c r="FS160" i="2"/>
  <c r="HH160" i="2"/>
  <c r="EA160" i="2"/>
  <c r="HG160" i="2"/>
  <c r="FQ160" i="2"/>
  <c r="FR160" i="2"/>
  <c r="DH160" i="2"/>
  <c r="CM160" i="2"/>
  <c r="GM160" i="2"/>
  <c r="HI160" i="2"/>
  <c r="GL160" i="2"/>
  <c r="AA160" i="2"/>
  <c r="AV160" i="2"/>
  <c r="EB160" i="2"/>
  <c r="ED160" i="2" s="1"/>
  <c r="AW160" i="2"/>
  <c r="CL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DF161" i="2" s="1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CK161" i="2" s="1"/>
  <c r="U161" i="2"/>
  <c r="BK161" i="2"/>
  <c r="BA161" i="2"/>
  <c r="V161" i="2"/>
  <c r="BN161" i="2"/>
  <c r="AF161" i="2"/>
  <c r="X161" i="2"/>
  <c r="Y161" i="2"/>
  <c r="AB160" i="2"/>
  <c r="AB161" i="2" s="1"/>
  <c r="DG160" i="2"/>
  <c r="DG161" i="2" s="1"/>
  <c r="EX160" i="2"/>
  <c r="EX161" i="2" s="1"/>
  <c r="H199" i="2"/>
  <c r="AX158" i="2"/>
  <c r="AU159" i="2"/>
  <c r="D200" i="2"/>
  <c r="G200" i="2" s="1"/>
  <c r="CN160" i="2"/>
  <c r="EV161" i="2"/>
  <c r="EA161" i="2" l="1"/>
  <c r="ED161" i="2" s="1"/>
  <c r="EY160" i="2"/>
  <c r="GL161" i="2"/>
  <c r="FR161" i="2"/>
  <c r="HJ160" i="2"/>
  <c r="FT160" i="2"/>
  <c r="FQ161" i="2"/>
  <c r="GM161" i="2"/>
  <c r="GO160" i="2"/>
  <c r="HG161" i="2"/>
  <c r="CM161" i="2"/>
  <c r="EC161" i="2"/>
  <c r="DH161" i="2"/>
  <c r="HI161" i="2"/>
  <c r="Z161" i="2"/>
  <c r="EW161" i="2"/>
  <c r="FS161" i="2"/>
  <c r="AC160" i="2"/>
  <c r="DI160" i="2"/>
  <c r="AA161" i="2"/>
  <c r="AV161" i="2"/>
  <c r="GN161" i="2"/>
  <c r="CL161" i="2"/>
  <c r="CN161" i="2" s="1"/>
  <c r="AW161" i="2"/>
  <c r="EB161" i="2"/>
  <c r="HH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EV162" i="2" s="1"/>
  <c r="BV162" i="2"/>
  <c r="BM162" i="2"/>
  <c r="BA162" i="2"/>
  <c r="AT162" i="2"/>
  <c r="EU162" i="2"/>
  <c r="CQ162" i="2"/>
  <c r="DA162" i="2"/>
  <c r="CG162" i="2"/>
  <c r="CM162" i="2" s="1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U160" i="2"/>
  <c r="AX159" i="2"/>
  <c r="EY161" i="2"/>
  <c r="DF162" i="2"/>
  <c r="DI161" i="2"/>
  <c r="Z162" i="2" l="1"/>
  <c r="GO161" i="2"/>
  <c r="EA162" i="2"/>
  <c r="AC161" i="2"/>
  <c r="EW162" i="2"/>
  <c r="HJ161" i="2"/>
  <c r="FT161" i="2"/>
  <c r="FQ162" i="2"/>
  <c r="GM162" i="2"/>
  <c r="GL162" i="2"/>
  <c r="HG162" i="2"/>
  <c r="HI162" i="2"/>
  <c r="FS162" i="2"/>
  <c r="CK162" i="2"/>
  <c r="DG162" i="2"/>
  <c r="AA162" i="2"/>
  <c r="AV162" i="2"/>
  <c r="GN162" i="2"/>
  <c r="EX162" i="2"/>
  <c r="AB162" i="2"/>
  <c r="FR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EA163" i="2" s="1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CM163" i="2" s="1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CK163" i="2" s="1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H162" i="2"/>
  <c r="HH163" i="2" s="1"/>
  <c r="EB162" i="2"/>
  <c r="EB163" i="2" s="1"/>
  <c r="CL162" i="2"/>
  <c r="CL163" i="2" s="1"/>
  <c r="AW162" i="2"/>
  <c r="AW163" i="2" s="1"/>
  <c r="DH162" i="2"/>
  <c r="H201" i="2"/>
  <c r="D202" i="2"/>
  <c r="G202" i="2" s="1"/>
  <c r="EY162" i="2"/>
  <c r="EV163" i="2"/>
  <c r="ED162" i="2"/>
  <c r="AX160" i="2"/>
  <c r="AU161" i="2"/>
  <c r="DG163" i="2" l="1"/>
  <c r="DF163" i="2"/>
  <c r="GO162" i="2"/>
  <c r="HJ162" i="2"/>
  <c r="FQ163" i="2"/>
  <c r="FT162" i="2"/>
  <c r="GM163" i="2"/>
  <c r="HG163" i="2"/>
  <c r="GL163" i="2"/>
  <c r="DH163" i="2"/>
  <c r="EC163" i="2"/>
  <c r="FS163" i="2"/>
  <c r="HI163" i="2"/>
  <c r="EW163" i="2"/>
  <c r="EY163" i="2" s="1"/>
  <c r="Z163" i="2"/>
  <c r="AC162" i="2"/>
  <c r="DI162" i="2"/>
  <c r="CN162" i="2"/>
  <c r="AA163" i="2"/>
  <c r="AV163" i="2"/>
  <c r="EX163" i="2"/>
  <c r="GN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CK164" i="2" s="1"/>
  <c r="AF164" i="2"/>
  <c r="W164" i="2"/>
  <c r="L164" i="2"/>
  <c r="X164" i="2"/>
  <c r="AB163" i="2"/>
  <c r="FR163" i="2"/>
  <c r="H202" i="2"/>
  <c r="AX161" i="2"/>
  <c r="AU162" i="2"/>
  <c r="D203" i="2"/>
  <c r="G203" i="2" s="1"/>
  <c r="CN163" i="2"/>
  <c r="ED163" i="2"/>
  <c r="EV164" i="2"/>
  <c r="DI163" i="2"/>
  <c r="EC164" i="2" l="1"/>
  <c r="HJ163" i="2"/>
  <c r="EW164" i="2"/>
  <c r="DF164" i="2"/>
  <c r="GL164" i="2"/>
  <c r="FQ164" i="2"/>
  <c r="GO163" i="2"/>
  <c r="HG164" i="2"/>
  <c r="HH164" i="2"/>
  <c r="FR164" i="2"/>
  <c r="AB164" i="2"/>
  <c r="FT163" i="2"/>
  <c r="CM164" i="2"/>
  <c r="GM164" i="2"/>
  <c r="DG164" i="2"/>
  <c r="FS164" i="2"/>
  <c r="EA164" i="2"/>
  <c r="Z164" i="2"/>
  <c r="AC163" i="2"/>
  <c r="AA164" i="2"/>
  <c r="AW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DG165" i="2" s="1"/>
  <c r="CH165" i="2"/>
  <c r="CK165" i="2" s="1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GN164" i="2"/>
  <c r="GN165" i="2" s="1"/>
  <c r="EX164" i="2"/>
  <c r="EX165" i="2" s="1"/>
  <c r="HI164" i="2"/>
  <c r="AV164" i="2"/>
  <c r="CL164" i="2"/>
  <c r="CL165" i="2" s="1"/>
  <c r="EB164" i="2"/>
  <c r="EB165" i="2" s="1"/>
  <c r="H203" i="2"/>
  <c r="AX162" i="2"/>
  <c r="AU163" i="2"/>
  <c r="EV165" i="2"/>
  <c r="DI164" i="2"/>
  <c r="EA165" i="2" l="1"/>
  <c r="GO164" i="2"/>
  <c r="AB165" i="2"/>
  <c r="FR165" i="2"/>
  <c r="EW165" i="2"/>
  <c r="HG165" i="2"/>
  <c r="FQ165" i="2"/>
  <c r="FT164" i="2"/>
  <c r="GM165" i="2"/>
  <c r="GL165" i="2"/>
  <c r="HJ164" i="2"/>
  <c r="DF165" i="2"/>
  <c r="DH165" i="2"/>
  <c r="ED164" i="2"/>
  <c r="EC165" i="2"/>
  <c r="ED165" i="2" s="1"/>
  <c r="HH165" i="2"/>
  <c r="EY164" i="2"/>
  <c r="CN164" i="2"/>
  <c r="CM165" i="2"/>
  <c r="HI165" i="2"/>
  <c r="FS165" i="2"/>
  <c r="AC164" i="2"/>
  <c r="Z165" i="2"/>
  <c r="AA165" i="2"/>
  <c r="AV165" i="2"/>
  <c r="AW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FR166" i="2"/>
  <c r="EY165" i="2"/>
  <c r="AX163" i="2"/>
  <c r="AU164" i="2"/>
  <c r="CN165" i="2"/>
  <c r="DF166" i="2"/>
  <c r="EC166" i="2" l="1"/>
  <c r="HG166" i="2"/>
  <c r="DH166" i="2"/>
  <c r="DI165" i="2"/>
  <c r="AB166" i="2"/>
  <c r="HI166" i="2"/>
  <c r="FT165" i="2"/>
  <c r="EA166" i="2"/>
  <c r="EW166" i="2"/>
  <c r="GL166" i="2"/>
  <c r="CL166" i="2"/>
  <c r="HJ165" i="2"/>
  <c r="FQ166" i="2"/>
  <c r="GO165" i="2"/>
  <c r="GM166" i="2"/>
  <c r="HH166" i="2"/>
  <c r="HJ166" i="2" s="1"/>
  <c r="CK166" i="2"/>
  <c r="EX166" i="2"/>
  <c r="GN166" i="2"/>
  <c r="FS166" i="2"/>
  <c r="EV166" i="2"/>
  <c r="EY166" i="2" s="1"/>
  <c r="DG166" i="2"/>
  <c r="CM166" i="2"/>
  <c r="AC165" i="2"/>
  <c r="Z166" i="2"/>
  <c r="AA166" i="2"/>
  <c r="AV166" i="2"/>
  <c r="AW166" i="2"/>
  <c r="EB166" i="2"/>
  <c r="ED166" i="2" s="1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DH167" i="2" s="1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DF167" i="2" s="1"/>
  <c r="BW167" i="2"/>
  <c r="AT167" i="2"/>
  <c r="X167" i="2"/>
  <c r="CI167" i="2"/>
  <c r="EX167" i="2"/>
  <c r="AU165" i="2"/>
  <c r="AX164" i="2"/>
  <c r="DI166" i="2"/>
  <c r="CN166" i="2" l="1"/>
  <c r="EC167" i="2"/>
  <c r="CL167" i="2"/>
  <c r="FT166" i="2"/>
  <c r="HI167" i="2"/>
  <c r="GO166" i="2"/>
  <c r="GL167" i="2"/>
  <c r="FQ167" i="2"/>
  <c r="FR167" i="2"/>
  <c r="GN167" i="2"/>
  <c r="HG167" i="2"/>
  <c r="EW167" i="2"/>
  <c r="EV167" i="2"/>
  <c r="CK167" i="2"/>
  <c r="FS167" i="2"/>
  <c r="HH167" i="2"/>
  <c r="EA167" i="2"/>
  <c r="AB167" i="2"/>
  <c r="DG167" i="2"/>
  <c r="GM167" i="2"/>
  <c r="CM167" i="2"/>
  <c r="AC166" i="2"/>
  <c r="AA167" i="2"/>
  <c r="Z167" i="2"/>
  <c r="AV167" i="2"/>
  <c r="AW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DF168" i="2" s="1"/>
  <c r="CI168" i="2"/>
  <c r="DE168" i="2"/>
  <c r="EG168" i="2"/>
  <c r="BN168" i="2"/>
  <c r="ET168" i="2"/>
  <c r="DM168" i="2"/>
  <c r="BV168" i="2"/>
  <c r="BO168" i="2"/>
  <c r="EU168" i="2"/>
  <c r="EX168" i="2" s="1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EB167" i="2"/>
  <c r="AU166" i="2"/>
  <c r="AX165" i="2"/>
  <c r="EY167" i="2"/>
  <c r="DI167" i="2"/>
  <c r="CN167" i="2" l="1"/>
  <c r="GO167" i="2"/>
  <c r="EA168" i="2"/>
  <c r="DH168" i="2"/>
  <c r="CK168" i="2"/>
  <c r="GL168" i="2"/>
  <c r="EB168" i="2"/>
  <c r="ED168" i="2" s="1"/>
  <c r="HJ167" i="2"/>
  <c r="HI168" i="2"/>
  <c r="FT167" i="2"/>
  <c r="FS168" i="2"/>
  <c r="FQ168" i="2"/>
  <c r="GM168" i="2"/>
  <c r="AC167" i="2"/>
  <c r="AB168" i="2"/>
  <c r="HG168" i="2"/>
  <c r="CM168" i="2"/>
  <c r="EW168" i="2"/>
  <c r="DG168" i="2"/>
  <c r="DI168" i="2" s="1"/>
  <c r="Z168" i="2"/>
  <c r="ED167" i="2"/>
  <c r="AV168" i="2"/>
  <c r="FR168" i="2"/>
  <c r="GN168" i="2"/>
  <c r="AA168" i="2"/>
  <c r="AW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CM169" i="2" s="1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CL168" i="2"/>
  <c r="HH168" i="2"/>
  <c r="HH169" i="2" s="1"/>
  <c r="EY168" i="2"/>
  <c r="AU167" i="2"/>
  <c r="AX166" i="2"/>
  <c r="EW169" i="2" l="1"/>
  <c r="DG169" i="2"/>
  <c r="EB169" i="2"/>
  <c r="GO168" i="2"/>
  <c r="HJ168" i="2"/>
  <c r="GL169" i="2"/>
  <c r="FT168" i="2"/>
  <c r="FQ169" i="2"/>
  <c r="FS169" i="2"/>
  <c r="HG169" i="2"/>
  <c r="EV169" i="2"/>
  <c r="GM169" i="2"/>
  <c r="CL169" i="2"/>
  <c r="DF169" i="2"/>
  <c r="CK169" i="2"/>
  <c r="CN169" i="2" s="1"/>
  <c r="HI169" i="2"/>
  <c r="CN168" i="2"/>
  <c r="EA169" i="2"/>
  <c r="Z169" i="2"/>
  <c r="AC168" i="2"/>
  <c r="AB169" i="2"/>
  <c r="AV169" i="2"/>
  <c r="EX169" i="2"/>
  <c r="EC169" i="2"/>
  <c r="AW169" i="2"/>
  <c r="DH169" i="2"/>
  <c r="DI169" i="2" s="1"/>
  <c r="GN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EW170" i="2" s="1"/>
  <c r="DV170" i="2"/>
  <c r="ES170" i="2"/>
  <c r="EV170" i="2" s="1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EB170" i="2" s="1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FR169" i="2"/>
  <c r="FR170" i="2" s="1"/>
  <c r="AU168" i="2"/>
  <c r="AX167" i="2"/>
  <c r="EY169" i="2"/>
  <c r="DF170" i="2" l="1"/>
  <c r="ED169" i="2"/>
  <c r="CK170" i="2"/>
  <c r="HG170" i="2"/>
  <c r="GL170" i="2"/>
  <c r="GO169" i="2"/>
  <c r="FQ170" i="2"/>
  <c r="GM170" i="2"/>
  <c r="HJ169" i="2"/>
  <c r="DG170" i="2"/>
  <c r="FS170" i="2"/>
  <c r="EA170" i="2"/>
  <c r="CL170" i="2"/>
  <c r="HI170" i="2"/>
  <c r="AB170" i="2"/>
  <c r="AC169" i="2"/>
  <c r="Z170" i="2"/>
  <c r="AV170" i="2"/>
  <c r="AA170" i="2"/>
  <c r="FT169" i="2"/>
  <c r="GN170" i="2"/>
  <c r="DH170" i="2"/>
  <c r="AW170" i="2"/>
  <c r="EX170" i="2"/>
  <c r="EY170" i="2" s="1"/>
  <c r="HH170" i="2"/>
  <c r="HJ170" i="2" s="1"/>
  <c r="CM170" i="2"/>
  <c r="CN170" i="2" s="1"/>
  <c r="EC170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EV171" i="2"/>
  <c r="AU169" i="2"/>
  <c r="AX168" i="2"/>
  <c r="DI170" i="2"/>
  <c r="CL171" i="2" l="1"/>
  <c r="ED170" i="2"/>
  <c r="GO170" i="2"/>
  <c r="FT170" i="2"/>
  <c r="FQ171" i="2"/>
  <c r="GM171" i="2"/>
  <c r="GL171" i="2"/>
  <c r="DF171" i="2"/>
  <c r="HI171" i="2"/>
  <c r="EB171" i="2"/>
  <c r="CK171" i="2"/>
  <c r="EW171" i="2"/>
  <c r="FS171" i="2"/>
  <c r="AC170" i="2"/>
  <c r="Z171" i="2"/>
  <c r="AB171" i="2"/>
  <c r="AV171" i="2"/>
  <c r="HG171" i="2"/>
  <c r="EC171" i="2"/>
  <c r="AA171" i="2"/>
  <c r="DG171" i="2"/>
  <c r="GN171" i="2"/>
  <c r="AW171" i="2"/>
  <c r="FR171" i="2"/>
  <c r="EX171" i="2"/>
  <c r="EY171" i="2" s="1"/>
  <c r="CM171" i="2"/>
  <c r="CN171" i="2" s="1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HH171" i="2"/>
  <c r="HH172" i="2" s="1"/>
  <c r="DH171" i="2"/>
  <c r="DH172" i="2" s="1"/>
  <c r="ED171" i="2"/>
  <c r="AU170" i="2"/>
  <c r="AX169" i="2"/>
  <c r="DF172" i="2" l="1"/>
  <c r="CK172" i="2"/>
  <c r="GL172" i="2"/>
  <c r="FQ172" i="2"/>
  <c r="HJ171" i="2"/>
  <c r="FT171" i="2"/>
  <c r="GO171" i="2"/>
  <c r="HG172" i="2"/>
  <c r="HJ172" i="2" s="1"/>
  <c r="HI172" i="2"/>
  <c r="FS172" i="2"/>
  <c r="EB172" i="2"/>
  <c r="EW172" i="2"/>
  <c r="GM172" i="2"/>
  <c r="CL172" i="2"/>
  <c r="AC171" i="2"/>
  <c r="Z172" i="2"/>
  <c r="AB172" i="2"/>
  <c r="DI171" i="2"/>
  <c r="AV172" i="2"/>
  <c r="EC172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EV173" i="2" s="1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DF173" i="2" s="1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CM172" i="2"/>
  <c r="GN172" i="2"/>
  <c r="GN173" i="2" s="1"/>
  <c r="AW172" i="2"/>
  <c r="EX172" i="2"/>
  <c r="EX173" i="2" s="1"/>
  <c r="AA172" i="2"/>
  <c r="FR172" i="2"/>
  <c r="FR173" i="2" s="1"/>
  <c r="DG172" i="2"/>
  <c r="DI172" i="2" s="1"/>
  <c r="AU171" i="2"/>
  <c r="AX170" i="2"/>
  <c r="ED172" i="2"/>
  <c r="EA173" i="2"/>
  <c r="CK173" i="2" l="1"/>
  <c r="AA173" i="2"/>
  <c r="GO172" i="2"/>
  <c r="EW173" i="2"/>
  <c r="DG173" i="2"/>
  <c r="EB173" i="2"/>
  <c r="HH173" i="2"/>
  <c r="FQ173" i="2"/>
  <c r="FT172" i="2"/>
  <c r="GM173" i="2"/>
  <c r="GL173" i="2"/>
  <c r="HG173" i="2"/>
  <c r="CM173" i="2"/>
  <c r="DH173" i="2"/>
  <c r="DI173" i="2" s="1"/>
  <c r="AW173" i="2"/>
  <c r="FS173" i="2"/>
  <c r="FT173" i="2" s="1"/>
  <c r="EY172" i="2"/>
  <c r="CL173" i="2"/>
  <c r="CN173" i="2" s="1"/>
  <c r="HI173" i="2"/>
  <c r="Z173" i="2"/>
  <c r="AC172" i="2"/>
  <c r="AB173" i="2"/>
  <c r="CN172" i="2"/>
  <c r="AV173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CM174" i="2" s="1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CK174" i="2" s="1"/>
  <c r="BB174" i="2"/>
  <c r="U174" i="2"/>
  <c r="AF174" i="2"/>
  <c r="V174" i="2"/>
  <c r="AG174" i="2"/>
  <c r="EC173" i="2"/>
  <c r="EC174" i="2" s="1"/>
  <c r="EY173" i="2"/>
  <c r="EA174" i="2"/>
  <c r="AX171" i="2"/>
  <c r="AU172" i="2"/>
  <c r="HI174" i="2" l="1"/>
  <c r="DF174" i="2"/>
  <c r="GN174" i="2"/>
  <c r="HG174" i="2"/>
  <c r="GL174" i="2"/>
  <c r="EB174" i="2"/>
  <c r="AC173" i="2"/>
  <c r="HH174" i="2"/>
  <c r="HJ174" i="2" s="1"/>
  <c r="FQ174" i="2"/>
  <c r="GO173" i="2"/>
  <c r="HJ173" i="2"/>
  <c r="EV174" i="2"/>
  <c r="GM174" i="2"/>
  <c r="GO174" i="2" s="1"/>
  <c r="DG174" i="2"/>
  <c r="CL174" i="2"/>
  <c r="EW174" i="2"/>
  <c r="FS174" i="2"/>
  <c r="Z174" i="2"/>
  <c r="AB174" i="2"/>
  <c r="AV174" i="2"/>
  <c r="DH174" i="2"/>
  <c r="DI174" i="2" s="1"/>
  <c r="AW174" i="2"/>
  <c r="FR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GL175" i="2" s="1"/>
  <c r="FP175" i="2"/>
  <c r="EG175" i="2"/>
  <c r="EH175" i="2"/>
  <c r="ET175" i="2"/>
  <c r="DW175" i="2"/>
  <c r="DY175" i="2"/>
  <c r="DA175" i="2"/>
  <c r="CG175" i="2"/>
  <c r="CM175" i="2" s="1"/>
  <c r="FL175" i="2"/>
  <c r="DZ175" i="2"/>
  <c r="DB175" i="2"/>
  <c r="CH175" i="2"/>
  <c r="FW175" i="2"/>
  <c r="ER175" i="2"/>
  <c r="ES175" i="2"/>
  <c r="EV175" i="2" s="1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X174" i="2"/>
  <c r="ED173" i="2"/>
  <c r="AA174" i="2"/>
  <c r="AA175" i="2" s="1"/>
  <c r="CN174" i="2"/>
  <c r="ED174" i="2"/>
  <c r="AU173" i="2"/>
  <c r="AX172" i="2"/>
  <c r="EY174" i="2" l="1"/>
  <c r="DF175" i="2"/>
  <c r="EW175" i="2"/>
  <c r="HG175" i="2"/>
  <c r="GN175" i="2"/>
  <c r="FQ175" i="2"/>
  <c r="FT174" i="2"/>
  <c r="FS175" i="2"/>
  <c r="HH175" i="2"/>
  <c r="HJ175" i="2" s="1"/>
  <c r="EC175" i="2"/>
  <c r="GM175" i="2"/>
  <c r="GO175" i="2" s="1"/>
  <c r="DG175" i="2"/>
  <c r="CK175" i="2"/>
  <c r="Z175" i="2"/>
  <c r="AB175" i="2"/>
  <c r="AC174" i="2"/>
  <c r="AV175" i="2"/>
  <c r="DH175" i="2"/>
  <c r="DI175" i="2" s="1"/>
  <c r="EX175" i="2"/>
  <c r="EY175" i="2" s="1"/>
  <c r="AW175" i="2"/>
  <c r="EB175" i="2"/>
  <c r="CL175" i="2"/>
  <c r="FR175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GL176" i="2" s="1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DF176" i="2" s="1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CM176" i="2" s="1"/>
  <c r="BK176" i="2"/>
  <c r="AT176" i="2"/>
  <c r="CJ176" i="2"/>
  <c r="BL176" i="2"/>
  <c r="BA176" i="2"/>
  <c r="V176" i="2"/>
  <c r="AU174" i="2"/>
  <c r="AX173" i="2"/>
  <c r="EA176" i="2"/>
  <c r="CN175" i="2"/>
  <c r="FQ176" i="2" l="1"/>
  <c r="CK176" i="2"/>
  <c r="ED175" i="2"/>
  <c r="EV176" i="2"/>
  <c r="EC176" i="2"/>
  <c r="HG176" i="2"/>
  <c r="FT175" i="2"/>
  <c r="FS176" i="2"/>
  <c r="GM176" i="2"/>
  <c r="HI176" i="2"/>
  <c r="DG176" i="2"/>
  <c r="EW176" i="2"/>
  <c r="Z176" i="2"/>
  <c r="AC175" i="2"/>
  <c r="AA176" i="2"/>
  <c r="AV176" i="2"/>
  <c r="HH176" i="2"/>
  <c r="AB176" i="2"/>
  <c r="EX176" i="2"/>
  <c r="GN176" i="2"/>
  <c r="DH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EV177" i="2" s="1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A177" i="2" s="1"/>
  <c r="EH177" i="2"/>
  <c r="DZ177" i="2"/>
  <c r="DB177" i="2"/>
  <c r="DF177" i="2" s="1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FR176" i="2"/>
  <c r="FR177" i="2" s="1"/>
  <c r="CL176" i="2"/>
  <c r="CL177" i="2" s="1"/>
  <c r="EB176" i="2"/>
  <c r="AW176" i="2"/>
  <c r="AW177" i="2" s="1"/>
  <c r="CK177" i="2"/>
  <c r="AX174" i="2"/>
  <c r="AU175" i="2"/>
  <c r="EY176" i="2" l="1"/>
  <c r="DI176" i="2"/>
  <c r="HJ176" i="2"/>
  <c r="HG177" i="2"/>
  <c r="GO176" i="2"/>
  <c r="GM177" i="2"/>
  <c r="GL177" i="2"/>
  <c r="CM177" i="2"/>
  <c r="CN177" i="2" s="1"/>
  <c r="EB177" i="2"/>
  <c r="ED177" i="2" s="1"/>
  <c r="FS177" i="2"/>
  <c r="FT177" i="2" s="1"/>
  <c r="ED176" i="2"/>
  <c r="DG177" i="2"/>
  <c r="HI177" i="2"/>
  <c r="EW177" i="2"/>
  <c r="Z177" i="2"/>
  <c r="AC176" i="2"/>
  <c r="FT176" i="2"/>
  <c r="CN176" i="2"/>
  <c r="AA177" i="2"/>
  <c r="AV177" i="2"/>
  <c r="EX177" i="2"/>
  <c r="HH177" i="2"/>
  <c r="HJ177" i="2" s="1"/>
  <c r="GN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DG178" i="2" s="1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DH177" i="2"/>
  <c r="AB177" i="2"/>
  <c r="AU176" i="2"/>
  <c r="AX175" i="2"/>
  <c r="EA178" i="2"/>
  <c r="EV178" i="2"/>
  <c r="DH178" i="2" l="1"/>
  <c r="AB178" i="2"/>
  <c r="EY177" i="2"/>
  <c r="EB178" i="2"/>
  <c r="CM178" i="2"/>
  <c r="HG178" i="2"/>
  <c r="GM178" i="2"/>
  <c r="GO177" i="2"/>
  <c r="FQ178" i="2"/>
  <c r="FR178" i="2"/>
  <c r="FS178" i="2"/>
  <c r="EW178" i="2"/>
  <c r="CK178" i="2"/>
  <c r="GL178" i="2"/>
  <c r="HI178" i="2"/>
  <c r="Z178" i="2"/>
  <c r="DF178" i="2"/>
  <c r="DI177" i="2"/>
  <c r="AC177" i="2"/>
  <c r="AA178" i="2"/>
  <c r="AV178" i="2"/>
  <c r="AW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G179" i="2" s="1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EX178" i="2"/>
  <c r="EX179" i="2" s="1"/>
  <c r="EC178" i="2"/>
  <c r="EC179" i="2" s="1"/>
  <c r="HH178" i="2"/>
  <c r="HH179" i="2" s="1"/>
  <c r="CL178" i="2"/>
  <c r="GN178" i="2"/>
  <c r="GN179" i="2" s="1"/>
  <c r="AX176" i="2"/>
  <c r="AU177" i="2"/>
  <c r="ED178" i="2"/>
  <c r="EA179" i="2"/>
  <c r="EW179" i="2" l="1"/>
  <c r="HG179" i="2"/>
  <c r="CL179" i="2"/>
  <c r="CK179" i="2"/>
  <c r="DF179" i="2"/>
  <c r="AC178" i="2"/>
  <c r="DI178" i="2"/>
  <c r="DH179" i="2"/>
  <c r="DH180" i="2" s="1"/>
  <c r="GO178" i="2"/>
  <c r="FQ179" i="2"/>
  <c r="FT178" i="2"/>
  <c r="GL179" i="2"/>
  <c r="GM179" i="2"/>
  <c r="HJ178" i="2"/>
  <c r="EB179" i="2"/>
  <c r="CN178" i="2"/>
  <c r="CM179" i="2"/>
  <c r="FS179" i="2"/>
  <c r="HI179" i="2"/>
  <c r="HJ179" i="2" s="1"/>
  <c r="AB179" i="2"/>
  <c r="Z179" i="2"/>
  <c r="AA179" i="2"/>
  <c r="EY178" i="2"/>
  <c r="AW179" i="2"/>
  <c r="AV179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GN180" i="2" s="1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A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DF180" i="2" s="1"/>
  <c r="CI180" i="2"/>
  <c r="BN180" i="2"/>
  <c r="AG180" i="2"/>
  <c r="ER180" i="2"/>
  <c r="DY180" i="2"/>
  <c r="DB180" i="2"/>
  <c r="AT180" i="2"/>
  <c r="Y180" i="2"/>
  <c r="DD180" i="2"/>
  <c r="CG180" i="2"/>
  <c r="CM180" i="2" s="1"/>
  <c r="CH180" i="2"/>
  <c r="CK180" i="2" s="1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FR179" i="2"/>
  <c r="EY179" i="2"/>
  <c r="AU178" i="2"/>
  <c r="AX177" i="2"/>
  <c r="ED179" i="2"/>
  <c r="CN179" i="2"/>
  <c r="DI179" i="2"/>
  <c r="EC180" i="2" l="1"/>
  <c r="AC179" i="2"/>
  <c r="EW180" i="2"/>
  <c r="HG180" i="2"/>
  <c r="GO179" i="2"/>
  <c r="FS180" i="2"/>
  <c r="FT179" i="2"/>
  <c r="FQ180" i="2"/>
  <c r="GL180" i="2"/>
  <c r="HI180" i="2"/>
  <c r="EB180" i="2"/>
  <c r="Z180" i="2"/>
  <c r="GM180" i="2"/>
  <c r="EV180" i="2"/>
  <c r="EX180" i="2"/>
  <c r="DG180" i="2"/>
  <c r="AB180" i="2"/>
  <c r="AA180" i="2"/>
  <c r="AV180" i="2"/>
  <c r="CL180" i="2"/>
  <c r="CN180" i="2" s="1"/>
  <c r="AW180" i="2"/>
  <c r="HH180" i="2"/>
  <c r="FR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DF181" i="2" s="1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U179" i="2"/>
  <c r="AX178" i="2"/>
  <c r="DI180" i="2"/>
  <c r="CK181" i="2" l="1"/>
  <c r="EY180" i="2"/>
  <c r="GO180" i="2"/>
  <c r="EX181" i="2"/>
  <c r="EV181" i="2"/>
  <c r="Z181" i="2"/>
  <c r="AC180" i="2"/>
  <c r="HG181" i="2"/>
  <c r="HJ180" i="2"/>
  <c r="FT180" i="2"/>
  <c r="FS181" i="2"/>
  <c r="FQ181" i="2"/>
  <c r="GM181" i="2"/>
  <c r="GL181" i="2"/>
  <c r="DG181" i="2"/>
  <c r="EC181" i="2"/>
  <c r="HI181" i="2"/>
  <c r="CM181" i="2"/>
  <c r="AA181" i="2"/>
  <c r="AV181" i="2"/>
  <c r="EA181" i="2"/>
  <c r="EB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DG182" i="2" s="1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DH181" i="2"/>
  <c r="DH182" i="2" s="1"/>
  <c r="CL181" i="2"/>
  <c r="CL182" i="2" s="1"/>
  <c r="AB181" i="2"/>
  <c r="EW181" i="2"/>
  <c r="EW182" i="2" s="1"/>
  <c r="HH181" i="2"/>
  <c r="HH182" i="2" s="1"/>
  <c r="FR181" i="2"/>
  <c r="FR182" i="2" s="1"/>
  <c r="GN181" i="2"/>
  <c r="GN182" i="2" s="1"/>
  <c r="AW181" i="2"/>
  <c r="EV182" i="2"/>
  <c r="AX179" i="2"/>
  <c r="AU180" i="2"/>
  <c r="CN181" i="2"/>
  <c r="DF182" i="2"/>
  <c r="AB182" i="2" l="1"/>
  <c r="EA182" i="2"/>
  <c r="AW182" i="2"/>
  <c r="EC182" i="2"/>
  <c r="ED181" i="2"/>
  <c r="CK182" i="2"/>
  <c r="FQ182" i="2"/>
  <c r="HG182" i="2"/>
  <c r="GO181" i="2"/>
  <c r="FS182" i="2"/>
  <c r="FT182" i="2" s="1"/>
  <c r="FT181" i="2"/>
  <c r="GL182" i="2"/>
  <c r="GM182" i="2"/>
  <c r="HJ181" i="2"/>
  <c r="EB182" i="2"/>
  <c r="CM182" i="2"/>
  <c r="CN182" i="2" s="1"/>
  <c r="HI182" i="2"/>
  <c r="Z182" i="2"/>
  <c r="AC181" i="2"/>
  <c r="DI181" i="2"/>
  <c r="EY181" i="2"/>
  <c r="AA182" i="2"/>
  <c r="AV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CL183" i="2" s="1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DF183" i="2" s="1"/>
  <c r="BW183" i="2"/>
  <c r="BN183" i="2"/>
  <c r="W183" i="2"/>
  <c r="Y183" i="2"/>
  <c r="CJ183" i="2"/>
  <c r="DE183" i="2"/>
  <c r="CF183" i="2"/>
  <c r="X183" i="2"/>
  <c r="AG183" i="2"/>
  <c r="CK183" i="2"/>
  <c r="AX180" i="2"/>
  <c r="AU181" i="2"/>
  <c r="ED182" i="2"/>
  <c r="EY182" i="2"/>
  <c r="DI182" i="2"/>
  <c r="EV183" i="2" l="1"/>
  <c r="FQ183" i="2"/>
  <c r="EW183" i="2"/>
  <c r="Z183" i="2"/>
  <c r="AC182" i="2"/>
  <c r="HJ182" i="2"/>
  <c r="GO182" i="2"/>
  <c r="GL183" i="2"/>
  <c r="HI183" i="2"/>
  <c r="AB183" i="2"/>
  <c r="HG183" i="2"/>
  <c r="EX183" i="2"/>
  <c r="GM183" i="2"/>
  <c r="CM183" i="2"/>
  <c r="EC183" i="2"/>
  <c r="DH183" i="2"/>
  <c r="FS183" i="2"/>
  <c r="FR183" i="2"/>
  <c r="AW183" i="2"/>
  <c r="AA183" i="2"/>
  <c r="AV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EA184" i="2" s="1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EV184" i="2" s="1"/>
  <c r="DE184" i="2"/>
  <c r="ET184" i="2"/>
  <c r="EW184" i="2" s="1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CL184" i="2" s="1"/>
  <c r="BB184" i="2"/>
  <c r="X184" i="2"/>
  <c r="CH184" i="2"/>
  <c r="Y184" i="2"/>
  <c r="AP184" i="2"/>
  <c r="BM184" i="2"/>
  <c r="AT184" i="2"/>
  <c r="U184" i="2"/>
  <c r="BK184" i="2"/>
  <c r="AR184" i="2"/>
  <c r="V184" i="2"/>
  <c r="DG183" i="2"/>
  <c r="DI183" i="2" s="1"/>
  <c r="EB183" i="2"/>
  <c r="EB184" i="2" s="1"/>
  <c r="HH183" i="2"/>
  <c r="HH184" i="2" s="1"/>
  <c r="GN183" i="2"/>
  <c r="GN184" i="2" s="1"/>
  <c r="AX181" i="2"/>
  <c r="AU182" i="2"/>
  <c r="EY183" i="2"/>
  <c r="CN183" i="2"/>
  <c r="DF184" i="2"/>
  <c r="AC183" i="2" l="1"/>
  <c r="HG184" i="2"/>
  <c r="EX184" i="2"/>
  <c r="GO183" i="2"/>
  <c r="FQ184" i="2"/>
  <c r="FT183" i="2"/>
  <c r="FS184" i="2"/>
  <c r="GM184" i="2"/>
  <c r="HJ183" i="2"/>
  <c r="HI184" i="2"/>
  <c r="HJ184" i="2" s="1"/>
  <c r="GL184" i="2"/>
  <c r="DG184" i="2"/>
  <c r="EC184" i="2"/>
  <c r="CK184" i="2"/>
  <c r="FR184" i="2"/>
  <c r="Z184" i="2"/>
  <c r="DH184" i="2"/>
  <c r="AW184" i="2"/>
  <c r="AB184" i="2"/>
  <c r="ED183" i="2"/>
  <c r="AA184" i="2"/>
  <c r="AV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GN185" i="2" s="1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CM184" i="2"/>
  <c r="CN184" i="2" s="1"/>
  <c r="EY184" i="2"/>
  <c r="AU183" i="2"/>
  <c r="AX182" i="2"/>
  <c r="ED184" i="2"/>
  <c r="DF185" i="2"/>
  <c r="DI184" i="2"/>
  <c r="DG185" i="2" l="1"/>
  <c r="Z185" i="2"/>
  <c r="HG185" i="2"/>
  <c r="EX185" i="2"/>
  <c r="DH185" i="2"/>
  <c r="FR185" i="2"/>
  <c r="GO184" i="2"/>
  <c r="FQ185" i="2"/>
  <c r="FT184" i="2"/>
  <c r="GM185" i="2"/>
  <c r="EV185" i="2"/>
  <c r="EW185" i="2"/>
  <c r="FS185" i="2"/>
  <c r="CL185" i="2"/>
  <c r="GL185" i="2"/>
  <c r="EB185" i="2"/>
  <c r="HH185" i="2"/>
  <c r="AC184" i="2"/>
  <c r="AA185" i="2"/>
  <c r="AW185" i="2"/>
  <c r="AV185" i="2"/>
  <c r="CK185" i="2"/>
  <c r="AB185" i="2"/>
  <c r="HI185" i="2"/>
  <c r="EC185" i="2"/>
  <c r="CM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GN186" i="2" s="1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U184" i="2"/>
  <c r="AX183" i="2"/>
  <c r="DF186" i="2"/>
  <c r="DI185" i="2"/>
  <c r="ED185" i="2" l="1"/>
  <c r="CK186" i="2"/>
  <c r="EV186" i="2"/>
  <c r="HJ185" i="2"/>
  <c r="FT185" i="2"/>
  <c r="EY185" i="2"/>
  <c r="EA186" i="2"/>
  <c r="DG186" i="2"/>
  <c r="HG186" i="2"/>
  <c r="GO185" i="2"/>
  <c r="FQ186" i="2"/>
  <c r="GL186" i="2"/>
  <c r="FS186" i="2"/>
  <c r="EW186" i="2"/>
  <c r="EB186" i="2"/>
  <c r="HH186" i="2"/>
  <c r="CN185" i="2"/>
  <c r="CL186" i="2"/>
  <c r="Z186" i="2"/>
  <c r="AC185" i="2"/>
  <c r="AA186" i="2"/>
  <c r="AW186" i="2"/>
  <c r="HI186" i="2"/>
  <c r="FR186" i="2"/>
  <c r="EX186" i="2"/>
  <c r="AV186" i="2"/>
  <c r="DH186" i="2"/>
  <c r="CM186" i="2"/>
  <c r="CN186" i="2" s="1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DF187" i="2" s="1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CL187" i="2" s="1"/>
  <c r="V187" i="2"/>
  <c r="BA187" i="2"/>
  <c r="BL187" i="2"/>
  <c r="W187" i="2"/>
  <c r="EC186" i="2"/>
  <c r="EC187" i="2" s="1"/>
  <c r="AB186" i="2"/>
  <c r="AB187" i="2" s="1"/>
  <c r="GM186" i="2"/>
  <c r="GM187" i="2" s="1"/>
  <c r="EY186" i="2"/>
  <c r="AU185" i="2"/>
  <c r="AX184" i="2"/>
  <c r="CK187" i="2"/>
  <c r="DI186" i="2" l="1"/>
  <c r="EA187" i="2"/>
  <c r="ED187" i="2" s="1"/>
  <c r="EV187" i="2"/>
  <c r="FT186" i="2"/>
  <c r="GL187" i="2"/>
  <c r="DG187" i="2"/>
  <c r="HJ186" i="2"/>
  <c r="HG187" i="2"/>
  <c r="FQ187" i="2"/>
  <c r="GO186" i="2"/>
  <c r="HH187" i="2"/>
  <c r="GN187" i="2"/>
  <c r="EB187" i="2"/>
  <c r="EW187" i="2"/>
  <c r="FS187" i="2"/>
  <c r="Z187" i="2"/>
  <c r="AC186" i="2"/>
  <c r="ED186" i="2"/>
  <c r="AA187" i="2"/>
  <c r="AW187" i="2"/>
  <c r="CM187" i="2"/>
  <c r="DH187" i="2"/>
  <c r="DI187" i="2" s="1"/>
  <c r="AV187" i="2"/>
  <c r="HI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W188" i="2" s="1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CL188" i="2" s="1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EX187" i="2"/>
  <c r="EX188" i="2" s="1"/>
  <c r="FR187" i="2"/>
  <c r="CK188" i="2"/>
  <c r="CN187" i="2"/>
  <c r="AU186" i="2"/>
  <c r="AX185" i="2"/>
  <c r="EV188" i="2"/>
  <c r="GO187" i="2" l="1"/>
  <c r="EA188" i="2"/>
  <c r="AC187" i="2"/>
  <c r="GL188" i="2"/>
  <c r="HJ187" i="2"/>
  <c r="FT187" i="2"/>
  <c r="EY187" i="2"/>
  <c r="GM188" i="2"/>
  <c r="DG188" i="2"/>
  <c r="FS188" i="2"/>
  <c r="AB188" i="2"/>
  <c r="EC188" i="2"/>
  <c r="HG188" i="2"/>
  <c r="Z188" i="2"/>
  <c r="AW188" i="2"/>
  <c r="AV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HH188" i="2"/>
  <c r="HH189" i="2" s="1"/>
  <c r="DF188" i="2"/>
  <c r="FR188" i="2"/>
  <c r="DH188" i="2"/>
  <c r="EB188" i="2"/>
  <c r="EB189" i="2" s="1"/>
  <c r="AA188" i="2"/>
  <c r="EX189" i="2"/>
  <c r="FQ188" i="2"/>
  <c r="FQ189" i="2" s="1"/>
  <c r="GN188" i="2"/>
  <c r="GN189" i="2" s="1"/>
  <c r="HI188" i="2"/>
  <c r="HI189" i="2" s="1"/>
  <c r="CM188" i="2"/>
  <c r="CM189" i="2" s="1"/>
  <c r="EY188" i="2"/>
  <c r="EV189" i="2"/>
  <c r="CK189" i="2"/>
  <c r="AU187" i="2"/>
  <c r="AX186" i="2"/>
  <c r="EA189" i="2"/>
  <c r="AA189" i="2" l="1"/>
  <c r="DI188" i="2"/>
  <c r="DG189" i="2"/>
  <c r="CL189" i="2"/>
  <c r="HJ188" i="2"/>
  <c r="GO188" i="2"/>
  <c r="FS189" i="2"/>
  <c r="GM189" i="2"/>
  <c r="GL189" i="2"/>
  <c r="HG189" i="2"/>
  <c r="HJ189" i="2" s="1"/>
  <c r="EC189" i="2"/>
  <c r="EW189" i="2"/>
  <c r="DF189" i="2"/>
  <c r="DH189" i="2"/>
  <c r="AB189" i="2"/>
  <c r="AC188" i="2"/>
  <c r="Z189" i="2"/>
  <c r="CN188" i="2"/>
  <c r="FT188" i="2"/>
  <c r="ED188" i="2"/>
  <c r="AW189" i="2"/>
  <c r="FR189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EA190" i="2" s="1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V189" i="2"/>
  <c r="CN189" i="2"/>
  <c r="ED189" i="2"/>
  <c r="EY189" i="2"/>
  <c r="AU188" i="2"/>
  <c r="AX187" i="2"/>
  <c r="AC189" i="2" l="1"/>
  <c r="FQ190" i="2"/>
  <c r="GO189" i="2"/>
  <c r="DI189" i="2"/>
  <c r="GN190" i="2"/>
  <c r="CK190" i="2"/>
  <c r="FT189" i="2"/>
  <c r="HH190" i="2"/>
  <c r="AV190" i="2"/>
  <c r="EC190" i="2"/>
  <c r="DG190" i="2"/>
  <c r="EX190" i="2"/>
  <c r="DF190" i="2"/>
  <c r="EV190" i="2"/>
  <c r="FS190" i="2"/>
  <c r="CL190" i="2"/>
  <c r="GL190" i="2"/>
  <c r="DH190" i="2"/>
  <c r="HG190" i="2"/>
  <c r="AB190" i="2"/>
  <c r="Z190" i="2"/>
  <c r="AW190" i="2"/>
  <c r="AA190" i="2"/>
  <c r="HI190" i="2"/>
  <c r="CM190" i="2"/>
  <c r="EW190" i="2"/>
  <c r="EY190" i="2" s="1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B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GM190" i="2"/>
  <c r="GM191" i="2" s="1"/>
  <c r="FR190" i="2"/>
  <c r="FR191" i="2" s="1"/>
  <c r="EV191" i="2"/>
  <c r="ED190" i="2"/>
  <c r="CK191" i="2"/>
  <c r="AX188" i="2"/>
  <c r="AU189" i="2"/>
  <c r="CN190" i="2" l="1"/>
  <c r="EA191" i="2"/>
  <c r="DI190" i="2"/>
  <c r="DF191" i="2"/>
  <c r="DG191" i="2"/>
  <c r="DI191" i="2" s="1"/>
  <c r="CL191" i="2"/>
  <c r="HJ190" i="2"/>
  <c r="GO190" i="2"/>
  <c r="FS191" i="2"/>
  <c r="FQ191" i="2"/>
  <c r="GN191" i="2"/>
  <c r="GL191" i="2"/>
  <c r="HG191" i="2"/>
  <c r="HH191" i="2"/>
  <c r="DH191" i="2"/>
  <c r="EX191" i="2"/>
  <c r="AB191" i="2"/>
  <c r="AC190" i="2"/>
  <c r="Z191" i="2"/>
  <c r="FT190" i="2"/>
  <c r="AV191" i="2"/>
  <c r="AW191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F192" i="2" s="1"/>
  <c r="DM192" i="2"/>
  <c r="FP192" i="2"/>
  <c r="DV192" i="2"/>
  <c r="DW192" i="2"/>
  <c r="EA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W191" i="2"/>
  <c r="CM191" i="2"/>
  <c r="CM192" i="2" s="1"/>
  <c r="EC191" i="2"/>
  <c r="EC192" i="2" s="1"/>
  <c r="HI191" i="2"/>
  <c r="HI192" i="2" s="1"/>
  <c r="AU190" i="2"/>
  <c r="AX189" i="2"/>
  <c r="CK192" i="2"/>
  <c r="GO191" i="2" l="1"/>
  <c r="EY191" i="2"/>
  <c r="DH192" i="2"/>
  <c r="DG192" i="2"/>
  <c r="HJ191" i="2"/>
  <c r="GM192" i="2"/>
  <c r="FQ192" i="2"/>
  <c r="FT191" i="2"/>
  <c r="HH192" i="2"/>
  <c r="GN192" i="2"/>
  <c r="HG192" i="2"/>
  <c r="EX192" i="2"/>
  <c r="FS192" i="2"/>
  <c r="EB192" i="2"/>
  <c r="GL192" i="2"/>
  <c r="CL192" i="2"/>
  <c r="AC191" i="2"/>
  <c r="AB192" i="2"/>
  <c r="Z192" i="2"/>
  <c r="CN191" i="2"/>
  <c r="ED191" i="2"/>
  <c r="AW192" i="2"/>
  <c r="AV192" i="2"/>
  <c r="EW192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DG193" i="2" s="1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FR192" i="2"/>
  <c r="FR193" i="2" s="1"/>
  <c r="ED192" i="2"/>
  <c r="EA193" i="2"/>
  <c r="EY192" i="2"/>
  <c r="CN192" i="2"/>
  <c r="AX190" i="2"/>
  <c r="AU191" i="2"/>
  <c r="DI192" i="2"/>
  <c r="EB193" i="2" l="1"/>
  <c r="HJ192" i="2"/>
  <c r="GO192" i="2"/>
  <c r="EX193" i="2"/>
  <c r="EC193" i="2"/>
  <c r="CL193" i="2"/>
  <c r="FQ193" i="2"/>
  <c r="GL193" i="2"/>
  <c r="HH193" i="2"/>
  <c r="HG193" i="2"/>
  <c r="DF193" i="2"/>
  <c r="FS193" i="2"/>
  <c r="CK193" i="2"/>
  <c r="CM193" i="2"/>
  <c r="GM193" i="2"/>
  <c r="EV193" i="2"/>
  <c r="HI193" i="2"/>
  <c r="GN193" i="2"/>
  <c r="AC192" i="2"/>
  <c r="Z193" i="2"/>
  <c r="AB193" i="2"/>
  <c r="FT192" i="2"/>
  <c r="AV193" i="2"/>
  <c r="AW193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EA194" i="2" s="1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DH193" i="2"/>
  <c r="DI193" i="2" s="1"/>
  <c r="EW193" i="2"/>
  <c r="EW194" i="2" s="1"/>
  <c r="EC194" i="2"/>
  <c r="AU192" i="2"/>
  <c r="AX191" i="2"/>
  <c r="ED193" i="2"/>
  <c r="CN193" i="2" l="1"/>
  <c r="EV194" i="2"/>
  <c r="FT193" i="2"/>
  <c r="DF194" i="2"/>
  <c r="CL194" i="2"/>
  <c r="CK194" i="2"/>
  <c r="CN194" i="2" s="1"/>
  <c r="HG194" i="2"/>
  <c r="GO193" i="2"/>
  <c r="FR194" i="2"/>
  <c r="GN194" i="2"/>
  <c r="HJ193" i="2"/>
  <c r="FQ194" i="2"/>
  <c r="GL194" i="2"/>
  <c r="FS194" i="2"/>
  <c r="EX194" i="2"/>
  <c r="EY194" i="2" s="1"/>
  <c r="HI194" i="2"/>
  <c r="EB194" i="2"/>
  <c r="ED194" i="2" s="1"/>
  <c r="DG194" i="2"/>
  <c r="AC193" i="2"/>
  <c r="Z194" i="2"/>
  <c r="AB194" i="2"/>
  <c r="EY193" i="2"/>
  <c r="AV194" i="2"/>
  <c r="CM194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EV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DH194" i="2"/>
  <c r="AW194" i="2"/>
  <c r="AA194" i="2"/>
  <c r="GM194" i="2"/>
  <c r="GM195" i="2" s="1"/>
  <c r="HH194" i="2"/>
  <c r="HH195" i="2" s="1"/>
  <c r="AU193" i="2"/>
  <c r="AX192" i="2"/>
  <c r="CK195" i="2"/>
  <c r="AA195" i="2" l="1"/>
  <c r="HG195" i="2"/>
  <c r="DF195" i="2"/>
  <c r="DH195" i="2"/>
  <c r="EA195" i="2"/>
  <c r="EC195" i="2"/>
  <c r="GO194" i="2"/>
  <c r="FT194" i="2"/>
  <c r="FQ195" i="2"/>
  <c r="FS195" i="2"/>
  <c r="GN195" i="2"/>
  <c r="HJ194" i="2"/>
  <c r="HI195" i="2"/>
  <c r="HJ195" i="2" s="1"/>
  <c r="GL195" i="2"/>
  <c r="EW195" i="2"/>
  <c r="FR195" i="2"/>
  <c r="Z195" i="2"/>
  <c r="CL195" i="2"/>
  <c r="EB195" i="2"/>
  <c r="ED195" i="2" s="1"/>
  <c r="DG195" i="2"/>
  <c r="DI195" i="2" s="1"/>
  <c r="EX195" i="2"/>
  <c r="EY195" i="2" s="1"/>
  <c r="AW195" i="2"/>
  <c r="AC194" i="2"/>
  <c r="AB195" i="2"/>
  <c r="DI194" i="2"/>
  <c r="AV195" i="2"/>
  <c r="CM195" i="2"/>
  <c r="CN195" i="2" s="1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HG196" i="2" s="1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L196" i="2" s="1"/>
  <c r="CR196" i="2"/>
  <c r="DA196" i="2"/>
  <c r="CJ196" i="2"/>
  <c r="BA196" i="2"/>
  <c r="AP196" i="2"/>
  <c r="AF196" i="2"/>
  <c r="DB196" i="2"/>
  <c r="DH196" i="2" s="1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CK196" i="2" s="1"/>
  <c r="Y196" i="2"/>
  <c r="EC196" i="2"/>
  <c r="EA196" i="2"/>
  <c r="AX193" i="2"/>
  <c r="AU194" i="2"/>
  <c r="EV196" i="2" l="1"/>
  <c r="Z196" i="2"/>
  <c r="GL196" i="2"/>
  <c r="DF196" i="2"/>
  <c r="EB196" i="2"/>
  <c r="AC195" i="2"/>
  <c r="HH196" i="2"/>
  <c r="FR196" i="2"/>
  <c r="FQ196" i="2"/>
  <c r="FT195" i="2"/>
  <c r="GO195" i="2"/>
  <c r="EX196" i="2"/>
  <c r="FS196" i="2"/>
  <c r="HI196" i="2"/>
  <c r="GM196" i="2"/>
  <c r="GO196" i="2" s="1"/>
  <c r="DG196" i="2"/>
  <c r="AB196" i="2"/>
  <c r="AV196" i="2"/>
  <c r="GN196" i="2"/>
  <c r="AW196" i="2"/>
  <c r="EW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EX197" i="2" s="1"/>
  <c r="DM197" i="2"/>
  <c r="CG197" i="2"/>
  <c r="BN197" i="2"/>
  <c r="ES197" i="2"/>
  <c r="DV197" i="2"/>
  <c r="ET197" i="2"/>
  <c r="DY197" i="2"/>
  <c r="DZ197" i="2"/>
  <c r="EC197" i="2" s="1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DF197" i="2" s="1"/>
  <c r="CI197" i="2"/>
  <c r="Y197" i="2"/>
  <c r="L197" i="2"/>
  <c r="BL197" i="2"/>
  <c r="AS197" i="2"/>
  <c r="DD197" i="2"/>
  <c r="AQ197" i="2"/>
  <c r="AA196" i="2"/>
  <c r="AA197" i="2" s="1"/>
  <c r="CM196" i="2"/>
  <c r="CM197" i="2" s="1"/>
  <c r="AX194" i="2"/>
  <c r="AU195" i="2"/>
  <c r="EY196" i="2"/>
  <c r="CK197" i="2"/>
  <c r="ED196" i="2"/>
  <c r="EA197" i="2"/>
  <c r="DI196" i="2"/>
  <c r="Z197" i="2" l="1"/>
  <c r="GL197" i="2"/>
  <c r="CN196" i="2"/>
  <c r="HJ196" i="2"/>
  <c r="FT196" i="2"/>
  <c r="HG197" i="2"/>
  <c r="FR197" i="2"/>
  <c r="GM197" i="2"/>
  <c r="HH197" i="2"/>
  <c r="EV197" i="2"/>
  <c r="EB197" i="2"/>
  <c r="FQ197" i="2"/>
  <c r="CL197" i="2"/>
  <c r="DG197" i="2"/>
  <c r="HI197" i="2"/>
  <c r="AB197" i="2"/>
  <c r="AC196" i="2"/>
  <c r="AV197" i="2"/>
  <c r="EW197" i="2"/>
  <c r="DH197" i="2"/>
  <c r="FS197" i="2"/>
  <c r="GN197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HG198" i="2" s="1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EX198" i="2" s="1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F198" i="2" s="1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W197" i="2"/>
  <c r="EV198" i="2"/>
  <c r="ED197" i="2"/>
  <c r="CN197" i="2"/>
  <c r="AX195" i="2"/>
  <c r="AU196" i="2"/>
  <c r="AC197" i="2" l="1"/>
  <c r="Z198" i="2"/>
  <c r="CM198" i="2"/>
  <c r="EY197" i="2"/>
  <c r="HJ197" i="2"/>
  <c r="DI197" i="2"/>
  <c r="EA198" i="2"/>
  <c r="GO197" i="2"/>
  <c r="GL198" i="2"/>
  <c r="FT197" i="2"/>
  <c r="FQ198" i="2"/>
  <c r="GM198" i="2"/>
  <c r="HH198" i="2"/>
  <c r="AW198" i="2"/>
  <c r="FR198" i="2"/>
  <c r="DG198" i="2"/>
  <c r="EB198" i="2"/>
  <c r="AV198" i="2"/>
  <c r="GN198" i="2"/>
  <c r="DH198" i="2"/>
  <c r="EW198" i="2"/>
  <c r="AB198" i="2"/>
  <c r="EC198" i="2"/>
  <c r="ED198" i="2" s="1"/>
  <c r="AA198" i="2"/>
  <c r="FS198" i="2"/>
  <c r="CK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DF199" i="2" s="1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HI198" i="2"/>
  <c r="HI199" i="2" s="1"/>
  <c r="CL198" i="2"/>
  <c r="CL199" i="2" s="1"/>
  <c r="AX196" i="2"/>
  <c r="AU197" i="2"/>
  <c r="HG199" i="2"/>
  <c r="EV199" i="2"/>
  <c r="EY198" i="2"/>
  <c r="EA199" i="2"/>
  <c r="DI198" i="2"/>
  <c r="DG199" i="2" l="1"/>
  <c r="Z199" i="2"/>
  <c r="EB199" i="2"/>
  <c r="HJ198" i="2"/>
  <c r="GO198" i="2"/>
  <c r="GL199" i="2"/>
  <c r="FT198" i="2"/>
  <c r="FQ199" i="2"/>
  <c r="FR199" i="2"/>
  <c r="HH199" i="2"/>
  <c r="HJ199" i="2" s="1"/>
  <c r="CM199" i="2"/>
  <c r="GM199" i="2"/>
  <c r="CK199" i="2"/>
  <c r="EX199" i="2"/>
  <c r="AC198" i="2"/>
  <c r="CN198" i="2"/>
  <c r="AV199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HG200" i="2" s="1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AW199" i="2"/>
  <c r="DH199" i="2"/>
  <c r="DH200" i="2" s="1"/>
  <c r="CS4" i="2" a="1"/>
  <c r="CS4" i="2" s="1"/>
  <c r="CT4" i="2" s="1"/>
  <c r="GT4" i="2" a="1"/>
  <c r="GT4" i="2" s="1"/>
  <c r="GU4" i="2" s="1"/>
  <c r="BC4" i="2" a="1"/>
  <c r="BC4" i="2" s="1"/>
  <c r="BD4" i="2" s="1"/>
  <c r="FS199" i="2"/>
  <c r="FS200" i="2" s="1"/>
  <c r="EW199" i="2"/>
  <c r="EW200" i="2" s="1"/>
  <c r="GN199" i="2"/>
  <c r="GN200" i="2" s="1"/>
  <c r="CL200" i="2"/>
  <c r="AB199" i="2"/>
  <c r="BX4" i="2" a="1"/>
  <c r="BX4" i="2" s="1"/>
  <c r="BY4" i="2" s="1"/>
  <c r="AA199" i="2"/>
  <c r="EC199" i="2"/>
  <c r="EC200" i="2" s="1"/>
  <c r="EA200" i="2"/>
  <c r="EV200" i="2"/>
  <c r="AX197" i="2"/>
  <c r="AU198" i="2"/>
  <c r="DF200" i="2"/>
  <c r="AB200" i="2" l="1"/>
  <c r="CK200" i="2"/>
  <c r="HI200" i="2"/>
  <c r="CU4" i="2"/>
  <c r="CV4" i="2" s="1"/>
  <c r="CW4" i="2" s="1"/>
  <c r="CX4" i="2" s="1"/>
  <c r="BZ4" i="2"/>
  <c r="CA4" i="2" s="1"/>
  <c r="CB4" i="2" s="1"/>
  <c r="CC4" i="2" s="1"/>
  <c r="CM200" i="2"/>
  <c r="CN199" i="2"/>
  <c r="BE4" i="2"/>
  <c r="BF4" i="2" s="1"/>
  <c r="BG4" i="2" s="1"/>
  <c r="BH4" i="2" s="1"/>
  <c r="AW200" i="2"/>
  <c r="Z200" i="2"/>
  <c r="AA200" i="2"/>
  <c r="EB200" i="2"/>
  <c r="EX200" i="2"/>
  <c r="GO199" i="2"/>
  <c r="GL200" i="2"/>
  <c r="FQ200" i="2"/>
  <c r="FT199" i="2"/>
  <c r="GM200" i="2"/>
  <c r="HH200" i="2"/>
  <c r="HJ200" i="2" s="1"/>
  <c r="GV4" i="2"/>
  <c r="GW4" i="2" s="1"/>
  <c r="GX4" i="2" s="1"/>
  <c r="GY4" i="2" s="1"/>
  <c r="FR200" i="2"/>
  <c r="DG200" i="2"/>
  <c r="DI199" i="2"/>
  <c r="EY199" i="2"/>
  <c r="ED199" i="2"/>
  <c r="AC199" i="2"/>
  <c r="AV200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HI201" i="2" s="1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AU199" i="2"/>
  <c r="CN200" i="2"/>
  <c r="CK201" i="2"/>
  <c r="EV201" i="2"/>
  <c r="EY200" i="2"/>
  <c r="ED200" i="2"/>
  <c r="DI200" i="2"/>
  <c r="AC200" i="2" l="1"/>
  <c r="DG201" i="2"/>
  <c r="EA201" i="2"/>
  <c r="GN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HG201" i="2"/>
  <c r="GO200" i="2"/>
  <c r="FS201" i="2"/>
  <c r="FR201" i="2"/>
  <c r="GL201" i="2"/>
  <c r="GA4" i="2"/>
  <c r="GB4" i="2" s="1"/>
  <c r="GC4" i="2" s="1"/>
  <c r="GD4" i="2" s="1"/>
  <c r="HH201" i="2"/>
  <c r="FQ201" i="2"/>
  <c r="GM201" i="2"/>
  <c r="DF201" i="2"/>
  <c r="EB201" i="2"/>
  <c r="CM201" i="2"/>
  <c r="EX201" i="2"/>
  <c r="AW201" i="2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W201" i="2"/>
  <c r="EY201" i="2" s="1"/>
  <c r="AV201" i="2"/>
  <c r="CL201" i="2"/>
  <c r="CN201" i="2" s="1"/>
  <c r="EI5" i="2" a="1"/>
  <c r="EI5" i="2" s="1"/>
  <c r="EJ5" i="2" s="1"/>
  <c r="GT5" i="2" a="1"/>
  <c r="GT5" i="2" s="1"/>
  <c r="GU5" i="2" s="1"/>
  <c r="EC201" i="2"/>
  <c r="ED201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EV202" i="2" s="1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EB202" i="2" s="1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DG202" i="2" s="1"/>
  <c r="AS202" i="2"/>
  <c r="AG202" i="2"/>
  <c r="Y202" i="2"/>
  <c r="FD5" i="2" a="1"/>
  <c r="FD5" i="2" s="1"/>
  <c r="FE5" i="2" s="1"/>
  <c r="DH201" i="2"/>
  <c r="CS6" i="2" a="1"/>
  <c r="CS6" i="2" s="1"/>
  <c r="CS5" i="2" a="1"/>
  <c r="CS5" i="2" s="1"/>
  <c r="CT5" i="2" s="1"/>
  <c r="AU200" i="2"/>
  <c r="AX199" i="2"/>
  <c r="DI201" i="2" l="1"/>
  <c r="HJ201" i="2"/>
  <c r="FF5" i="2"/>
  <c r="FG5" i="2" s="1"/>
  <c r="FH5" i="2" s="1"/>
  <c r="FI5" i="2" s="1"/>
  <c r="EK5" i="2"/>
  <c r="EL5" i="2" s="1"/>
  <c r="EM5" i="2" s="1"/>
  <c r="EN5" i="2" s="1"/>
  <c r="EX202" i="2"/>
  <c r="DP5" i="2"/>
  <c r="DQ5" i="2" s="1"/>
  <c r="DR5" i="2" s="1"/>
  <c r="DS5" i="2" s="1"/>
  <c r="CT6" i="2"/>
  <c r="CU5" i="2"/>
  <c r="CV5" i="2" s="1"/>
  <c r="CW5" i="2" s="1"/>
  <c r="CX5" i="2" s="1"/>
  <c r="CM202" i="2"/>
  <c r="BZ5" i="2"/>
  <c r="CA5" i="2" s="1"/>
  <c r="CB5" i="2" s="1"/>
  <c r="CC5" i="2" s="1"/>
  <c r="O5" i="2"/>
  <c r="P5" i="2" s="1"/>
  <c r="Q5" i="2" s="1"/>
  <c r="R5" i="2" s="1"/>
  <c r="HG202" i="2"/>
  <c r="GL202" i="2"/>
  <c r="GO201" i="2"/>
  <c r="FT201" i="2"/>
  <c r="FS202" i="2"/>
  <c r="GA5" i="2"/>
  <c r="GB5" i="2" s="1"/>
  <c r="GC5" i="2" s="1"/>
  <c r="GD5" i="2" s="1"/>
  <c r="GV5" i="2"/>
  <c r="GW5" i="2" s="1"/>
  <c r="GX5" i="2" s="1"/>
  <c r="GY5" i="2" s="1"/>
  <c r="GM202" i="2"/>
  <c r="DF202" i="2"/>
  <c r="FQ202" i="2"/>
  <c r="EA202" i="2"/>
  <c r="CK202" i="2"/>
  <c r="CK203" i="2" s="1"/>
  <c r="AC201" i="2"/>
  <c r="Z202" i="2"/>
  <c r="AB202" i="2"/>
  <c r="AW202" i="2"/>
  <c r="AJ5" i="2"/>
  <c r="AK5" i="2" s="1"/>
  <c r="AL5" i="2" s="1"/>
  <c r="AM5" i="2" s="1"/>
  <c r="FD6" i="2" a="1"/>
  <c r="FD6" i="2" s="1"/>
  <c r="FE6" i="2" s="1"/>
  <c r="FR202" i="2"/>
  <c r="EI6" i="2" a="1"/>
  <c r="EI6" i="2" s="1"/>
  <c r="EJ6" i="2" s="1"/>
  <c r="M6" i="2" a="1"/>
  <c r="M6" i="2" s="1"/>
  <c r="N6" i="2" s="1"/>
  <c r="DH202" i="2"/>
  <c r="GN202" i="2"/>
  <c r="GT6" i="2" a="1"/>
  <c r="GT6" i="2" s="1"/>
  <c r="GU6" i="2" s="1"/>
  <c r="BC6" i="2" a="1"/>
  <c r="BC6" i="2" s="1"/>
  <c r="BD6" i="2" s="1"/>
  <c r="AA202" i="2"/>
  <c r="AV202" i="2"/>
  <c r="BX6" i="2" a="1"/>
  <c r="BX6" i="2" s="1"/>
  <c r="BY6" i="2" s="1"/>
  <c r="HH202" i="2"/>
  <c r="CL202" i="2"/>
  <c r="EW202" i="2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EX203" i="2" s="1"/>
  <c r="DW203" i="2"/>
  <c r="FM203" i="2"/>
  <c r="FS203" i="2" s="1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DG203" i="2" s="1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85" i="2" a="1"/>
  <c r="AH185" i="2" s="1"/>
  <c r="AH162" i="2" a="1"/>
  <c r="AH162" i="2" s="1"/>
  <c r="AH140" i="2" a="1"/>
  <c r="AH140" i="2" s="1"/>
  <c r="AH155" i="2" a="1"/>
  <c r="AH155" i="2" s="1"/>
  <c r="AH143" i="2" a="1"/>
  <c r="AH143" i="2" s="1"/>
  <c r="AH17" i="2" a="1"/>
  <c r="AH17" i="2" s="1"/>
  <c r="AH37" i="2" a="1"/>
  <c r="AH37" i="2" s="1"/>
  <c r="AH136" i="2" a="1"/>
  <c r="AH136" i="2" s="1"/>
  <c r="AH198" i="2" a="1"/>
  <c r="AH198" i="2" s="1"/>
  <c r="AH92" i="2" a="1"/>
  <c r="AH92" i="2" s="1"/>
  <c r="AH38" i="2" a="1"/>
  <c r="AH38" i="2" s="1"/>
  <c r="AH83" i="2" a="1"/>
  <c r="AH83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BX29" i="2" a="1"/>
  <c r="BX29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151" i="2" a="1"/>
  <c r="AH151" i="2" s="1"/>
  <c r="AH14" i="2" a="1"/>
  <c r="AH14" i="2" s="1"/>
  <c r="AH157" i="2" a="1"/>
  <c r="AH157" i="2" s="1"/>
  <c r="AH79" i="2" a="1"/>
  <c r="AH79" i="2" s="1"/>
  <c r="AH201" i="2" a="1"/>
  <c r="AH201" i="2" s="1"/>
  <c r="DN103" i="2" a="1"/>
  <c r="DN103" i="2" s="1"/>
  <c r="DN114" i="2" a="1"/>
  <c r="DN114" i="2" s="1"/>
  <c r="CS77" i="2" a="1"/>
  <c r="CS77" i="2" s="1"/>
  <c r="BX8" i="2" a="1"/>
  <c r="BX8" i="2" s="1"/>
  <c r="AH90" i="2" a="1"/>
  <c r="AH90" i="2" s="1"/>
  <c r="AH89" i="2" a="1"/>
  <c r="AH89" i="2" s="1"/>
  <c r="AH19" i="2" a="1"/>
  <c r="AH19" i="2" s="1"/>
  <c r="AH186" i="2" a="1"/>
  <c r="AH186" i="2" s="1"/>
  <c r="AH56" i="2" a="1"/>
  <c r="AH56" i="2" s="1"/>
  <c r="AH197" i="2" a="1"/>
  <c r="AH197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EC202" i="2"/>
  <c r="EC20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HJ202" i="2"/>
  <c r="HG203" i="2"/>
  <c r="EV203" i="2"/>
  <c r="EY202" i="2"/>
  <c r="AX200" i="2"/>
  <c r="AU201" i="2"/>
  <c r="EA203" i="2"/>
  <c r="DF203" i="2"/>
  <c r="AC202" i="2" l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B203" i="2"/>
  <c r="ED203" i="2" s="1"/>
  <c r="FY107" i="2" a="1"/>
  <c r="FY107" i="2" s="1"/>
  <c r="FY187" i="2" a="1"/>
  <c r="FY187" i="2" s="1"/>
  <c r="FY65" i="2" a="1"/>
  <c r="FY65" i="2" s="1"/>
  <c r="FY168" i="2" a="1"/>
  <c r="FY168" i="2" s="1"/>
  <c r="GL203" i="2"/>
  <c r="FT202" i="2"/>
  <c r="FQ203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CM203" i="2"/>
  <c r="AB203" i="2"/>
  <c r="HI203" i="2"/>
  <c r="GM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W203" i="2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HH203" i="2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GN203" i="2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AV203" i="2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R203" i="2"/>
  <c r="FT203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H203" i="2"/>
  <c r="DI203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W203" i="2"/>
  <c r="EY203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L203" i="2"/>
  <c r="CN203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AU202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U203" i="2"/>
  <c r="AX203" i="2" s="1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0" i="4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D9" i="4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BY34" i="2"/>
  <c r="BZ33" i="2"/>
  <c r="CA33" i="2" s="1"/>
  <c r="CB33" i="2" s="1"/>
  <c r="CC33" i="2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CY172" i="2"/>
  <c r="CY21" i="2"/>
  <c r="CY130" i="2"/>
  <c r="CY74" i="2"/>
  <c r="CY93" i="2"/>
  <c r="CY26" i="2"/>
  <c r="CY80" i="2"/>
  <c r="CY47" i="2"/>
  <c r="CY85" i="2"/>
  <c r="CY201" i="2"/>
  <c r="CY175" i="2"/>
  <c r="CY176" i="2"/>
  <c r="CY70" i="2"/>
  <c r="CY62" i="2"/>
  <c r="CY4" i="2"/>
  <c r="CY164" i="2"/>
  <c r="CY7" i="2"/>
  <c r="CY168" i="2"/>
  <c r="CY51" i="2"/>
  <c r="CY66" i="2"/>
  <c r="CY69" i="2"/>
  <c r="CY10" i="2"/>
  <c r="CY39" i="2"/>
  <c r="CY68" i="2"/>
  <c r="CY73" i="2"/>
  <c r="CY60" i="2"/>
  <c r="CY107" i="2"/>
  <c r="CY6" i="2"/>
  <c r="CY117" i="2"/>
  <c r="CY13" i="2"/>
  <c r="CY109" i="2"/>
  <c r="CY24" i="2"/>
  <c r="CY152" i="2"/>
  <c r="CY44" i="2"/>
  <c r="CY137" i="2"/>
  <c r="CY91" i="2"/>
  <c r="CY174" i="2"/>
  <c r="CY18" i="2"/>
  <c r="CY81" i="2"/>
  <c r="CY187" i="2"/>
  <c r="CY75" i="2"/>
  <c r="CY194" i="2"/>
  <c r="CY9" i="2"/>
  <c r="CY193" i="2"/>
  <c r="CY22" i="2"/>
  <c r="CY101" i="2"/>
  <c r="CY147" i="2"/>
  <c r="CY203" i="2"/>
  <c r="CY40" i="2"/>
  <c r="CY195" i="2"/>
  <c r="CY83" i="2"/>
  <c r="CY77" i="2"/>
  <c r="CY45" i="2"/>
  <c r="CY36" i="2"/>
  <c r="CY127" i="2"/>
  <c r="CY88" i="2"/>
  <c r="CY119" i="2"/>
  <c r="CY25" i="2"/>
  <c r="CY183" i="2"/>
  <c r="CY196" i="2"/>
  <c r="CY184" i="2"/>
  <c r="CY54" i="2"/>
  <c r="CY160" i="2"/>
  <c r="CY78" i="2"/>
  <c r="CY67" i="2"/>
  <c r="CY171" i="2"/>
  <c r="CY169" i="2"/>
  <c r="CY163" i="2"/>
  <c r="CY14" i="2"/>
  <c r="CY65" i="2"/>
  <c r="CY82" i="2"/>
  <c r="CY84" i="2"/>
  <c r="CY113" i="2"/>
  <c r="CY8" i="2"/>
  <c r="CY118" i="2"/>
  <c r="CY5" i="2"/>
  <c r="CY42" i="2"/>
  <c r="CY157" i="2"/>
  <c r="CY178" i="2"/>
  <c r="CY140" i="2"/>
  <c r="CY202" i="2"/>
  <c r="CY182" i="2"/>
  <c r="CY29" i="2"/>
  <c r="CY129" i="2"/>
  <c r="CY71" i="2"/>
  <c r="CY188" i="2"/>
  <c r="CY49" i="2"/>
  <c r="CY27" i="2"/>
  <c r="CY106" i="2"/>
  <c r="CY53" i="2"/>
  <c r="CY35" i="2"/>
  <c r="CY34" i="2"/>
  <c r="CY23" i="2"/>
  <c r="CY185" i="2"/>
  <c r="CY167" i="2"/>
  <c r="CY165" i="2"/>
  <c r="CY30" i="2"/>
  <c r="CY156" i="2"/>
  <c r="CY112" i="2"/>
  <c r="CY64" i="2"/>
  <c r="CY161" i="2"/>
  <c r="CY132" i="2"/>
  <c r="CY20" i="2"/>
  <c r="CY170" i="2"/>
  <c r="CY55" i="2"/>
  <c r="CY57" i="2"/>
  <c r="CY148" i="2"/>
  <c r="CY136" i="2"/>
  <c r="CY124" i="2"/>
  <c r="CY145" i="2"/>
  <c r="CY151" i="2"/>
  <c r="CY58" i="2"/>
  <c r="CY121" i="2"/>
  <c r="CY159" i="2"/>
  <c r="CY126" i="2"/>
  <c r="CY115" i="2"/>
  <c r="CY33" i="2"/>
  <c r="CY97" i="2"/>
  <c r="CY192" i="2"/>
  <c r="CY153" i="2"/>
  <c r="CY134" i="2"/>
  <c r="CY197" i="2"/>
  <c r="CY38" i="2"/>
  <c r="CY138" i="2"/>
  <c r="CY86" i="2"/>
  <c r="CY162" i="2"/>
  <c r="CY122" i="2"/>
  <c r="CY15" i="2"/>
  <c r="CY41" i="2"/>
  <c r="CY158" i="2"/>
  <c r="CY48" i="2"/>
  <c r="CY180" i="2"/>
  <c r="CY11" i="2"/>
  <c r="CY16" i="2"/>
  <c r="CY63" i="2"/>
  <c r="CY87" i="2"/>
  <c r="CY155" i="2"/>
  <c r="CY149" i="2"/>
  <c r="CY79" i="2"/>
  <c r="CY125" i="2"/>
  <c r="CY111" i="2"/>
  <c r="CY173" i="2"/>
  <c r="CY56" i="2"/>
  <c r="CY141" i="2"/>
  <c r="CY181" i="2"/>
  <c r="CY144" i="2"/>
  <c r="CY99" i="2"/>
  <c r="CY96" i="2"/>
  <c r="CY95" i="2"/>
  <c r="CY94" i="2"/>
  <c r="CY72" i="2"/>
  <c r="CY116" i="2"/>
  <c r="CY19" i="2"/>
  <c r="CY59" i="2"/>
  <c r="CY100" i="2"/>
  <c r="CY108" i="2"/>
  <c r="CY139" i="2"/>
  <c r="CY32" i="2"/>
  <c r="CY166" i="2"/>
  <c r="CY103" i="2"/>
  <c r="CY190" i="2"/>
  <c r="CY186" i="2"/>
  <c r="CY135" i="2"/>
  <c r="CY150" i="2"/>
  <c r="CY179" i="2"/>
  <c r="CY52" i="2"/>
  <c r="CY37" i="2"/>
  <c r="CY102" i="2"/>
  <c r="CY131" i="2"/>
  <c r="CY46" i="2"/>
  <c r="CY114" i="2"/>
  <c r="CY50" i="2"/>
  <c r="CY123" i="2"/>
  <c r="CY142" i="2"/>
  <c r="CY200" i="2"/>
  <c r="CY31" i="2"/>
  <c r="CY105" i="2"/>
  <c r="CY12" i="2"/>
  <c r="CY143" i="2"/>
  <c r="CY98" i="2"/>
  <c r="CY177" i="2"/>
  <c r="CY198" i="2"/>
  <c r="CY133" i="2"/>
  <c r="CY110" i="2"/>
  <c r="CY92" i="2"/>
  <c r="CY154" i="2"/>
  <c r="CY28" i="2"/>
  <c r="CY191" i="2"/>
  <c r="CY146" i="2"/>
  <c r="CY104" i="2"/>
  <c r="CY76" i="2"/>
  <c r="CY90" i="2"/>
  <c r="CY189" i="2"/>
  <c r="CY61" i="2"/>
  <c r="CY120" i="2"/>
  <c r="CY17" i="2"/>
  <c r="CY199" i="2"/>
  <c r="CY43" i="2"/>
  <c r="CY89" i="2"/>
  <c r="CY128" i="2"/>
  <c r="CY3" i="2"/>
  <c r="C10" i="4" s="1"/>
  <c r="E10" i="4" s="1"/>
  <c r="F10" i="4" s="1"/>
  <c r="G10" i="4" s="1"/>
  <c r="L10" i="4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CD61" i="2"/>
  <c r="CD158" i="2"/>
  <c r="CD152" i="2"/>
  <c r="CD101" i="2"/>
  <c r="CD10" i="2"/>
  <c r="CD97" i="2"/>
  <c r="CD65" i="2"/>
  <c r="CD176" i="2"/>
  <c r="CD60" i="2"/>
  <c r="CD133" i="2"/>
  <c r="CD174" i="2"/>
  <c r="CD43" i="2"/>
  <c r="CD119" i="2"/>
  <c r="CD29" i="2"/>
  <c r="CD52" i="2"/>
  <c r="CD168" i="2"/>
  <c r="CD177" i="2"/>
  <c r="CD150" i="2"/>
  <c r="CD167" i="2"/>
  <c r="CD163" i="2"/>
  <c r="CD106" i="2"/>
  <c r="CD22" i="2"/>
  <c r="CD169" i="2"/>
  <c r="CD120" i="2"/>
  <c r="CD99" i="2"/>
  <c r="CD121" i="2"/>
  <c r="CD21" i="2"/>
  <c r="CD151" i="2"/>
  <c r="CD187" i="2"/>
  <c r="CD18" i="2"/>
  <c r="CD193" i="2"/>
  <c r="CD74" i="2"/>
  <c r="CD143" i="2"/>
  <c r="CD57" i="2"/>
  <c r="CD147" i="2"/>
  <c r="CD14" i="2"/>
  <c r="CD34" i="2"/>
  <c r="CD42" i="2"/>
  <c r="CD123" i="2"/>
  <c r="CD198" i="2"/>
  <c r="CD53" i="2"/>
  <c r="CD98" i="2"/>
  <c r="CD75" i="2"/>
  <c r="CD95" i="2"/>
  <c r="CD142" i="2"/>
  <c r="CD199" i="2"/>
  <c r="CD69" i="2"/>
  <c r="CD32" i="2"/>
  <c r="CD155" i="2"/>
  <c r="CD192" i="2"/>
  <c r="CD33" i="2"/>
  <c r="CD36" i="2"/>
  <c r="CD129" i="2"/>
  <c r="CD109" i="2"/>
  <c r="CD178" i="2"/>
  <c r="CD159" i="2"/>
  <c r="CD78" i="2"/>
  <c r="CD68" i="2"/>
  <c r="CD139" i="2"/>
  <c r="CD113" i="2"/>
  <c r="CD114" i="2"/>
  <c r="CD48" i="2"/>
  <c r="CD200" i="2"/>
  <c r="CD90" i="2"/>
  <c r="CD180" i="2"/>
  <c r="CD125" i="2"/>
  <c r="CD196" i="2"/>
  <c r="CD145" i="2"/>
  <c r="CD50" i="2"/>
  <c r="CD55" i="2"/>
  <c r="CD156" i="2"/>
  <c r="CD112" i="2"/>
  <c r="CD146" i="2"/>
  <c r="CD76" i="2"/>
  <c r="CD44" i="2"/>
  <c r="CD135" i="2"/>
  <c r="CD79" i="2"/>
  <c r="CD96" i="2"/>
  <c r="CD49" i="2"/>
  <c r="CD41" i="2"/>
  <c r="CD85" i="2"/>
  <c r="CD23" i="2"/>
  <c r="CD51" i="2"/>
  <c r="CD141" i="2"/>
  <c r="CD144" i="2"/>
  <c r="CD107" i="2"/>
  <c r="CD67" i="2"/>
  <c r="CD45" i="2"/>
  <c r="CD162" i="2"/>
  <c r="CD15" i="2"/>
  <c r="CD54" i="2"/>
  <c r="CD66" i="2"/>
  <c r="CD132" i="2"/>
  <c r="CD37" i="2"/>
  <c r="CD175" i="2"/>
  <c r="CD70" i="2"/>
  <c r="CD154" i="2"/>
  <c r="CD6" i="2"/>
  <c r="CD179" i="2"/>
  <c r="CD190" i="2"/>
  <c r="CD81" i="2"/>
  <c r="CD64" i="2"/>
  <c r="CD197" i="2"/>
  <c r="CD46" i="2"/>
  <c r="CD182" i="2"/>
  <c r="CD166" i="2"/>
  <c r="CD102" i="2"/>
  <c r="CD19" i="2"/>
  <c r="CD118" i="2"/>
  <c r="CD191" i="2"/>
  <c r="CD28" i="2"/>
  <c r="CD9" i="2"/>
  <c r="CD39" i="2"/>
  <c r="CD181" i="2"/>
  <c r="CD92" i="2"/>
  <c r="CD73" i="2"/>
  <c r="CD136" i="2"/>
  <c r="CD148" i="2"/>
  <c r="CD89" i="2"/>
  <c r="CD71" i="2"/>
  <c r="CD137" i="2"/>
  <c r="CD62" i="2"/>
  <c r="CD105" i="2"/>
  <c r="CD111" i="2"/>
  <c r="CD183" i="2"/>
  <c r="CD31" i="2"/>
  <c r="CD58" i="2"/>
  <c r="CD164" i="2"/>
  <c r="CD128" i="2"/>
  <c r="CD171" i="2"/>
  <c r="CD173" i="2"/>
  <c r="CD195" i="2"/>
  <c r="CD77" i="2"/>
  <c r="CD103" i="2"/>
  <c r="CD80" i="2"/>
  <c r="CD59" i="2"/>
  <c r="CD4" i="2"/>
  <c r="CD87" i="2"/>
  <c r="CD5" i="2"/>
  <c r="CD88" i="2"/>
  <c r="CD127" i="2"/>
  <c r="CD30" i="2"/>
  <c r="CD20" i="2"/>
  <c r="CD122" i="2"/>
  <c r="CD63" i="2"/>
  <c r="CD82" i="2"/>
  <c r="CD138" i="2"/>
  <c r="CD25" i="2"/>
  <c r="CD12" i="2"/>
  <c r="CD35" i="2"/>
  <c r="CD124" i="2"/>
  <c r="CD189" i="2"/>
  <c r="CD24" i="2"/>
  <c r="CD188" i="2"/>
  <c r="CD94" i="2"/>
  <c r="CD26" i="2"/>
  <c r="CD56" i="2"/>
  <c r="CD83" i="2"/>
  <c r="CD91" i="2"/>
  <c r="CD165" i="2"/>
  <c r="CD115" i="2"/>
  <c r="CD153" i="2"/>
  <c r="CD7" i="2"/>
  <c r="CD186" i="2"/>
  <c r="CD108" i="2"/>
  <c r="CD131" i="2"/>
  <c r="CD13" i="2"/>
  <c r="CD38" i="2"/>
  <c r="CD160" i="2"/>
  <c r="CD157" i="2"/>
  <c r="CD84" i="2"/>
  <c r="CD184" i="2"/>
  <c r="CD27" i="2"/>
  <c r="CD201" i="2"/>
  <c r="CD100" i="2"/>
  <c r="CD117" i="2"/>
  <c r="CD17" i="2"/>
  <c r="CD130" i="2"/>
  <c r="CD86" i="2"/>
  <c r="CD47" i="2"/>
  <c r="CD72" i="2"/>
  <c r="CD203" i="2"/>
  <c r="CD8" i="2"/>
  <c r="CD202" i="2"/>
  <c r="CD16" i="2"/>
  <c r="CD172" i="2"/>
  <c r="CD40" i="2"/>
  <c r="CD161" i="2"/>
  <c r="CD116" i="2"/>
  <c r="CD149" i="2"/>
  <c r="CD170" i="2"/>
  <c r="CD134" i="2"/>
  <c r="CD185" i="2"/>
  <c r="CD194" i="2"/>
  <c r="CD126" i="2"/>
  <c r="CD140" i="2"/>
  <c r="CD110" i="2"/>
  <c r="CD104" i="2"/>
  <c r="CD11" i="2"/>
  <c r="CD93" i="2"/>
  <c r="CD3" i="2"/>
  <c r="C9" i="4" s="1"/>
  <c r="E9" i="4" s="1"/>
  <c r="F9" i="4" s="1"/>
  <c r="G9" i="4" s="1"/>
  <c r="L9" i="4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FK3" i="2" s="1"/>
  <c r="EJ104" i="2"/>
  <c r="EK103" i="2"/>
  <c r="EL103" i="2" s="1"/>
  <c r="EM103" i="2" s="1"/>
  <c r="EN103" i="2" s="1"/>
  <c r="EP3" i="2" s="1"/>
  <c r="DO104" i="2"/>
  <c r="DP103" i="2"/>
  <c r="DQ103" i="2" s="1"/>
  <c r="DR103" i="2" s="1"/>
  <c r="DS103" i="2" s="1"/>
  <c r="DU3" i="2" s="1"/>
  <c r="CT104" i="2"/>
  <c r="CU103" i="2"/>
  <c r="CV103" i="2" s="1"/>
  <c r="CW103" i="2" s="1"/>
  <c r="CX103" i="2" s="1"/>
  <c r="CZ3" i="2" s="1"/>
  <c r="BY104" i="2"/>
  <c r="BZ103" i="2"/>
  <c r="CA103" i="2" s="1"/>
  <c r="CB103" i="2" s="1"/>
  <c r="CC103" i="2" s="1"/>
  <c r="CE3" i="2" s="1"/>
  <c r="N104" i="2"/>
  <c r="O103" i="2"/>
  <c r="P103" i="2" s="1"/>
  <c r="Q103" i="2" s="1"/>
  <c r="R103" i="2" s="1"/>
  <c r="GA103" i="2"/>
  <c r="GB103" i="2" s="1"/>
  <c r="GC103" i="2" s="1"/>
  <c r="GD103" i="2" s="1"/>
  <c r="GF3" i="2" s="1"/>
  <c r="GV103" i="2"/>
  <c r="GW103" i="2" s="1"/>
  <c r="GX103" i="2" s="1"/>
  <c r="GY103" i="2" s="1"/>
  <c r="HA3" i="2" s="1"/>
  <c r="AJ103" i="2"/>
  <c r="AK103" i="2" s="1"/>
  <c r="AL103" i="2" s="1"/>
  <c r="AM103" i="2" s="1"/>
  <c r="AO3" i="2" s="1"/>
  <c r="D7" i="4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BP20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P21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P22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P23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P24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P25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P26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P27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P28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P29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BP30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P31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BP32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P33" i="2"/>
  <c r="BE34" i="2"/>
  <c r="BF33" i="2"/>
  <c r="BG33" i="2" s="1"/>
  <c r="BH3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BP34" i="2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P35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P36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P37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P38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P39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P40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P41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P42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P43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P44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P45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P46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P47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P48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P49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P50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P51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P52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P53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P54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P55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P56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P57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P58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P59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P60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P61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P62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P63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P64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P65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P66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P67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P68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P69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P70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P71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P72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P73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P74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P75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P76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P77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P78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P79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P80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P81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P82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P83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I200" i="2"/>
  <c r="BI139" i="2"/>
  <c r="BI92" i="2"/>
  <c r="BI44" i="2"/>
  <c r="BI155" i="2"/>
  <c r="BI102" i="2"/>
  <c r="BI36" i="2"/>
  <c r="BI17" i="2"/>
  <c r="BI171" i="2"/>
  <c r="BI60" i="2"/>
  <c r="BI190" i="2"/>
  <c r="BI120" i="2"/>
  <c r="BI188" i="2"/>
  <c r="BI11" i="2"/>
  <c r="BI103" i="2"/>
  <c r="BI30" i="2"/>
  <c r="BI126" i="2"/>
  <c r="BI105" i="2"/>
  <c r="BI178" i="2"/>
  <c r="BI195" i="2"/>
  <c r="BI196" i="2"/>
  <c r="BI40" i="2"/>
  <c r="BI53" i="2"/>
  <c r="BI61" i="2"/>
  <c r="BI34" i="2"/>
  <c r="BI124" i="2"/>
  <c r="BI75" i="2"/>
  <c r="BI7" i="2"/>
  <c r="BI27" i="2"/>
  <c r="BI35" i="2"/>
  <c r="BI63" i="2"/>
  <c r="BI176" i="2"/>
  <c r="BI157" i="2"/>
  <c r="BI107" i="2"/>
  <c r="BI8" i="2"/>
  <c r="BI180" i="2"/>
  <c r="BI136" i="2"/>
  <c r="BI9" i="2"/>
  <c r="BI125" i="2"/>
  <c r="BI182" i="2"/>
  <c r="BI10" i="2"/>
  <c r="BI199" i="2"/>
  <c r="BI167" i="2"/>
  <c r="BI203" i="2"/>
  <c r="BI198" i="2"/>
  <c r="BI46" i="2"/>
  <c r="BI166" i="2"/>
  <c r="BI43" i="2"/>
  <c r="BI191" i="2"/>
  <c r="BI154" i="2"/>
  <c r="BI115" i="2"/>
  <c r="BI192" i="2"/>
  <c r="BI22" i="2"/>
  <c r="BI110" i="2"/>
  <c r="BI29" i="2"/>
  <c r="BI83" i="2"/>
  <c r="BI97" i="2"/>
  <c r="BI172" i="2"/>
  <c r="BI87" i="2"/>
  <c r="BI169" i="2"/>
  <c r="BI175" i="2"/>
  <c r="BI143" i="2"/>
  <c r="BI104" i="2"/>
  <c r="BI144" i="2"/>
  <c r="BI111" i="2"/>
  <c r="BI90" i="2"/>
  <c r="BI24" i="2"/>
  <c r="BI121" i="2"/>
  <c r="BI135" i="2"/>
  <c r="BI194" i="2"/>
  <c r="BI160" i="2"/>
  <c r="BI202" i="2"/>
  <c r="BI33" i="2"/>
  <c r="BI78" i="2"/>
  <c r="BI32" i="2"/>
  <c r="BI131" i="2"/>
  <c r="BI49" i="2"/>
  <c r="BI74" i="2"/>
  <c r="BI153" i="2"/>
  <c r="BI116" i="2"/>
  <c r="BI91" i="2"/>
  <c r="BI4" i="2"/>
  <c r="BI39" i="2"/>
  <c r="BI80" i="2"/>
  <c r="BI183" i="2"/>
  <c r="BI82" i="2"/>
  <c r="BI65" i="2"/>
  <c r="BI99" i="2"/>
  <c r="BI127" i="2"/>
  <c r="BI52" i="2"/>
  <c r="BI19" i="2"/>
  <c r="BI21" i="2"/>
  <c r="BI86" i="2"/>
  <c r="BI134" i="2"/>
  <c r="BI137" i="2"/>
  <c r="BI133" i="2"/>
  <c r="BI37" i="2"/>
  <c r="BI38" i="2"/>
  <c r="BI145" i="2"/>
  <c r="BI193" i="2"/>
  <c r="BI50" i="2"/>
  <c r="BI26" i="2"/>
  <c r="BI187" i="2"/>
  <c r="BI72" i="2"/>
  <c r="BI156" i="2"/>
  <c r="BI100" i="2"/>
  <c r="BI164" i="2"/>
  <c r="BI122" i="2"/>
  <c r="BI201" i="2"/>
  <c r="BI109" i="2"/>
  <c r="BI6" i="2"/>
  <c r="BI114" i="2"/>
  <c r="BI149" i="2"/>
  <c r="BI108" i="2"/>
  <c r="BI54" i="2"/>
  <c r="BI88" i="2"/>
  <c r="BI85" i="2"/>
  <c r="BI142" i="2"/>
  <c r="BI123" i="2"/>
  <c r="BI130" i="2"/>
  <c r="BI147" i="2"/>
  <c r="BI47" i="2"/>
  <c r="BI25" i="2"/>
  <c r="BI28" i="2"/>
  <c r="BI12" i="2"/>
  <c r="BI48" i="2"/>
  <c r="BI14" i="2"/>
  <c r="BI77" i="2"/>
  <c r="BI118" i="2"/>
  <c r="BI159" i="2"/>
  <c r="BI70" i="2"/>
  <c r="BI101" i="2"/>
  <c r="BI170" i="2"/>
  <c r="BI181" i="2"/>
  <c r="BI152" i="2"/>
  <c r="BI13" i="2"/>
  <c r="BI71" i="2"/>
  <c r="BI62" i="2"/>
  <c r="BI66" i="2"/>
  <c r="BI179" i="2"/>
  <c r="BI5" i="2"/>
  <c r="BI31" i="2"/>
  <c r="BI162" i="2"/>
  <c r="BI41" i="2"/>
  <c r="BI98" i="2"/>
  <c r="BI141" i="2"/>
  <c r="BI56" i="2"/>
  <c r="BI81" i="2"/>
  <c r="BI197" i="2"/>
  <c r="BI16" i="2"/>
  <c r="BI129" i="2"/>
  <c r="BI165" i="2"/>
  <c r="BI57" i="2"/>
  <c r="BI112" i="2"/>
  <c r="BI94" i="2"/>
  <c r="BI89" i="2"/>
  <c r="BI73" i="2"/>
  <c r="BI158" i="2"/>
  <c r="BI106" i="2"/>
  <c r="BI173" i="2"/>
  <c r="BI84" i="2"/>
  <c r="BI168" i="2"/>
  <c r="BI186" i="2"/>
  <c r="BI177" i="2"/>
  <c r="BI64" i="2"/>
  <c r="BI163" i="2"/>
  <c r="BI18" i="2"/>
  <c r="BI140" i="2"/>
  <c r="BI113" i="2"/>
  <c r="BI119" i="2"/>
  <c r="BI79" i="2"/>
  <c r="BI150" i="2"/>
  <c r="BI132" i="2"/>
  <c r="BI161" i="2"/>
  <c r="BI76" i="2"/>
  <c r="BI58" i="2"/>
  <c r="BI117" i="2"/>
  <c r="BI95" i="2"/>
  <c r="BI185" i="2"/>
  <c r="BI69" i="2"/>
  <c r="BI138" i="2"/>
  <c r="BI59" i="2"/>
  <c r="BI45" i="2"/>
  <c r="BI189" i="2"/>
  <c r="BI51" i="2"/>
  <c r="BI174" i="2"/>
  <c r="BI148" i="2"/>
  <c r="BI23" i="2"/>
  <c r="BI96" i="2"/>
  <c r="BI146" i="2"/>
  <c r="BI55" i="2"/>
  <c r="BI93" i="2"/>
  <c r="BI184" i="2"/>
  <c r="BI42" i="2"/>
  <c r="BI151" i="2"/>
  <c r="BI68" i="2"/>
  <c r="BI128" i="2"/>
  <c r="BI20" i="2"/>
  <c r="BI15" i="2"/>
  <c r="BI67" i="2"/>
  <c r="BI3" i="2"/>
  <c r="BF84" i="2"/>
  <c r="BG84" i="2" s="1"/>
  <c r="BH84" i="2" s="1"/>
  <c r="BE85" i="2"/>
  <c r="BS83" i="2"/>
  <c r="BP84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C8" i="4"/>
  <c r="E8" i="4" s="1"/>
  <c r="F8" i="4" s="1"/>
  <c r="G8" i="4" s="1"/>
  <c r="L8" i="4" s="1"/>
  <c r="BF85" i="2"/>
  <c r="BG85" i="2" s="1"/>
  <c r="BH85" i="2" s="1"/>
  <c r="BS84" i="2"/>
  <c r="BP85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BP86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P87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BP88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P89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BP90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P91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BP92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P93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BP94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P95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BP96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P97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BP98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P99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BP100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P101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BP102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J3" i="2" s="1"/>
  <c r="BS102" i="2"/>
  <c r="BP103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BP104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P105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BP106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P107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BP108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P109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BP110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P111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BP112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P113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BP114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C6" i="4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<sst xmlns="http://schemas.openxmlformats.org/spreadsheetml/2006/main" count="999" uniqueCount="313">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</sst>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122.20760219903367</c:v>
                </c:pt>
                <c:pt idx="14">
                  <c:v>146.99966348541213</c:v>
                </c:pt>
                <c:pt idx="15">
                  <c:v>174.93402927835265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201.47111266072736</c:v>
                </c:pt>
                <c:pt idx="19">
                  <c:v>225.99384895175194</c:v>
                </c:pt>
                <c:pt idx="20">
                  <c:v>252.38442832931835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253.67011357686798</c:v>
                </c:pt>
                <c:pt idx="24">
                  <c:v>274.86322161173604</c:v>
                </c:pt>
                <c:pt idx="25">
                  <c:v>297.30072111303951</c:v>
                </c:pt>
                <c:pt idx="26">
                  <c:v>319.70048005131179</c:v>
                </c:pt>
                <c:pt idx="27">
                  <c:v>340.78839978947013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2865696"/>
        <c:axId val="-2142867328"/>
      </c:scatterChart>
      <c:valAx>
        <c:axId val="-2142865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2867328"/>
        <c:crosses val="autoZero"/>
        <c:crossBetween val="midCat"/>
      </c:valAx>
      <c:valAx>
        <c:axId val="-214286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2865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5158128"/>
        <c:axId val="-2035154320"/>
      </c:scatterChart>
      <c:valAx>
        <c:axId val="-2035158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5154320"/>
        <c:crosses val="autoZero"/>
        <c:crossBetween val="midCat"/>
      </c:valAx>
      <c:valAx>
        <c:axId val="-203515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515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2866240"/>
        <c:axId val="-1213911184"/>
      </c:scatterChart>
      <c:valAx>
        <c:axId val="-2142866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911184"/>
        <c:crosses val="autoZero"/>
        <c:crossBetween val="midCat"/>
      </c:valAx>
      <c:valAx>
        <c:axId val="-121391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2866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13910096"/>
        <c:axId val="-1213908464"/>
      </c:scatterChart>
      <c:valAx>
        <c:axId val="-1213910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908464"/>
        <c:crosses val="autoZero"/>
        <c:crossBetween val="midCat"/>
      </c:valAx>
      <c:valAx>
        <c:axId val="-121390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910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13909008"/>
        <c:axId val="-1213911728"/>
      </c:scatterChart>
      <c:valAx>
        <c:axId val="-1213909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911728"/>
        <c:crosses val="autoZero"/>
        <c:crossBetween val="midCat"/>
      </c:valAx>
      <c:valAx>
        <c:axId val="-121391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909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13913360"/>
        <c:axId val="-1213912816"/>
      </c:scatterChart>
      <c:valAx>
        <c:axId val="-1213913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912816"/>
        <c:crosses val="autoZero"/>
        <c:crossBetween val="midCat"/>
      </c:valAx>
      <c:valAx>
        <c:axId val="-121391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391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0541024"/>
        <c:axId val="-1220544832"/>
      </c:scatterChart>
      <c:valAx>
        <c:axId val="-1220541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0544832"/>
        <c:crosses val="autoZero"/>
        <c:crossBetween val="midCat"/>
      </c:valAx>
      <c:valAx>
        <c:axId val="-122054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0541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0542112"/>
        <c:axId val="-1220541568"/>
      </c:scatterChart>
      <c:valAx>
        <c:axId val="-1220542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0541568"/>
        <c:crosses val="autoZero"/>
        <c:crossBetween val="midCat"/>
      </c:valAx>
      <c:valAx>
        <c:axId val="-122054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0542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0542656"/>
        <c:axId val="-1220538848"/>
      </c:scatterChart>
      <c:valAx>
        <c:axId val="-1220542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0538848"/>
        <c:crosses val="autoZero"/>
        <c:crossBetween val="midCat"/>
      </c:valAx>
      <c:valAx>
        <c:axId val="-122053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0542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0538304"/>
        <c:axId val="-2035153776"/>
      </c:scatterChart>
      <c:valAx>
        <c:axId val="-122053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5153776"/>
        <c:crosses val="autoZero"/>
        <c:crossBetween val="midCat"/>
      </c:valAx>
      <c:valAx>
        <c:axId val="-203515377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053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8" sqref="B18:M31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9" zoomScaleNormal="100" workbookViewId="0">
      <selection activeCell="O40" sqref="O40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75" t="s">
        <v>190</v>
      </c>
      <c r="D1" s="275"/>
      <c r="E1" s="27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82" t="s">
        <v>231</v>
      </c>
      <c r="B5" s="282"/>
      <c r="C5" s="26">
        <v>1.6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5.8" x14ac:dyDescent="0.3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0.9</v>
      </c>
      <c r="D9" s="36">
        <f t="shared" ref="D9:D18" si="0">C9*$C$5</f>
        <v>1.4400000000000002</v>
      </c>
      <c r="E9" s="37">
        <v>30</v>
      </c>
      <c r="F9" s="38" t="str">
        <f t="array" ref="F9">IF(E10="","",IF(INDEX(A:A,MAX(IF(ISNUMBER($A$36:$A$55),ROW($A$36:$A$55),"")))&lt;&gt;E9,"Corrigez : révolution incorrecte","OK"))</f>
        <v/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1"/>
      <c r="B19" s="39" t="s">
        <v>175</v>
      </c>
      <c r="C19" s="40">
        <f>SUM(C9:C18)</f>
        <v>0.9</v>
      </c>
      <c r="D19" s="41">
        <f>SUM(D9:D18)</f>
        <v>1.4400000000000002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71" t="s">
        <v>186</v>
      </c>
      <c r="D34" s="271"/>
      <c r="E34" s="272" t="s">
        <v>187</v>
      </c>
      <c r="F34" s="273"/>
      <c r="G34" s="273"/>
      <c r="H34" s="274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11</v>
      </c>
      <c r="B36" s="63">
        <v>83</v>
      </c>
      <c r="C36" s="63"/>
      <c r="D36" s="63"/>
      <c r="E36" s="54"/>
      <c r="F36" s="54"/>
      <c r="G36" s="54"/>
      <c r="H36" s="54"/>
      <c r="I36" s="52">
        <f>IFERROR(B36/A36,"")</f>
        <v>7.5454545454545459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12</v>
      </c>
      <c r="B37" s="63">
        <v>106</v>
      </c>
      <c r="C37" s="63">
        <v>1</v>
      </c>
      <c r="D37" s="63">
        <v>34</v>
      </c>
      <c r="E37" s="54"/>
      <c r="F37" s="54"/>
      <c r="G37" s="54">
        <v>1</v>
      </c>
      <c r="H37" s="54"/>
      <c r="I37" s="56">
        <f t="shared" ref="I37:I55" si="1">IF(A37&lt;&gt;0,(B37-(B36-D36))/(A37-A36),"")</f>
        <v>23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14</v>
      </c>
      <c r="B38" s="63">
        <v>110</v>
      </c>
      <c r="C38" s="63"/>
      <c r="D38" s="63"/>
      <c r="E38" s="54"/>
      <c r="F38" s="54"/>
      <c r="G38" s="54"/>
      <c r="H38" s="54"/>
      <c r="I38" s="56">
        <f t="shared" si="1"/>
        <v>19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16</v>
      </c>
      <c r="B39" s="63">
        <v>153</v>
      </c>
      <c r="C39" s="63"/>
      <c r="D39" s="63"/>
      <c r="E39" s="54"/>
      <c r="F39" s="54"/>
      <c r="G39" s="54"/>
      <c r="H39" s="54"/>
      <c r="I39" s="52">
        <f t="shared" si="1"/>
        <v>21.5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17</v>
      </c>
      <c r="B40" s="63">
        <v>176</v>
      </c>
      <c r="C40" s="63">
        <v>2</v>
      </c>
      <c r="D40" s="63">
        <v>43</v>
      </c>
      <c r="E40" s="54">
        <v>0.2</v>
      </c>
      <c r="F40" s="54"/>
      <c r="G40" s="54">
        <v>0.8</v>
      </c>
      <c r="H40" s="54"/>
      <c r="I40" s="52">
        <f t="shared" si="1"/>
        <v>23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19</v>
      </c>
      <c r="B41" s="63">
        <v>171</v>
      </c>
      <c r="C41" s="63"/>
      <c r="D41" s="63"/>
      <c r="E41" s="54"/>
      <c r="F41" s="54"/>
      <c r="G41" s="54"/>
      <c r="H41" s="54"/>
      <c r="I41" s="56">
        <f t="shared" si="1"/>
        <v>19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21</v>
      </c>
      <c r="B42" s="63">
        <v>212</v>
      </c>
      <c r="C42" s="63"/>
      <c r="D42" s="63"/>
      <c r="E42" s="54"/>
      <c r="F42" s="54"/>
      <c r="G42" s="54"/>
      <c r="H42" s="54"/>
      <c r="I42" s="56">
        <f t="shared" si="1"/>
        <v>20.5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22</v>
      </c>
      <c r="B43" s="63">
        <v>232</v>
      </c>
      <c r="C43" s="63">
        <v>3</v>
      </c>
      <c r="D43" s="63">
        <v>56</v>
      </c>
      <c r="E43" s="54">
        <v>0.4</v>
      </c>
      <c r="F43" s="54"/>
      <c r="G43" s="54">
        <v>0.6</v>
      </c>
      <c r="H43" s="54"/>
      <c r="I43" s="52">
        <f t="shared" si="1"/>
        <v>20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24</v>
      </c>
      <c r="B44" s="63">
        <v>209</v>
      </c>
      <c r="C44" s="63"/>
      <c r="D44" s="63"/>
      <c r="E44" s="54"/>
      <c r="F44" s="54"/>
      <c r="G44" s="54"/>
      <c r="H44" s="54"/>
      <c r="I44" s="52">
        <f t="shared" si="1"/>
        <v>16.5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26</v>
      </c>
      <c r="B45" s="63">
        <v>244</v>
      </c>
      <c r="C45" s="63"/>
      <c r="D45" s="63"/>
      <c r="E45" s="54"/>
      <c r="F45" s="54"/>
      <c r="G45" s="54"/>
      <c r="H45" s="54"/>
      <c r="I45" s="52">
        <f t="shared" si="1"/>
        <v>17.5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28</v>
      </c>
      <c r="B46" s="63">
        <v>277</v>
      </c>
      <c r="C46" s="63"/>
      <c r="D46" s="63"/>
      <c r="E46" s="54"/>
      <c r="F46" s="54"/>
      <c r="G46" s="54"/>
      <c r="H46" s="54"/>
      <c r="I46" s="52">
        <f t="shared" si="1"/>
        <v>16.5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30</v>
      </c>
      <c r="B47" s="63">
        <v>309</v>
      </c>
      <c r="C47" s="63"/>
      <c r="D47" s="63">
        <v>309</v>
      </c>
      <c r="E47" s="54">
        <v>0.4</v>
      </c>
      <c r="F47" s="54">
        <v>0.4</v>
      </c>
      <c r="G47" s="54">
        <v>0.2</v>
      </c>
      <c r="H47" s="54"/>
      <c r="I47" s="52">
        <f t="shared" si="1"/>
        <v>16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71" t="s">
        <v>186</v>
      </c>
      <c r="D60" s="271"/>
      <c r="E60" s="272" t="s">
        <v>187</v>
      </c>
      <c r="F60" s="273"/>
      <c r="G60" s="273"/>
      <c r="H60" s="274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53"/>
      <c r="C62" s="53"/>
      <c r="D62" s="5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53"/>
      <c r="C63" s="53"/>
      <c r="D63" s="5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53"/>
      <c r="C64" s="53"/>
      <c r="D64" s="5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53"/>
      <c r="C65" s="53"/>
      <c r="D65" s="5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53"/>
      <c r="C66" s="53"/>
      <c r="D66" s="5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53"/>
      <c r="C67" s="53"/>
      <c r="D67" s="5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53"/>
      <c r="C68" s="53"/>
      <c r="D68" s="5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71" t="s">
        <v>186</v>
      </c>
      <c r="D86" s="271"/>
      <c r="E86" s="272" t="s">
        <v>187</v>
      </c>
      <c r="F86" s="273"/>
      <c r="G86" s="273"/>
      <c r="H86" s="274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3"/>
      <c r="B88" s="63"/>
      <c r="C88" s="63"/>
      <c r="D88" s="63"/>
      <c r="E88" s="94"/>
      <c r="F88" s="94"/>
      <c r="G88" s="94"/>
      <c r="H88" s="9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3"/>
      <c r="B89" s="63"/>
      <c r="C89" s="63"/>
      <c r="D89" s="63"/>
      <c r="E89" s="94"/>
      <c r="F89" s="94"/>
      <c r="G89" s="94"/>
      <c r="H89" s="9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3"/>
      <c r="B90" s="63"/>
      <c r="C90" s="63"/>
      <c r="D90" s="63"/>
      <c r="E90" s="94"/>
      <c r="F90" s="94"/>
      <c r="G90" s="94"/>
      <c r="H90" s="9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3"/>
      <c r="B91" s="63"/>
      <c r="C91" s="63"/>
      <c r="D91" s="63"/>
      <c r="E91" s="94"/>
      <c r="F91" s="94"/>
      <c r="G91" s="94"/>
      <c r="H91" s="9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3"/>
      <c r="B92" s="63"/>
      <c r="C92" s="63"/>
      <c r="D92" s="63"/>
      <c r="E92" s="94"/>
      <c r="F92" s="94"/>
      <c r="G92" s="94"/>
      <c r="H92" s="9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3"/>
      <c r="B93" s="63"/>
      <c r="C93" s="63"/>
      <c r="D93" s="63"/>
      <c r="E93" s="94"/>
      <c r="F93" s="94"/>
      <c r="G93" s="94"/>
      <c r="H93" s="9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/>
      <c r="B94" s="63"/>
      <c r="C94" s="63"/>
      <c r="D94" s="63"/>
      <c r="E94" s="94"/>
      <c r="F94" s="94"/>
      <c r="G94" s="94"/>
      <c r="H94" s="9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71" t="s">
        <v>186</v>
      </c>
      <c r="D112" s="271"/>
      <c r="E112" s="272" t="s">
        <v>187</v>
      </c>
      <c r="F112" s="273"/>
      <c r="G112" s="273"/>
      <c r="H112" s="274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/>
      <c r="B114" s="63"/>
      <c r="C114" s="63"/>
      <c r="D114" s="63"/>
      <c r="E114" s="94"/>
      <c r="F114" s="94"/>
      <c r="G114" s="94"/>
      <c r="H114" s="9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/>
      <c r="B115" s="63"/>
      <c r="C115" s="63"/>
      <c r="D115" s="63"/>
      <c r="E115" s="94"/>
      <c r="F115" s="94"/>
      <c r="G115" s="94"/>
      <c r="H115" s="9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/>
      <c r="B116" s="63"/>
      <c r="C116" s="63"/>
      <c r="D116" s="63"/>
      <c r="E116" s="94"/>
      <c r="F116" s="94"/>
      <c r="G116" s="94"/>
      <c r="H116" s="9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/>
      <c r="B117" s="63"/>
      <c r="C117" s="63"/>
      <c r="D117" s="63"/>
      <c r="E117" s="94"/>
      <c r="F117" s="94"/>
      <c r="G117" s="94"/>
      <c r="H117" s="9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/>
      <c r="B118" s="63"/>
      <c r="C118" s="63"/>
      <c r="D118" s="63"/>
      <c r="E118" s="94"/>
      <c r="F118" s="94"/>
      <c r="G118" s="94"/>
      <c r="H118" s="9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/>
      <c r="B119" s="63"/>
      <c r="C119" s="63"/>
      <c r="D119" s="63"/>
      <c r="E119" s="94"/>
      <c r="F119" s="94"/>
      <c r="G119" s="94"/>
      <c r="H119" s="9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71" t="s">
        <v>186</v>
      </c>
      <c r="D138" s="271"/>
      <c r="E138" s="272" t="s">
        <v>187</v>
      </c>
      <c r="F138" s="273"/>
      <c r="G138" s="273"/>
      <c r="H138" s="274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71" t="s">
        <v>186</v>
      </c>
      <c r="D164" s="271"/>
      <c r="E164" s="272" t="s">
        <v>187</v>
      </c>
      <c r="F164" s="273"/>
      <c r="G164" s="273"/>
      <c r="H164" s="274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71" t="s">
        <v>186</v>
      </c>
      <c r="D190" s="271"/>
      <c r="E190" s="272" t="s">
        <v>187</v>
      </c>
      <c r="F190" s="273"/>
      <c r="G190" s="273"/>
      <c r="H190" s="274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71" t="s">
        <v>186</v>
      </c>
      <c r="D216" s="271"/>
      <c r="E216" s="272" t="s">
        <v>187</v>
      </c>
      <c r="F216" s="273"/>
      <c r="G216" s="273"/>
      <c r="H216" s="274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71" t="s">
        <v>186</v>
      </c>
      <c r="D242" s="271"/>
      <c r="E242" s="272" t="s">
        <v>187</v>
      </c>
      <c r="F242" s="273"/>
      <c r="G242" s="273"/>
      <c r="H242" s="274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71" t="s">
        <v>186</v>
      </c>
      <c r="D268" s="271"/>
      <c r="E268" s="272" t="s">
        <v>187</v>
      </c>
      <c r="F268" s="273"/>
      <c r="G268" s="273"/>
      <c r="H268" s="274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biFVeAMLAClO6pr3sJBCeugEscuCdVqZvFzZgxubjl9F8heoSrB2nKEUqWuNU8ADIdAi1u0CeTNrS5dLE0sQcA==" saltValue="uAHbgG8Efe44aUctrudRbw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">
      <c r="A8" s="115">
        <v>1</v>
      </c>
      <c r="B8" s="64">
        <v>0</v>
      </c>
      <c r="C8" s="52" t="s">
        <v>177</v>
      </c>
      <c r="D8" s="25"/>
      <c r="E8" s="115">
        <v>4</v>
      </c>
      <c r="F8" s="64">
        <v>1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1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">
      <c r="A15" s="25"/>
      <c r="B15" s="29" t="s">
        <v>300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6">
        <f>SUM(B16:B18)</f>
        <v>0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TXx7GuJOYFQ7ARoPDIIFmUVbFWF7jcOzc66aGeXF03Rcjv8Cb22zyMAUCLUEOTi21CrdUaeHamipi37+f9q0w==" saltValue="LnyCyXJMHHq4/CdAEn5ohg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171" zoomScaleNormal="100" workbookViewId="0">
      <selection activeCell="N196" sqref="N196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Pin maritime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/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/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/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148.54336005338024</v>
      </c>
      <c r="T3" s="62">
        <f>IF('Données projet'!E9&gt;30,$R$33-$H$33,LOOKUP('Données projet'!$E$9,$A$3:$A$203,R3:R203)-LOOKUP('Données projet'!$E$9,$A$3:$A$203,$H$3:$H$203))</f>
        <v>361.07991692964788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projet'!$B$10,Paramètres!$A$1:$I$88,3,0)*VLOOKUP('Données projet'!$B$10,Paramètres!$A$1:$I$88,5,0)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projet'!$E$9,$A$3:$A$203,AM3:AM203)-LOOKUP('Données projet'!$E$9,$A$3:$A$203,$H$3:$H$203))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projet'!$E$9,$A$3:$A$203,BH3:BH203)-LOOKUP('Données projet'!$E$9,$A$3:$A$203,$H$3:$H$203))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projet'!$E$9,$A$3:$A$203,CC3:CC203)-LOOKUP('Données projet'!$E$9,$A$3:$A$203,$H$3:$H$203))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projet'!$E$9,$A$3:$A$203,CX3:CX203)-LOOKUP('Données projet'!$E$9,$A$3:$A$203,$H$3:$H$203))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projet'!$E$9,$A$3:$A$203,DS3:DS203)-LOOKUP('Données projet'!$E$9,$A$3:$A$203,$H$3:$H$203))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projet'!$E$9,$A$3:$A$203,EN3:EN203)-LOOKUP('Données projet'!$E$9,$A$3:$A$203,$H$3:$H$203))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projet'!$E$9,$A$3:$A$203,FI3:FI203)-LOOKUP('Données projet'!$E$9,$A$3:$A$203,$H$3:$H$203))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projet'!$E$9,$A$3:$A$203,GD3:GD203)-LOOKUP('Données projet'!$E$9,$A$3:$A$203,$H$3:$H$203))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projet'!$E$9,$A$3:$A$203,GY3:GY203)-LOOKUP('Données projet'!$E$9,$A$3:$A$203,$H$3:$H$203))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7.5454545454545459</v>
      </c>
      <c r="N4" s="14">
        <f>IF('Données projet'!$A$36&gt;35,N3+M4-V3,IF(A4&lt;'Données projet'!$A$36,$K$205^A4,IF(A4='Données projet'!$A$36,'Données projet'!$B$36,N3+M4-V3)))</f>
        <v>1.4943820583928935</v>
      </c>
      <c r="O4" s="14">
        <f>N4*VLOOKUP('Données projet'!$B$9,Paramètres!$A$1:$I$88,3,0)*VLOOKUP('Données projet'!$B$9,Paramètres!$A$1:$I$88,5,0)</f>
        <v>0.89364047091895038</v>
      </c>
      <c r="P4" s="14">
        <f>EXP(-1.0587+0.8836*LN(O4)+0.284)</f>
        <v>0.41725306962072783</v>
      </c>
      <c r="Q4" s="22">
        <f t="shared" ref="Q4:Q34" si="2">(O4+P4)*0.475*44/12</f>
        <v>2.2831395831066059</v>
      </c>
      <c r="R4" s="62">
        <f t="shared" si="0"/>
        <v>295.61647291643993</v>
      </c>
      <c r="S4" s="62">
        <f ca="1">AVERAGE(OFFSET($R$3,0,0,'Données projet'!$E$9+1,1))-AVERAGE(OFFSET($H$3,0,0,'Données projet'!$E$9+1,1))</f>
        <v>148.54336005338024</v>
      </c>
      <c r="T4" s="62">
        <f>$T$3</f>
        <v>361.07991692964788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projet'!$B$10,Paramètres!$A$1:$I$88,3,0)*VLOOKUP('Données projet'!$B$10,Paramètres!$A$1:$I$88,5,0)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7.5454545454545459</v>
      </c>
      <c r="N5" s="14">
        <f>IF('Données projet'!$A$36&gt;35,N4+M5-V4,IF(A5&lt;'Données projet'!$A$36,$K$205^A5,IF(A5='Données projet'!$A$36,'Données projet'!$B$36,N4+M5-V4)))</f>
        <v>2.2331777364465815</v>
      </c>
      <c r="O5" s="14">
        <f>N5*VLOOKUP('Données projet'!$B$9,Paramètres!$A$1:$I$88,3,0)*VLOOKUP('Données projet'!$B$9,Paramètres!$A$1:$I$88,5,0)</f>
        <v>1.3354402863950559</v>
      </c>
      <c r="P5" s="14">
        <f t="shared" ref="P5:P68" si="33">EXP(-1.0587+0.8836*LN(O5)+0.284)</f>
        <v>0.59505053454406853</v>
      </c>
      <c r="Q5" s="22">
        <f t="shared" si="2"/>
        <v>3.3622715131356418</v>
      </c>
      <c r="R5" s="62">
        <f t="shared" si="0"/>
        <v>296.69560484646894</v>
      </c>
      <c r="S5" s="62">
        <f ca="1">AVERAGE(OFFSET($R$3,0,0,'Données projet'!$E$9+1,1))-AVERAGE(OFFSET($H$3,0,0,'Données projet'!$E$9+1,1))</f>
        <v>148.54336005338024</v>
      </c>
      <c r="T5" s="62">
        <f t="shared" ref="T5:T68" si="34">$T$3</f>
        <v>361.07991692964788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projet'!$B$10,Paramètres!$A$1:$I$88,3,0)*VLOOKUP('Données projet'!$B$10,Paramètres!$A$1:$I$88,5,0)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7.5454545454545459</v>
      </c>
      <c r="N6" s="14">
        <f>IF('Données projet'!$A$36&gt;35,N5+M6-V5,IF(A6&lt;'Données projet'!$A$36,$K$205^A6,IF(A6='Données projet'!$A$36,'Données projet'!$B$36,N5+M6-V5)))</f>
        <v>3.337220742548225</v>
      </c>
      <c r="O6" s="14">
        <f>N6*VLOOKUP('Données projet'!$B$9,Paramètres!$A$1:$I$88,3,0)*VLOOKUP('Données projet'!$B$9,Paramètres!$A$1:$I$88,5,0)</f>
        <v>1.9956580040438385</v>
      </c>
      <c r="P6" s="14">
        <f t="shared" si="33"/>
        <v>0.84861002696285914</v>
      </c>
      <c r="Q6" s="22">
        <f t="shared" si="2"/>
        <v>4.9537668206699985</v>
      </c>
      <c r="R6" s="62">
        <f t="shared" si="0"/>
        <v>298.28710015400333</v>
      </c>
      <c r="S6" s="62">
        <f ca="1">AVERAGE(OFFSET($R$3,0,0,'Données projet'!$E$9+1,1))-AVERAGE(OFFSET($H$3,0,0,'Données projet'!$E$9+1,1))</f>
        <v>148.54336005338024</v>
      </c>
      <c r="T6" s="62">
        <f t="shared" si="34"/>
        <v>361.07991692964788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projet'!$B$10,Paramètres!$A$1:$I$88,3,0)*VLOOKUP('Données projet'!$B$10,Paramètres!$A$1:$I$88,5,0)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7.5454545454545459</v>
      </c>
      <c r="N7" s="14">
        <f>IF('Données projet'!$A$36&gt;35,N6+M7-V6,IF(A7&lt;'Données projet'!$A$36,$K$205^A7,IF(A7='Données projet'!$A$36,'Données projet'!$B$36,N6+M7-V6)))</f>
        <v>4.9870828025606775</v>
      </c>
      <c r="O7" s="14">
        <f>N7*VLOOKUP('Données projet'!$B$9,Paramètres!$A$1:$I$88,3,0)*VLOOKUP('Données projet'!$B$9,Paramètres!$A$1:$I$88,5,0)</f>
        <v>2.9822755159312857</v>
      </c>
      <c r="P7" s="14">
        <f t="shared" si="33"/>
        <v>1.2102148238782438</v>
      </c>
      <c r="Q7" s="22">
        <f t="shared" si="2"/>
        <v>7.3019206751682626</v>
      </c>
      <c r="R7" s="62">
        <f t="shared" si="0"/>
        <v>300.63525400850159</v>
      </c>
      <c r="S7" s="62">
        <f ca="1">AVERAGE(OFFSET($R$3,0,0,'Données projet'!$E$9+1,1))-AVERAGE(OFFSET($H$3,0,0,'Données projet'!$E$9+1,1))</f>
        <v>148.54336005338024</v>
      </c>
      <c r="T7" s="62">
        <f t="shared" si="34"/>
        <v>361.07991692964788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projet'!$B$10,Paramètres!$A$1:$I$88,3,0)*VLOOKUP('Données projet'!$B$10,Paramètres!$A$1:$I$88,5,0)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7.5454545454545459</v>
      </c>
      <c r="N8" s="14">
        <f>IF('Données projet'!$A$36&gt;35,N7+M8-V7,IF(A8&lt;'Données projet'!$A$36,$K$205^A8,IF(A8='Données projet'!$A$36,'Données projet'!$B$36,N7+M8-V7)))</f>
        <v>7.4526070638664255</v>
      </c>
      <c r="O8" s="14">
        <f>N8*VLOOKUP('Données projet'!$B$9,Paramètres!$A$1:$I$88,3,0)*VLOOKUP('Données projet'!$B$9,Paramètres!$A$1:$I$88,5,0)</f>
        <v>4.4566590241921231</v>
      </c>
      <c r="P8" s="14">
        <f t="shared" si="33"/>
        <v>1.7259045655829262</v>
      </c>
      <c r="Q8" s="22">
        <f t="shared" si="2"/>
        <v>10.76796491885821</v>
      </c>
      <c r="R8" s="62">
        <f t="shared" si="0"/>
        <v>304.1012982521915</v>
      </c>
      <c r="S8" s="62">
        <f ca="1">AVERAGE(OFFSET($R$3,0,0,'Données projet'!$E$9+1,1))-AVERAGE(OFFSET($H$3,0,0,'Données projet'!$E$9+1,1))</f>
        <v>148.54336005338024</v>
      </c>
      <c r="T8" s="62">
        <f t="shared" si="34"/>
        <v>361.07991692964788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projet'!$B$10,Paramètres!$A$1:$I$88,3,0)*VLOOKUP('Données projet'!$B$10,Paramètres!$A$1:$I$88,5,0)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7.5454545454545459</v>
      </c>
      <c r="N9" s="14">
        <f>IF('Données projet'!$A$36&gt;35,N8+M9-V8,IF(A9&lt;'Données projet'!$A$36,$K$205^A9,IF(A9='Données projet'!$A$36,'Données projet'!$B$36,N8+M9-V8)))</f>
        <v>11.137042284494127</v>
      </c>
      <c r="O9" s="14">
        <f>N9*VLOOKUP('Données projet'!$B$9,Paramètres!$A$1:$I$88,3,0)*VLOOKUP('Données projet'!$B$9,Paramètres!$A$1:$I$88,5,0)</f>
        <v>6.6599512861274883</v>
      </c>
      <c r="P9" s="14">
        <f t="shared" si="33"/>
        <v>2.461337037629669</v>
      </c>
      <c r="Q9" s="22">
        <f t="shared" si="2"/>
        <v>15.886243830543714</v>
      </c>
      <c r="R9" s="62">
        <f t="shared" si="0"/>
        <v>309.21957716387703</v>
      </c>
      <c r="S9" s="62">
        <f ca="1">AVERAGE(OFFSET($R$3,0,0,'Données projet'!$E$9+1,1))-AVERAGE(OFFSET($H$3,0,0,'Données projet'!$E$9+1,1))</f>
        <v>148.54336005338024</v>
      </c>
      <c r="T9" s="62">
        <f t="shared" si="34"/>
        <v>361.07991692964788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projet'!$B$10,Paramètres!$A$1:$I$88,3,0)*VLOOKUP('Données projet'!$B$10,Paramètres!$A$1:$I$88,5,0)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7.5454545454545459</v>
      </c>
      <c r="N10" s="14">
        <f>IF('Données projet'!$A$36&gt;35,N9+M10-V9,IF(A10&lt;'Données projet'!$A$36,$K$205^A10,IF(A10='Données projet'!$A$36,'Données projet'!$B$36,N9+M10-V9)))</f>
        <v>16.642996173511026</v>
      </c>
      <c r="O10" s="14">
        <f>N10*VLOOKUP('Données projet'!$B$9,Paramètres!$A$1:$I$88,3,0)*VLOOKUP('Données projet'!$B$9,Paramètres!$A$1:$I$88,5,0)</f>
        <v>9.9525117117595947</v>
      </c>
      <c r="P10" s="14">
        <f t="shared" si="33"/>
        <v>3.5101477414317164</v>
      </c>
      <c r="Q10" s="22">
        <f t="shared" si="2"/>
        <v>23.447465214308199</v>
      </c>
      <c r="R10" s="62">
        <f t="shared" si="0"/>
        <v>316.7807985476415</v>
      </c>
      <c r="S10" s="62">
        <f ca="1">AVERAGE(OFFSET($R$3,0,0,'Données projet'!$E$9+1,1))-AVERAGE(OFFSET($H$3,0,0,'Données projet'!$E$9+1,1))</f>
        <v>148.54336005338024</v>
      </c>
      <c r="T10" s="62">
        <f t="shared" si="34"/>
        <v>361.07991692964788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projet'!$B$10,Paramètres!$A$1:$I$88,3,0)*VLOOKUP('Données projet'!$B$10,Paramètres!$A$1:$I$88,5,0)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7.5454545454545459</v>
      </c>
      <c r="N11" s="14">
        <f>IF('Données projet'!$A$36&gt;35,N10+M11-V10,IF(A11&lt;'Données projet'!$A$36,$K$205^A11,IF(A11='Données projet'!$A$36,'Données projet'!$B$36,N10+M11-V10)))</f>
        <v>24.870994879596463</v>
      </c>
      <c r="O11" s="14">
        <f>N11*VLOOKUP('Données projet'!$B$9,Paramètres!$A$1:$I$88,3,0)*VLOOKUP('Données projet'!$B$9,Paramètres!$A$1:$I$88,5,0)</f>
        <v>14.872854937998687</v>
      </c>
      <c r="P11" s="14">
        <f t="shared" si="33"/>
        <v>5.0058715967414829</v>
      </c>
      <c r="Q11" s="22">
        <f t="shared" si="2"/>
        <v>34.622115381339128</v>
      </c>
      <c r="R11" s="62">
        <f t="shared" si="0"/>
        <v>327.95544871467246</v>
      </c>
      <c r="S11" s="62">
        <f ca="1">AVERAGE(OFFSET($R$3,0,0,'Données projet'!$E$9+1,1))-AVERAGE(OFFSET($H$3,0,0,'Données projet'!$E$9+1,1))</f>
        <v>148.54336005338024</v>
      </c>
      <c r="T11" s="62">
        <f t="shared" si="34"/>
        <v>361.07991692964788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projet'!$B$10,Paramètres!$A$1:$I$88,3,0)*VLOOKUP('Données projet'!$B$10,Paramètres!$A$1:$I$88,5,0)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7.5454545454545459</v>
      </c>
      <c r="N12" s="14">
        <f>IF('Données projet'!$A$36&gt;35,N11+M12-V11,IF(A12&lt;'Données projet'!$A$36,$K$205^A12,IF(A12='Données projet'!$A$36,'Données projet'!$B$36,N11+M12-V11)))</f>
        <v>37.166768522450475</v>
      </c>
      <c r="O12" s="14">
        <f>N12*VLOOKUP('Données projet'!$B$9,Paramètres!$A$1:$I$88,3,0)*VLOOKUP('Données projet'!$B$9,Paramètres!$A$1:$I$88,5,0)</f>
        <v>22.225727576425388</v>
      </c>
      <c r="P12" s="14">
        <f t="shared" si="33"/>
        <v>7.1389446510425687</v>
      </c>
      <c r="Q12" s="22">
        <f t="shared" si="2"/>
        <v>51.143470796173354</v>
      </c>
      <c r="R12" s="62">
        <f t="shared" si="0"/>
        <v>344.47680412950666</v>
      </c>
      <c r="S12" s="62">
        <f ca="1">AVERAGE(OFFSET($R$3,0,0,'Données projet'!$E$9+1,1))-AVERAGE(OFFSET($H$3,0,0,'Données projet'!$E$9+1,1))</f>
        <v>148.54336005338024</v>
      </c>
      <c r="T12" s="62">
        <f t="shared" si="34"/>
        <v>361.07991692964788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projet'!$B$10,Paramètres!$A$1:$I$88,3,0)*VLOOKUP('Données projet'!$B$10,Paramètres!$A$1:$I$88,5,0)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7.5454545454545459</v>
      </c>
      <c r="N13" s="14">
        <f>IF('Données projet'!$A$36&gt;35,N12+M13-V12,IF(A13&lt;'Données projet'!$A$36,$K$205^A13,IF(A13='Données projet'!$A$36,'Données projet'!$B$36,N12+M13-V12)))</f>
        <v>55.541352048391744</v>
      </c>
      <c r="O13" s="14">
        <f>N13*VLOOKUP('Données projet'!$B$9,Paramètres!$A$1:$I$88,3,0)*VLOOKUP('Données projet'!$B$9,Paramètres!$A$1:$I$88,5,0)</f>
        <v>33.213728524938269</v>
      </c>
      <c r="P13" s="14">
        <f t="shared" si="33"/>
        <v>10.180950459021789</v>
      </c>
      <c r="Q13" s="22">
        <f t="shared" si="2"/>
        <v>75.579065897063757</v>
      </c>
      <c r="R13" s="62">
        <f t="shared" si="0"/>
        <v>368.91239923039706</v>
      </c>
      <c r="S13" s="62">
        <f ca="1">AVERAGE(OFFSET($R$3,0,0,'Données projet'!$E$9+1,1))-AVERAGE(OFFSET($H$3,0,0,'Données projet'!$E$9+1,1))</f>
        <v>148.54336005338024</v>
      </c>
      <c r="T13" s="62">
        <f t="shared" si="34"/>
        <v>361.07991692964788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projet'!$B$10,Paramètres!$A$1:$I$88,3,0)*VLOOKUP('Données projet'!$B$10,Paramètres!$A$1:$I$88,5,0)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83</v>
      </c>
      <c r="L14" s="13">
        <f>VLOOKUP(A14,'Données projet'!$A$35:$I$55,9,0)</f>
        <v>7.5454545454545459</v>
      </c>
      <c r="M14" s="13">
        <f t="array" ref="M14">INDEX(L:L,MIN(IF(ISNUMBER(L14:L210),ROW(L14:L210),"")))</f>
        <v>7.5454545454545459</v>
      </c>
      <c r="N14" s="14">
        <f>IF('Données projet'!$A$36&gt;35,N13+M14-V13,IF(A14&lt;'Données projet'!$A$36,$K$205^A14,IF(A14='Données projet'!$A$36,'Données projet'!$B$36,N13+M14-V13)))</f>
        <v>83</v>
      </c>
      <c r="O14" s="14">
        <f>N14*VLOOKUP('Données projet'!$B$9,Paramètres!$A$1:$I$88,3,0)*VLOOKUP('Données projet'!$B$9,Paramètres!$A$1:$I$88,5,0)</f>
        <v>49.634</v>
      </c>
      <c r="P14" s="14">
        <f t="shared" si="33"/>
        <v>14.519198189037462</v>
      </c>
      <c r="Q14" s="22">
        <f t="shared" si="2"/>
        <v>111.73348684590691</v>
      </c>
      <c r="R14" s="62">
        <f t="shared" si="0"/>
        <v>405.06682017924021</v>
      </c>
      <c r="S14" s="62">
        <f ca="1">AVERAGE(OFFSET($R$3,0,0,'Données projet'!$E$9+1,1))-AVERAGE(OFFSET($H$3,0,0,'Données projet'!$E$9+1,1))</f>
        <v>148.54336005338024</v>
      </c>
      <c r="T14" s="62">
        <f t="shared" si="34"/>
        <v>361.07991692964788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projet'!$B$10,Paramètres!$A$1:$I$88,3,0)*VLOOKUP('Données projet'!$B$10,Paramètres!$A$1:$I$88,5,0)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23</v>
      </c>
      <c r="M15" s="13">
        <f t="array" ref="M15">INDEX(L:L,MIN(IF(ISNUMBER(L15:L211),ROW(L15:L211),"")))</f>
        <v>23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projet'!$B$9,Paramètres!$A$1:$I$88,3,0)*VLOOKUP('Données projet'!$B$9,Paramètres!$A$1:$I$88,5,0)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148.54336005338024</v>
      </c>
      <c r="T15" s="62">
        <f t="shared" si="34"/>
        <v>361.07991692964788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projet'!$B$10,Paramètres!$A$1:$I$88,3,0)*VLOOKUP('Données projet'!$B$10,Paramètres!$A$1:$I$88,5,0)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</v>
      </c>
      <c r="N16" s="14">
        <f>IF('Données projet'!$A$36&gt;35,N15+M16-V15,IF(A16&lt;'Données projet'!$A$36,$K$205^A16,IF(A16='Données projet'!$A$36,'Données projet'!$B$36,N15+M16-V15)))</f>
        <v>91</v>
      </c>
      <c r="O16" s="14">
        <f>N16*VLOOKUP('Données projet'!$B$9,Paramètres!$A$1:$I$88,3,0)*VLOOKUP('Données projet'!$B$9,Paramètres!$A$1:$I$88,5,0)</f>
        <v>54.417999999999999</v>
      </c>
      <c r="P16" s="14">
        <f t="shared" si="33"/>
        <v>15.749044324804036</v>
      </c>
      <c r="Q16" s="22">
        <f t="shared" si="2"/>
        <v>122.20760219903367</v>
      </c>
      <c r="R16" s="62">
        <f t="shared" si="0"/>
        <v>415.54093553236697</v>
      </c>
      <c r="S16" s="62">
        <f ca="1">AVERAGE(OFFSET($R$3,0,0,'Données projet'!$E$9+1,1))-AVERAGE(OFFSET($H$3,0,0,'Données projet'!$E$9+1,1))</f>
        <v>148.54336005338024</v>
      </c>
      <c r="T16" s="62">
        <f t="shared" si="34"/>
        <v>361.07991692964788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projet'!$B$10,Paramètres!$A$1:$I$88,3,0)*VLOOKUP('Données projet'!$B$10,Paramètres!$A$1:$I$88,5,0)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110</v>
      </c>
      <c r="L17" s="13">
        <f>VLOOKUP(A17,'Données projet'!$A$35:$I$55,9,0)</f>
        <v>19</v>
      </c>
      <c r="M17" s="13">
        <f t="array" ref="M17">INDEX(L:L,MIN(IF(ISNUMBER(L17:L213),ROW(L17:L213),"")))</f>
        <v>19</v>
      </c>
      <c r="N17" s="14">
        <f>IF('Données projet'!$A$36&gt;35,N16+M17-V16,IF(A17&lt;'Données projet'!$A$36,$K$205^A17,IF(A17='Données projet'!$A$36,'Données projet'!$B$36,N16+M17-V16)))</f>
        <v>110</v>
      </c>
      <c r="O17" s="14">
        <f>N17*VLOOKUP('Données projet'!$B$9,Paramètres!$A$1:$I$88,3,0)*VLOOKUP('Données projet'!$B$9,Paramètres!$A$1:$I$88,5,0)</f>
        <v>65.78</v>
      </c>
      <c r="P17" s="14">
        <f t="shared" si="33"/>
        <v>18.621720661480644</v>
      </c>
      <c r="Q17" s="22">
        <f t="shared" si="2"/>
        <v>146.99966348541213</v>
      </c>
      <c r="R17" s="62">
        <f t="shared" si="0"/>
        <v>440.33299681874541</v>
      </c>
      <c r="S17" s="62">
        <f ca="1">AVERAGE(OFFSET($R$3,0,0,'Données projet'!$E$9+1,1))-AVERAGE(OFFSET($H$3,0,0,'Données projet'!$E$9+1,1))</f>
        <v>148.54336005338024</v>
      </c>
      <c r="T17" s="62">
        <f t="shared" si="34"/>
        <v>361.07991692964788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projet'!$B$10,Paramètres!$A$1:$I$88,3,0)*VLOOKUP('Données projet'!$B$10,Paramètres!$A$1:$I$88,5,0)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21.5</v>
      </c>
      <c r="N18" s="14">
        <f>IF('Données projet'!$A$36&gt;35,N17+M18-V17,IF(A18&lt;'Données projet'!$A$36,$K$205^A18,IF(A18='Données projet'!$A$36,'Données projet'!$B$36,N17+M18-V17)))</f>
        <v>131.5</v>
      </c>
      <c r="O18" s="14">
        <f>N18*VLOOKUP('Données projet'!$B$9,Paramètres!$A$1:$I$88,3,0)*VLOOKUP('Données projet'!$B$9,Paramètres!$A$1:$I$88,5,0)</f>
        <v>78.637</v>
      </c>
      <c r="P18" s="14">
        <f t="shared" si="33"/>
        <v>21.803590973216835</v>
      </c>
      <c r="Q18" s="22">
        <f t="shared" si="2"/>
        <v>174.93402927835265</v>
      </c>
      <c r="R18" s="62">
        <f t="shared" si="0"/>
        <v>468.26736261168594</v>
      </c>
      <c r="S18" s="62">
        <f ca="1">AVERAGE(OFFSET($R$3,0,0,'Données projet'!$E$9+1,1))-AVERAGE(OFFSET($H$3,0,0,'Données projet'!$E$9+1,1))</f>
        <v>148.54336005338024</v>
      </c>
      <c r="T18" s="62">
        <f t="shared" si="34"/>
        <v>361.07991692964788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projet'!$B$10,Paramètres!$A$1:$I$88,3,0)*VLOOKUP('Données projet'!$B$10,Paramètres!$A$1:$I$88,5,0)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153</v>
      </c>
      <c r="L19" s="13">
        <f>VLOOKUP(A19,'Données projet'!$A$35:$I$55,9,0)</f>
        <v>21.5</v>
      </c>
      <c r="M19" s="13">
        <f t="array" ref="M19">INDEX(L:L,MIN(IF(ISNUMBER(L19:L215),ROW(L19:L215),"")))</f>
        <v>21.5</v>
      </c>
      <c r="N19" s="14">
        <f>IF('Données projet'!$A$36&gt;35,N18+M19-V18,IF(A19&lt;'Données projet'!$A$36,$K$205^A19,IF(A19='Données projet'!$A$36,'Données projet'!$B$36,N18+M19-V18)))</f>
        <v>153</v>
      </c>
      <c r="O19" s="14">
        <f>N19*VLOOKUP('Données projet'!$B$9,Paramètres!$A$1:$I$88,3,0)*VLOOKUP('Données projet'!$B$9,Paramètres!$A$1:$I$88,5,0)</f>
        <v>91.494000000000014</v>
      </c>
      <c r="P19" s="14">
        <f t="shared" si="33"/>
        <v>24.925195840896542</v>
      </c>
      <c r="Q19" s="22">
        <f t="shared" si="2"/>
        <v>202.76343275622813</v>
      </c>
      <c r="R19" s="62">
        <f t="shared" si="0"/>
        <v>496.09676608956147</v>
      </c>
      <c r="S19" s="62">
        <f ca="1">AVERAGE(OFFSET($R$3,0,0,'Données projet'!$E$9+1,1))-AVERAGE(OFFSET($H$3,0,0,'Données projet'!$E$9+1,1))</f>
        <v>148.54336005338024</v>
      </c>
      <c r="T19" s="62">
        <f t="shared" si="34"/>
        <v>361.07991692964788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projet'!$B$10,Paramètres!$A$1:$I$88,3,0)*VLOOKUP('Données projet'!$B$10,Paramètres!$A$1:$I$88,5,0)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23</v>
      </c>
      <c r="M20" s="13">
        <f t="array" ref="M20">INDEX(L:L,MIN(IF(ISNUMBER(L20:L216),ROW(L20:L216),"")))</f>
        <v>23</v>
      </c>
      <c r="N20" s="14">
        <f>IF('Données projet'!$A$36&gt;35,N19+M20-V19,IF(A20&lt;'Données projet'!$A$36,$K$205^A20,IF(A20='Données projet'!$A$36,'Données projet'!$B$36,N19+M20-V19)))</f>
        <v>176</v>
      </c>
      <c r="O20" s="14">
        <f>N20*VLOOKUP('Données projet'!$B$9,Paramètres!$A$1:$I$88,3,0)*VLOOKUP('Données projet'!$B$9,Paramètres!$A$1:$I$88,5,0)</f>
        <v>105.24800000000002</v>
      </c>
      <c r="P20" s="14">
        <f t="shared" si="33"/>
        <v>28.208515027560551</v>
      </c>
      <c r="Q20" s="22">
        <f t="shared" si="2"/>
        <v>232.43676367300131</v>
      </c>
      <c r="R20" s="62">
        <f t="shared" si="0"/>
        <v>525.77009700633459</v>
      </c>
      <c r="S20" s="62">
        <f ca="1">AVERAGE(OFFSET($R$3,0,0,'Données projet'!$E$9+1,1))-AVERAGE(OFFSET($H$3,0,0,'Données projet'!$E$9+1,1))</f>
        <v>148.54336005338024</v>
      </c>
      <c r="T20" s="62">
        <f t="shared" si="34"/>
        <v>361.07991692964788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projet'!$B$9,Paramètres!$A$1:$I$88,7,0))</f>
        <v>9.0000000000000011E-2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projet'!$B$9,Paramètres!$A$1:$I$88,3,0)*0.475*44/12</f>
        <v>3.0700150566455107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projet'!$B$10,Paramètres!$A$1:$I$88,3,0)*VLOOKUP('Données projet'!$B$10,Paramètres!$A$1:$I$88,5,0)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</v>
      </c>
      <c r="N21" s="14">
        <f>IF('Données projet'!$A$36&gt;35,N20+M21-V20,IF(A21&lt;'Données projet'!$A$36,$K$205^A21,IF(A21='Données projet'!$A$36,'Données projet'!$B$36,N20+M21-V20)))</f>
        <v>152</v>
      </c>
      <c r="O21" s="14">
        <f>N21*VLOOKUP('Données projet'!$B$9,Paramètres!$A$1:$I$88,3,0)*VLOOKUP('Données projet'!$B$9,Paramètres!$A$1:$I$88,5,0)</f>
        <v>90.896000000000001</v>
      </c>
      <c r="P21" s="14">
        <f t="shared" si="33"/>
        <v>24.781193872187952</v>
      </c>
      <c r="Q21" s="22">
        <f t="shared" si="2"/>
        <v>201.47111266072736</v>
      </c>
      <c r="R21" s="62">
        <f t="shared" si="0"/>
        <v>494.80444599406064</v>
      </c>
      <c r="S21" s="62">
        <f ca="1">AVERAGE(OFFSET($R$3,0,0,'Données projet'!$E$9+1,1))-AVERAGE(OFFSET($H$3,0,0,'Données projet'!$E$9+1,1))</f>
        <v>148.54336005338024</v>
      </c>
      <c r="T21" s="62">
        <f t="shared" si="34"/>
        <v>361.07991692964788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3.0098139339089802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projet'!$B$10,Paramètres!$A$1:$I$88,3,0)*VLOOKUP('Données projet'!$B$10,Paramètres!$A$1:$I$88,5,0)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171</v>
      </c>
      <c r="L22" s="13">
        <f>VLOOKUP(A22,'Données projet'!$A$35:$I$55,9,0)</f>
        <v>19</v>
      </c>
      <c r="M22" s="13">
        <f t="array" ref="M22">INDEX(L:L,MIN(IF(ISNUMBER(L22:L218),ROW(L22:L218),"")))</f>
        <v>19</v>
      </c>
      <c r="N22" s="14">
        <f>IF('Données projet'!$A$36&gt;35,N21+M22-V21,IF(A22&lt;'Données projet'!$A$36,$K$205^A22,IF(A22='Données projet'!$A$36,'Données projet'!$B$36,N21+M22-V21)))</f>
        <v>171</v>
      </c>
      <c r="O22" s="14">
        <f>N22*VLOOKUP('Données projet'!$B$9,Paramètres!$A$1:$I$88,3,0)*VLOOKUP('Données projet'!$B$9,Paramètres!$A$1:$I$88,5,0)</f>
        <v>102.258</v>
      </c>
      <c r="P22" s="14">
        <f t="shared" si="33"/>
        <v>27.499233847895859</v>
      </c>
      <c r="Q22" s="22">
        <f t="shared" si="2"/>
        <v>225.99384895175194</v>
      </c>
      <c r="R22" s="62">
        <f t="shared" si="0"/>
        <v>519.3271822850852</v>
      </c>
      <c r="S22" s="62">
        <f ca="1">AVERAGE(OFFSET($R$3,0,0,'Données projet'!$E$9+1,1))-AVERAGE(OFFSET($H$3,0,0,'Données projet'!$E$9+1,1))</f>
        <v>148.54336005338024</v>
      </c>
      <c r="T22" s="62">
        <f t="shared" si="34"/>
        <v>361.07991692964788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2.9507933184702542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projet'!$B$10,Paramètres!$A$1:$I$88,3,0)*VLOOKUP('Données projet'!$B$10,Paramètres!$A$1:$I$88,5,0)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20.5</v>
      </c>
      <c r="N23" s="14">
        <f>IF('Données projet'!$A$36&gt;35,N22+M23-V22,IF(A23&lt;'Données projet'!$A$36,$K$205^A23,IF(A23='Données projet'!$A$36,'Données projet'!$B$36,N22+M23-V22)))</f>
        <v>191.5</v>
      </c>
      <c r="O23" s="14">
        <f>N23*VLOOKUP('Données projet'!$B$9,Paramètres!$A$1:$I$88,3,0)*VLOOKUP('Données projet'!$B$9,Paramètres!$A$1:$I$88,5,0)</f>
        <v>114.51700000000001</v>
      </c>
      <c r="P23" s="14">
        <f t="shared" si="33"/>
        <v>30.392719614919649</v>
      </c>
      <c r="Q23" s="22">
        <f t="shared" si="2"/>
        <v>252.38442832931835</v>
      </c>
      <c r="R23" s="62">
        <f t="shared" si="0"/>
        <v>545.7177616626517</v>
      </c>
      <c r="S23" s="62">
        <f ca="1">AVERAGE(OFFSET($R$3,0,0,'Données projet'!$E$9+1,1))-AVERAGE(OFFSET($H$3,0,0,'Données projet'!$E$9+1,1))</f>
        <v>148.54336005338024</v>
      </c>
      <c r="T23" s="62">
        <f t="shared" si="34"/>
        <v>361.07991692964788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2.8929300613012607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projet'!$B$10,Paramètres!$A$1:$I$88,3,0)*VLOOKUP('Données projet'!$B$10,Paramètres!$A$1:$I$88,5,0)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212</v>
      </c>
      <c r="L24" s="13">
        <f>VLOOKUP(A24,'Données projet'!$A$35:$I$55,9,0)</f>
        <v>20.5</v>
      </c>
      <c r="M24" s="13">
        <f t="array" ref="M24">INDEX(L:L,MIN(IF(ISNUMBER(L24:L220),ROW(L24:L220),"")))</f>
        <v>20.5</v>
      </c>
      <c r="N24" s="14">
        <f>IF('Données projet'!$A$36&gt;35,N23+M24-V23,IF(A24&lt;'Données projet'!$A$36,$K$205^A24,IF(A24='Données projet'!$A$36,'Données projet'!$B$36,N23+M24-V23)))</f>
        <v>212</v>
      </c>
      <c r="O24" s="14">
        <f>N24*VLOOKUP('Données projet'!$B$9,Paramètres!$A$1:$I$88,3,0)*VLOOKUP('Données projet'!$B$9,Paramètres!$A$1:$I$88,5,0)</f>
        <v>126.77600000000002</v>
      </c>
      <c r="P24" s="14">
        <f t="shared" si="33"/>
        <v>33.250302273150254</v>
      </c>
      <c r="Q24" s="22">
        <f t="shared" si="2"/>
        <v>278.7124764590701</v>
      </c>
      <c r="R24" s="62">
        <f t="shared" si="0"/>
        <v>572.04580979240336</v>
      </c>
      <c r="S24" s="62">
        <f ca="1">AVERAGE(OFFSET($R$3,0,0,'Données projet'!$E$9+1,1))-AVERAGE(OFFSET($H$3,0,0,'Données projet'!$E$9+1,1))</f>
        <v>148.54336005338024</v>
      </c>
      <c r="T24" s="62">
        <f t="shared" si="34"/>
        <v>361.07991692964788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2.8362014673122493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projet'!$B$10,Paramètres!$A$1:$I$88,3,0)*VLOOKUP('Données projet'!$B$10,Paramètres!$A$1:$I$88,5,0)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20</v>
      </c>
      <c r="M25" s="13">
        <f t="array" ref="M25">INDEX(L:L,MIN(IF(ISNUMBER(L25:L221),ROW(L25:L221),"")))</f>
        <v>20</v>
      </c>
      <c r="N25" s="14">
        <f>IF('Données projet'!$A$36&gt;35,N24+M25-V24,IF(A25&lt;'Données projet'!$A$36,$K$205^A25,IF(A25='Données projet'!$A$36,'Données projet'!$B$36,N24+M25-V24)))</f>
        <v>232</v>
      </c>
      <c r="O25" s="14">
        <f>N25*VLOOKUP('Données projet'!$B$9,Paramètres!$A$1:$I$88,3,0)*VLOOKUP('Données projet'!$B$9,Paramètres!$A$1:$I$88,5,0)</f>
        <v>138.73599999999999</v>
      </c>
      <c r="P25" s="14">
        <f t="shared" si="33"/>
        <v>36.007288175538044</v>
      </c>
      <c r="Q25" s="22">
        <f t="shared" si="2"/>
        <v>304.34456023906205</v>
      </c>
      <c r="R25" s="62">
        <f t="shared" si="0"/>
        <v>597.67789357239531</v>
      </c>
      <c r="S25" s="62">
        <f ca="1">AVERAGE(OFFSET($R$3,0,0,'Données projet'!$E$9+1,1))-AVERAGE(OFFSET($H$3,0,0,'Données projet'!$E$9+1,1))</f>
        <v>148.54336005338024</v>
      </c>
      <c r="T25" s="62">
        <f t="shared" si="34"/>
        <v>361.07991692964788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projet'!$B$9,Paramètres!$A$1:$I$88,7,0))</f>
        <v>0.18000000000000002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projet'!$B$9,Paramètres!$A$1:$I$88,3,0)*0.475*44/12</f>
        <v>10.776903573527015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projet'!$B$10,Paramètres!$A$1:$I$88,3,0)*VLOOKUP('Données projet'!$B$10,Paramètres!$A$1:$I$88,5,0)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192.5</v>
      </c>
      <c r="O26" s="14">
        <f>N26*VLOOKUP('Données projet'!$B$9,Paramètres!$A$1:$I$88,3,0)*VLOOKUP('Données projet'!$B$9,Paramètres!$A$1:$I$88,5,0)</f>
        <v>115.11499999999999</v>
      </c>
      <c r="P26" s="14">
        <f t="shared" si="33"/>
        <v>30.532912101551005</v>
      </c>
      <c r="Q26" s="22">
        <f t="shared" si="2"/>
        <v>253.67011357686798</v>
      </c>
      <c r="R26" s="62">
        <f t="shared" si="0"/>
        <v>547.00344691020132</v>
      </c>
      <c r="S26" s="62">
        <f ca="1">AVERAGE(OFFSET($R$3,0,0,'Données projet'!$E$9+1,1))-AVERAGE(OFFSET($H$3,0,0,'Données projet'!$E$9+1,1))</f>
        <v>148.54336005338024</v>
      </c>
      <c r="T26" s="62">
        <f t="shared" si="34"/>
        <v>361.07991692964788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10.565575067712274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projet'!$B$10,Paramètres!$A$1:$I$88,3,0)*VLOOKUP('Données projet'!$B$10,Paramètres!$A$1:$I$88,5,0)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209</v>
      </c>
      <c r="L27" s="13">
        <f>VLOOKUP(A27,'Données projet'!$A$35:$I$55,9,0)</f>
        <v>16.5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209</v>
      </c>
      <c r="O27" s="14">
        <f>N27*VLOOKUP('Données projet'!$B$9,Paramètres!$A$1:$I$88,3,0)*VLOOKUP('Données projet'!$B$9,Paramètres!$A$1:$I$88,5,0)</f>
        <v>124.982</v>
      </c>
      <c r="P27" s="14">
        <f t="shared" si="33"/>
        <v>32.834203796212122</v>
      </c>
      <c r="Q27" s="22">
        <f t="shared" si="2"/>
        <v>274.86322161173604</v>
      </c>
      <c r="R27" s="62">
        <f t="shared" si="0"/>
        <v>568.19655494506935</v>
      </c>
      <c r="S27" s="62">
        <f ca="1">AVERAGE(OFFSET($R$3,0,0,'Données projet'!$E$9+1,1))-AVERAGE(OFFSET($H$3,0,0,'Données projet'!$E$9+1,1))</f>
        <v>148.54336005338024</v>
      </c>
      <c r="T27" s="62">
        <f t="shared" si="34"/>
        <v>361.07991692964788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10.358390584998899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projet'!$B$10,Paramètres!$A$1:$I$88,3,0)*VLOOKUP('Données projet'!$B$10,Paramètres!$A$1:$I$88,5,0)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17.5</v>
      </c>
      <c r="N28" s="14">
        <f>IF('Données projet'!$A$36&gt;35,N27+M28-V27,IF(A28&lt;'Données projet'!$A$36,$K$205^A28,IF(A28='Données projet'!$A$36,'Données projet'!$B$36,N27+M28-V27)))</f>
        <v>226.5</v>
      </c>
      <c r="O28" s="14">
        <f>N28*VLOOKUP('Données projet'!$B$9,Paramètres!$A$1:$I$88,3,0)*VLOOKUP('Données projet'!$B$9,Paramètres!$A$1:$I$88,5,0)</f>
        <v>135.447</v>
      </c>
      <c r="P28" s="14">
        <f t="shared" si="33"/>
        <v>35.251978629496371</v>
      </c>
      <c r="Q28" s="22">
        <f t="shared" si="2"/>
        <v>297.30072111303951</v>
      </c>
      <c r="R28" s="62">
        <f t="shared" si="0"/>
        <v>590.63405444637283</v>
      </c>
      <c r="S28" s="62">
        <f ca="1">AVERAGE(OFFSET($R$3,0,0,'Données projet'!$E$9+1,1))-AVERAGE(OFFSET($H$3,0,0,'Données projet'!$E$9+1,1))</f>
        <v>148.54336005338024</v>
      </c>
      <c r="T28" s="62">
        <f t="shared" si="34"/>
        <v>361.07991692964788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10.155268863621478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projet'!$B$10,Paramètres!$A$1:$I$88,3,0)*VLOOKUP('Données projet'!$B$10,Paramètres!$A$1:$I$88,5,0)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>
        <f>VLOOKUP(A29,'Données projet'!$A$35:$I$55,2,0)</f>
        <v>244</v>
      </c>
      <c r="L29" s="13">
        <f>VLOOKUP(A29,'Données projet'!$A$35:$I$55,9,0)</f>
        <v>17.5</v>
      </c>
      <c r="M29" s="13">
        <f t="array" ref="M29">INDEX(L:L,MIN(IF(ISNUMBER(L29:L225),ROW(L29:L225),"")))</f>
        <v>17.5</v>
      </c>
      <c r="N29" s="14">
        <f>IF('Données projet'!$A$36&gt;35,N28+M29-V28,IF(A29&lt;'Données projet'!$A$36,$K$205^A29,IF(A29='Données projet'!$A$36,'Données projet'!$B$36,N28+M29-V28)))</f>
        <v>244</v>
      </c>
      <c r="O29" s="14">
        <f>N29*VLOOKUP('Données projet'!$B$9,Paramètres!$A$1:$I$88,3,0)*VLOOKUP('Données projet'!$B$9,Paramètres!$A$1:$I$88,5,0)</f>
        <v>145.91200000000001</v>
      </c>
      <c r="P29" s="14">
        <f t="shared" si="33"/>
        <v>37.648084239987625</v>
      </c>
      <c r="Q29" s="22">
        <f t="shared" si="2"/>
        <v>319.70048005131179</v>
      </c>
      <c r="R29" s="62">
        <f t="shared" si="0"/>
        <v>613.0338133846451</v>
      </c>
      <c r="S29" s="62">
        <f ca="1">AVERAGE(OFFSET($R$3,0,0,'Données projet'!$E$9+1,1))-AVERAGE(OFFSET($H$3,0,0,'Données projet'!$E$9+1,1))</f>
        <v>148.54336005338024</v>
      </c>
      <c r="T29" s="62">
        <f t="shared" si="34"/>
        <v>361.07991692964788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9.956130235308251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projet'!$B$10,Paramètres!$A$1:$I$88,3,0)*VLOOKUP('Données projet'!$B$10,Paramètres!$A$1:$I$88,5,0)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16.5</v>
      </c>
      <c r="N30" s="14">
        <f>IF('Données projet'!$A$36&gt;35,N29+M30-V29,IF(A30&lt;'Données projet'!$A$36,$K$205^A30,IF(A30='Données projet'!$A$36,'Données projet'!$B$36,N29+M30-V29)))</f>
        <v>260.5</v>
      </c>
      <c r="O30" s="14">
        <f>N30*VLOOKUP('Données projet'!$B$9,Paramètres!$A$1:$I$88,3,0)*VLOOKUP('Données projet'!$B$9,Paramètres!$A$1:$I$88,5,0)</f>
        <v>155.779</v>
      </c>
      <c r="P30" s="14">
        <f t="shared" si="33"/>
        <v>39.888980740365632</v>
      </c>
      <c r="Q30" s="22">
        <f t="shared" si="2"/>
        <v>340.78839978947013</v>
      </c>
      <c r="R30" s="62">
        <f t="shared" si="0"/>
        <v>634.12173312280345</v>
      </c>
      <c r="S30" s="62">
        <f ca="1">AVERAGE(OFFSET($R$3,0,0,'Données projet'!$E$9+1,1))-AVERAGE(OFFSET($H$3,0,0,'Données projet'!$E$9+1,1))</f>
        <v>148.54336005338024</v>
      </c>
      <c r="T30" s="62">
        <f t="shared" si="34"/>
        <v>361.07991692964788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9.7608965940336763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projet'!$B$10,Paramètres!$A$1:$I$88,3,0)*VLOOKUP('Données projet'!$B$10,Paramètres!$A$1:$I$88,5,0)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277</v>
      </c>
      <c r="L31" s="13">
        <f>VLOOKUP(A31,'Données projet'!$A$35:$I$55,9,0)</f>
        <v>16.5</v>
      </c>
      <c r="M31" s="13">
        <f t="array" ref="M31">INDEX(L:L,MIN(IF(ISNUMBER(L31:L227),ROW(L31:L227),"")))</f>
        <v>16.5</v>
      </c>
      <c r="N31" s="14">
        <f>IF('Données projet'!$A$36&gt;35,N30+M31-V30,IF(A31&lt;'Données projet'!$A$36,$K$205^A31,IF(A31='Données projet'!$A$36,'Données projet'!$B$36,N30+M31-V30)))</f>
        <v>277</v>
      </c>
      <c r="O31" s="14">
        <f>N31*VLOOKUP('Données projet'!$B$9,Paramètres!$A$1:$I$88,3,0)*VLOOKUP('Données projet'!$B$9,Paramètres!$A$1:$I$88,5,0)</f>
        <v>165.64600000000002</v>
      </c>
      <c r="P31" s="14">
        <f t="shared" si="33"/>
        <v>42.113404814327666</v>
      </c>
      <c r="Q31" s="22">
        <f t="shared" si="2"/>
        <v>361.84763005162068</v>
      </c>
      <c r="R31" s="62">
        <f t="shared" si="0"/>
        <v>655.180963384954</v>
      </c>
      <c r="S31" s="62">
        <f ca="1">AVERAGE(OFFSET($R$3,0,0,'Données projet'!$E$9+1,1))-AVERAGE(OFFSET($H$3,0,0,'Données projet'!$E$9+1,1))</f>
        <v>148.54336005338024</v>
      </c>
      <c r="T31" s="62">
        <f t="shared" si="34"/>
        <v>361.07991692964788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9.5694913653837332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projet'!$B$10,Paramètres!$A$1:$I$88,3,0)*VLOOKUP('Données projet'!$B$10,Paramètres!$A$1:$I$88,5,0)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</v>
      </c>
      <c r="N32" s="14">
        <f>IF('Données projet'!$A$36&gt;35,N31+M32-V31,IF(A32&lt;'Données projet'!$A$36,$K$205^A32,IF(A32='Données projet'!$A$36,'Données projet'!$B$36,N31+M32-V31)))</f>
        <v>293</v>
      </c>
      <c r="O32" s="14">
        <f>N32*VLOOKUP('Données projet'!$B$9,Paramètres!$A$1:$I$88,3,0)*VLOOKUP('Données projet'!$B$9,Paramètres!$A$1:$I$88,5,0)</f>
        <v>175.214</v>
      </c>
      <c r="P32" s="14">
        <f t="shared" si="33"/>
        <v>44.255725061661991</v>
      </c>
      <c r="Q32" s="22">
        <f t="shared" si="2"/>
        <v>382.24310448239459</v>
      </c>
      <c r="R32" s="62">
        <f t="shared" si="0"/>
        <v>675.5764378157279</v>
      </c>
      <c r="S32" s="62">
        <f ca="1">AVERAGE(OFFSET($R$3,0,0,'Données projet'!$E$9+1,1))-AVERAGE(OFFSET($H$3,0,0,'Données projet'!$E$9+1,1))</f>
        <v>148.54336005338024</v>
      </c>
      <c r="T32" s="62">
        <f t="shared" si="34"/>
        <v>361.07991692964788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9.3818394765219537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projet'!$B$10,Paramètres!$A$1:$I$88,3,0)*VLOOKUP('Données projet'!$B$10,Paramètres!$A$1:$I$88,5,0)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</v>
      </c>
      <c r="M33" s="13">
        <f t="array" ref="M33">INDEX(L:L,MIN(IF(ISNUMBER(L33:L229),ROW(L33:L229),"")))</f>
        <v>16</v>
      </c>
      <c r="N33" s="14">
        <f>IF('Données projet'!$A$36&gt;35,N32+M33-V32,IF(A33&lt;'Données projet'!$A$36,$K$205^A33,IF(A33='Données projet'!$A$36,'Données projet'!$B$36,N32+M33-V32)))</f>
        <v>309</v>
      </c>
      <c r="O33" s="14">
        <f>N33*VLOOKUP('Données projet'!$B$9,Paramètres!$A$1:$I$88,3,0)*VLOOKUP('Données projet'!$B$9,Paramètres!$A$1:$I$88,5,0)</f>
        <v>184.78200000000004</v>
      </c>
      <c r="P33" s="14">
        <f t="shared" si="33"/>
        <v>46.384464109944147</v>
      </c>
      <c r="Q33" s="22">
        <f t="shared" si="2"/>
        <v>402.61492499148608</v>
      </c>
      <c r="R33" s="62">
        <f t="shared" si="0"/>
        <v>695.94825832481934</v>
      </c>
      <c r="S33" s="62">
        <f ca="1">AVERAGE(OFFSET($R$3,0,0,'Données projet'!$E$9+1,1))-AVERAGE(OFFSET($H$3,0,0,'Données projet'!$E$9+1,1))</f>
        <v>148.54336005338024</v>
      </c>
      <c r="T33" s="62">
        <f t="shared" si="34"/>
        <v>361.07991692964788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projet'!$B$9,Paramètres!$A$1:$I$88,7,0))</f>
        <v>0.18000000000000002</v>
      </c>
      <c r="X33" s="17">
        <f>IF(ISNA(VLOOKUP(A33,'Données projet'!$A$35:$I$55,6,0)),0%,VLOOKUP(A33,'Données projet'!$A$35:$I$55,6,0)*VLOOKUP('Données projet'!$B$9,Paramètres!$A$1:$I$88,7,0))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projet'!$B$9,Paramètres!$A$1:$I$88,3,0)*0.475*44/12</f>
        <v>53.320409303649647</v>
      </c>
      <c r="AA33" s="23">
        <f>EXP(-LN(2)/25)*AA32+(1-EXP(-LN(2)/25))/(LN(2)/25)*Calculateur!V33*Calculateur!X33*VLOOKUP('Données projet'!$B$9,Paramètres!$A$1:$I$88,3,0)*0.475*44/12</f>
        <v>43.948814717135633</v>
      </c>
      <c r="AB33" s="23">
        <f>EXP(-LN(2)/2)*AB32+(1-EXP(-LN(2)/2))/(LN(2)/2)*V33*Y33*VLOOKUP('Données projet'!$B$9,Paramètres!$A$1:$I$88,3,0)*0.475*44/12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projet'!$B$10,Paramètres!$A$1:$I$88,3,0)*VLOOKUP('Données projet'!$B$10,Paramètres!$A$1:$I$88,5,0)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projet'!$B$9,Paramètres!$A$1:$I$88,3,0)*VLOOKUP('Données projet'!$B$9,Paramètres!$A$1:$I$88,5,0)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148.54336005338024</v>
      </c>
      <c r="T34" s="62">
        <f t="shared" si="34"/>
        <v>361.07991692964788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52.274828599443445</v>
      </c>
      <c r="AA34" s="23">
        <f>EXP(-LN(2)/25)*AA33+(1-EXP(-LN(2)/25))/(LN(2)/25)*Calculateur!V34*Calculateur!X34*VLOOKUP('Données projet'!$B$9,Paramètres!$A$1:$I$88,3,0)*0.475*44/12</f>
        <v>42.74703206752784</v>
      </c>
      <c r="AB34" s="23">
        <f>EXP(-LN(2)/2)*AB33+(1-EXP(-LN(2)/2))/(LN(2)/2)*V34*Y34*VLOOKUP('Données projet'!$B$9,Paramètres!$A$1:$I$88,3,0)*0.475*44/12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projet'!$B$10,Paramètres!$A$1:$I$88,3,0)*VLOOKUP('Données projet'!$B$10,Paramètres!$A$1:$I$88,5,0)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projet'!$B$9,Paramètres!$A$1:$I$88,3,0)*VLOOKUP('Données projet'!$B$9,Paramètres!$A$1:$I$88,5,0)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148.54336005338024</v>
      </c>
      <c r="T35" s="62">
        <f t="shared" si="34"/>
        <v>361.07991692964788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51.249751095105474</v>
      </c>
      <c r="AA35" s="23">
        <f>EXP(-LN(2)/25)*AA34+(1-EXP(-LN(2)/25))/(LN(2)/25)*Calculateur!V35*Calculateur!X35*VLOOKUP('Données projet'!$B$9,Paramètres!$A$1:$I$88,3,0)*0.475*44/12</f>
        <v>41.578112227672577</v>
      </c>
      <c r="AB35" s="23">
        <f>EXP(-LN(2)/2)*AB34+(1-EXP(-LN(2)/2))/(LN(2)/2)*V35*Y35*VLOOKUP('Données projet'!$B$9,Paramètres!$A$1:$I$88,3,0)*0.475*44/12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projet'!$B$10,Paramètres!$A$1:$I$88,3,0)*VLOOKUP('Données projet'!$B$10,Paramètres!$A$1:$I$88,5,0)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projet'!$B$9,Paramètres!$A$1:$I$88,3,0)*VLOOKUP('Données projet'!$B$9,Paramètres!$A$1:$I$88,5,0)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148.54336005338024</v>
      </c>
      <c r="T36" s="62">
        <f t="shared" si="34"/>
        <v>361.07991692964788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50.244774735392028</v>
      </c>
      <c r="AA36" s="23">
        <f>EXP(-LN(2)/25)*AA35+(1-EXP(-LN(2)/25))/(LN(2)/25)*Calculateur!V36*Calculateur!X36*VLOOKUP('Données projet'!$B$9,Paramètres!$A$1:$I$88,3,0)*0.475*44/12</f>
        <v>40.441156562308976</v>
      </c>
      <c r="AB36" s="23">
        <f>EXP(-LN(2)/2)*AB35+(1-EXP(-LN(2)/2))/(LN(2)/2)*V36*Y36*VLOOKUP('Données projet'!$B$9,Paramètres!$A$1:$I$88,3,0)*0.475*44/12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projet'!$B$10,Paramètres!$A$1:$I$88,3,0)*VLOOKUP('Données projet'!$B$10,Paramètres!$A$1:$I$88,5,0)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projet'!$B$9,Paramètres!$A$1:$I$88,3,0)*VLOOKUP('Données projet'!$B$9,Paramètres!$A$1:$I$88,5,0)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148.54336005338024</v>
      </c>
      <c r="T37" s="62">
        <f t="shared" si="34"/>
        <v>361.07991692964788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49.259505349117511</v>
      </c>
      <c r="AA37" s="23">
        <f>EXP(-LN(2)/25)*AA36+(1-EXP(-LN(2)/25))/(LN(2)/25)*Calculateur!V37*Calculateur!X37*VLOOKUP('Données projet'!$B$9,Paramètres!$A$1:$I$88,3,0)*0.475*44/12</f>
        <v>39.335291009404642</v>
      </c>
      <c r="AB37" s="23">
        <f>EXP(-LN(2)/2)*AB36+(1-EXP(-LN(2)/2))/(LN(2)/2)*V37*Y37*VLOOKUP('Données projet'!$B$9,Paramètres!$A$1:$I$88,3,0)*0.475*44/12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projet'!$B$10,Paramètres!$A$1:$I$88,3,0)*VLOOKUP('Données projet'!$B$10,Paramètres!$A$1:$I$88,5,0)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projet'!$B$9,Paramètres!$A$1:$I$88,3,0)*VLOOKUP('Données projet'!$B$9,Paramètres!$A$1:$I$88,5,0)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148.54336005338024</v>
      </c>
      <c r="T38" s="62">
        <f t="shared" si="34"/>
        <v>361.07991692964788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48.293556494552853</v>
      </c>
      <c r="AA38" s="23">
        <f>EXP(-LN(2)/25)*AA37+(1-EXP(-LN(2)/25))/(LN(2)/25)*Calculateur!V38*Calculateur!X38*VLOOKUP('Données projet'!$B$9,Paramètres!$A$1:$I$88,3,0)*0.475*44/12</f>
        <v>38.259665408199417</v>
      </c>
      <c r="AB38" s="23">
        <f>EXP(-LN(2)/2)*AB37+(1-EXP(-LN(2)/2))/(LN(2)/2)*V38*Y38*VLOOKUP('Données projet'!$B$9,Paramètres!$A$1:$I$88,3,0)*0.475*44/12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projet'!$B$10,Paramètres!$A$1:$I$88,3,0)*VLOOKUP('Données projet'!$B$10,Paramètres!$A$1:$I$88,5,0)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projet'!$B$9,Paramètres!$A$1:$I$88,3,0)*VLOOKUP('Données projet'!$B$9,Paramètres!$A$1:$I$88,5,0)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148.54336005338024</v>
      </c>
      <c r="T39" s="62">
        <f t="shared" si="34"/>
        <v>361.07991692964788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47.346549307855575</v>
      </c>
      <c r="AA39" s="23">
        <f>EXP(-LN(2)/25)*AA38+(1-EXP(-LN(2)/25))/(LN(2)/25)*Calculateur!V39*Calculateur!X39*VLOOKUP('Données projet'!$B$9,Paramètres!$A$1:$I$88,3,0)*0.475*44/12</f>
        <v>37.213452845623841</v>
      </c>
      <c r="AB39" s="23">
        <f>EXP(-LN(2)/2)*AB38+(1-EXP(-LN(2)/2))/(LN(2)/2)*V39*Y39*VLOOKUP('Données projet'!$B$9,Paramètres!$A$1:$I$88,3,0)*0.475*44/12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projet'!$B$10,Paramètres!$A$1:$I$88,3,0)*VLOOKUP('Données projet'!$B$10,Paramètres!$A$1:$I$88,5,0)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projet'!$B$9,Paramètres!$A$1:$I$88,3,0)*VLOOKUP('Données projet'!$B$9,Paramètres!$A$1:$I$88,5,0)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148.54336005338024</v>
      </c>
      <c r="T40" s="62">
        <f t="shared" si="34"/>
        <v>361.07991692964788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46.418112354472086</v>
      </c>
      <c r="AA40" s="23">
        <f>EXP(-LN(2)/25)*AA39+(1-EXP(-LN(2)/25))/(LN(2)/25)*Calculateur!V40*Calculateur!X40*VLOOKUP('Données projet'!$B$9,Paramètres!$A$1:$I$88,3,0)*0.475*44/12</f>
        <v>36.195849020589826</v>
      </c>
      <c r="AB40" s="23">
        <f>EXP(-LN(2)/2)*AB39+(1-EXP(-LN(2)/2))/(LN(2)/2)*V40*Y40*VLOOKUP('Données projet'!$B$9,Paramètres!$A$1:$I$88,3,0)*0.475*44/12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projet'!$B$10,Paramètres!$A$1:$I$88,3,0)*VLOOKUP('Données projet'!$B$10,Paramètres!$A$1:$I$88,5,0)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projet'!$B$9,Paramètres!$A$1:$I$88,3,0)*VLOOKUP('Données projet'!$B$9,Paramètres!$A$1:$I$88,5,0)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148.54336005338024</v>
      </c>
      <c r="T41" s="62">
        <f t="shared" si="34"/>
        <v>361.07991692964788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45.507881483453822</v>
      </c>
      <c r="AA41" s="23">
        <f>EXP(-LN(2)/25)*AA40+(1-EXP(-LN(2)/25))/(LN(2)/25)*Calculateur!V41*Calculateur!X41*VLOOKUP('Données projet'!$B$9,Paramètres!$A$1:$I$88,3,0)*0.475*44/12</f>
        <v>35.206071625664826</v>
      </c>
      <c r="AB41" s="23">
        <f>EXP(-LN(2)/2)*AB40+(1-EXP(-LN(2)/2))/(LN(2)/2)*V41*Y41*VLOOKUP('Données projet'!$B$9,Paramètres!$A$1:$I$88,3,0)*0.475*44/12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projet'!$B$10,Paramètres!$A$1:$I$88,3,0)*VLOOKUP('Données projet'!$B$10,Paramètres!$A$1:$I$88,5,0)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projet'!$B$9,Paramètres!$A$1:$I$88,3,0)*VLOOKUP('Données projet'!$B$9,Paramètres!$A$1:$I$88,5,0)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148.54336005338024</v>
      </c>
      <c r="T42" s="62">
        <f t="shared" si="34"/>
        <v>361.07991692964788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44.615499684630215</v>
      </c>
      <c r="AA42" s="23">
        <f>EXP(-LN(2)/25)*AA41+(1-EXP(-LN(2)/25))/(LN(2)/25)*Calculateur!V42*Calculateur!X42*VLOOKUP('Données projet'!$B$9,Paramètres!$A$1:$I$88,3,0)*0.475*44/12</f>
        <v>34.243359745654182</v>
      </c>
      <c r="AB42" s="23">
        <f>EXP(-LN(2)/2)*AB41+(1-EXP(-LN(2)/2))/(LN(2)/2)*V42*Y42*VLOOKUP('Données projet'!$B$9,Paramètres!$A$1:$I$88,3,0)*0.475*44/12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projet'!$B$10,Paramètres!$A$1:$I$88,3,0)*VLOOKUP('Données projet'!$B$10,Paramètres!$A$1:$I$88,5,0)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projet'!$B$9,Paramètres!$A$1:$I$88,3,0)*VLOOKUP('Données projet'!$B$9,Paramètres!$A$1:$I$88,5,0)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148.54336005338024</v>
      </c>
      <c r="T43" s="62">
        <f t="shared" si="34"/>
        <v>361.07991692964788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43.740616948582385</v>
      </c>
      <c r="AA43" s="23">
        <f>EXP(-LN(2)/25)*AA42+(1-EXP(-LN(2)/25))/(LN(2)/25)*Calculateur!V43*Calculateur!X43*VLOOKUP('Données projet'!$B$9,Paramètres!$A$1:$I$88,3,0)*0.475*44/12</f>
        <v>33.306973272629243</v>
      </c>
      <c r="AB43" s="23">
        <f>EXP(-LN(2)/2)*AB42+(1-EXP(-LN(2)/2))/(LN(2)/2)*V43*Y43*VLOOKUP('Données projet'!$B$9,Paramètres!$A$1:$I$88,3,0)*0.475*44/12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projet'!$B$10,Paramètres!$A$1:$I$88,3,0)*VLOOKUP('Données projet'!$B$10,Paramètres!$A$1:$I$88,5,0)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projet'!$B$9,Paramètres!$A$1:$I$88,3,0)*VLOOKUP('Données projet'!$B$9,Paramètres!$A$1:$I$88,5,0)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148.54336005338024</v>
      </c>
      <c r="T44" s="62">
        <f t="shared" si="34"/>
        <v>361.07991692964788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42.882890129362679</v>
      </c>
      <c r="AA44" s="23">
        <f>EXP(-LN(2)/25)*AA43+(1-EXP(-LN(2)/25))/(LN(2)/25)*Calculateur!V44*Calculateur!X44*VLOOKUP('Données projet'!$B$9,Paramètres!$A$1:$I$88,3,0)*0.475*44/12</f>
        <v>32.396192336951593</v>
      </c>
      <c r="AB44" s="23">
        <f>EXP(-LN(2)/2)*AB43+(1-EXP(-LN(2)/2))/(LN(2)/2)*V44*Y44*VLOOKUP('Données projet'!$B$9,Paramètres!$A$1:$I$88,3,0)*0.475*44/12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projet'!$B$10,Paramètres!$A$1:$I$88,3,0)*VLOOKUP('Données projet'!$B$10,Paramètres!$A$1:$I$88,5,0)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projet'!$B$9,Paramètres!$A$1:$I$88,3,0)*VLOOKUP('Données projet'!$B$9,Paramètres!$A$1:$I$88,5,0)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148.54336005338024</v>
      </c>
      <c r="T45" s="62">
        <f t="shared" si="34"/>
        <v>361.07991692964788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42.041982809906166</v>
      </c>
      <c r="AA45" s="23">
        <f>EXP(-LN(2)/25)*AA44+(1-EXP(-LN(2)/25))/(LN(2)/25)*Calculateur!V45*Calculateur!X45*VLOOKUP('Données projet'!$B$9,Paramètres!$A$1:$I$88,3,0)*0.475*44/12</f>
        <v>31.510316753855939</v>
      </c>
      <c r="AB45" s="23">
        <f>EXP(-LN(2)/2)*AB44+(1-EXP(-LN(2)/2))/(LN(2)/2)*V45*Y45*VLOOKUP('Données projet'!$B$9,Paramètres!$A$1:$I$88,3,0)*0.475*44/12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projet'!$B$10,Paramètres!$A$1:$I$88,3,0)*VLOOKUP('Données projet'!$B$10,Paramètres!$A$1:$I$88,5,0)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projet'!$B$9,Paramètres!$A$1:$I$88,3,0)*VLOOKUP('Données projet'!$B$9,Paramètres!$A$1:$I$88,5,0)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148.54336005338024</v>
      </c>
      <c r="T46" s="62">
        <f t="shared" si="34"/>
        <v>361.07991692964788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41.217565170081379</v>
      </c>
      <c r="AA46" s="23">
        <f>EXP(-LN(2)/25)*AA45+(1-EXP(-LN(2)/25))/(LN(2)/25)*Calculateur!V46*Calculateur!X46*VLOOKUP('Données projet'!$B$9,Paramètres!$A$1:$I$88,3,0)*0.475*44/12</f>
        <v>30.648665485166209</v>
      </c>
      <c r="AB46" s="23">
        <f>EXP(-LN(2)/2)*AB45+(1-EXP(-LN(2)/2))/(LN(2)/2)*V46*Y46*VLOOKUP('Données projet'!$B$9,Paramètres!$A$1:$I$88,3,0)*0.475*44/12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projet'!$B$10,Paramètres!$A$1:$I$88,3,0)*VLOOKUP('Données projet'!$B$10,Paramètres!$A$1:$I$88,5,0)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projet'!$B$9,Paramètres!$A$1:$I$88,3,0)*VLOOKUP('Données projet'!$B$9,Paramètres!$A$1:$I$88,5,0)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148.54336005338024</v>
      </c>
      <c r="T47" s="62">
        <f t="shared" si="34"/>
        <v>361.07991692964788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40.409313857328442</v>
      </c>
      <c r="AA47" s="23">
        <f>EXP(-LN(2)/25)*AA46+(1-EXP(-LN(2)/25))/(LN(2)/25)*Calculateur!V47*Calculateur!X47*VLOOKUP('Données projet'!$B$9,Paramètres!$A$1:$I$88,3,0)*0.475*44/12</f>
        <v>29.81057611573107</v>
      </c>
      <c r="AB47" s="23">
        <f>EXP(-LN(2)/2)*AB46+(1-EXP(-LN(2)/2))/(LN(2)/2)*V47*Y47*VLOOKUP('Données projet'!$B$9,Paramètres!$A$1:$I$88,3,0)*0.475*44/12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projet'!$B$10,Paramètres!$A$1:$I$88,3,0)*VLOOKUP('Données projet'!$B$10,Paramètres!$A$1:$I$88,5,0)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projet'!$B$9,Paramètres!$A$1:$I$88,3,0)*VLOOKUP('Données projet'!$B$9,Paramètres!$A$1:$I$88,5,0)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148.54336005338024</v>
      </c>
      <c r="T48" s="62">
        <f t="shared" si="34"/>
        <v>361.07991692964788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39.616911859833969</v>
      </c>
      <c r="AA48" s="23">
        <f>EXP(-LN(2)/25)*AA47+(1-EXP(-LN(2)/25))/(LN(2)/25)*Calculateur!V48*Calculateur!X48*VLOOKUP('Données projet'!$B$9,Paramètres!$A$1:$I$88,3,0)*0.475*44/12</f>
        <v>28.99540434417634</v>
      </c>
      <c r="AB48" s="23">
        <f>EXP(-LN(2)/2)*AB47+(1-EXP(-LN(2)/2))/(LN(2)/2)*V48*Y48*VLOOKUP('Données projet'!$B$9,Paramètres!$A$1:$I$88,3,0)*0.475*44/12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projet'!$B$10,Paramètres!$A$1:$I$88,3,0)*VLOOKUP('Données projet'!$B$10,Paramètres!$A$1:$I$88,5,0)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projet'!$B$9,Paramètres!$A$1:$I$88,3,0)*VLOOKUP('Données projet'!$B$9,Paramètres!$A$1:$I$88,5,0)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148.54336005338024</v>
      </c>
      <c r="T49" s="62">
        <f t="shared" si="34"/>
        <v>361.07991692964788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38.840048382192869</v>
      </c>
      <c r="AA49" s="23">
        <f>EXP(-LN(2)/25)*AA48+(1-EXP(-LN(2)/25))/(LN(2)/25)*Calculateur!V49*Calculateur!X49*VLOOKUP('Données projet'!$B$9,Paramètres!$A$1:$I$88,3,0)*0.475*44/12</f>
        <v>28.202523487582791</v>
      </c>
      <c r="AB49" s="23">
        <f>EXP(-LN(2)/2)*AB48+(1-EXP(-LN(2)/2))/(LN(2)/2)*V49*Y49*VLOOKUP('Données projet'!$B$9,Paramètres!$A$1:$I$88,3,0)*0.475*44/12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projet'!$B$10,Paramètres!$A$1:$I$88,3,0)*VLOOKUP('Données projet'!$B$10,Paramètres!$A$1:$I$88,5,0)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projet'!$B$9,Paramètres!$A$1:$I$88,3,0)*VLOOKUP('Données projet'!$B$9,Paramètres!$A$1:$I$88,5,0)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148.54336005338024</v>
      </c>
      <c r="T50" s="62">
        <f t="shared" si="34"/>
        <v>361.07991692964788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38.078418723508378</v>
      </c>
      <c r="AA50" s="23">
        <f>EXP(-LN(2)/25)*AA49+(1-EXP(-LN(2)/25))/(LN(2)/25)*Calculateur!V50*Calculateur!X50*VLOOKUP('Données projet'!$B$9,Paramètres!$A$1:$I$88,3,0)*0.475*44/12</f>
        <v>27.431323999708589</v>
      </c>
      <c r="AB50" s="23">
        <f>EXP(-LN(2)/2)*AB49+(1-EXP(-LN(2)/2))/(LN(2)/2)*V50*Y50*VLOOKUP('Données projet'!$B$9,Paramètres!$A$1:$I$88,3,0)*0.475*44/12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projet'!$B$10,Paramètres!$A$1:$I$88,3,0)*VLOOKUP('Données projet'!$B$10,Paramètres!$A$1:$I$88,5,0)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projet'!$B$9,Paramètres!$A$1:$I$88,3,0)*VLOOKUP('Données projet'!$B$9,Paramètres!$A$1:$I$88,5,0)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148.54336005338024</v>
      </c>
      <c r="T51" s="62">
        <f t="shared" si="34"/>
        <v>361.07991692964788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37.331724157882469</v>
      </c>
      <c r="AA51" s="23">
        <f>EXP(-LN(2)/25)*AA50+(1-EXP(-LN(2)/25))/(LN(2)/25)*Calculateur!V51*Calculateur!X51*VLOOKUP('Données projet'!$B$9,Paramètres!$A$1:$I$88,3,0)*0.475*44/12</f>
        <v>26.681213002385924</v>
      </c>
      <c r="AB51" s="23">
        <f>EXP(-LN(2)/2)*AB50+(1-EXP(-LN(2)/2))/(LN(2)/2)*V51*Y51*VLOOKUP('Données projet'!$B$9,Paramètres!$A$1:$I$88,3,0)*0.475*44/12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projet'!$B$10,Paramètres!$A$1:$I$88,3,0)*VLOOKUP('Données projet'!$B$10,Paramètres!$A$1:$I$88,5,0)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projet'!$B$9,Paramètres!$A$1:$I$88,3,0)*VLOOKUP('Données projet'!$B$9,Paramètres!$A$1:$I$88,5,0)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148.54336005338024</v>
      </c>
      <c r="T52" s="62">
        <f t="shared" si="34"/>
        <v>361.07991692964788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36.599671817249771</v>
      </c>
      <c r="AA52" s="23">
        <f>EXP(-LN(2)/25)*AA51+(1-EXP(-LN(2)/25))/(LN(2)/25)*Calculateur!V52*Calculateur!X52*VLOOKUP('Données projet'!$B$9,Paramètres!$A$1:$I$88,3,0)*0.475*44/12</f>
        <v>25.95161382973167</v>
      </c>
      <c r="AB52" s="23">
        <f>EXP(-LN(2)/2)*AB51+(1-EXP(-LN(2)/2))/(LN(2)/2)*V52*Y52*VLOOKUP('Données projet'!$B$9,Paramètres!$A$1:$I$88,3,0)*0.475*44/12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projet'!$B$10,Paramètres!$A$1:$I$88,3,0)*VLOOKUP('Données projet'!$B$10,Paramètres!$A$1:$I$88,5,0)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projet'!$B$9,Paramètres!$A$1:$I$88,3,0)*VLOOKUP('Données projet'!$B$9,Paramètres!$A$1:$I$88,5,0)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148.54336005338024</v>
      </c>
      <c r="T53" s="62">
        <f t="shared" si="34"/>
        <v>361.07991692964788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35.881974576509037</v>
      </c>
      <c r="AA53" s="23">
        <f>EXP(-LN(2)/25)*AA52+(1-EXP(-LN(2)/25))/(LN(2)/25)*Calculateur!V53*Calculateur!X53*VLOOKUP('Données projet'!$B$9,Paramètres!$A$1:$I$88,3,0)*0.475*44/12</f>
        <v>25.2419655848216</v>
      </c>
      <c r="AB53" s="23">
        <f>EXP(-LN(2)/2)*AB52+(1-EXP(-LN(2)/2))/(LN(2)/2)*V53*Y53*VLOOKUP('Données projet'!$B$9,Paramètres!$A$1:$I$88,3,0)*0.475*44/12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projet'!$B$10,Paramètres!$A$1:$I$88,3,0)*VLOOKUP('Données projet'!$B$10,Paramètres!$A$1:$I$88,5,0)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projet'!$B$9,Paramètres!$A$1:$I$88,3,0)*VLOOKUP('Données projet'!$B$9,Paramètres!$A$1:$I$88,5,0)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148.54336005338024</v>
      </c>
      <c r="T54" s="62">
        <f t="shared" si="34"/>
        <v>361.07991692964788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35.178350940907137</v>
      </c>
      <c r="AA54" s="23">
        <f>EXP(-LN(2)/25)*AA53+(1-EXP(-LN(2)/25))/(LN(2)/25)*Calculateur!V54*Calculateur!X54*VLOOKUP('Données projet'!$B$9,Paramètres!$A$1:$I$88,3,0)*0.475*44/12</f>
        <v>24.551722708487375</v>
      </c>
      <c r="AB54" s="23">
        <f>EXP(-LN(2)/2)*AB53+(1-EXP(-LN(2)/2))/(LN(2)/2)*V54*Y54*VLOOKUP('Données projet'!$B$9,Paramètres!$A$1:$I$88,3,0)*0.475*44/12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projet'!$B$10,Paramètres!$A$1:$I$88,3,0)*VLOOKUP('Données projet'!$B$10,Paramètres!$A$1:$I$88,5,0)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projet'!$B$9,Paramètres!$A$1:$I$88,3,0)*VLOOKUP('Données projet'!$B$9,Paramètres!$A$1:$I$88,5,0)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148.54336005338024</v>
      </c>
      <c r="T55" s="62">
        <f t="shared" si="34"/>
        <v>361.07991692964788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34.488524935631354</v>
      </c>
      <c r="AA55" s="23">
        <f>EXP(-LN(2)/25)*AA54+(1-EXP(-LN(2)/25))/(LN(2)/25)*Calculateur!V55*Calculateur!X55*VLOOKUP('Données projet'!$B$9,Paramètres!$A$1:$I$88,3,0)*0.475*44/12</f>
        <v>23.880354559904806</v>
      </c>
      <c r="AB55" s="23">
        <f>EXP(-LN(2)/2)*AB54+(1-EXP(-LN(2)/2))/(LN(2)/2)*V55*Y55*VLOOKUP('Données projet'!$B$9,Paramètres!$A$1:$I$88,3,0)*0.475*44/12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projet'!$B$10,Paramètres!$A$1:$I$88,3,0)*VLOOKUP('Données projet'!$B$10,Paramètres!$A$1:$I$88,5,0)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projet'!$B$9,Paramètres!$A$1:$I$88,3,0)*VLOOKUP('Données projet'!$B$9,Paramètres!$A$1:$I$88,5,0)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148.54336005338024</v>
      </c>
      <c r="T56" s="62">
        <f t="shared" si="34"/>
        <v>361.07991692964788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33.812225997566706</v>
      </c>
      <c r="AA56" s="23">
        <f>EXP(-LN(2)/25)*AA55+(1-EXP(-LN(2)/25))/(LN(2)/25)*Calculateur!V56*Calculateur!X56*VLOOKUP('Données projet'!$B$9,Paramètres!$A$1:$I$88,3,0)*0.475*44/12</f>
        <v>23.227345008650943</v>
      </c>
      <c r="AB56" s="23">
        <f>EXP(-LN(2)/2)*AB55+(1-EXP(-LN(2)/2))/(LN(2)/2)*V56*Y56*VLOOKUP('Données projet'!$B$9,Paramètres!$A$1:$I$88,3,0)*0.475*44/12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projet'!$B$10,Paramètres!$A$1:$I$88,3,0)*VLOOKUP('Données projet'!$B$10,Paramètres!$A$1:$I$88,5,0)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projet'!$B$9,Paramètres!$A$1:$I$88,3,0)*VLOOKUP('Données projet'!$B$9,Paramètres!$A$1:$I$88,5,0)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148.54336005338024</v>
      </c>
      <c r="T57" s="62">
        <f t="shared" si="34"/>
        <v>361.07991692964788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33.149188869175887</v>
      </c>
      <c r="AA57" s="23">
        <f>EXP(-LN(2)/25)*AA56+(1-EXP(-LN(2)/25))/(LN(2)/25)*Calculateur!V57*Calculateur!X57*VLOOKUP('Données projet'!$B$9,Paramètres!$A$1:$I$88,3,0)*0.475*44/12</f>
        <v>22.592192037916394</v>
      </c>
      <c r="AB57" s="23">
        <f>EXP(-LN(2)/2)*AB56+(1-EXP(-LN(2)/2))/(LN(2)/2)*V57*Y57*VLOOKUP('Données projet'!$B$9,Paramètres!$A$1:$I$88,3,0)*0.475*44/12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projet'!$B$10,Paramètres!$A$1:$I$88,3,0)*VLOOKUP('Données projet'!$B$10,Paramètres!$A$1:$I$88,5,0)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projet'!$B$9,Paramètres!$A$1:$I$88,3,0)*VLOOKUP('Données projet'!$B$9,Paramètres!$A$1:$I$88,5,0)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148.54336005338024</v>
      </c>
      <c r="T58" s="62">
        <f t="shared" si="34"/>
        <v>361.07991692964788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32.499153494460096</v>
      </c>
      <c r="AA58" s="23">
        <f>EXP(-LN(2)/25)*AA57+(1-EXP(-LN(2)/25))/(LN(2)/25)*Calculateur!V58*Calculateur!X58*VLOOKUP('Données projet'!$B$9,Paramètres!$A$1:$I$88,3,0)*0.475*44/12</f>
        <v>21.974407358567827</v>
      </c>
      <c r="AB58" s="23">
        <f>EXP(-LN(2)/2)*AB57+(1-EXP(-LN(2)/2))/(LN(2)/2)*V58*Y58*VLOOKUP('Données projet'!$B$9,Paramètres!$A$1:$I$88,3,0)*0.475*44/12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projet'!$B$10,Paramètres!$A$1:$I$88,3,0)*VLOOKUP('Données projet'!$B$10,Paramètres!$A$1:$I$88,5,0)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projet'!$B$9,Paramètres!$A$1:$I$88,3,0)*VLOOKUP('Données projet'!$B$9,Paramètres!$A$1:$I$88,5,0)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148.54336005338024</v>
      </c>
      <c r="T59" s="62">
        <f t="shared" si="34"/>
        <v>361.07991692964788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31.861864916960052</v>
      </c>
      <c r="AA59" s="23">
        <f>EXP(-LN(2)/25)*AA58+(1-EXP(-LN(2)/25))/(LN(2)/25)*Calculateur!V59*Calculateur!X59*VLOOKUP('Données projet'!$B$9,Paramètres!$A$1:$I$88,3,0)*0.475*44/12</f>
        <v>21.373516033763931</v>
      </c>
      <c r="AB59" s="23">
        <f>EXP(-LN(2)/2)*AB58+(1-EXP(-LN(2)/2))/(LN(2)/2)*V59*Y59*VLOOKUP('Données projet'!$B$9,Paramètres!$A$1:$I$88,3,0)*0.475*44/12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projet'!$B$10,Paramètres!$A$1:$I$88,3,0)*VLOOKUP('Données projet'!$B$10,Paramètres!$A$1:$I$88,5,0)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projet'!$B$9,Paramètres!$A$1:$I$88,3,0)*VLOOKUP('Données projet'!$B$9,Paramètres!$A$1:$I$88,5,0)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148.54336005338024</v>
      </c>
      <c r="T60" s="62">
        <f t="shared" si="34"/>
        <v>361.07991692964788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31.237073179757132</v>
      </c>
      <c r="AA60" s="23">
        <f>EXP(-LN(2)/25)*AA59+(1-EXP(-LN(2)/25))/(LN(2)/25)*Calculateur!V60*Calculateur!X60*VLOOKUP('Données projet'!$B$9,Paramètres!$A$1:$I$88,3,0)*0.475*44/12</f>
        <v>20.789056113836299</v>
      </c>
      <c r="AB60" s="23">
        <f>EXP(-LN(2)/2)*AB59+(1-EXP(-LN(2)/2))/(LN(2)/2)*V60*Y60*VLOOKUP('Données projet'!$B$9,Paramètres!$A$1:$I$88,3,0)*0.475*44/12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projet'!$B$10,Paramètres!$A$1:$I$88,3,0)*VLOOKUP('Données projet'!$B$10,Paramètres!$A$1:$I$88,5,0)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projet'!$B$9,Paramètres!$A$1:$I$88,3,0)*VLOOKUP('Données projet'!$B$9,Paramètres!$A$1:$I$88,5,0)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148.54336005338024</v>
      </c>
      <c r="T61" s="62">
        <f t="shared" si="34"/>
        <v>361.07991692964788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30.624533227435432</v>
      </c>
      <c r="AA61" s="23">
        <f>EXP(-LN(2)/25)*AA60+(1-EXP(-LN(2)/25))/(LN(2)/25)*Calculateur!V61*Calculateur!X61*VLOOKUP('Données projet'!$B$9,Paramètres!$A$1:$I$88,3,0)*0.475*44/12</f>
        <v>20.220578281154499</v>
      </c>
      <c r="AB61" s="23">
        <f>EXP(-LN(2)/2)*AB60+(1-EXP(-LN(2)/2))/(LN(2)/2)*V61*Y61*VLOOKUP('Données projet'!$B$9,Paramètres!$A$1:$I$88,3,0)*0.475*44/12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projet'!$B$10,Paramètres!$A$1:$I$88,3,0)*VLOOKUP('Données projet'!$B$10,Paramètres!$A$1:$I$88,5,0)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projet'!$B$9,Paramètres!$A$1:$I$88,3,0)*VLOOKUP('Données projet'!$B$9,Paramètres!$A$1:$I$88,5,0)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148.54336005338024</v>
      </c>
      <c r="T62" s="62">
        <f t="shared" si="34"/>
        <v>361.07991692964788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30.024004809966282</v>
      </c>
      <c r="AA62" s="23">
        <f>EXP(-LN(2)/25)*AA61+(1-EXP(-LN(2)/25))/(LN(2)/25)*Calculateur!V62*Calculateur!X62*VLOOKUP('Données projet'!$B$9,Paramètres!$A$1:$I$88,3,0)*0.475*44/12</f>
        <v>19.667645504702332</v>
      </c>
      <c r="AB62" s="23">
        <f>EXP(-LN(2)/2)*AB61+(1-EXP(-LN(2)/2))/(LN(2)/2)*V62*Y62*VLOOKUP('Données projet'!$B$9,Paramètres!$A$1:$I$88,3,0)*0.475*44/12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projet'!$B$10,Paramètres!$A$1:$I$88,3,0)*VLOOKUP('Données projet'!$B$10,Paramètres!$A$1:$I$88,5,0)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projet'!$B$9,Paramètres!$A$1:$I$88,3,0)*VLOOKUP('Données projet'!$B$9,Paramètres!$A$1:$I$88,5,0)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148.54336005338024</v>
      </c>
      <c r="T63" s="62">
        <f t="shared" si="34"/>
        <v>361.07991692964788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29.435252388477537</v>
      </c>
      <c r="AA63" s="23">
        <f>EXP(-LN(2)/25)*AA62+(1-EXP(-LN(2)/25))/(LN(2)/25)*Calculateur!V63*Calculateur!X63*VLOOKUP('Données projet'!$B$9,Paramètres!$A$1:$I$88,3,0)*0.475*44/12</f>
        <v>19.129832704099719</v>
      </c>
      <c r="AB63" s="23">
        <f>EXP(-LN(2)/2)*AB62+(1-EXP(-LN(2)/2))/(LN(2)/2)*V63*Y63*VLOOKUP('Données projet'!$B$9,Paramètres!$A$1:$I$88,3,0)*0.475*44/12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projet'!$B$10,Paramètres!$A$1:$I$88,3,0)*VLOOKUP('Données projet'!$B$10,Paramètres!$A$1:$I$88,5,0)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projet'!$B$9,Paramètres!$A$1:$I$88,3,0)*VLOOKUP('Données projet'!$B$9,Paramètres!$A$1:$I$88,5,0)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148.54336005338024</v>
      </c>
      <c r="T64" s="62">
        <f t="shared" si="34"/>
        <v>361.07991692964788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28.858045042870664</v>
      </c>
      <c r="AA64" s="23">
        <f>EXP(-LN(2)/25)*AA63+(1-EXP(-LN(2)/25))/(LN(2)/25)*Calculateur!V64*Calculateur!X64*VLOOKUP('Données projet'!$B$9,Paramètres!$A$1:$I$88,3,0)*0.475*44/12</f>
        <v>18.606726422811931</v>
      </c>
      <c r="AB64" s="23">
        <f>EXP(-LN(2)/2)*AB63+(1-EXP(-LN(2)/2))/(LN(2)/2)*V64*Y64*VLOOKUP('Données projet'!$B$9,Paramètres!$A$1:$I$88,3,0)*0.475*44/12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projet'!$B$10,Paramètres!$A$1:$I$88,3,0)*VLOOKUP('Données projet'!$B$10,Paramètres!$A$1:$I$88,5,0)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projet'!$B$9,Paramètres!$A$1:$I$88,3,0)*VLOOKUP('Données projet'!$B$9,Paramètres!$A$1:$I$88,5,0)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148.54336005338024</v>
      </c>
      <c r="T65" s="62">
        <f t="shared" si="34"/>
        <v>361.07991692964788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28.292156381249427</v>
      </c>
      <c r="AA65" s="23">
        <f>EXP(-LN(2)/25)*AA64+(1-EXP(-LN(2)/25))/(LN(2)/25)*Calculateur!V65*Calculateur!X65*VLOOKUP('Données projet'!$B$9,Paramètres!$A$1:$I$88,3,0)*0.475*44/12</f>
        <v>18.097924510294924</v>
      </c>
      <c r="AB65" s="23">
        <f>EXP(-LN(2)/2)*AB64+(1-EXP(-LN(2)/2))/(LN(2)/2)*V65*Y65*VLOOKUP('Données projet'!$B$9,Paramètres!$A$1:$I$88,3,0)*0.475*44/12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projet'!$B$10,Paramètres!$A$1:$I$88,3,0)*VLOOKUP('Données projet'!$B$10,Paramètres!$A$1:$I$88,5,0)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projet'!$B$9,Paramètres!$A$1:$I$88,3,0)*VLOOKUP('Données projet'!$B$9,Paramètres!$A$1:$I$88,5,0)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148.54336005338024</v>
      </c>
      <c r="T66" s="62">
        <f t="shared" si="34"/>
        <v>361.07991692964788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27.737364451124581</v>
      </c>
      <c r="AA66" s="23">
        <f>EXP(-LN(2)/25)*AA65+(1-EXP(-LN(2)/25))/(LN(2)/25)*Calculateur!V66*Calculateur!X66*VLOOKUP('Données projet'!$B$9,Paramètres!$A$1:$I$88,3,0)*0.475*44/12</f>
        <v>17.603035812832424</v>
      </c>
      <c r="AB66" s="23">
        <f>EXP(-LN(2)/2)*AB65+(1-EXP(-LN(2)/2))/(LN(2)/2)*V66*Y66*VLOOKUP('Données projet'!$B$9,Paramètres!$A$1:$I$88,3,0)*0.475*44/12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projet'!$B$10,Paramètres!$A$1:$I$88,3,0)*VLOOKUP('Données projet'!$B$10,Paramètres!$A$1:$I$88,5,0)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projet'!$B$9,Paramètres!$A$1:$I$88,3,0)*VLOOKUP('Données projet'!$B$9,Paramètres!$A$1:$I$88,5,0)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148.54336005338024</v>
      </c>
      <c r="T67" s="62">
        <f t="shared" si="34"/>
        <v>361.07991692964788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27.193451652359816</v>
      </c>
      <c r="AA67" s="23">
        <f>EXP(-LN(2)/25)*AA66+(1-EXP(-LN(2)/25))/(LN(2)/25)*Calculateur!V67*Calculateur!X67*VLOOKUP('Données projet'!$B$9,Paramètres!$A$1:$I$88,3,0)*0.475*44/12</f>
        <v>17.121679872827102</v>
      </c>
      <c r="AB67" s="23">
        <f>EXP(-LN(2)/2)*AB66+(1-EXP(-LN(2)/2))/(LN(2)/2)*V67*Y67*VLOOKUP('Données projet'!$B$9,Paramètres!$A$1:$I$88,3,0)*0.475*44/12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projet'!$B$10,Paramètres!$A$1:$I$88,3,0)*VLOOKUP('Données projet'!$B$10,Paramètres!$A$1:$I$88,5,0)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projet'!$B$9,Paramètres!$A$1:$I$88,3,0)*VLOOKUP('Données projet'!$B$9,Paramètres!$A$1:$I$88,5,0)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148.54336005338024</v>
      </c>
      <c r="T68" s="62">
        <f t="shared" si="34"/>
        <v>361.07991692964788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26.660204651824781</v>
      </c>
      <c r="AA68" s="23">
        <f>EXP(-LN(2)/25)*AA67+(1-EXP(-LN(2)/25))/(LN(2)/25)*Calculateur!V68*Calculateur!X68*VLOOKUP('Données projet'!$B$9,Paramètres!$A$1:$I$88,3,0)*0.475*44/12</f>
        <v>16.653486636314632</v>
      </c>
      <c r="AB68" s="23">
        <f>EXP(-LN(2)/2)*AB67+(1-EXP(-LN(2)/2))/(LN(2)/2)*V68*Y68*VLOOKUP('Données projet'!$B$9,Paramètres!$A$1:$I$88,3,0)*0.475*44/12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projet'!$B$10,Paramètres!$A$1:$I$88,3,0)*VLOOKUP('Données projet'!$B$10,Paramètres!$A$1:$I$88,5,0)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projet'!$B$9,Paramètres!$A$1:$I$88,3,0)*VLOOKUP('Données projet'!$B$9,Paramètres!$A$1:$I$88,5,0)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148.54336005338024</v>
      </c>
      <c r="T69" s="62">
        <f t="shared" ref="T69:T132" si="88">$T$3</f>
        <v>361.07991692964788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26.137414299721684</v>
      </c>
      <c r="AA69" s="23">
        <f>EXP(-LN(2)/25)*AA68+(1-EXP(-LN(2)/25))/(LN(2)/25)*Calculateur!V69*Calculateur!X69*VLOOKUP('Données projet'!$B$9,Paramètres!$A$1:$I$88,3,0)*0.475*44/12</f>
        <v>16.198096168475807</v>
      </c>
      <c r="AB69" s="23">
        <f>EXP(-LN(2)/2)*AB68+(1-EXP(-LN(2)/2))/(LN(2)/2)*V69*Y69*VLOOKUP('Données projet'!$B$9,Paramètres!$A$1:$I$88,3,0)*0.475*44/12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projet'!$B$10,Paramètres!$A$1:$I$88,3,0)*VLOOKUP('Données projet'!$B$10,Paramètres!$A$1:$I$88,5,0)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projet'!$B$9,Paramètres!$A$1:$I$88,3,0)*VLOOKUP('Données projet'!$B$9,Paramètres!$A$1:$I$88,5,0)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148.54336005338024</v>
      </c>
      <c r="T70" s="62">
        <f t="shared" si="88"/>
        <v>361.07991692964788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25.624875547552698</v>
      </c>
      <c r="AA70" s="23">
        <f>EXP(-LN(2)/25)*AA69+(1-EXP(-LN(2)/25))/(LN(2)/25)*Calculateur!V70*Calculateur!X70*VLOOKUP('Données projet'!$B$9,Paramètres!$A$1:$I$88,3,0)*0.475*44/12</f>
        <v>15.75515837692798</v>
      </c>
      <c r="AB70" s="23">
        <f>EXP(-LN(2)/2)*AB69+(1-EXP(-LN(2)/2))/(LN(2)/2)*V70*Y70*VLOOKUP('Données projet'!$B$9,Paramètres!$A$1:$I$88,3,0)*0.475*44/12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projet'!$B$10,Paramètres!$A$1:$I$88,3,0)*VLOOKUP('Données projet'!$B$10,Paramètres!$A$1:$I$88,5,0)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projet'!$B$9,Paramètres!$A$1:$I$88,3,0)*VLOOKUP('Données projet'!$B$9,Paramètres!$A$1:$I$88,5,0)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148.54336005338024</v>
      </c>
      <c r="T71" s="62">
        <f t="shared" si="88"/>
        <v>361.07991692964788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25.122387367695975</v>
      </c>
      <c r="AA71" s="23">
        <f>EXP(-LN(2)/25)*AA70+(1-EXP(-LN(2)/25))/(LN(2)/25)*Calculateur!V71*Calculateur!X71*VLOOKUP('Données projet'!$B$9,Paramètres!$A$1:$I$88,3,0)*0.475*44/12</f>
        <v>15.324332742583115</v>
      </c>
      <c r="AB71" s="23">
        <f>EXP(-LN(2)/2)*AB70+(1-EXP(-LN(2)/2))/(LN(2)/2)*V71*Y71*VLOOKUP('Données projet'!$B$9,Paramètres!$A$1:$I$88,3,0)*0.475*44/12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projet'!$B$10,Paramètres!$A$1:$I$88,3,0)*VLOOKUP('Données projet'!$B$10,Paramètres!$A$1:$I$88,5,0)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projet'!$B$9,Paramètres!$A$1:$I$88,3,0)*VLOOKUP('Données projet'!$B$9,Paramètres!$A$1:$I$88,5,0)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148.54336005338024</v>
      </c>
      <c r="T72" s="62">
        <f t="shared" si="88"/>
        <v>361.07991692964788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24.629752674558716</v>
      </c>
      <c r="AA72" s="23">
        <f>EXP(-LN(2)/25)*AA71+(1-EXP(-LN(2)/25))/(LN(2)/25)*Calculateur!V72*Calculateur!X72*VLOOKUP('Données projet'!$B$9,Paramètres!$A$1:$I$88,3,0)*0.475*44/12</f>
        <v>14.905288057865546</v>
      </c>
      <c r="AB72" s="23">
        <f>EXP(-LN(2)/2)*AB71+(1-EXP(-LN(2)/2))/(LN(2)/2)*V72*Y72*VLOOKUP('Données projet'!$B$9,Paramètres!$A$1:$I$88,3,0)*0.475*44/12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projet'!$B$10,Paramètres!$A$1:$I$88,3,0)*VLOOKUP('Données projet'!$B$10,Paramètres!$A$1:$I$88,5,0)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projet'!$B$9,Paramètres!$A$1:$I$88,3,0)*VLOOKUP('Données projet'!$B$9,Paramètres!$A$1:$I$88,5,0)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148.54336005338024</v>
      </c>
      <c r="T73" s="62">
        <f t="shared" si="88"/>
        <v>361.07991692964788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24.146778247276387</v>
      </c>
      <c r="AA73" s="23">
        <f>EXP(-LN(2)/25)*AA72+(1-EXP(-LN(2)/25))/(LN(2)/25)*Calculateur!V73*Calculateur!X73*VLOOKUP('Données projet'!$B$9,Paramètres!$A$1:$I$88,3,0)*0.475*44/12</f>
        <v>14.49770217208818</v>
      </c>
      <c r="AB73" s="23">
        <f>EXP(-LN(2)/2)*AB72+(1-EXP(-LN(2)/2))/(LN(2)/2)*V73*Y73*VLOOKUP('Données projet'!$B$9,Paramètres!$A$1:$I$88,3,0)*0.475*44/12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projet'!$B$10,Paramètres!$A$1:$I$88,3,0)*VLOOKUP('Données projet'!$B$10,Paramètres!$A$1:$I$88,5,0)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projet'!$B$9,Paramètres!$A$1:$I$88,3,0)*VLOOKUP('Données projet'!$B$9,Paramètres!$A$1:$I$88,5,0)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148.54336005338024</v>
      </c>
      <c r="T74" s="62">
        <f t="shared" si="88"/>
        <v>361.07991692964788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23.673274653927752</v>
      </c>
      <c r="AA74" s="23">
        <f>EXP(-LN(2)/25)*AA73+(1-EXP(-LN(2)/25))/(LN(2)/25)*Calculateur!V74*Calculateur!X74*VLOOKUP('Données projet'!$B$9,Paramètres!$A$1:$I$88,3,0)*0.475*44/12</f>
        <v>14.101261743791406</v>
      </c>
      <c r="AB74" s="23">
        <f>EXP(-LN(2)/2)*AB73+(1-EXP(-LN(2)/2))/(LN(2)/2)*V74*Y74*VLOOKUP('Données projet'!$B$9,Paramètres!$A$1:$I$88,3,0)*0.475*44/12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projet'!$B$10,Paramètres!$A$1:$I$88,3,0)*VLOOKUP('Données projet'!$B$10,Paramètres!$A$1:$I$88,5,0)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projet'!$B$9,Paramètres!$A$1:$I$88,3,0)*VLOOKUP('Données projet'!$B$9,Paramètres!$A$1:$I$88,5,0)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148.54336005338024</v>
      </c>
      <c r="T75" s="62">
        <f t="shared" si="88"/>
        <v>361.07991692964788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23.209056177236008</v>
      </c>
      <c r="AA75" s="23">
        <f>EXP(-LN(2)/25)*AA74+(1-EXP(-LN(2)/25))/(LN(2)/25)*Calculateur!V75*Calculateur!X75*VLOOKUP('Données projet'!$B$9,Paramètres!$A$1:$I$88,3,0)*0.475*44/12</f>
        <v>13.715661999854303</v>
      </c>
      <c r="AB75" s="23">
        <f>EXP(-LN(2)/2)*AB74+(1-EXP(-LN(2)/2))/(LN(2)/2)*V75*Y75*VLOOKUP('Données projet'!$B$9,Paramètres!$A$1:$I$88,3,0)*0.475*44/12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projet'!$B$10,Paramètres!$A$1:$I$88,3,0)*VLOOKUP('Données projet'!$B$10,Paramètres!$A$1:$I$88,5,0)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projet'!$B$9,Paramètres!$A$1:$I$88,3,0)*VLOOKUP('Données projet'!$B$9,Paramètres!$A$1:$I$88,5,0)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148.54336005338024</v>
      </c>
      <c r="T76" s="62">
        <f t="shared" si="88"/>
        <v>361.07991692964788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22.753940741726876</v>
      </c>
      <c r="AA76" s="23">
        <f>EXP(-LN(2)/25)*AA75+(1-EXP(-LN(2)/25))/(LN(2)/25)*Calculateur!V76*Calculateur!X76*VLOOKUP('Données projet'!$B$9,Paramètres!$A$1:$I$88,3,0)*0.475*44/12</f>
        <v>13.340606501192971</v>
      </c>
      <c r="AB76" s="23">
        <f>EXP(-LN(2)/2)*AB75+(1-EXP(-LN(2)/2))/(LN(2)/2)*V76*Y76*VLOOKUP('Données projet'!$B$9,Paramètres!$A$1:$I$88,3,0)*0.475*44/12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projet'!$B$10,Paramètres!$A$1:$I$88,3,0)*VLOOKUP('Données projet'!$B$10,Paramètres!$A$1:$I$88,5,0)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projet'!$B$9,Paramètres!$A$1:$I$88,3,0)*VLOOKUP('Données projet'!$B$9,Paramètres!$A$1:$I$88,5,0)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148.54336005338024</v>
      </c>
      <c r="T77" s="62">
        <f t="shared" si="88"/>
        <v>361.07991692964788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22.307749842315072</v>
      </c>
      <c r="AA77" s="23">
        <f>EXP(-LN(2)/25)*AA76+(1-EXP(-LN(2)/25))/(LN(2)/25)*Calculateur!V77*Calculateur!X77*VLOOKUP('Données projet'!$B$9,Paramètres!$A$1:$I$88,3,0)*0.475*44/12</f>
        <v>12.975806914865844</v>
      </c>
      <c r="AB77" s="23">
        <f>EXP(-LN(2)/2)*AB76+(1-EXP(-LN(2)/2))/(LN(2)/2)*V77*Y77*VLOOKUP('Données projet'!$B$9,Paramètres!$A$1:$I$88,3,0)*0.475*44/12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projet'!$B$10,Paramètres!$A$1:$I$88,3,0)*VLOOKUP('Données projet'!$B$10,Paramètres!$A$1:$I$88,5,0)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projet'!$B$9,Paramètres!$A$1:$I$88,3,0)*VLOOKUP('Données projet'!$B$9,Paramètres!$A$1:$I$88,5,0)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148.54336005338024</v>
      </c>
      <c r="T78" s="62">
        <f t="shared" si="88"/>
        <v>361.07991692964788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21.870308474291157</v>
      </c>
      <c r="AA78" s="23">
        <f>EXP(-LN(2)/25)*AA77+(1-EXP(-LN(2)/25))/(LN(2)/25)*Calculateur!V78*Calculateur!X78*VLOOKUP('Données projet'!$B$9,Paramètres!$A$1:$I$88,3,0)*0.475*44/12</f>
        <v>12.620982792410809</v>
      </c>
      <c r="AB78" s="23">
        <f>EXP(-LN(2)/2)*AB77+(1-EXP(-LN(2)/2))/(LN(2)/2)*V78*Y78*VLOOKUP('Données projet'!$B$9,Paramètres!$A$1:$I$88,3,0)*0.475*44/12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projet'!$B$10,Paramètres!$A$1:$I$88,3,0)*VLOOKUP('Données projet'!$B$10,Paramètres!$A$1:$I$88,5,0)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projet'!$B$9,Paramètres!$A$1:$I$88,3,0)*VLOOKUP('Données projet'!$B$9,Paramètres!$A$1:$I$88,5,0)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148.54336005338024</v>
      </c>
      <c r="T79" s="62">
        <f t="shared" si="88"/>
        <v>361.07991692964788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21.441445064681304</v>
      </c>
      <c r="AA79" s="23">
        <f>EXP(-LN(2)/25)*AA78+(1-EXP(-LN(2)/25))/(LN(2)/25)*Calculateur!V79*Calculateur!X79*VLOOKUP('Données projet'!$B$9,Paramètres!$A$1:$I$88,3,0)*0.475*44/12</f>
        <v>12.275861354243697</v>
      </c>
      <c r="AB79" s="23">
        <f>EXP(-LN(2)/2)*AB78+(1-EXP(-LN(2)/2))/(LN(2)/2)*V79*Y79*VLOOKUP('Données projet'!$B$9,Paramètres!$A$1:$I$88,3,0)*0.475*44/12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projet'!$B$10,Paramètres!$A$1:$I$88,3,0)*VLOOKUP('Données projet'!$B$10,Paramètres!$A$1:$I$88,5,0)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projet'!$B$9,Paramètres!$A$1:$I$88,3,0)*VLOOKUP('Données projet'!$B$9,Paramètres!$A$1:$I$88,5,0)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148.54336005338024</v>
      </c>
      <c r="T80" s="62">
        <f t="shared" si="88"/>
        <v>361.07991692964788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21.020991404953048</v>
      </c>
      <c r="AA80" s="23">
        <f>EXP(-LN(2)/25)*AA79+(1-EXP(-LN(2)/25))/(LN(2)/25)*Calculateur!V80*Calculateur!X80*VLOOKUP('Données projet'!$B$9,Paramètres!$A$1:$I$88,3,0)*0.475*44/12</f>
        <v>11.940177279952412</v>
      </c>
      <c r="AB80" s="23">
        <f>EXP(-LN(2)/2)*AB79+(1-EXP(-LN(2)/2))/(LN(2)/2)*V80*Y80*VLOOKUP('Données projet'!$B$9,Paramètres!$A$1:$I$88,3,0)*0.475*44/12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projet'!$B$10,Paramètres!$A$1:$I$88,3,0)*VLOOKUP('Données projet'!$B$10,Paramètres!$A$1:$I$88,5,0)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projet'!$B$9,Paramètres!$A$1:$I$88,3,0)*VLOOKUP('Données projet'!$B$9,Paramètres!$A$1:$I$88,5,0)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148.54336005338024</v>
      </c>
      <c r="T81" s="62">
        <f t="shared" si="88"/>
        <v>361.07991692964788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20.608782585040654</v>
      </c>
      <c r="AA81" s="23">
        <f>EXP(-LN(2)/25)*AA80+(1-EXP(-LN(2)/25))/(LN(2)/25)*Calculateur!V81*Calculateur!X81*VLOOKUP('Données projet'!$B$9,Paramètres!$A$1:$I$88,3,0)*0.475*44/12</f>
        <v>11.61367250432548</v>
      </c>
      <c r="AB81" s="23">
        <f>EXP(-LN(2)/2)*AB80+(1-EXP(-LN(2)/2))/(LN(2)/2)*V81*Y81*VLOOKUP('Données projet'!$B$9,Paramètres!$A$1:$I$88,3,0)*0.475*44/12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projet'!$B$10,Paramètres!$A$1:$I$88,3,0)*VLOOKUP('Données projet'!$B$10,Paramètres!$A$1:$I$88,5,0)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projet'!$B$9,Paramètres!$A$1:$I$88,3,0)*VLOOKUP('Données projet'!$B$9,Paramètres!$A$1:$I$88,5,0)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148.54336005338024</v>
      </c>
      <c r="T82" s="62">
        <f t="shared" si="88"/>
        <v>361.07991692964788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20.204656928664189</v>
      </c>
      <c r="AA82" s="23">
        <f>EXP(-LN(2)/25)*AA81+(1-EXP(-LN(2)/25))/(LN(2)/25)*Calculateur!V82*Calculateur!X82*VLOOKUP('Données projet'!$B$9,Paramètres!$A$1:$I$88,3,0)*0.475*44/12</f>
        <v>11.296096018958206</v>
      </c>
      <c r="AB82" s="23">
        <f>EXP(-LN(2)/2)*AB81+(1-EXP(-LN(2)/2))/(LN(2)/2)*V82*Y82*VLOOKUP('Données projet'!$B$9,Paramètres!$A$1:$I$88,3,0)*0.475*44/12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projet'!$B$10,Paramètres!$A$1:$I$88,3,0)*VLOOKUP('Données projet'!$B$10,Paramètres!$A$1:$I$88,5,0)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projet'!$B$9,Paramètres!$A$1:$I$88,3,0)*VLOOKUP('Données projet'!$B$9,Paramètres!$A$1:$I$88,5,0)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148.54336005338024</v>
      </c>
      <c r="T83" s="62">
        <f t="shared" si="88"/>
        <v>361.07991692964788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19.808455929916953</v>
      </c>
      <c r="AA83" s="23">
        <f>EXP(-LN(2)/25)*AA82+(1-EXP(-LN(2)/25))/(LN(2)/25)*Calculateur!V83*Calculateur!X83*VLOOKUP('Données projet'!$B$9,Paramètres!$A$1:$I$88,3,0)*0.475*44/12</f>
        <v>10.987203679283922</v>
      </c>
      <c r="AB83" s="23">
        <f>EXP(-LN(2)/2)*AB82+(1-EXP(-LN(2)/2))/(LN(2)/2)*V83*Y83*VLOOKUP('Données projet'!$B$9,Paramètres!$A$1:$I$88,3,0)*0.475*44/12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projet'!$B$10,Paramètres!$A$1:$I$88,3,0)*VLOOKUP('Données projet'!$B$10,Paramètres!$A$1:$I$88,5,0)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projet'!$B$9,Paramètres!$A$1:$I$88,3,0)*VLOOKUP('Données projet'!$B$9,Paramètres!$A$1:$I$88,5,0)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148.54336005338024</v>
      </c>
      <c r="T84" s="62">
        <f t="shared" si="88"/>
        <v>361.07991692964788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19.420024191096402</v>
      </c>
      <c r="AA84" s="23">
        <f>EXP(-LN(2)/25)*AA83+(1-EXP(-LN(2)/25))/(LN(2)/25)*Calculateur!V84*Calculateur!X84*VLOOKUP('Données projet'!$B$9,Paramètres!$A$1:$I$88,3,0)*0.475*44/12</f>
        <v>10.686758016881974</v>
      </c>
      <c r="AB84" s="23">
        <f>EXP(-LN(2)/2)*AB83+(1-EXP(-LN(2)/2))/(LN(2)/2)*V84*Y84*VLOOKUP('Données projet'!$B$9,Paramètres!$A$1:$I$88,3,0)*0.475*44/12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projet'!$B$10,Paramètres!$A$1:$I$88,3,0)*VLOOKUP('Données projet'!$B$10,Paramètres!$A$1:$I$88,5,0)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projet'!$B$9,Paramètres!$A$1:$I$88,3,0)*VLOOKUP('Données projet'!$B$9,Paramètres!$A$1:$I$88,5,0)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148.54336005338024</v>
      </c>
      <c r="T85" s="62">
        <f t="shared" si="88"/>
        <v>361.07991692964788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19.039209361754157</v>
      </c>
      <c r="AA85" s="23">
        <f>EXP(-LN(2)/25)*AA84+(1-EXP(-LN(2)/25))/(LN(2)/25)*Calculateur!V85*Calculateur!X85*VLOOKUP('Données projet'!$B$9,Paramètres!$A$1:$I$88,3,0)*0.475*44/12</f>
        <v>10.394528056918157</v>
      </c>
      <c r="AB85" s="23">
        <f>EXP(-LN(2)/2)*AB84+(1-EXP(-LN(2)/2))/(LN(2)/2)*V85*Y85*VLOOKUP('Données projet'!$B$9,Paramètres!$A$1:$I$88,3,0)*0.475*44/12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projet'!$B$10,Paramètres!$A$1:$I$88,3,0)*VLOOKUP('Données projet'!$B$10,Paramètres!$A$1:$I$88,5,0)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projet'!$B$9,Paramètres!$A$1:$I$88,3,0)*VLOOKUP('Données projet'!$B$9,Paramètres!$A$1:$I$88,5,0)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148.54336005338024</v>
      </c>
      <c r="T86" s="62">
        <f t="shared" si="88"/>
        <v>361.07991692964788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18.665862078941203</v>
      </c>
      <c r="AA86" s="23">
        <f>EXP(-LN(2)/25)*AA85+(1-EXP(-LN(2)/25))/(LN(2)/25)*Calculateur!V86*Calculateur!X86*VLOOKUP('Données projet'!$B$9,Paramètres!$A$1:$I$88,3,0)*0.475*44/12</f>
        <v>10.110289140577256</v>
      </c>
      <c r="AB86" s="23">
        <f>EXP(-LN(2)/2)*AB85+(1-EXP(-LN(2)/2))/(LN(2)/2)*V86*Y86*VLOOKUP('Données projet'!$B$9,Paramètres!$A$1:$I$88,3,0)*0.475*44/12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projet'!$B$10,Paramètres!$A$1:$I$88,3,0)*VLOOKUP('Données projet'!$B$10,Paramètres!$A$1:$I$88,5,0)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projet'!$B$9,Paramètres!$A$1:$I$88,3,0)*VLOOKUP('Données projet'!$B$9,Paramètres!$A$1:$I$88,5,0)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148.54336005338024</v>
      </c>
      <c r="T87" s="62">
        <f t="shared" si="88"/>
        <v>361.07991692964788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18.299835908624853</v>
      </c>
      <c r="AA87" s="23">
        <f>EXP(-LN(2)/25)*AA86+(1-EXP(-LN(2)/25))/(LN(2)/25)*Calculateur!V87*Calculateur!X87*VLOOKUP('Données projet'!$B$9,Paramètres!$A$1:$I$88,3,0)*0.475*44/12</f>
        <v>9.833822752351173</v>
      </c>
      <c r="AB87" s="23">
        <f>EXP(-LN(2)/2)*AB86+(1-EXP(-LN(2)/2))/(LN(2)/2)*V87*Y87*VLOOKUP('Données projet'!$B$9,Paramètres!$A$1:$I$88,3,0)*0.475*44/12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projet'!$B$10,Paramètres!$A$1:$I$88,3,0)*VLOOKUP('Données projet'!$B$10,Paramètres!$A$1:$I$88,5,0)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projet'!$B$9,Paramètres!$A$1:$I$88,3,0)*VLOOKUP('Données projet'!$B$9,Paramètres!$A$1:$I$88,5,0)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148.54336005338024</v>
      </c>
      <c r="T88" s="62">
        <f t="shared" si="88"/>
        <v>361.07991692964788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17.940987288254487</v>
      </c>
      <c r="AA88" s="23">
        <f>EXP(-LN(2)/25)*AA87+(1-EXP(-LN(2)/25))/(LN(2)/25)*Calculateur!V88*Calculateur!X88*VLOOKUP('Données projet'!$B$9,Paramètres!$A$1:$I$88,3,0)*0.475*44/12</f>
        <v>9.5649163520498668</v>
      </c>
      <c r="AB88" s="23">
        <f>EXP(-LN(2)/2)*AB87+(1-EXP(-LN(2)/2))/(LN(2)/2)*V88*Y88*VLOOKUP('Données projet'!$B$9,Paramètres!$A$1:$I$88,3,0)*0.475*44/12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projet'!$B$10,Paramètres!$A$1:$I$88,3,0)*VLOOKUP('Données projet'!$B$10,Paramètres!$A$1:$I$88,5,0)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projet'!$B$9,Paramètres!$A$1:$I$88,3,0)*VLOOKUP('Données projet'!$B$9,Paramètres!$A$1:$I$88,5,0)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148.54336005338024</v>
      </c>
      <c r="T89" s="62">
        <f t="shared" si="88"/>
        <v>361.07991692964788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17.589175470453537</v>
      </c>
      <c r="AA89" s="23">
        <f>EXP(-LN(2)/25)*AA88+(1-EXP(-LN(2)/25))/(LN(2)/25)*Calculateur!V89*Calculateur!X89*VLOOKUP('Données projet'!$B$9,Paramètres!$A$1:$I$88,3,0)*0.475*44/12</f>
        <v>9.3033632114059728</v>
      </c>
      <c r="AB89" s="23">
        <f>EXP(-LN(2)/2)*AB88+(1-EXP(-LN(2)/2))/(LN(2)/2)*V89*Y89*VLOOKUP('Données projet'!$B$9,Paramètres!$A$1:$I$88,3,0)*0.475*44/12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projet'!$B$10,Paramètres!$A$1:$I$88,3,0)*VLOOKUP('Données projet'!$B$10,Paramètres!$A$1:$I$88,5,0)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projet'!$B$9,Paramètres!$A$1:$I$88,3,0)*VLOOKUP('Données projet'!$B$9,Paramètres!$A$1:$I$88,5,0)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148.54336005338024</v>
      </c>
      <c r="T90" s="62">
        <f t="shared" si="88"/>
        <v>361.07991692964788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17.244262467815645</v>
      </c>
      <c r="AA90" s="23">
        <f>EXP(-LN(2)/25)*AA89+(1-EXP(-LN(2)/25))/(LN(2)/25)*Calculateur!V90*Calculateur!X90*VLOOKUP('Données projet'!$B$9,Paramètres!$A$1:$I$88,3,0)*0.475*44/12</f>
        <v>9.0489622551474689</v>
      </c>
      <c r="AB90" s="23">
        <f>EXP(-LN(2)/2)*AB89+(1-EXP(-LN(2)/2))/(LN(2)/2)*V90*Y90*VLOOKUP('Données projet'!$B$9,Paramètres!$A$1:$I$88,3,0)*0.475*44/12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projet'!$B$10,Paramètres!$A$1:$I$88,3,0)*VLOOKUP('Données projet'!$B$10,Paramètres!$A$1:$I$88,5,0)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projet'!$B$9,Paramètres!$A$1:$I$88,3,0)*VLOOKUP('Données projet'!$B$9,Paramètres!$A$1:$I$88,5,0)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148.54336005338024</v>
      </c>
      <c r="T91" s="62">
        <f t="shared" si="88"/>
        <v>361.07991692964788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16.906112998783325</v>
      </c>
      <c r="AA91" s="23">
        <f>EXP(-LN(2)/25)*AA90+(1-EXP(-LN(2)/25))/(LN(2)/25)*Calculateur!V91*Calculateur!X91*VLOOKUP('Données projet'!$B$9,Paramètres!$A$1:$I$88,3,0)*0.475*44/12</f>
        <v>8.8015179064162172</v>
      </c>
      <c r="AB91" s="23">
        <f>EXP(-LN(2)/2)*AB90+(1-EXP(-LN(2)/2))/(LN(2)/2)*V91*Y91*VLOOKUP('Données projet'!$B$9,Paramètres!$A$1:$I$88,3,0)*0.475*44/12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projet'!$B$10,Paramètres!$A$1:$I$88,3,0)*VLOOKUP('Données projet'!$B$10,Paramètres!$A$1:$I$88,5,0)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projet'!$B$9,Paramètres!$A$1:$I$88,3,0)*VLOOKUP('Données projet'!$B$9,Paramètres!$A$1:$I$88,5,0)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148.54336005338024</v>
      </c>
      <c r="T92" s="62">
        <f t="shared" si="88"/>
        <v>361.07991692964788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16.574594434587915</v>
      </c>
      <c r="AA92" s="23">
        <f>EXP(-LN(2)/25)*AA91+(1-EXP(-LN(2)/25))/(LN(2)/25)*Calculateur!V92*Calculateur!X92*VLOOKUP('Données projet'!$B$9,Paramètres!$A$1:$I$88,3,0)*0.475*44/12</f>
        <v>8.5608399364135543</v>
      </c>
      <c r="AB92" s="23">
        <f>EXP(-LN(2)/2)*AB91+(1-EXP(-LN(2)/2))/(LN(2)/2)*V92*Y92*VLOOKUP('Données projet'!$B$9,Paramètres!$A$1:$I$88,3,0)*0.475*44/12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projet'!$B$10,Paramètres!$A$1:$I$88,3,0)*VLOOKUP('Données projet'!$B$10,Paramètres!$A$1:$I$88,5,0)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projet'!$B$9,Paramètres!$A$1:$I$88,3,0)*VLOOKUP('Données projet'!$B$9,Paramètres!$A$1:$I$88,5,0)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148.54336005338024</v>
      </c>
      <c r="T93" s="62">
        <f t="shared" si="88"/>
        <v>361.07991692964788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16.249576747230019</v>
      </c>
      <c r="AA93" s="23">
        <f>EXP(-LN(2)/25)*AA92+(1-EXP(-LN(2)/25))/(LN(2)/25)*Calculateur!V93*Calculateur!X93*VLOOKUP('Données projet'!$B$9,Paramètres!$A$1:$I$88,3,0)*0.475*44/12</f>
        <v>8.3267433181573196</v>
      </c>
      <c r="AB93" s="23">
        <f>EXP(-LN(2)/2)*AB92+(1-EXP(-LN(2)/2))/(LN(2)/2)*V93*Y93*VLOOKUP('Données projet'!$B$9,Paramètres!$A$1:$I$88,3,0)*0.475*44/12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projet'!$B$10,Paramètres!$A$1:$I$88,3,0)*VLOOKUP('Données projet'!$B$10,Paramètres!$A$1:$I$88,5,0)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projet'!$B$9,Paramètres!$A$1:$I$88,3,0)*VLOOKUP('Données projet'!$B$9,Paramètres!$A$1:$I$88,5,0)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148.54336005338024</v>
      </c>
      <c r="T94" s="62">
        <f t="shared" si="88"/>
        <v>361.07991692964788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15.930932458479999</v>
      </c>
      <c r="AA94" s="23">
        <f>EXP(-LN(2)/25)*AA93+(1-EXP(-LN(2)/25))/(LN(2)/25)*Calculateur!V94*Calculateur!X94*VLOOKUP('Données projet'!$B$9,Paramètres!$A$1:$I$88,3,0)*0.475*44/12</f>
        <v>8.0990480842379071</v>
      </c>
      <c r="AB94" s="23">
        <f>EXP(-LN(2)/2)*AB93+(1-EXP(-LN(2)/2))/(LN(2)/2)*V94*Y94*VLOOKUP('Données projet'!$B$9,Paramètres!$A$1:$I$88,3,0)*0.475*44/12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projet'!$B$10,Paramètres!$A$1:$I$88,3,0)*VLOOKUP('Données projet'!$B$10,Paramètres!$A$1:$I$88,5,0)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projet'!$B$9,Paramètres!$A$1:$I$88,3,0)*VLOOKUP('Données projet'!$B$9,Paramètres!$A$1:$I$88,5,0)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148.54336005338024</v>
      </c>
      <c r="T95" s="62">
        <f t="shared" si="88"/>
        <v>361.07991692964788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15.618536589878541</v>
      </c>
      <c r="AA95" s="23">
        <f>EXP(-LN(2)/25)*AA94+(1-EXP(-LN(2)/25))/(LN(2)/25)*Calculateur!V95*Calculateur!X95*VLOOKUP('Données projet'!$B$9,Paramètres!$A$1:$I$88,3,0)*0.475*44/12</f>
        <v>7.8775791884639936</v>
      </c>
      <c r="AB95" s="23">
        <f>EXP(-LN(2)/2)*AB94+(1-EXP(-LN(2)/2))/(LN(2)/2)*V95*Y95*VLOOKUP('Données projet'!$B$9,Paramètres!$A$1:$I$88,3,0)*0.475*44/12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projet'!$B$10,Paramètres!$A$1:$I$88,3,0)*VLOOKUP('Données projet'!$B$10,Paramètres!$A$1:$I$88,5,0)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projet'!$B$9,Paramètres!$A$1:$I$88,3,0)*VLOOKUP('Données projet'!$B$9,Paramètres!$A$1:$I$88,5,0)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148.54336005338024</v>
      </c>
      <c r="T96" s="62">
        <f t="shared" si="88"/>
        <v>361.07991692964788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15.312266613717693</v>
      </c>
      <c r="AA96" s="23">
        <f>EXP(-LN(2)/25)*AA95+(1-EXP(-LN(2)/25))/(LN(2)/25)*Calculateur!V96*Calculateur!X96*VLOOKUP('Données projet'!$B$9,Paramètres!$A$1:$I$88,3,0)*0.475*44/12</f>
        <v>7.6621663712915611</v>
      </c>
      <c r="AB96" s="23">
        <f>EXP(-LN(2)/2)*AB95+(1-EXP(-LN(2)/2))/(LN(2)/2)*V96*Y96*VLOOKUP('Données projet'!$B$9,Paramètres!$A$1:$I$88,3,0)*0.475*44/12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projet'!$B$10,Paramètres!$A$1:$I$88,3,0)*VLOOKUP('Données projet'!$B$10,Paramètres!$A$1:$I$88,5,0)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projet'!$B$9,Paramètres!$A$1:$I$88,3,0)*VLOOKUP('Données projet'!$B$9,Paramètres!$A$1:$I$88,5,0)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148.54336005338024</v>
      </c>
      <c r="T97" s="62">
        <f t="shared" si="88"/>
        <v>361.07991692964788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15.012002404983118</v>
      </c>
      <c r="AA97" s="23">
        <f>EXP(-LN(2)/25)*AA96+(1-EXP(-LN(2)/25))/(LN(2)/25)*Calculateur!V97*Calculateur!X97*VLOOKUP('Données projet'!$B$9,Paramètres!$A$1:$I$88,3,0)*0.475*44/12</f>
        <v>7.4526440289327756</v>
      </c>
      <c r="AB97" s="23">
        <f>EXP(-LN(2)/2)*AB96+(1-EXP(-LN(2)/2))/(LN(2)/2)*V97*Y97*VLOOKUP('Données projet'!$B$9,Paramètres!$A$1:$I$88,3,0)*0.475*44/12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projet'!$B$10,Paramètres!$A$1:$I$88,3,0)*VLOOKUP('Données projet'!$B$10,Paramètres!$A$1:$I$88,5,0)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projet'!$B$9,Paramètres!$A$1:$I$88,3,0)*VLOOKUP('Données projet'!$B$9,Paramètres!$A$1:$I$88,5,0)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148.54336005338024</v>
      </c>
      <c r="T98" s="62">
        <f t="shared" si="88"/>
        <v>361.07991692964788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14.717626194238745</v>
      </c>
      <c r="AA98" s="23">
        <f>EXP(-LN(2)/25)*AA97+(1-EXP(-LN(2)/25))/(LN(2)/25)*Calculateur!V98*Calculateur!X98*VLOOKUP('Données projet'!$B$9,Paramètres!$A$1:$I$88,3,0)*0.475*44/12</f>
        <v>7.2488510860440929</v>
      </c>
      <c r="AB98" s="23">
        <f>EXP(-LN(2)/2)*AB97+(1-EXP(-LN(2)/2))/(LN(2)/2)*V98*Y98*VLOOKUP('Données projet'!$B$9,Paramètres!$A$1:$I$88,3,0)*0.475*44/12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projet'!$B$10,Paramètres!$A$1:$I$88,3,0)*VLOOKUP('Données projet'!$B$10,Paramètres!$A$1:$I$88,5,0)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projet'!$B$9,Paramètres!$A$1:$I$88,3,0)*VLOOKUP('Données projet'!$B$9,Paramètres!$A$1:$I$88,5,0)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148.54336005338024</v>
      </c>
      <c r="T99" s="62">
        <f t="shared" si="88"/>
        <v>361.07991692964788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14.429022521435311</v>
      </c>
      <c r="AA99" s="23">
        <f>EXP(-LN(2)/25)*AA98+(1-EXP(-LN(2)/25))/(LN(2)/25)*Calculateur!V99*Calculateur!X99*VLOOKUP('Données projet'!$B$9,Paramètres!$A$1:$I$88,3,0)*0.475*44/12</f>
        <v>7.0506308718957058</v>
      </c>
      <c r="AB99" s="23">
        <f>EXP(-LN(2)/2)*AB98+(1-EXP(-LN(2)/2))/(LN(2)/2)*V99*Y99*VLOOKUP('Données projet'!$B$9,Paramètres!$A$1:$I$88,3,0)*0.475*44/12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projet'!$B$10,Paramètres!$A$1:$I$88,3,0)*VLOOKUP('Données projet'!$B$10,Paramètres!$A$1:$I$88,5,0)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projet'!$B$9,Paramètres!$A$1:$I$88,3,0)*VLOOKUP('Données projet'!$B$9,Paramètres!$A$1:$I$88,5,0)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148.54336005338024</v>
      </c>
      <c r="T100" s="62">
        <f t="shared" si="88"/>
        <v>361.07991692964788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14.146078190624692</v>
      </c>
      <c r="AA100" s="23">
        <f>EXP(-LN(2)/25)*AA99+(1-EXP(-LN(2)/25))/(LN(2)/25)*Calculateur!V100*Calculateur!X100*VLOOKUP('Données projet'!$B$9,Paramètres!$A$1:$I$88,3,0)*0.475*44/12</f>
        <v>6.8578309999271543</v>
      </c>
      <c r="AB100" s="23">
        <f>EXP(-LN(2)/2)*AB99+(1-EXP(-LN(2)/2))/(LN(2)/2)*V100*Y100*VLOOKUP('Données projet'!$B$9,Paramètres!$A$1:$I$88,3,0)*0.475*44/12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projet'!$B$10,Paramètres!$A$1:$I$88,3,0)*VLOOKUP('Données projet'!$B$10,Paramètres!$A$1:$I$88,5,0)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projet'!$B$9,Paramètres!$A$1:$I$88,3,0)*VLOOKUP('Données projet'!$B$9,Paramètres!$A$1:$I$88,5,0)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148.54336005338024</v>
      </c>
      <c r="T101" s="62">
        <f t="shared" si="88"/>
        <v>361.07991692964788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13.868682225562269</v>
      </c>
      <c r="AA101" s="23">
        <f>EXP(-LN(2)/25)*AA100+(1-EXP(-LN(2)/25))/(LN(2)/25)*Calculateur!V101*Calculateur!X101*VLOOKUP('Données projet'!$B$9,Paramètres!$A$1:$I$88,3,0)*0.475*44/12</f>
        <v>6.6703032505964881</v>
      </c>
      <c r="AB101" s="23">
        <f>EXP(-LN(2)/2)*AB100+(1-EXP(-LN(2)/2))/(LN(2)/2)*V101*Y101*VLOOKUP('Données projet'!$B$9,Paramètres!$A$1:$I$88,3,0)*0.475*44/12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projet'!$B$10,Paramètres!$A$1:$I$88,3,0)*VLOOKUP('Données projet'!$B$10,Paramètres!$A$1:$I$88,5,0)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projet'!$B$9,Paramètres!$A$1:$I$88,3,0)*VLOOKUP('Données projet'!$B$9,Paramètres!$A$1:$I$88,5,0)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148.54336005338024</v>
      </c>
      <c r="T102" s="62">
        <f t="shared" si="88"/>
        <v>361.07991692964788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13.596725826179888</v>
      </c>
      <c r="AA102" s="23">
        <f>EXP(-LN(2)/25)*AA101+(1-EXP(-LN(2)/25))/(LN(2)/25)*Calculateur!V102*Calculateur!X102*VLOOKUP('Données projet'!$B$9,Paramètres!$A$1:$I$88,3,0)*0.475*44/12</f>
        <v>6.4879034574329246</v>
      </c>
      <c r="AB102" s="23">
        <f>EXP(-LN(2)/2)*AB101+(1-EXP(-LN(2)/2))/(LN(2)/2)*V102*Y102*VLOOKUP('Données projet'!$B$9,Paramètres!$A$1:$I$88,3,0)*0.475*44/12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projet'!$B$10,Paramètres!$A$1:$I$88,3,0)*VLOOKUP('Données projet'!$B$10,Paramètres!$A$1:$I$88,5,0)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projet'!$B$9,Paramètres!$A$1:$I$88,3,0)*VLOOKUP('Données projet'!$B$9,Paramètres!$A$1:$I$88,5,0)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148.54336005338024</v>
      </c>
      <c r="T103" s="62">
        <f t="shared" si="88"/>
        <v>361.07991692964788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13.330102325912371</v>
      </c>
      <c r="AA103" s="23">
        <f>EXP(-LN(2)/25)*AA102+(1-EXP(-LN(2)/25))/(LN(2)/25)*Calculateur!V103*Calculateur!X103*VLOOKUP('Données projet'!$B$9,Paramètres!$A$1:$I$88,3,0)*0.475*44/12</f>
        <v>6.310491396205407</v>
      </c>
      <c r="AB103" s="23">
        <f>EXP(-LN(2)/2)*AB102+(1-EXP(-LN(2)/2))/(LN(2)/2)*V103*Y103*VLOOKUP('Données projet'!$B$9,Paramètres!$A$1:$I$88,3,0)*0.475*44/12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projet'!$B$10,Paramètres!$A$1:$I$88,3,0)*VLOOKUP('Données projet'!$B$10,Paramètres!$A$1:$I$88,5,0)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projet'!$B$9,Paramètres!$A$1:$I$88,3,0)*VLOOKUP('Données projet'!$B$9,Paramètres!$A$1:$I$88,5,0)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148.54336005338024</v>
      </c>
      <c r="T104" s="62">
        <f t="shared" si="88"/>
        <v>361.07991692964788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13.068707149860822</v>
      </c>
      <c r="AA104" s="23">
        <f>EXP(-LN(2)/25)*AA103+(1-EXP(-LN(2)/25))/(LN(2)/25)*Calculateur!V104*Calculateur!X104*VLOOKUP('Données projet'!$B$9,Paramètres!$A$1:$I$88,3,0)*0.475*44/12</f>
        <v>6.13793067712185</v>
      </c>
      <c r="AB104" s="23">
        <f>EXP(-LN(2)/2)*AB103+(1-EXP(-LN(2)/2))/(LN(2)/2)*V104*Y104*VLOOKUP('Données projet'!$B$9,Paramètres!$A$1:$I$88,3,0)*0.475*44/12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projet'!$B$10,Paramètres!$A$1:$I$88,3,0)*VLOOKUP('Données projet'!$B$10,Paramètres!$A$1:$I$88,5,0)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projet'!$B$9,Paramètres!$A$1:$I$88,3,0)*VLOOKUP('Données projet'!$B$9,Paramètres!$A$1:$I$88,5,0)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148.54336005338024</v>
      </c>
      <c r="T105" s="62">
        <f t="shared" si="88"/>
        <v>361.07991692964788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12.812437773776329</v>
      </c>
      <c r="AA105" s="23">
        <f>EXP(-LN(2)/25)*AA104+(1-EXP(-LN(2)/25))/(LN(2)/25)*Calculateur!V105*Calculateur!X105*VLOOKUP('Données projet'!$B$9,Paramètres!$A$1:$I$88,3,0)*0.475*44/12</f>
        <v>5.9700886399762068</v>
      </c>
      <c r="AB105" s="23">
        <f>EXP(-LN(2)/2)*AB104+(1-EXP(-LN(2)/2))/(LN(2)/2)*V105*Y105*VLOOKUP('Données projet'!$B$9,Paramètres!$A$1:$I$88,3,0)*0.475*44/12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projet'!$B$10,Paramètres!$A$1:$I$88,3,0)*VLOOKUP('Données projet'!$B$10,Paramètres!$A$1:$I$88,5,0)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projet'!$B$9,Paramètres!$A$1:$I$88,3,0)*VLOOKUP('Données projet'!$B$9,Paramètres!$A$1:$I$88,5,0)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148.54336005338024</v>
      </c>
      <c r="T106" s="62">
        <f t="shared" si="88"/>
        <v>361.07991692964788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12.561193683847968</v>
      </c>
      <c r="AA106" s="23">
        <f>EXP(-LN(2)/25)*AA105+(1-EXP(-LN(2)/25))/(LN(2)/25)*Calculateur!V106*Calculateur!X106*VLOOKUP('Données projet'!$B$9,Paramètres!$A$1:$I$88,3,0)*0.475*44/12</f>
        <v>5.806836252162741</v>
      </c>
      <c r="AB106" s="23">
        <f>EXP(-LN(2)/2)*AB105+(1-EXP(-LN(2)/2))/(LN(2)/2)*V106*Y106*VLOOKUP('Données projet'!$B$9,Paramètres!$A$1:$I$88,3,0)*0.475*44/12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projet'!$B$10,Paramètres!$A$1:$I$88,3,0)*VLOOKUP('Données projet'!$B$10,Paramètres!$A$1:$I$88,5,0)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projet'!$B$9,Paramètres!$A$1:$I$88,3,0)*VLOOKUP('Données projet'!$B$9,Paramètres!$A$1:$I$88,5,0)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148.54336005338024</v>
      </c>
      <c r="T107" s="62">
        <f t="shared" si="88"/>
        <v>361.07991692964788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12.314876337279339</v>
      </c>
      <c r="AA107" s="23">
        <f>EXP(-LN(2)/25)*AA106+(1-EXP(-LN(2)/25))/(LN(2)/25)*Calculateur!V107*Calculateur!X107*VLOOKUP('Données projet'!$B$9,Paramètres!$A$1:$I$88,3,0)*0.475*44/12</f>
        <v>5.6480480094791039</v>
      </c>
      <c r="AB107" s="23">
        <f>EXP(-LN(2)/2)*AB106+(1-EXP(-LN(2)/2))/(LN(2)/2)*V107*Y107*VLOOKUP('Données projet'!$B$9,Paramètres!$A$1:$I$88,3,0)*0.475*44/12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projet'!$B$10,Paramètres!$A$1:$I$88,3,0)*VLOOKUP('Données projet'!$B$10,Paramètres!$A$1:$I$88,5,0)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projet'!$B$9,Paramètres!$A$1:$I$88,3,0)*VLOOKUP('Données projet'!$B$9,Paramètres!$A$1:$I$88,5,0)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148.54336005338024</v>
      </c>
      <c r="T108" s="62">
        <f t="shared" si="88"/>
        <v>361.07991692964788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12.073389123638174</v>
      </c>
      <c r="AA108" s="23">
        <f>EXP(-LN(2)/25)*AA107+(1-EXP(-LN(2)/25))/(LN(2)/25)*Calculateur!V108*Calculateur!X108*VLOOKUP('Données projet'!$B$9,Paramètres!$A$1:$I$88,3,0)*0.475*44/12</f>
        <v>5.4936018396419621</v>
      </c>
      <c r="AB108" s="23">
        <f>EXP(-LN(2)/2)*AB107+(1-EXP(-LN(2)/2))/(LN(2)/2)*V108*Y108*VLOOKUP('Données projet'!$B$9,Paramètres!$A$1:$I$88,3,0)*0.475*44/12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projet'!$B$10,Paramètres!$A$1:$I$88,3,0)*VLOOKUP('Données projet'!$B$10,Paramètres!$A$1:$I$88,5,0)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projet'!$B$9,Paramètres!$A$1:$I$88,3,0)*VLOOKUP('Données projet'!$B$9,Paramètres!$A$1:$I$88,5,0)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148.54336005338024</v>
      </c>
      <c r="T109" s="62">
        <f t="shared" si="88"/>
        <v>361.07991692964788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11.836637326963857</v>
      </c>
      <c r="AA109" s="23">
        <f>EXP(-LN(2)/25)*AA108+(1-EXP(-LN(2)/25))/(LN(2)/25)*Calculateur!V109*Calculateur!X109*VLOOKUP('Données projet'!$B$9,Paramètres!$A$1:$I$88,3,0)*0.475*44/12</f>
        <v>5.343379008440988</v>
      </c>
      <c r="AB109" s="23">
        <f>EXP(-LN(2)/2)*AB108+(1-EXP(-LN(2)/2))/(LN(2)/2)*V109*Y109*VLOOKUP('Données projet'!$B$9,Paramètres!$A$1:$I$88,3,0)*0.475*44/12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projet'!$B$10,Paramètres!$A$1:$I$88,3,0)*VLOOKUP('Données projet'!$B$10,Paramètres!$A$1:$I$88,5,0)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projet'!$B$9,Paramètres!$A$1:$I$88,3,0)*VLOOKUP('Données projet'!$B$9,Paramètres!$A$1:$I$88,5,0)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148.54336005338024</v>
      </c>
      <c r="T110" s="62">
        <f t="shared" si="88"/>
        <v>361.07991692964788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11.604528088617984</v>
      </c>
      <c r="AA110" s="23">
        <f>EXP(-LN(2)/25)*AA109+(1-EXP(-LN(2)/25))/(LN(2)/25)*Calculateur!V110*Calculateur!X110*VLOOKUP('Données projet'!$B$9,Paramètres!$A$1:$I$88,3,0)*0.475*44/12</f>
        <v>5.1972640284590792</v>
      </c>
      <c r="AB110" s="23">
        <f>EXP(-LN(2)/2)*AB109+(1-EXP(-LN(2)/2))/(LN(2)/2)*V110*Y110*VLOOKUP('Données projet'!$B$9,Paramètres!$A$1:$I$88,3,0)*0.475*44/12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projet'!$B$10,Paramètres!$A$1:$I$88,3,0)*VLOOKUP('Données projet'!$B$10,Paramètres!$A$1:$I$88,5,0)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projet'!$B$9,Paramètres!$A$1:$I$88,3,0)*VLOOKUP('Données projet'!$B$9,Paramètres!$A$1:$I$88,5,0)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148.54336005338024</v>
      </c>
      <c r="T111" s="62">
        <f t="shared" si="88"/>
        <v>361.07991692964788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11.376970370863418</v>
      </c>
      <c r="AA111" s="23">
        <f>EXP(-LN(2)/25)*AA110+(1-EXP(-LN(2)/25))/(LN(2)/25)*Calculateur!V111*Calculateur!X111*VLOOKUP('Données projet'!$B$9,Paramètres!$A$1:$I$88,3,0)*0.475*44/12</f>
        <v>5.0551445702886291</v>
      </c>
      <c r="AB111" s="23">
        <f>EXP(-LN(2)/2)*AB110+(1-EXP(-LN(2)/2))/(LN(2)/2)*V111*Y111*VLOOKUP('Données projet'!$B$9,Paramètres!$A$1:$I$88,3,0)*0.475*44/12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projet'!$B$10,Paramètres!$A$1:$I$88,3,0)*VLOOKUP('Données projet'!$B$10,Paramètres!$A$1:$I$88,5,0)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projet'!$B$9,Paramètres!$A$1:$I$88,3,0)*VLOOKUP('Données projet'!$B$9,Paramètres!$A$1:$I$88,5,0)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148.54336005338024</v>
      </c>
      <c r="T112" s="62">
        <f t="shared" si="88"/>
        <v>361.07991692964788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11.153874921157517</v>
      </c>
      <c r="AA112" s="23">
        <f>EXP(-LN(2)/25)*AA111+(1-EXP(-LN(2)/25))/(LN(2)/25)*Calculateur!V112*Calculateur!X112*VLOOKUP('Données projet'!$B$9,Paramètres!$A$1:$I$88,3,0)*0.475*44/12</f>
        <v>4.9169113761755874</v>
      </c>
      <c r="AB112" s="23">
        <f>EXP(-LN(2)/2)*AB111+(1-EXP(-LN(2)/2))/(LN(2)/2)*V112*Y112*VLOOKUP('Données projet'!$B$9,Paramètres!$A$1:$I$88,3,0)*0.475*44/12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projet'!$B$10,Paramètres!$A$1:$I$88,3,0)*VLOOKUP('Données projet'!$B$10,Paramètres!$A$1:$I$88,5,0)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projet'!$B$9,Paramètres!$A$1:$I$88,3,0)*VLOOKUP('Données projet'!$B$9,Paramètres!$A$1:$I$88,5,0)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148.54336005338024</v>
      </c>
      <c r="T113" s="62">
        <f t="shared" si="88"/>
        <v>361.07991692964788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10.935154237145561</v>
      </c>
      <c r="AA113" s="23">
        <f>EXP(-LN(2)/25)*AA112+(1-EXP(-LN(2)/25))/(LN(2)/25)*Calculateur!V113*Calculateur!X113*VLOOKUP('Données projet'!$B$9,Paramètres!$A$1:$I$88,3,0)*0.475*44/12</f>
        <v>4.7824581760249343</v>
      </c>
      <c r="AB113" s="23">
        <f>EXP(-LN(2)/2)*AB112+(1-EXP(-LN(2)/2))/(LN(2)/2)*V113*Y113*VLOOKUP('Données projet'!$B$9,Paramètres!$A$1:$I$88,3,0)*0.475*44/12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projet'!$B$10,Paramètres!$A$1:$I$88,3,0)*VLOOKUP('Données projet'!$B$10,Paramètres!$A$1:$I$88,5,0)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projet'!$B$9,Paramètres!$A$1:$I$88,3,0)*VLOOKUP('Données projet'!$B$9,Paramètres!$A$1:$I$88,5,0)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148.54336005338024</v>
      </c>
      <c r="T114" s="62">
        <f t="shared" si="88"/>
        <v>361.07991692964788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10.720722532340634</v>
      </c>
      <c r="AA114" s="23">
        <f>EXP(-LN(2)/25)*AA113+(1-EXP(-LN(2)/25))/(LN(2)/25)*Calculateur!V114*Calculateur!X114*VLOOKUP('Données projet'!$B$9,Paramètres!$A$1:$I$88,3,0)*0.475*44/12</f>
        <v>4.6516816057029873</v>
      </c>
      <c r="AB114" s="23">
        <f>EXP(-LN(2)/2)*AB113+(1-EXP(-LN(2)/2))/(LN(2)/2)*V114*Y114*VLOOKUP('Données projet'!$B$9,Paramètres!$A$1:$I$88,3,0)*0.475*44/12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projet'!$B$10,Paramètres!$A$1:$I$88,3,0)*VLOOKUP('Données projet'!$B$10,Paramètres!$A$1:$I$88,5,0)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projet'!$B$9,Paramètres!$A$1:$I$88,3,0)*VLOOKUP('Données projet'!$B$9,Paramètres!$A$1:$I$88,5,0)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148.54336005338024</v>
      </c>
      <c r="T115" s="62">
        <f t="shared" si="88"/>
        <v>361.07991692964788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10.510495702476506</v>
      </c>
      <c r="AA115" s="23">
        <f>EXP(-LN(2)/25)*AA114+(1-EXP(-LN(2)/25))/(LN(2)/25)*Calculateur!V115*Calculateur!X115*VLOOKUP('Données projet'!$B$9,Paramètres!$A$1:$I$88,3,0)*0.475*44/12</f>
        <v>4.5244811275737353</v>
      </c>
      <c r="AB115" s="23">
        <f>EXP(-LN(2)/2)*AB114+(1-EXP(-LN(2)/2))/(LN(2)/2)*V115*Y115*VLOOKUP('Données projet'!$B$9,Paramètres!$A$1:$I$88,3,0)*0.475*44/12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projet'!$B$10,Paramètres!$A$1:$I$88,3,0)*VLOOKUP('Données projet'!$B$10,Paramètres!$A$1:$I$88,5,0)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projet'!$B$9,Paramètres!$A$1:$I$88,3,0)*VLOOKUP('Données projet'!$B$9,Paramètres!$A$1:$I$88,5,0)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148.54336005338024</v>
      </c>
      <c r="T116" s="62">
        <f t="shared" si="88"/>
        <v>361.07991692964788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10.304391292520309</v>
      </c>
      <c r="AA116" s="23">
        <f>EXP(-LN(2)/25)*AA115+(1-EXP(-LN(2)/25))/(LN(2)/25)*Calculateur!V116*Calculateur!X116*VLOOKUP('Données projet'!$B$9,Paramètres!$A$1:$I$88,3,0)*0.475*44/12</f>
        <v>4.4007589532081095</v>
      </c>
      <c r="AB116" s="23">
        <f>EXP(-LN(2)/2)*AB115+(1-EXP(-LN(2)/2))/(LN(2)/2)*V116*Y116*VLOOKUP('Données projet'!$B$9,Paramètres!$A$1:$I$88,3,0)*0.475*44/12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projet'!$B$10,Paramètres!$A$1:$I$88,3,0)*VLOOKUP('Données projet'!$B$10,Paramètres!$A$1:$I$88,5,0)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projet'!$B$9,Paramètres!$A$1:$I$88,3,0)*VLOOKUP('Données projet'!$B$9,Paramètres!$A$1:$I$88,5,0)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148.54336005338024</v>
      </c>
      <c r="T117" s="62">
        <f t="shared" si="88"/>
        <v>361.07991692964788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10.102328464332077</v>
      </c>
      <c r="AA117" s="23">
        <f>EXP(-LN(2)/25)*AA116+(1-EXP(-LN(2)/25))/(LN(2)/25)*Calculateur!V117*Calculateur!X117*VLOOKUP('Données projet'!$B$9,Paramètres!$A$1:$I$88,3,0)*0.475*44/12</f>
        <v>4.2804199682067781</v>
      </c>
      <c r="AB117" s="23">
        <f>EXP(-LN(2)/2)*AB116+(1-EXP(-LN(2)/2))/(LN(2)/2)*V117*Y117*VLOOKUP('Données projet'!$B$9,Paramètres!$A$1:$I$88,3,0)*0.475*44/12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projet'!$B$10,Paramètres!$A$1:$I$88,3,0)*VLOOKUP('Données projet'!$B$10,Paramètres!$A$1:$I$88,5,0)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projet'!$B$9,Paramètres!$A$1:$I$88,3,0)*VLOOKUP('Données projet'!$B$9,Paramètres!$A$1:$I$88,5,0)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148.54336005338024</v>
      </c>
      <c r="T118" s="62">
        <f t="shared" si="88"/>
        <v>361.07991692964788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9.9042279649584604</v>
      </c>
      <c r="AA118" s="23">
        <f>EXP(-LN(2)/25)*AA117+(1-EXP(-LN(2)/25))/(LN(2)/25)*Calculateur!V118*Calculateur!X118*VLOOKUP('Données projet'!$B$9,Paramètres!$A$1:$I$88,3,0)*0.475*44/12</f>
        <v>4.1633716590786607</v>
      </c>
      <c r="AB118" s="23">
        <f>EXP(-LN(2)/2)*AB117+(1-EXP(-LN(2)/2))/(LN(2)/2)*V118*Y118*VLOOKUP('Données projet'!$B$9,Paramètres!$A$1:$I$88,3,0)*0.475*44/12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projet'!$B$10,Paramètres!$A$1:$I$88,3,0)*VLOOKUP('Données projet'!$B$10,Paramètres!$A$1:$I$88,5,0)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projet'!$B$9,Paramètres!$A$1:$I$88,3,0)*VLOOKUP('Données projet'!$B$9,Paramètres!$A$1:$I$88,5,0)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148.54336005338024</v>
      </c>
      <c r="T119" s="62">
        <f t="shared" si="88"/>
        <v>361.07991692964788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9.7100120955481852</v>
      </c>
      <c r="AA119" s="23">
        <f>EXP(-LN(2)/25)*AA118+(1-EXP(-LN(2)/25))/(LN(2)/25)*Calculateur!V119*Calculateur!X119*VLOOKUP('Données projet'!$B$9,Paramètres!$A$1:$I$88,3,0)*0.475*44/12</f>
        <v>4.0495240421189544</v>
      </c>
      <c r="AB119" s="23">
        <f>EXP(-LN(2)/2)*AB118+(1-EXP(-LN(2)/2))/(LN(2)/2)*V119*Y119*VLOOKUP('Données projet'!$B$9,Paramètres!$A$1:$I$88,3,0)*0.475*44/12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projet'!$B$10,Paramètres!$A$1:$I$88,3,0)*VLOOKUP('Données projet'!$B$10,Paramètres!$A$1:$I$88,5,0)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projet'!$B$9,Paramètres!$A$1:$I$88,3,0)*VLOOKUP('Données projet'!$B$9,Paramètres!$A$1:$I$88,5,0)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148.54336005338024</v>
      </c>
      <c r="T120" s="62">
        <f t="shared" si="88"/>
        <v>361.07991692964788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9.5196046808770625</v>
      </c>
      <c r="AA120" s="23">
        <f>EXP(-LN(2)/25)*AA119+(1-EXP(-LN(2)/25))/(LN(2)/25)*Calculateur!V120*Calculateur!X120*VLOOKUP('Données projet'!$B$9,Paramètres!$A$1:$I$88,3,0)*0.475*44/12</f>
        <v>3.9387895942319977</v>
      </c>
      <c r="AB120" s="23">
        <f>EXP(-LN(2)/2)*AB119+(1-EXP(-LN(2)/2))/(LN(2)/2)*V120*Y120*VLOOKUP('Données projet'!$B$9,Paramètres!$A$1:$I$88,3,0)*0.475*44/12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projet'!$B$10,Paramètres!$A$1:$I$88,3,0)*VLOOKUP('Données projet'!$B$10,Paramètres!$A$1:$I$88,5,0)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projet'!$B$9,Paramètres!$A$1:$I$88,3,0)*VLOOKUP('Données projet'!$B$9,Paramètres!$A$1:$I$88,5,0)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148.54336005338024</v>
      </c>
      <c r="T121" s="62">
        <f t="shared" si="88"/>
        <v>361.07991692964788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9.3329310394705853</v>
      </c>
      <c r="AA121" s="23">
        <f>EXP(-LN(2)/25)*AA120+(1-EXP(-LN(2)/25))/(LN(2)/25)*Calculateur!V121*Calculateur!X121*VLOOKUP('Données projet'!$B$9,Paramètres!$A$1:$I$88,3,0)*0.475*44/12</f>
        <v>3.831083185645781</v>
      </c>
      <c r="AB121" s="23">
        <f>EXP(-LN(2)/2)*AB120+(1-EXP(-LN(2)/2))/(LN(2)/2)*V121*Y121*VLOOKUP('Données projet'!$B$9,Paramètres!$A$1:$I$88,3,0)*0.475*44/12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projet'!$B$10,Paramètres!$A$1:$I$88,3,0)*VLOOKUP('Données projet'!$B$10,Paramètres!$A$1:$I$88,5,0)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projet'!$B$9,Paramètres!$A$1:$I$88,3,0)*VLOOKUP('Données projet'!$B$9,Paramètres!$A$1:$I$88,5,0)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148.54336005338024</v>
      </c>
      <c r="T122" s="62">
        <f t="shared" si="88"/>
        <v>361.07991692964788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9.1499179543124107</v>
      </c>
      <c r="AA122" s="23">
        <f>EXP(-LN(2)/25)*AA121+(1-EXP(-LN(2)/25))/(LN(2)/25)*Calculateur!V122*Calculateur!X122*VLOOKUP('Données projet'!$B$9,Paramètres!$A$1:$I$88,3,0)*0.475*44/12</f>
        <v>3.7263220144663882</v>
      </c>
      <c r="AB122" s="23">
        <f>EXP(-LN(2)/2)*AB121+(1-EXP(-LN(2)/2))/(LN(2)/2)*V122*Y122*VLOOKUP('Données projet'!$B$9,Paramètres!$A$1:$I$88,3,0)*0.475*44/12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projet'!$B$10,Paramètres!$A$1:$I$88,3,0)*VLOOKUP('Données projet'!$B$10,Paramètres!$A$1:$I$88,5,0)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projet'!$B$9,Paramètres!$A$1:$I$88,3,0)*VLOOKUP('Données projet'!$B$9,Paramètres!$A$1:$I$88,5,0)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148.54336005338024</v>
      </c>
      <c r="T123" s="62">
        <f t="shared" si="88"/>
        <v>361.07991692964788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8.9704936441272292</v>
      </c>
      <c r="AA123" s="23">
        <f>EXP(-LN(2)/25)*AA122+(1-EXP(-LN(2)/25))/(LN(2)/25)*Calculateur!V123*Calculateur!X123*VLOOKUP('Données projet'!$B$9,Paramètres!$A$1:$I$88,3,0)*0.475*44/12</f>
        <v>3.6244255430220469</v>
      </c>
      <c r="AB123" s="23">
        <f>EXP(-LN(2)/2)*AB122+(1-EXP(-LN(2)/2))/(LN(2)/2)*V123*Y123*VLOOKUP('Données projet'!$B$9,Paramètres!$A$1:$I$88,3,0)*0.475*44/12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projet'!$B$10,Paramètres!$A$1:$I$88,3,0)*VLOOKUP('Données projet'!$B$10,Paramètres!$A$1:$I$88,5,0)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148.54336005338024</v>
      </c>
      <c r="T124" s="62">
        <f t="shared" si="88"/>
        <v>361.07991692964788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8.7945877352267559</v>
      </c>
      <c r="AA124" s="23">
        <f>EXP(-LN(2)/25)*AA123+(1-EXP(-LN(2)/25))/(LN(2)/25)*Calculateur!V124*Calculateur!X124*VLOOKUP('Données projet'!$B$9,Paramètres!$A$1:$I$88,3,0)*0.475*44/12</f>
        <v>3.5253154359478533</v>
      </c>
      <c r="AB124" s="23">
        <f>EXP(-LN(2)/2)*AB123+(1-EXP(-LN(2)/2))/(LN(2)/2)*V124*Y124*VLOOKUP('Données projet'!$B$9,Paramètres!$A$1:$I$88,3,0)*0.475*44/12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projet'!$B$10,Paramètres!$A$1:$I$88,3,0)*VLOOKUP('Données projet'!$B$10,Paramètres!$A$1:$I$88,5,0)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148.54336005338024</v>
      </c>
      <c r="T125" s="62">
        <f t="shared" si="88"/>
        <v>361.07991692964788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8.62213123390781</v>
      </c>
      <c r="AA125" s="23">
        <f>EXP(-LN(2)/25)*AA124+(1-EXP(-LN(2)/25))/(LN(2)/25)*Calculateur!V125*Calculateur!X125*VLOOKUP('Données projet'!$B$9,Paramètres!$A$1:$I$88,3,0)*0.475*44/12</f>
        <v>3.4289154999635776</v>
      </c>
      <c r="AB125" s="23">
        <f>EXP(-LN(2)/2)*AB124+(1-EXP(-LN(2)/2))/(LN(2)/2)*V125*Y125*VLOOKUP('Données projet'!$B$9,Paramètres!$A$1:$I$88,3,0)*0.475*44/12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projet'!$B$10,Paramètres!$A$1:$I$88,3,0)*VLOOKUP('Données projet'!$B$10,Paramètres!$A$1:$I$88,5,0)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148.54336005338024</v>
      </c>
      <c r="T126" s="62">
        <f t="shared" si="88"/>
        <v>361.07991692964788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8.4530564993916499</v>
      </c>
      <c r="AA126" s="23">
        <f>EXP(-LN(2)/25)*AA125+(1-EXP(-LN(2)/25))/(LN(2)/25)*Calculateur!V126*Calculateur!X126*VLOOKUP('Données projet'!$B$9,Paramètres!$A$1:$I$88,3,0)*0.475*44/12</f>
        <v>3.3351516252982445</v>
      </c>
      <c r="AB126" s="23">
        <f>EXP(-LN(2)/2)*AB125+(1-EXP(-LN(2)/2))/(LN(2)/2)*V126*Y126*VLOOKUP('Données projet'!$B$9,Paramètres!$A$1:$I$88,3,0)*0.475*44/12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projet'!$B$10,Paramètres!$A$1:$I$88,3,0)*VLOOKUP('Données projet'!$B$10,Paramètres!$A$1:$I$88,5,0)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148.54336005338024</v>
      </c>
      <c r="T127" s="62">
        <f t="shared" si="88"/>
        <v>361.07991692964788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8.2872972172939452</v>
      </c>
      <c r="AA127" s="23">
        <f>EXP(-LN(2)/25)*AA126+(1-EXP(-LN(2)/25))/(LN(2)/25)*Calculateur!V127*Calculateur!X127*VLOOKUP('Données projet'!$B$9,Paramètres!$A$1:$I$88,3,0)*0.475*44/12</f>
        <v>3.2439517287164628</v>
      </c>
      <c r="AB127" s="23">
        <f>EXP(-LN(2)/2)*AB126+(1-EXP(-LN(2)/2))/(LN(2)/2)*V127*Y127*VLOOKUP('Données projet'!$B$9,Paramètres!$A$1:$I$88,3,0)*0.475*44/12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projet'!$B$10,Paramètres!$A$1:$I$88,3,0)*VLOOKUP('Données projet'!$B$10,Paramètres!$A$1:$I$88,5,0)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148.54336005338024</v>
      </c>
      <c r="T128" s="62">
        <f t="shared" si="88"/>
        <v>361.07991692964788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8.1247883736149973</v>
      </c>
      <c r="AA128" s="23">
        <f>EXP(-LN(2)/25)*AA127+(1-EXP(-LN(2)/25))/(LN(2)/25)*Calculateur!V128*Calculateur!X128*VLOOKUP('Données projet'!$B$9,Paramètres!$A$1:$I$88,3,0)*0.475*44/12</f>
        <v>3.1552456981027039</v>
      </c>
      <c r="AB128" s="23">
        <f>EXP(-LN(2)/2)*AB127+(1-EXP(-LN(2)/2))/(LN(2)/2)*V128*Y128*VLOOKUP('Données projet'!$B$9,Paramètres!$A$1:$I$88,3,0)*0.475*44/12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projet'!$B$10,Paramètres!$A$1:$I$88,3,0)*VLOOKUP('Données projet'!$B$10,Paramètres!$A$1:$I$88,5,0)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148.54336005338024</v>
      </c>
      <c r="T129" s="62">
        <f t="shared" si="88"/>
        <v>361.07991692964788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7.9654662292399872</v>
      </c>
      <c r="AA129" s="23">
        <f>EXP(-LN(2)/25)*AA128+(1-EXP(-LN(2)/25))/(LN(2)/25)*Calculateur!V129*Calculateur!X129*VLOOKUP('Données projet'!$B$9,Paramètres!$A$1:$I$88,3,0)*0.475*44/12</f>
        <v>3.0689653385609255</v>
      </c>
      <c r="AB129" s="23">
        <f>EXP(-LN(2)/2)*AB128+(1-EXP(-LN(2)/2))/(LN(2)/2)*V129*Y129*VLOOKUP('Données projet'!$B$9,Paramètres!$A$1:$I$88,3,0)*0.475*44/12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projet'!$B$10,Paramètres!$A$1:$I$88,3,0)*VLOOKUP('Données projet'!$B$10,Paramètres!$A$1:$I$88,5,0)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148.54336005338024</v>
      </c>
      <c r="T130" s="62">
        <f t="shared" si="88"/>
        <v>361.07991692964788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7.8092682949392582</v>
      </c>
      <c r="AA130" s="23">
        <f>EXP(-LN(2)/25)*AA129+(1-EXP(-LN(2)/25))/(LN(2)/25)*Calculateur!V130*Calculateur!X130*VLOOKUP('Données projet'!$B$9,Paramètres!$A$1:$I$88,3,0)*0.475*44/12</f>
        <v>2.9850443199881038</v>
      </c>
      <c r="AB130" s="23">
        <f>EXP(-LN(2)/2)*AB129+(1-EXP(-LN(2)/2))/(LN(2)/2)*V130*Y130*VLOOKUP('Données projet'!$B$9,Paramètres!$A$1:$I$88,3,0)*0.475*44/12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projet'!$B$10,Paramètres!$A$1:$I$88,3,0)*VLOOKUP('Données projet'!$B$10,Paramètres!$A$1:$I$88,5,0)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148.54336005338024</v>
      </c>
      <c r="T131" s="62">
        <f t="shared" si="88"/>
        <v>361.07991692964788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7.656133306858834</v>
      </c>
      <c r="AA131" s="23">
        <f>EXP(-LN(2)/25)*AA130+(1-EXP(-LN(2)/25))/(LN(2)/25)*Calculateur!V131*Calculateur!X131*VLOOKUP('Données projet'!$B$9,Paramètres!$A$1:$I$88,3,0)*0.475*44/12</f>
        <v>2.903418126081371</v>
      </c>
      <c r="AB131" s="23">
        <f>EXP(-LN(2)/2)*AB130+(1-EXP(-LN(2)/2))/(LN(2)/2)*V131*Y131*VLOOKUP('Données projet'!$B$9,Paramètres!$A$1:$I$88,3,0)*0.475*44/12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projet'!$B$10,Paramètres!$A$1:$I$88,3,0)*VLOOKUP('Données projet'!$B$10,Paramètres!$A$1:$I$88,5,0)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148.54336005338024</v>
      </c>
      <c r="T132" s="62">
        <f t="shared" si="88"/>
        <v>361.07991692964788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7.5060012024915466</v>
      </c>
      <c r="AA132" s="23">
        <f>EXP(-LN(2)/25)*AA131+(1-EXP(-LN(2)/25))/(LN(2)/25)*Calculateur!V132*Calculateur!X132*VLOOKUP('Données projet'!$B$9,Paramètres!$A$1:$I$88,3,0)*0.475*44/12</f>
        <v>2.8240240047395524</v>
      </c>
      <c r="AB132" s="23">
        <f>EXP(-LN(2)/2)*AB131+(1-EXP(-LN(2)/2))/(LN(2)/2)*V132*Y132*VLOOKUP('Données projet'!$B$9,Paramètres!$A$1:$I$88,3,0)*0.475*44/12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projet'!$B$10,Paramètres!$A$1:$I$88,3,0)*VLOOKUP('Données projet'!$B$10,Paramètres!$A$1:$I$88,5,0)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148.54336005338024</v>
      </c>
      <c r="T133" s="62">
        <f t="shared" ref="T133:T196" si="142">$T$3</f>
        <v>361.07991692964788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7.3588130971193602</v>
      </c>
      <c r="AA133" s="23">
        <f>EXP(-LN(2)/25)*AA132+(1-EXP(-LN(2)/25))/(LN(2)/25)*Calculateur!V133*Calculateur!X133*VLOOKUP('Données projet'!$B$9,Paramètres!$A$1:$I$88,3,0)*0.475*44/12</f>
        <v>2.7468009198209815</v>
      </c>
      <c r="AB133" s="23">
        <f>EXP(-LN(2)/2)*AB132+(1-EXP(-LN(2)/2))/(LN(2)/2)*V133*Y133*VLOOKUP('Données projet'!$B$9,Paramètres!$A$1:$I$88,3,0)*0.475*44/12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projet'!$B$10,Paramètres!$A$1:$I$88,3,0)*VLOOKUP('Données projet'!$B$10,Paramètres!$A$1:$I$88,5,0)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148.54336005338024</v>
      </c>
      <c r="T134" s="62">
        <f t="shared" si="142"/>
        <v>361.07991692964788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7.2145112607176429</v>
      </c>
      <c r="AA134" s="23">
        <f>EXP(-LN(2)/25)*AA133+(1-EXP(-LN(2)/25))/(LN(2)/25)*Calculateur!V134*Calculateur!X134*VLOOKUP('Données projet'!$B$9,Paramètres!$A$1:$I$88,3,0)*0.475*44/12</f>
        <v>2.6716895042204944</v>
      </c>
      <c r="AB134" s="23">
        <f>EXP(-LN(2)/2)*AB133+(1-EXP(-LN(2)/2))/(LN(2)/2)*V134*Y134*VLOOKUP('Données projet'!$B$9,Paramètres!$A$1:$I$88,3,0)*0.475*44/12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projet'!$B$10,Paramètres!$A$1:$I$88,3,0)*VLOOKUP('Données projet'!$B$10,Paramètres!$A$1:$I$88,5,0)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148.54336005338024</v>
      </c>
      <c r="T135" s="62">
        <f t="shared" si="142"/>
        <v>361.07991692964788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7.0730390953123337</v>
      </c>
      <c r="AA135" s="23">
        <f>EXP(-LN(2)/25)*AA134+(1-EXP(-LN(2)/25))/(LN(2)/25)*Calculateur!V135*Calculateur!X135*VLOOKUP('Données projet'!$B$9,Paramètres!$A$1:$I$88,3,0)*0.475*44/12</f>
        <v>2.59863201422954</v>
      </c>
      <c r="AB135" s="23">
        <f>EXP(-LN(2)/2)*AB134+(1-EXP(-LN(2)/2))/(LN(2)/2)*V135*Y135*VLOOKUP('Données projet'!$B$9,Paramètres!$A$1:$I$88,3,0)*0.475*44/12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projet'!$B$10,Paramètres!$A$1:$I$88,3,0)*VLOOKUP('Données projet'!$B$10,Paramètres!$A$1:$I$88,5,0)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148.54336005338024</v>
      </c>
      <c r="T136" s="62">
        <f t="shared" si="142"/>
        <v>361.07991692964788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6.9343411127811221</v>
      </c>
      <c r="AA136" s="23">
        <f>EXP(-LN(2)/25)*AA135+(1-EXP(-LN(2)/25))/(LN(2)/25)*Calculateur!V136*Calculateur!X136*VLOOKUP('Données projet'!$B$9,Paramètres!$A$1:$I$88,3,0)*0.475*44/12</f>
        <v>2.527572285144315</v>
      </c>
      <c r="AB136" s="23">
        <f>EXP(-LN(2)/2)*AB135+(1-EXP(-LN(2)/2))/(LN(2)/2)*V136*Y136*VLOOKUP('Données projet'!$B$9,Paramètres!$A$1:$I$88,3,0)*0.475*44/12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projet'!$B$10,Paramètres!$A$1:$I$88,3,0)*VLOOKUP('Données projet'!$B$10,Paramètres!$A$1:$I$88,5,0)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148.54336005338024</v>
      </c>
      <c r="T137" s="62">
        <f t="shared" si="142"/>
        <v>361.07991692964788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6.7983629130899317</v>
      </c>
      <c r="AA137" s="23">
        <f>EXP(-LN(2)/25)*AA136+(1-EXP(-LN(2)/25))/(LN(2)/25)*Calculateur!V137*Calculateur!X137*VLOOKUP('Données projet'!$B$9,Paramètres!$A$1:$I$88,3,0)*0.475*44/12</f>
        <v>2.4584556880877941</v>
      </c>
      <c r="AB137" s="23">
        <f>EXP(-LN(2)/2)*AB136+(1-EXP(-LN(2)/2))/(LN(2)/2)*V137*Y137*VLOOKUP('Données projet'!$B$9,Paramètres!$A$1:$I$88,3,0)*0.475*44/12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projet'!$B$10,Paramètres!$A$1:$I$88,3,0)*VLOOKUP('Données projet'!$B$10,Paramètres!$A$1:$I$88,5,0)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148.54336005338024</v>
      </c>
      <c r="T138" s="62">
        <f t="shared" si="142"/>
        <v>361.07991692964788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6.6650511629561731</v>
      </c>
      <c r="AA138" s="23">
        <f>EXP(-LN(2)/25)*AA137+(1-EXP(-LN(2)/25))/(LN(2)/25)*Calculateur!V138*Calculateur!X138*VLOOKUP('Données projet'!$B$9,Paramètres!$A$1:$I$88,3,0)*0.475*44/12</f>
        <v>2.3912290880124676</v>
      </c>
      <c r="AB138" s="23">
        <f>EXP(-LN(2)/2)*AB137+(1-EXP(-LN(2)/2))/(LN(2)/2)*V138*Y138*VLOOKUP('Données projet'!$B$9,Paramètres!$A$1:$I$88,3,0)*0.475*44/12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projet'!$B$10,Paramètres!$A$1:$I$88,3,0)*VLOOKUP('Données projet'!$B$10,Paramètres!$A$1:$I$88,5,0)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148.54336005338024</v>
      </c>
      <c r="T139" s="62">
        <f t="shared" si="142"/>
        <v>361.07991692964788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6.5343535749303987</v>
      </c>
      <c r="AA139" s="23">
        <f>EXP(-LN(2)/25)*AA138+(1-EXP(-LN(2)/25))/(LN(2)/25)*Calculateur!V139*Calculateur!X139*VLOOKUP('Données projet'!$B$9,Paramètres!$A$1:$I$88,3,0)*0.475*44/12</f>
        <v>2.3258408028514941</v>
      </c>
      <c r="AB139" s="23">
        <f>EXP(-LN(2)/2)*AB138+(1-EXP(-LN(2)/2))/(LN(2)/2)*V139*Y139*VLOOKUP('Données projet'!$B$9,Paramètres!$A$1:$I$88,3,0)*0.475*44/12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projet'!$B$10,Paramètres!$A$1:$I$88,3,0)*VLOOKUP('Données projet'!$B$10,Paramètres!$A$1:$I$88,5,0)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148.54336005338024</v>
      </c>
      <c r="T140" s="62">
        <f t="shared" si="142"/>
        <v>361.07991692964788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6.4062188868881531</v>
      </c>
      <c r="AA140" s="23">
        <f>EXP(-LN(2)/25)*AA139+(1-EXP(-LN(2)/25))/(LN(2)/25)*Calculateur!V140*Calculateur!X140*VLOOKUP('Données projet'!$B$9,Paramètres!$A$1:$I$88,3,0)*0.475*44/12</f>
        <v>2.2622405637868681</v>
      </c>
      <c r="AB140" s="23">
        <f>EXP(-LN(2)/2)*AB139+(1-EXP(-LN(2)/2))/(LN(2)/2)*V140*Y140*VLOOKUP('Données projet'!$B$9,Paramètres!$A$1:$I$88,3,0)*0.475*44/12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projet'!$B$10,Paramètres!$A$1:$I$88,3,0)*VLOOKUP('Données projet'!$B$10,Paramètres!$A$1:$I$88,5,0)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148.54336005338024</v>
      </c>
      <c r="T141" s="62">
        <f t="shared" si="142"/>
        <v>361.07991692964788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6.2805968419239733</v>
      </c>
      <c r="AA141" s="23">
        <f>EXP(-LN(2)/25)*AA140+(1-EXP(-LN(2)/25))/(LN(2)/25)*Calculateur!V141*Calculateur!X141*VLOOKUP('Données projet'!$B$9,Paramètres!$A$1:$I$88,3,0)*0.475*44/12</f>
        <v>2.2003794766040552</v>
      </c>
      <c r="AB141" s="23">
        <f>EXP(-LN(2)/2)*AB140+(1-EXP(-LN(2)/2))/(LN(2)/2)*V141*Y141*VLOOKUP('Données projet'!$B$9,Paramètres!$A$1:$I$88,3,0)*0.475*44/12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projet'!$B$10,Paramètres!$A$1:$I$88,3,0)*VLOOKUP('Données projet'!$B$10,Paramètres!$A$1:$I$88,5,0)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148.54336005338024</v>
      </c>
      <c r="T142" s="62">
        <f t="shared" si="142"/>
        <v>361.07991692964788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6.1574381686396586</v>
      </c>
      <c r="AA142" s="23">
        <f>EXP(-LN(2)/25)*AA141+(1-EXP(-LN(2)/25))/(LN(2)/25)*Calculateur!V142*Calculateur!X142*VLOOKUP('Données projet'!$B$9,Paramètres!$A$1:$I$88,3,0)*0.475*44/12</f>
        <v>2.1402099841033895</v>
      </c>
      <c r="AB142" s="23">
        <f>EXP(-LN(2)/2)*AB141+(1-EXP(-LN(2)/2))/(LN(2)/2)*V142*Y142*VLOOKUP('Données projet'!$B$9,Paramètres!$A$1:$I$88,3,0)*0.475*44/12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projet'!$B$10,Paramètres!$A$1:$I$88,3,0)*VLOOKUP('Données projet'!$B$10,Paramètres!$A$1:$I$88,5,0)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148.54336005338024</v>
      </c>
      <c r="T143" s="62">
        <f t="shared" si="142"/>
        <v>361.07991692964788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6.0366945618190764</v>
      </c>
      <c r="AA143" s="23">
        <f>EXP(-LN(2)/25)*AA142+(1-EXP(-LN(2)/25))/(LN(2)/25)*Calculateur!V143*Calculateur!X143*VLOOKUP('Données projet'!$B$9,Paramètres!$A$1:$I$88,3,0)*0.475*44/12</f>
        <v>2.0816858295393308</v>
      </c>
      <c r="AB143" s="23">
        <f>EXP(-LN(2)/2)*AB142+(1-EXP(-LN(2)/2))/(LN(2)/2)*V143*Y143*VLOOKUP('Données projet'!$B$9,Paramètres!$A$1:$I$88,3,0)*0.475*44/12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projet'!$B$10,Paramètres!$A$1:$I$88,3,0)*VLOOKUP('Données projet'!$B$10,Paramètres!$A$1:$I$88,5,0)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148.54336005338024</v>
      </c>
      <c r="T144" s="62">
        <f t="shared" si="142"/>
        <v>361.07991692964788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5.9183186634819176</v>
      </c>
      <c r="AA144" s="23">
        <f>EXP(-LN(2)/25)*AA143+(1-EXP(-LN(2)/25))/(LN(2)/25)*Calculateur!V144*Calculateur!X144*VLOOKUP('Données projet'!$B$9,Paramètres!$A$1:$I$88,3,0)*0.475*44/12</f>
        <v>2.0247620210594777</v>
      </c>
      <c r="AB144" s="23">
        <f>EXP(-LN(2)/2)*AB143+(1-EXP(-LN(2)/2))/(LN(2)/2)*V144*Y144*VLOOKUP('Données projet'!$B$9,Paramètres!$A$1:$I$88,3,0)*0.475*44/12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projet'!$B$10,Paramètres!$A$1:$I$88,3,0)*VLOOKUP('Données projet'!$B$10,Paramètres!$A$1:$I$88,5,0)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148.54336005338024</v>
      </c>
      <c r="T145" s="62">
        <f t="shared" si="142"/>
        <v>361.07991692964788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5.8022640443089823</v>
      </c>
      <c r="AA145" s="23">
        <f>EXP(-LN(2)/25)*AA144+(1-EXP(-LN(2)/25))/(LN(2)/25)*Calculateur!V145*Calculateur!X145*VLOOKUP('Données projet'!$B$9,Paramètres!$A$1:$I$88,3,0)*0.475*44/12</f>
        <v>1.9693947971159993</v>
      </c>
      <c r="AB145" s="23">
        <f>EXP(-LN(2)/2)*AB144+(1-EXP(-LN(2)/2))/(LN(2)/2)*V145*Y145*VLOOKUP('Données projet'!$B$9,Paramètres!$A$1:$I$88,3,0)*0.475*44/12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projet'!$B$10,Paramètres!$A$1:$I$88,3,0)*VLOOKUP('Données projet'!$B$10,Paramètres!$A$1:$I$88,5,0)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148.54336005338024</v>
      </c>
      <c r="T146" s="62">
        <f t="shared" si="142"/>
        <v>361.07991692964788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5.6884851854317002</v>
      </c>
      <c r="AA146" s="23">
        <f>EXP(-LN(2)/25)*AA145+(1-EXP(-LN(2)/25))/(LN(2)/25)*Calculateur!V146*Calculateur!X146*VLOOKUP('Données projet'!$B$9,Paramètres!$A$1:$I$88,3,0)*0.475*44/12</f>
        <v>1.9155415928228909</v>
      </c>
      <c r="AB146" s="23">
        <f>EXP(-LN(2)/2)*AB145+(1-EXP(-LN(2)/2))/(LN(2)/2)*V146*Y146*VLOOKUP('Données projet'!$B$9,Paramètres!$A$1:$I$88,3,0)*0.475*44/12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projet'!$B$10,Paramètres!$A$1:$I$88,3,0)*VLOOKUP('Données projet'!$B$10,Paramètres!$A$1:$I$88,5,0)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148.54336005338024</v>
      </c>
      <c r="T147" s="62">
        <f t="shared" si="142"/>
        <v>361.07991692964788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5.5769374605787503</v>
      </c>
      <c r="AA147" s="23">
        <f>EXP(-LN(2)/25)*AA146+(1-EXP(-LN(2)/25))/(LN(2)/25)*Calculateur!V147*Calculateur!X147*VLOOKUP('Données projet'!$B$9,Paramètres!$A$1:$I$88,3,0)*0.475*44/12</f>
        <v>1.8631610072331946</v>
      </c>
      <c r="AB147" s="23">
        <f>EXP(-LN(2)/2)*AB146+(1-EXP(-LN(2)/2))/(LN(2)/2)*V147*Y147*VLOOKUP('Données projet'!$B$9,Paramètres!$A$1:$I$88,3,0)*0.475*44/12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projet'!$B$10,Paramètres!$A$1:$I$88,3,0)*VLOOKUP('Données projet'!$B$10,Paramètres!$A$1:$I$88,5,0)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148.54336005338024</v>
      </c>
      <c r="T148" s="62">
        <f t="shared" si="142"/>
        <v>361.07991692964788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5.4675771185727724</v>
      </c>
      <c r="AA148" s="23">
        <f>EXP(-LN(2)/25)*AA147+(1-EXP(-LN(2)/25))/(LN(2)/25)*Calculateur!V148*Calculateur!X148*VLOOKUP('Données projet'!$B$9,Paramètres!$A$1:$I$88,3,0)*0.475*44/12</f>
        <v>1.8122127715110239</v>
      </c>
      <c r="AB148" s="23">
        <f>EXP(-LN(2)/2)*AB147+(1-EXP(-LN(2)/2))/(LN(2)/2)*V148*Y148*VLOOKUP('Données projet'!$B$9,Paramètres!$A$1:$I$88,3,0)*0.475*44/12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projet'!$B$10,Paramètres!$A$1:$I$88,3,0)*VLOOKUP('Données projet'!$B$10,Paramètres!$A$1:$I$88,5,0)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148.54336005338024</v>
      </c>
      <c r="T149" s="62">
        <f t="shared" si="142"/>
        <v>361.07991692964788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5.3603612661703091</v>
      </c>
      <c r="AA149" s="23">
        <f>EXP(-LN(2)/25)*AA148+(1-EXP(-LN(2)/25))/(LN(2)/25)*Calculateur!V149*Calculateur!X149*VLOOKUP('Données projet'!$B$9,Paramètres!$A$1:$I$88,3,0)*0.475*44/12</f>
        <v>1.7626577179739271</v>
      </c>
      <c r="AB149" s="23">
        <f>EXP(-LN(2)/2)*AB148+(1-EXP(-LN(2)/2))/(LN(2)/2)*V149*Y149*VLOOKUP('Données projet'!$B$9,Paramètres!$A$1:$I$88,3,0)*0.475*44/12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projet'!$B$10,Paramètres!$A$1:$I$88,3,0)*VLOOKUP('Données projet'!$B$10,Paramètres!$A$1:$I$88,5,0)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148.54336005338024</v>
      </c>
      <c r="T150" s="62">
        <f t="shared" si="142"/>
        <v>361.07991692964788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5.2552478512382459</v>
      </c>
      <c r="AA150" s="23">
        <f>EXP(-LN(2)/25)*AA149+(1-EXP(-LN(2)/25))/(LN(2)/25)*Calculateur!V150*Calculateur!X150*VLOOKUP('Données projet'!$B$9,Paramètres!$A$1:$I$88,3,0)*0.475*44/12</f>
        <v>1.7144577499817892</v>
      </c>
      <c r="AB150" s="23">
        <f>EXP(-LN(2)/2)*AB149+(1-EXP(-LN(2)/2))/(LN(2)/2)*V150*Y150*VLOOKUP('Données projet'!$B$9,Paramètres!$A$1:$I$88,3,0)*0.475*44/12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projet'!$B$10,Paramètres!$A$1:$I$88,3,0)*VLOOKUP('Données projet'!$B$10,Paramètres!$A$1:$I$88,5,0)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148.54336005338024</v>
      </c>
      <c r="T151" s="62">
        <f t="shared" si="142"/>
        <v>361.07991692964788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5.1521956462601475</v>
      </c>
      <c r="AA151" s="23">
        <f>EXP(-LN(2)/25)*AA150+(1-EXP(-LN(2)/25))/(LN(2)/25)*Calculateur!V151*Calculateur!X151*VLOOKUP('Données projet'!$B$9,Paramètres!$A$1:$I$88,3,0)*0.475*44/12</f>
        <v>1.6675758126491227</v>
      </c>
      <c r="AB151" s="23">
        <f>EXP(-LN(2)/2)*AB150+(1-EXP(-LN(2)/2))/(LN(2)/2)*V151*Y151*VLOOKUP('Données projet'!$B$9,Paramètres!$A$1:$I$88,3,0)*0.475*44/12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projet'!$B$10,Paramètres!$A$1:$I$88,3,0)*VLOOKUP('Données projet'!$B$10,Paramètres!$A$1:$I$88,5,0)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148.54336005338024</v>
      </c>
      <c r="T152" s="62">
        <f t="shared" si="142"/>
        <v>361.07991692964788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5.0511642321660313</v>
      </c>
      <c r="AA152" s="23">
        <f>EXP(-LN(2)/25)*AA151+(1-EXP(-LN(2)/25))/(LN(2)/25)*Calculateur!V152*Calculateur!X152*VLOOKUP('Données projet'!$B$9,Paramètres!$A$1:$I$88,3,0)*0.475*44/12</f>
        <v>1.6219758643582318</v>
      </c>
      <c r="AB152" s="23">
        <f>EXP(-LN(2)/2)*AB151+(1-EXP(-LN(2)/2))/(LN(2)/2)*V152*Y152*VLOOKUP('Données projet'!$B$9,Paramètres!$A$1:$I$88,3,0)*0.475*44/12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projet'!$B$10,Paramètres!$A$1:$I$88,3,0)*VLOOKUP('Données projet'!$B$10,Paramètres!$A$1:$I$88,5,0)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148.54336005338024</v>
      </c>
      <c r="T153" s="62">
        <f t="shared" si="142"/>
        <v>361.07991692964788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4.9521139824792231</v>
      </c>
      <c r="AA153" s="23">
        <f>EXP(-LN(2)/25)*AA152+(1-EXP(-LN(2)/25))/(LN(2)/25)*Calculateur!V153*Calculateur!X153*VLOOKUP('Données projet'!$B$9,Paramètres!$A$1:$I$88,3,0)*0.475*44/12</f>
        <v>1.5776228490513524</v>
      </c>
      <c r="AB153" s="23">
        <f>EXP(-LN(2)/2)*AB152+(1-EXP(-LN(2)/2))/(LN(2)/2)*V153*Y153*VLOOKUP('Données projet'!$B$9,Paramètres!$A$1:$I$88,3,0)*0.475*44/12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projet'!$B$10,Paramètres!$A$1:$I$88,3,0)*VLOOKUP('Données projet'!$B$10,Paramètres!$A$1:$I$88,5,0)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148.54336005338024</v>
      </c>
      <c r="T154" s="62">
        <f t="shared" si="142"/>
        <v>361.07991692964788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4.8550060477740864</v>
      </c>
      <c r="AA154" s="23">
        <f>EXP(-LN(2)/25)*AA153+(1-EXP(-LN(2)/25))/(LN(2)/25)*Calculateur!V154*Calculateur!X154*VLOOKUP('Données projet'!$B$9,Paramètres!$A$1:$I$88,3,0)*0.475*44/12</f>
        <v>1.5344826692804632</v>
      </c>
      <c r="AB154" s="23">
        <f>EXP(-LN(2)/2)*AB153+(1-EXP(-LN(2)/2))/(LN(2)/2)*V154*Y154*VLOOKUP('Données projet'!$B$9,Paramètres!$A$1:$I$88,3,0)*0.475*44/12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projet'!$B$10,Paramètres!$A$1:$I$88,3,0)*VLOOKUP('Données projet'!$B$10,Paramètres!$A$1:$I$88,5,0)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148.54336005338024</v>
      </c>
      <c r="T155" s="62">
        <f t="shared" si="142"/>
        <v>361.07991692964788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4.759802340438525</v>
      </c>
      <c r="AA155" s="23">
        <f>EXP(-LN(2)/25)*AA154+(1-EXP(-LN(2)/25))/(LN(2)/25)*Calculateur!V155*Calculateur!X155*VLOOKUP('Données projet'!$B$9,Paramètres!$A$1:$I$88,3,0)*0.475*44/12</f>
        <v>1.4925221599940524</v>
      </c>
      <c r="AB155" s="23">
        <f>EXP(-LN(2)/2)*AB154+(1-EXP(-LN(2)/2))/(LN(2)/2)*V155*Y155*VLOOKUP('Données projet'!$B$9,Paramètres!$A$1:$I$88,3,0)*0.475*44/12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projet'!$B$10,Paramètres!$A$1:$I$88,3,0)*VLOOKUP('Données projet'!$B$10,Paramètres!$A$1:$I$88,5,0)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148.54336005338024</v>
      </c>
      <c r="T156" s="62">
        <f t="shared" si="142"/>
        <v>361.07991692964788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4.6664655197352864</v>
      </c>
      <c r="AA156" s="23">
        <f>EXP(-LN(2)/25)*AA155+(1-EXP(-LN(2)/25))/(LN(2)/25)*Calculateur!V156*Calculateur!X156*VLOOKUP('Données projet'!$B$9,Paramètres!$A$1:$I$88,3,0)*0.475*44/12</f>
        <v>1.4517090630406857</v>
      </c>
      <c r="AB156" s="23">
        <f>EXP(-LN(2)/2)*AB155+(1-EXP(-LN(2)/2))/(LN(2)/2)*V156*Y156*VLOOKUP('Données projet'!$B$9,Paramètres!$A$1:$I$88,3,0)*0.475*44/12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projet'!$B$10,Paramètres!$A$1:$I$88,3,0)*VLOOKUP('Données projet'!$B$10,Paramètres!$A$1:$I$88,5,0)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148.54336005338024</v>
      </c>
      <c r="T157" s="62">
        <f t="shared" si="142"/>
        <v>361.07991692964788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4.5749589771561991</v>
      </c>
      <c r="AA157" s="23">
        <f>EXP(-LN(2)/25)*AA156+(1-EXP(-LN(2)/25))/(LN(2)/25)*Calculateur!V157*Calculateur!X157*VLOOKUP('Données projet'!$B$9,Paramètres!$A$1:$I$88,3,0)*0.475*44/12</f>
        <v>1.4120120023697764</v>
      </c>
      <c r="AB157" s="23">
        <f>EXP(-LN(2)/2)*AB156+(1-EXP(-LN(2)/2))/(LN(2)/2)*V157*Y157*VLOOKUP('Données projet'!$B$9,Paramètres!$A$1:$I$88,3,0)*0.475*44/12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projet'!$B$10,Paramètres!$A$1:$I$88,3,0)*VLOOKUP('Données projet'!$B$10,Paramètres!$A$1:$I$88,5,0)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148.54336005338024</v>
      </c>
      <c r="T158" s="62">
        <f t="shared" si="142"/>
        <v>361.07991692964788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4.4852468220636084</v>
      </c>
      <c r="AA158" s="23">
        <f>EXP(-LN(2)/25)*AA157+(1-EXP(-LN(2)/25))/(LN(2)/25)*Calculateur!V158*Calculateur!X158*VLOOKUP('Données projet'!$B$9,Paramètres!$A$1:$I$88,3,0)*0.475*44/12</f>
        <v>1.373400459910491</v>
      </c>
      <c r="AB158" s="23">
        <f>EXP(-LN(2)/2)*AB157+(1-EXP(-LN(2)/2))/(LN(2)/2)*V158*Y158*VLOOKUP('Données projet'!$B$9,Paramètres!$A$1:$I$88,3,0)*0.475*44/12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projet'!$B$10,Paramètres!$A$1:$I$88,3,0)*VLOOKUP('Données projet'!$B$10,Paramètres!$A$1:$I$88,5,0)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148.54336005338024</v>
      </c>
      <c r="T159" s="62">
        <f t="shared" si="142"/>
        <v>361.07991692964788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4.3972938676133717</v>
      </c>
      <c r="AA159" s="23">
        <f>EXP(-LN(2)/25)*AA158+(1-EXP(-LN(2)/25))/(LN(2)/25)*Calculateur!V159*Calculateur!X159*VLOOKUP('Données projet'!$B$9,Paramètres!$A$1:$I$88,3,0)*0.475*44/12</f>
        <v>1.3358447521102474</v>
      </c>
      <c r="AB159" s="23">
        <f>EXP(-LN(2)/2)*AB158+(1-EXP(-LN(2)/2))/(LN(2)/2)*V159*Y159*VLOOKUP('Données projet'!$B$9,Paramètres!$A$1:$I$88,3,0)*0.475*44/12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projet'!$B$10,Paramètres!$A$1:$I$88,3,0)*VLOOKUP('Données projet'!$B$10,Paramètres!$A$1:$I$88,5,0)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148.54336005338024</v>
      </c>
      <c r="T160" s="62">
        <f t="shared" si="142"/>
        <v>361.07991692964788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4.3110656169538988</v>
      </c>
      <c r="AA160" s="23">
        <f>EXP(-LN(2)/25)*AA159+(1-EXP(-LN(2)/25))/(LN(2)/25)*Calculateur!V160*Calculateur!X160*VLOOKUP('Données projet'!$B$9,Paramètres!$A$1:$I$88,3,0)*0.475*44/12</f>
        <v>1.2993160071147702</v>
      </c>
      <c r="AB160" s="23">
        <f>EXP(-LN(2)/2)*AB159+(1-EXP(-LN(2)/2))/(LN(2)/2)*V160*Y160*VLOOKUP('Données projet'!$B$9,Paramètres!$A$1:$I$88,3,0)*0.475*44/12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projet'!$B$10,Paramètres!$A$1:$I$88,3,0)*VLOOKUP('Données projet'!$B$10,Paramètres!$A$1:$I$88,5,0)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148.54336005338024</v>
      </c>
      <c r="T161" s="62">
        <f t="shared" si="142"/>
        <v>361.07991692964788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4.2265282496958188</v>
      </c>
      <c r="AA161" s="23">
        <f>EXP(-LN(2)/25)*AA160+(1-EXP(-LN(2)/25))/(LN(2)/25)*Calculateur!V161*Calculateur!X161*VLOOKUP('Données projet'!$B$9,Paramètres!$A$1:$I$88,3,0)*0.475*44/12</f>
        <v>1.2637861425721577</v>
      </c>
      <c r="AB161" s="23">
        <f>EXP(-LN(2)/2)*AB160+(1-EXP(-LN(2)/2))/(LN(2)/2)*V161*Y161*VLOOKUP('Données projet'!$B$9,Paramètres!$A$1:$I$88,3,0)*0.475*44/12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projet'!$B$10,Paramètres!$A$1:$I$88,3,0)*VLOOKUP('Données projet'!$B$10,Paramètres!$A$1:$I$88,5,0)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148.54336005338024</v>
      </c>
      <c r="T162" s="62">
        <f t="shared" si="142"/>
        <v>361.07991692964788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4.1436486086469673</v>
      </c>
      <c r="AA162" s="23">
        <f>EXP(-LN(2)/25)*AA161+(1-EXP(-LN(2)/25))/(LN(2)/25)*Calculateur!V162*Calculateur!X162*VLOOKUP('Données projet'!$B$9,Paramètres!$A$1:$I$88,3,0)*0.475*44/12</f>
        <v>1.2292278440438973</v>
      </c>
      <c r="AB162" s="23">
        <f>EXP(-LN(2)/2)*AB161+(1-EXP(-LN(2)/2))/(LN(2)/2)*V162*Y162*VLOOKUP('Données projet'!$B$9,Paramètres!$A$1:$I$88,3,0)*0.475*44/12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projet'!$B$10,Paramètres!$A$1:$I$88,3,0)*VLOOKUP('Données projet'!$B$10,Paramètres!$A$1:$I$88,5,0)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148.54336005338024</v>
      </c>
      <c r="T163" s="62">
        <f t="shared" si="142"/>
        <v>361.07991692964788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4.0623941868074942</v>
      </c>
      <c r="AA163" s="23">
        <f>EXP(-LN(2)/25)*AA162+(1-EXP(-LN(2)/25))/(LN(2)/25)*Calculateur!V163*Calculateur!X163*VLOOKUP('Données projet'!$B$9,Paramètres!$A$1:$I$88,3,0)*0.475*44/12</f>
        <v>1.195614544006234</v>
      </c>
      <c r="AB163" s="23">
        <f>EXP(-LN(2)/2)*AB162+(1-EXP(-LN(2)/2))/(LN(2)/2)*V163*Y163*VLOOKUP('Données projet'!$B$9,Paramètres!$A$1:$I$88,3,0)*0.475*44/12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projet'!$B$10,Paramètres!$A$1:$I$88,3,0)*VLOOKUP('Données projet'!$B$10,Paramètres!$A$1:$I$88,5,0)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148.54336005338024</v>
      </c>
      <c r="T164" s="62">
        <f t="shared" si="142"/>
        <v>361.07991692964788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3.9827331146199891</v>
      </c>
      <c r="AA164" s="23">
        <f>EXP(-LN(2)/25)*AA163+(1-EXP(-LN(2)/25))/(LN(2)/25)*Calculateur!V164*Calculateur!X164*VLOOKUP('Données projet'!$B$9,Paramètres!$A$1:$I$88,3,0)*0.475*44/12</f>
        <v>1.1629204014257473</v>
      </c>
      <c r="AB164" s="23">
        <f>EXP(-LN(2)/2)*AB163+(1-EXP(-LN(2)/2))/(LN(2)/2)*V164*Y164*VLOOKUP('Données projet'!$B$9,Paramètres!$A$1:$I$88,3,0)*0.475*44/12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projet'!$B$10,Paramètres!$A$1:$I$88,3,0)*VLOOKUP('Données projet'!$B$10,Paramètres!$A$1:$I$88,5,0)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148.54336005338024</v>
      </c>
      <c r="T165" s="62">
        <f t="shared" si="142"/>
        <v>361.07991692964788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3.9046341474696247</v>
      </c>
      <c r="AA165" s="23">
        <f>EXP(-LN(2)/25)*AA164+(1-EXP(-LN(2)/25))/(LN(2)/25)*Calculateur!V165*Calculateur!X165*VLOOKUP('Données projet'!$B$9,Paramètres!$A$1:$I$88,3,0)*0.475*44/12</f>
        <v>1.1311202818934343</v>
      </c>
      <c r="AB165" s="23">
        <f>EXP(-LN(2)/2)*AB164+(1-EXP(-LN(2)/2))/(LN(2)/2)*V165*Y165*VLOOKUP('Données projet'!$B$9,Paramètres!$A$1:$I$88,3,0)*0.475*44/12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projet'!$B$10,Paramètres!$A$1:$I$88,3,0)*VLOOKUP('Données projet'!$B$10,Paramètres!$A$1:$I$88,5,0)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148.54336005338024</v>
      </c>
      <c r="T166" s="62">
        <f t="shared" si="142"/>
        <v>361.07991692964788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3.8280666534294125</v>
      </c>
      <c r="AA166" s="23">
        <f>EXP(-LN(2)/25)*AA165+(1-EXP(-LN(2)/25))/(LN(2)/25)*Calculateur!V166*Calculateur!X166*VLOOKUP('Données projet'!$B$9,Paramètres!$A$1:$I$88,3,0)*0.475*44/12</f>
        <v>1.1001897383020278</v>
      </c>
      <c r="AB166" s="23">
        <f>EXP(-LN(2)/2)*AB165+(1-EXP(-LN(2)/2))/(LN(2)/2)*V166*Y166*VLOOKUP('Données projet'!$B$9,Paramètres!$A$1:$I$88,3,0)*0.475*44/12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projet'!$B$10,Paramètres!$A$1:$I$88,3,0)*VLOOKUP('Données projet'!$B$10,Paramètres!$A$1:$I$88,5,0)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148.54336005338024</v>
      </c>
      <c r="T167" s="62">
        <f t="shared" si="142"/>
        <v>361.07991692964788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3.7530006012457693</v>
      </c>
      <c r="AA167" s="23">
        <f>EXP(-LN(2)/25)*AA166+(1-EXP(-LN(2)/25))/(LN(2)/25)*Calculateur!V167*Calculateur!X167*VLOOKUP('Données projet'!$B$9,Paramètres!$A$1:$I$88,3,0)*0.475*44/12</f>
        <v>1.070104992051695</v>
      </c>
      <c r="AB167" s="23">
        <f>EXP(-LN(2)/2)*AB166+(1-EXP(-LN(2)/2))/(LN(2)/2)*V167*Y167*VLOOKUP('Données projet'!$B$9,Paramètres!$A$1:$I$88,3,0)*0.475*44/12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projet'!$B$10,Paramètres!$A$1:$I$88,3,0)*VLOOKUP('Données projet'!$B$10,Paramètres!$A$1:$I$88,5,0)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148.54336005338024</v>
      </c>
      <c r="T168" s="62">
        <f t="shared" si="142"/>
        <v>361.07991692964788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3.6794065485596761</v>
      </c>
      <c r="AA168" s="23">
        <f>EXP(-LN(2)/25)*AA167+(1-EXP(-LN(2)/25))/(LN(2)/25)*Calculateur!V168*Calculateur!X168*VLOOKUP('Données projet'!$B$9,Paramètres!$A$1:$I$88,3,0)*0.475*44/12</f>
        <v>1.0408429147696656</v>
      </c>
      <c r="AB168" s="23">
        <f>EXP(-LN(2)/2)*AB167+(1-EXP(-LN(2)/2))/(LN(2)/2)*V168*Y168*VLOOKUP('Données projet'!$B$9,Paramètres!$A$1:$I$88,3,0)*0.475*44/12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projet'!$B$10,Paramètres!$A$1:$I$88,3,0)*VLOOKUP('Données projet'!$B$10,Paramètres!$A$1:$I$88,5,0)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148.54336005338024</v>
      </c>
      <c r="T169" s="62">
        <f t="shared" si="142"/>
        <v>361.07991692964788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3.6072556303588175</v>
      </c>
      <c r="AA169" s="23">
        <f>EXP(-LN(2)/25)*AA168+(1-EXP(-LN(2)/25))/(LN(2)/25)*Calculateur!V169*Calculateur!X169*VLOOKUP('Données projet'!$B$9,Paramètres!$A$1:$I$88,3,0)*0.475*44/12</f>
        <v>1.0123810105297391</v>
      </c>
      <c r="AB169" s="23">
        <f>EXP(-LN(2)/2)*AB168+(1-EXP(-LN(2)/2))/(LN(2)/2)*V169*Y169*VLOOKUP('Données projet'!$B$9,Paramètres!$A$1:$I$88,3,0)*0.475*44/12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projet'!$B$10,Paramètres!$A$1:$I$88,3,0)*VLOOKUP('Données projet'!$B$10,Paramètres!$A$1:$I$88,5,0)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148.54336005338024</v>
      </c>
      <c r="T170" s="62">
        <f t="shared" si="142"/>
        <v>361.07991692964788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3.5365195476561628</v>
      </c>
      <c r="AA170" s="23">
        <f>EXP(-LN(2)/25)*AA169+(1-EXP(-LN(2)/25))/(LN(2)/25)*Calculateur!V170*Calculateur!X170*VLOOKUP('Données projet'!$B$9,Paramètres!$A$1:$I$88,3,0)*0.475*44/12</f>
        <v>0.98469739855799987</v>
      </c>
      <c r="AB170" s="23">
        <f>EXP(-LN(2)/2)*AB169+(1-EXP(-LN(2)/2))/(LN(2)/2)*V170*Y170*VLOOKUP('Données projet'!$B$9,Paramètres!$A$1:$I$88,3,0)*0.475*44/12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projet'!$B$10,Paramètres!$A$1:$I$88,3,0)*VLOOKUP('Données projet'!$B$10,Paramètres!$A$1:$I$88,5,0)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148.54336005338024</v>
      </c>
      <c r="T171" s="62">
        <f t="shared" si="142"/>
        <v>361.07991692964788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3.467170556390557</v>
      </c>
      <c r="AA171" s="23">
        <f>EXP(-LN(2)/25)*AA170+(1-EXP(-LN(2)/25))/(LN(2)/25)*Calculateur!V171*Calculateur!X171*VLOOKUP('Données projet'!$B$9,Paramètres!$A$1:$I$88,3,0)*0.475*44/12</f>
        <v>0.95777079641144569</v>
      </c>
      <c r="AB171" s="23">
        <f>EXP(-LN(2)/2)*AB170+(1-EXP(-LN(2)/2))/(LN(2)/2)*V171*Y171*VLOOKUP('Données projet'!$B$9,Paramètres!$A$1:$I$88,3,0)*0.475*44/12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projet'!$B$10,Paramètres!$A$1:$I$88,3,0)*VLOOKUP('Données projet'!$B$10,Paramètres!$A$1:$I$88,5,0)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148.54336005338024</v>
      </c>
      <c r="T172" s="62">
        <f t="shared" si="142"/>
        <v>361.07991692964788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3.3991814565449618</v>
      </c>
      <c r="AA172" s="23">
        <f>EXP(-LN(2)/25)*AA171+(1-EXP(-LN(2)/25))/(LN(2)/25)*Calculateur!V172*Calculateur!X172*VLOOKUP('Données projet'!$B$9,Paramètres!$A$1:$I$88,3,0)*0.475*44/12</f>
        <v>0.9315805036165975</v>
      </c>
      <c r="AB172" s="23">
        <f>EXP(-LN(2)/2)*AB171+(1-EXP(-LN(2)/2))/(LN(2)/2)*V172*Y172*VLOOKUP('Données projet'!$B$9,Paramètres!$A$1:$I$88,3,0)*0.475*44/12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projet'!$B$10,Paramètres!$A$1:$I$88,3,0)*VLOOKUP('Données projet'!$B$10,Paramètres!$A$1:$I$88,5,0)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148.54336005338024</v>
      </c>
      <c r="T173" s="62">
        <f t="shared" si="142"/>
        <v>361.07991692964788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3.3325255814780825</v>
      </c>
      <c r="AA173" s="23">
        <f>EXP(-LN(2)/25)*AA172+(1-EXP(-LN(2)/25))/(LN(2)/25)*Calculateur!V173*Calculateur!X173*VLOOKUP('Données projet'!$B$9,Paramètres!$A$1:$I$88,3,0)*0.475*44/12</f>
        <v>0.90610638575551217</v>
      </c>
      <c r="AB173" s="23">
        <f>EXP(-LN(2)/2)*AB172+(1-EXP(-LN(2)/2))/(LN(2)/2)*V173*Y173*VLOOKUP('Données projet'!$B$9,Paramètres!$A$1:$I$88,3,0)*0.475*44/12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projet'!$B$10,Paramètres!$A$1:$I$88,3,0)*VLOOKUP('Données projet'!$B$10,Paramètres!$A$1:$I$88,5,0)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148.54336005338024</v>
      </c>
      <c r="T174" s="62">
        <f t="shared" si="142"/>
        <v>361.07991692964788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3.2671767874651954</v>
      </c>
      <c r="AA174" s="23">
        <f>EXP(-LN(2)/25)*AA173+(1-EXP(-LN(2)/25))/(LN(2)/25)*Calculateur!V174*Calculateur!X174*VLOOKUP('Données projet'!$B$9,Paramètres!$A$1:$I$88,3,0)*0.475*44/12</f>
        <v>0.88132885898696378</v>
      </c>
      <c r="AB174" s="23">
        <f>EXP(-LN(2)/2)*AB173+(1-EXP(-LN(2)/2))/(LN(2)/2)*V174*Y174*VLOOKUP('Données projet'!$B$9,Paramètres!$A$1:$I$88,3,0)*0.475*44/12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projet'!$B$10,Paramètres!$A$1:$I$88,3,0)*VLOOKUP('Données projet'!$B$10,Paramètres!$A$1:$I$88,5,0)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148.54336005338024</v>
      </c>
      <c r="T175" s="62">
        <f t="shared" si="142"/>
        <v>361.07991692964788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3.2031094434440726</v>
      </c>
      <c r="AA175" s="23">
        <f>EXP(-LN(2)/25)*AA174+(1-EXP(-LN(2)/25))/(LN(2)/25)*Calculateur!V175*Calculateur!X175*VLOOKUP('Données projet'!$B$9,Paramètres!$A$1:$I$88,3,0)*0.475*44/12</f>
        <v>0.85722887499089484</v>
      </c>
      <c r="AB175" s="23">
        <f>EXP(-LN(2)/2)*AB174+(1-EXP(-LN(2)/2))/(LN(2)/2)*V175*Y175*VLOOKUP('Données projet'!$B$9,Paramètres!$A$1:$I$88,3,0)*0.475*44/12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projet'!$B$10,Paramètres!$A$1:$I$88,3,0)*VLOOKUP('Données projet'!$B$10,Paramètres!$A$1:$I$88,5,0)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148.54336005338024</v>
      </c>
      <c r="T176" s="62">
        <f t="shared" si="142"/>
        <v>361.07991692964788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3.1402984209619826</v>
      </c>
      <c r="AA176" s="23">
        <f>EXP(-LN(2)/25)*AA175+(1-EXP(-LN(2)/25))/(LN(2)/25)*Calculateur!V176*Calculateur!X176*VLOOKUP('Données projet'!$B$9,Paramètres!$A$1:$I$88,3,0)*0.475*44/12</f>
        <v>0.83378790632456146</v>
      </c>
      <c r="AB176" s="23">
        <f>EXP(-LN(2)/2)*AB175+(1-EXP(-LN(2)/2))/(LN(2)/2)*V176*Y176*VLOOKUP('Données projet'!$B$9,Paramètres!$A$1:$I$88,3,0)*0.475*44/12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projet'!$B$10,Paramètres!$A$1:$I$88,3,0)*VLOOKUP('Données projet'!$B$10,Paramètres!$A$1:$I$88,5,0)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148.54336005338024</v>
      </c>
      <c r="T177" s="62">
        <f t="shared" si="142"/>
        <v>361.07991692964788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3.0787190843198258</v>
      </c>
      <c r="AA177" s="23">
        <f>EXP(-LN(2)/25)*AA176+(1-EXP(-LN(2)/25))/(LN(2)/25)*Calculateur!V177*Calculateur!X177*VLOOKUP('Données projet'!$B$9,Paramètres!$A$1:$I$88,3,0)*0.475*44/12</f>
        <v>0.81098793217911602</v>
      </c>
      <c r="AB177" s="23">
        <f>EXP(-LN(2)/2)*AB176+(1-EXP(-LN(2)/2))/(LN(2)/2)*V177*Y177*VLOOKUP('Données projet'!$B$9,Paramètres!$A$1:$I$88,3,0)*0.475*44/12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projet'!$B$10,Paramètres!$A$1:$I$88,3,0)*VLOOKUP('Données projet'!$B$10,Paramètres!$A$1:$I$88,5,0)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148.54336005338024</v>
      </c>
      <c r="T178" s="62">
        <f t="shared" si="142"/>
        <v>361.07991692964788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3.0183472809095346</v>
      </c>
      <c r="AA178" s="23">
        <f>EXP(-LN(2)/25)*AA177+(1-EXP(-LN(2)/25))/(LN(2)/25)*Calculateur!V178*Calculateur!X178*VLOOKUP('Données projet'!$B$9,Paramètres!$A$1:$I$88,3,0)*0.475*44/12</f>
        <v>0.78881142452567632</v>
      </c>
      <c r="AB178" s="23">
        <f>EXP(-LN(2)/2)*AB177+(1-EXP(-LN(2)/2))/(LN(2)/2)*V178*Y178*VLOOKUP('Données projet'!$B$9,Paramètres!$A$1:$I$88,3,0)*0.475*44/12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projet'!$B$10,Paramètres!$A$1:$I$88,3,0)*VLOOKUP('Données projet'!$B$10,Paramètres!$A$1:$I$88,5,0)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148.54336005338024</v>
      </c>
      <c r="T179" s="62">
        <f t="shared" si="142"/>
        <v>361.07991692964788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2.9591593317409552</v>
      </c>
      <c r="AA179" s="23">
        <f>EXP(-LN(2)/25)*AA178+(1-EXP(-LN(2)/25))/(LN(2)/25)*Calculateur!V179*Calculateur!X179*VLOOKUP('Données projet'!$B$9,Paramètres!$A$1:$I$88,3,0)*0.475*44/12</f>
        <v>0.7672413346402317</v>
      </c>
      <c r="AB179" s="23">
        <f>EXP(-LN(2)/2)*AB178+(1-EXP(-LN(2)/2))/(LN(2)/2)*V179*Y179*VLOOKUP('Données projet'!$B$9,Paramètres!$A$1:$I$88,3,0)*0.475*44/12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projet'!$B$10,Paramètres!$A$1:$I$88,3,0)*VLOOKUP('Données projet'!$B$10,Paramètres!$A$1:$I$88,5,0)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148.54336005338024</v>
      </c>
      <c r="T180" s="62">
        <f t="shared" si="142"/>
        <v>361.07991692964788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2.9011320221544876</v>
      </c>
      <c r="AA180" s="23">
        <f>EXP(-LN(2)/25)*AA179+(1-EXP(-LN(2)/25))/(LN(2)/25)*Calculateur!V180*Calculateur!X180*VLOOKUP('Données projet'!$B$9,Paramètres!$A$1:$I$88,3,0)*0.475*44/12</f>
        <v>0.74626107999702629</v>
      </c>
      <c r="AB180" s="23">
        <f>EXP(-LN(2)/2)*AB179+(1-EXP(-LN(2)/2))/(LN(2)/2)*V180*Y180*VLOOKUP('Données projet'!$B$9,Paramètres!$A$1:$I$88,3,0)*0.475*44/12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projet'!$B$10,Paramètres!$A$1:$I$88,3,0)*VLOOKUP('Données projet'!$B$10,Paramètres!$A$1:$I$88,5,0)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148.54336005338024</v>
      </c>
      <c r="T181" s="62">
        <f t="shared" si="142"/>
        <v>361.07991692964788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2.8442425927158466</v>
      </c>
      <c r="AA181" s="23">
        <f>EXP(-LN(2)/25)*AA180+(1-EXP(-LN(2)/25))/(LN(2)/25)*Calculateur!V181*Calculateur!X181*VLOOKUP('Données projet'!$B$9,Paramètres!$A$1:$I$88,3,0)*0.475*44/12</f>
        <v>0.72585453152034296</v>
      </c>
      <c r="AB181" s="23">
        <f>EXP(-LN(2)/2)*AB180+(1-EXP(-LN(2)/2))/(LN(2)/2)*V181*Y181*VLOOKUP('Données projet'!$B$9,Paramètres!$A$1:$I$88,3,0)*0.475*44/12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projet'!$B$10,Paramètres!$A$1:$I$88,3,0)*VLOOKUP('Données projet'!$B$10,Paramètres!$A$1:$I$88,5,0)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148.54336005338024</v>
      </c>
      <c r="T182" s="62">
        <f t="shared" si="142"/>
        <v>361.07991692964788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2.7884687302893716</v>
      </c>
      <c r="AA182" s="23">
        <f>EXP(-LN(2)/25)*AA181+(1-EXP(-LN(2)/25))/(LN(2)/25)*Calculateur!V182*Calculateur!X182*VLOOKUP('Données projet'!$B$9,Paramètres!$A$1:$I$88,3,0)*0.475*44/12</f>
        <v>0.70600600118488832</v>
      </c>
      <c r="AB182" s="23">
        <f>EXP(-LN(2)/2)*AB181+(1-EXP(-LN(2)/2))/(LN(2)/2)*V182*Y182*VLOOKUP('Données projet'!$B$9,Paramètres!$A$1:$I$88,3,0)*0.475*44/12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projet'!$B$10,Paramètres!$A$1:$I$88,3,0)*VLOOKUP('Données projet'!$B$10,Paramètres!$A$1:$I$88,5,0)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148.54336005338024</v>
      </c>
      <c r="T183" s="62">
        <f t="shared" si="142"/>
        <v>361.07991692964788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2.7337885592863826</v>
      </c>
      <c r="AA183" s="23">
        <f>EXP(-LN(2)/25)*AA182+(1-EXP(-LN(2)/25))/(LN(2)/25)*Calculateur!V183*Calculateur!X183*VLOOKUP('Données projet'!$B$9,Paramètres!$A$1:$I$88,3,0)*0.475*44/12</f>
        <v>0.6867002299552456</v>
      </c>
      <c r="AB183" s="23">
        <f>EXP(-LN(2)/2)*AB182+(1-EXP(-LN(2)/2))/(LN(2)/2)*V183*Y183*VLOOKUP('Données projet'!$B$9,Paramètres!$A$1:$I$88,3,0)*0.475*44/12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projet'!$B$10,Paramètres!$A$1:$I$88,3,0)*VLOOKUP('Données projet'!$B$10,Paramètres!$A$1:$I$88,5,0)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148.54336005338024</v>
      </c>
      <c r="T184" s="62">
        <f t="shared" si="142"/>
        <v>361.07991692964788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2.680180633085151</v>
      </c>
      <c r="AA184" s="23">
        <f>EXP(-LN(2)/25)*AA183+(1-EXP(-LN(2)/25))/(LN(2)/25)*Calculateur!V184*Calculateur!X184*VLOOKUP('Données projet'!$B$9,Paramètres!$A$1:$I$88,3,0)*0.475*44/12</f>
        <v>0.66792237605512383</v>
      </c>
      <c r="AB184" s="23">
        <f>EXP(-LN(2)/2)*AB183+(1-EXP(-LN(2)/2))/(LN(2)/2)*V184*Y184*VLOOKUP('Données projet'!$B$9,Paramètres!$A$1:$I$88,3,0)*0.475*44/12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projet'!$B$10,Paramètres!$A$1:$I$88,3,0)*VLOOKUP('Données projet'!$B$10,Paramètres!$A$1:$I$88,5,0)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148.54336005338024</v>
      </c>
      <c r="T185" s="62">
        <f t="shared" si="142"/>
        <v>361.07991692964788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2.6276239256191194</v>
      </c>
      <c r="AA185" s="23">
        <f>EXP(-LN(2)/25)*AA184+(1-EXP(-LN(2)/25))/(LN(2)/25)*Calculateur!V185*Calculateur!X185*VLOOKUP('Données projet'!$B$9,Paramètres!$A$1:$I$88,3,0)*0.475*44/12</f>
        <v>0.64965800355738523</v>
      </c>
      <c r="AB185" s="23">
        <f>EXP(-LN(2)/2)*AB184+(1-EXP(-LN(2)/2))/(LN(2)/2)*V185*Y185*VLOOKUP('Données projet'!$B$9,Paramètres!$A$1:$I$88,3,0)*0.475*44/12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projet'!$B$10,Paramètres!$A$1:$I$88,3,0)*VLOOKUP('Données projet'!$B$10,Paramètres!$A$1:$I$88,5,0)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148.54336005338024</v>
      </c>
      <c r="T186" s="62">
        <f t="shared" si="142"/>
        <v>361.07991692964788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2.5760978231300702</v>
      </c>
      <c r="AA186" s="23">
        <f>EXP(-LN(2)/25)*AA185+(1-EXP(-LN(2)/25))/(LN(2)/25)*Calculateur!V186*Calculateur!X186*VLOOKUP('Données projet'!$B$9,Paramètres!$A$1:$I$88,3,0)*0.475*44/12</f>
        <v>0.63189307128607897</v>
      </c>
      <c r="AB186" s="23">
        <f>EXP(-LN(2)/2)*AB185+(1-EXP(-LN(2)/2))/(LN(2)/2)*V186*Y186*VLOOKUP('Données projet'!$B$9,Paramètres!$A$1:$I$88,3,0)*0.475*44/12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projet'!$B$10,Paramètres!$A$1:$I$88,3,0)*VLOOKUP('Données projet'!$B$10,Paramètres!$A$1:$I$88,5,0)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148.54336005338024</v>
      </c>
      <c r="T187" s="62">
        <f t="shared" si="142"/>
        <v>361.07991692964788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2.5255821160830121</v>
      </c>
      <c r="AA187" s="23">
        <f>EXP(-LN(2)/25)*AA186+(1-EXP(-LN(2)/25))/(LN(2)/25)*Calculateur!V187*Calculateur!X187*VLOOKUP('Données projet'!$B$9,Paramètres!$A$1:$I$88,3,0)*0.475*44/12</f>
        <v>0.61461392202194876</v>
      </c>
      <c r="AB187" s="23">
        <f>EXP(-LN(2)/2)*AB186+(1-EXP(-LN(2)/2))/(LN(2)/2)*V187*Y187*VLOOKUP('Données projet'!$B$9,Paramètres!$A$1:$I$88,3,0)*0.475*44/12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projet'!$B$10,Paramètres!$A$1:$I$88,3,0)*VLOOKUP('Données projet'!$B$10,Paramètres!$A$1:$I$88,5,0)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148.54336005338024</v>
      </c>
      <c r="T188" s="62">
        <f t="shared" si="142"/>
        <v>361.07991692964788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2.476056991239608</v>
      </c>
      <c r="AA188" s="23">
        <f>EXP(-LN(2)/25)*AA187+(1-EXP(-LN(2)/25))/(LN(2)/25)*Calculateur!V188*Calculateur!X188*VLOOKUP('Données projet'!$B$9,Paramètres!$A$1:$I$88,3,0)*0.475*44/12</f>
        <v>0.59780727200311712</v>
      </c>
      <c r="AB188" s="23">
        <f>EXP(-LN(2)/2)*AB187+(1-EXP(-LN(2)/2))/(LN(2)/2)*V188*Y188*VLOOKUP('Données projet'!$B$9,Paramètres!$A$1:$I$88,3,0)*0.475*44/12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projet'!$B$10,Paramètres!$A$1:$I$88,3,0)*VLOOKUP('Données projet'!$B$10,Paramètres!$A$1:$I$88,5,0)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148.54336005338024</v>
      </c>
      <c r="T189" s="62">
        <f t="shared" si="142"/>
        <v>361.07991692964788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2.4275030238870396</v>
      </c>
      <c r="AA189" s="23">
        <f>EXP(-LN(2)/25)*AA188+(1-EXP(-LN(2)/25))/(LN(2)/25)*Calculateur!V189*Calculateur!X189*VLOOKUP('Données projet'!$B$9,Paramètres!$A$1:$I$88,3,0)*0.475*44/12</f>
        <v>0.58146020071287374</v>
      </c>
      <c r="AB189" s="23">
        <f>EXP(-LN(2)/2)*AB188+(1-EXP(-LN(2)/2))/(LN(2)/2)*V189*Y189*VLOOKUP('Données projet'!$B$9,Paramètres!$A$1:$I$88,3,0)*0.475*44/12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projet'!$B$10,Paramètres!$A$1:$I$88,3,0)*VLOOKUP('Données projet'!$B$10,Paramètres!$A$1:$I$88,5,0)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148.54336005338024</v>
      </c>
      <c r="T190" s="62">
        <f t="shared" si="142"/>
        <v>361.07991692964788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2.3799011702192594</v>
      </c>
      <c r="AA190" s="23">
        <f>EXP(-LN(2)/25)*AA189+(1-EXP(-LN(2)/25))/(LN(2)/25)*Calculateur!V190*Calculateur!X190*VLOOKUP('Données projet'!$B$9,Paramètres!$A$1:$I$88,3,0)*0.475*44/12</f>
        <v>0.56556014094671725</v>
      </c>
      <c r="AB190" s="23">
        <f>EXP(-LN(2)/2)*AB189+(1-EXP(-LN(2)/2))/(LN(2)/2)*V190*Y190*VLOOKUP('Données projet'!$B$9,Paramètres!$A$1:$I$88,3,0)*0.475*44/12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projet'!$B$10,Paramètres!$A$1:$I$88,3,0)*VLOOKUP('Données projet'!$B$10,Paramètres!$A$1:$I$88,5,0)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148.54336005338024</v>
      </c>
      <c r="T191" s="62">
        <f t="shared" si="142"/>
        <v>361.07991692964788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2.3332327598676401</v>
      </c>
      <c r="AA191" s="23">
        <f>EXP(-LN(2)/25)*AA190+(1-EXP(-LN(2)/25))/(LN(2)/25)*Calculateur!V191*Calculateur!X191*VLOOKUP('Données projet'!$B$9,Paramètres!$A$1:$I$88,3,0)*0.475*44/12</f>
        <v>0.55009486915101402</v>
      </c>
      <c r="AB191" s="23">
        <f>EXP(-LN(2)/2)*AB190+(1-EXP(-LN(2)/2))/(LN(2)/2)*V191*Y191*VLOOKUP('Données projet'!$B$9,Paramètres!$A$1:$I$88,3,0)*0.475*44/12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projet'!$B$10,Paramètres!$A$1:$I$88,3,0)*VLOOKUP('Données projet'!$B$10,Paramètres!$A$1:$I$88,5,0)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148.54336005338024</v>
      </c>
      <c r="T192" s="62">
        <f t="shared" si="142"/>
        <v>361.07991692964788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2.2874794885780965</v>
      </c>
      <c r="AA192" s="23">
        <f>EXP(-LN(2)/25)*AA191+(1-EXP(-LN(2)/25))/(LN(2)/25)*Calculateur!V192*Calculateur!X192*VLOOKUP('Données projet'!$B$9,Paramètres!$A$1:$I$88,3,0)*0.475*44/12</f>
        <v>0.53505249602584759</v>
      </c>
      <c r="AB192" s="23">
        <f>EXP(-LN(2)/2)*AB191+(1-EXP(-LN(2)/2))/(LN(2)/2)*V192*Y192*VLOOKUP('Données projet'!$B$9,Paramètres!$A$1:$I$88,3,0)*0.475*44/12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projet'!$B$10,Paramètres!$A$1:$I$88,3,0)*VLOOKUP('Données projet'!$B$10,Paramètres!$A$1:$I$88,5,0)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148.54336005338024</v>
      </c>
      <c r="T193" s="62">
        <f t="shared" si="142"/>
        <v>361.07991692964788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2.2426234110318011</v>
      </c>
      <c r="AA193" s="23">
        <f>EXP(-LN(2)/25)*AA192+(1-EXP(-LN(2)/25))/(LN(2)/25)*Calculateur!V193*Calculateur!X193*VLOOKUP('Données projet'!$B$9,Paramètres!$A$1:$I$88,3,0)*0.475*44/12</f>
        <v>0.52042145738483292</v>
      </c>
      <c r="AB193" s="23">
        <f>EXP(-LN(2)/2)*AB192+(1-EXP(-LN(2)/2))/(LN(2)/2)*V193*Y193*VLOOKUP('Données projet'!$B$9,Paramètres!$A$1:$I$88,3,0)*0.475*44/12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projet'!$B$10,Paramètres!$A$1:$I$88,3,0)*VLOOKUP('Données projet'!$B$10,Paramètres!$A$1:$I$88,5,0)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148.54336005338024</v>
      </c>
      <c r="T194" s="62">
        <f t="shared" si="142"/>
        <v>361.07991692964788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2.1986469338066827</v>
      </c>
      <c r="AA194" s="23">
        <f>EXP(-LN(2)/25)*AA193+(1-EXP(-LN(2)/25))/(LN(2)/25)*Calculateur!V194*Calculateur!X194*VLOOKUP('Données projet'!$B$9,Paramètres!$A$1:$I$88,3,0)*0.475*44/12</f>
        <v>0.50619050526486964</v>
      </c>
      <c r="AB194" s="23">
        <f>EXP(-LN(2)/2)*AB193+(1-EXP(-LN(2)/2))/(LN(2)/2)*V194*Y194*VLOOKUP('Données projet'!$B$9,Paramètres!$A$1:$I$88,3,0)*0.475*44/12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projet'!$B$10,Paramètres!$A$1:$I$88,3,0)*VLOOKUP('Données projet'!$B$10,Paramètres!$A$1:$I$88,5,0)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148.54336005338024</v>
      </c>
      <c r="T195" s="62">
        <f t="shared" si="142"/>
        <v>361.07991692964788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2.1555328084769463</v>
      </c>
      <c r="AA195" s="23">
        <f>EXP(-LN(2)/25)*AA194+(1-EXP(-LN(2)/25))/(LN(2)/25)*Calculateur!V195*Calculateur!X195*VLOOKUP('Données projet'!$B$9,Paramètres!$A$1:$I$88,3,0)*0.475*44/12</f>
        <v>0.49234869927900005</v>
      </c>
      <c r="AB195" s="23">
        <f>EXP(-LN(2)/2)*AB194+(1-EXP(-LN(2)/2))/(LN(2)/2)*V195*Y195*VLOOKUP('Données projet'!$B$9,Paramètres!$A$1:$I$88,3,0)*0.475*44/12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projet'!$B$10,Paramètres!$A$1:$I$88,3,0)*VLOOKUP('Données projet'!$B$10,Paramètres!$A$1:$I$88,5,0)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148.54336005338024</v>
      </c>
      <c r="T196" s="62">
        <f t="shared" si="142"/>
        <v>361.07991692964788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2.1132641248479063</v>
      </c>
      <c r="AA196" s="23">
        <f>EXP(-LN(2)/25)*AA195+(1-EXP(-LN(2)/25))/(LN(2)/25)*Calculateur!V196*Calculateur!X196*VLOOKUP('Données projet'!$B$9,Paramètres!$A$1:$I$88,3,0)*0.475*44/12</f>
        <v>0.47888539820572296</v>
      </c>
      <c r="AB196" s="23">
        <f>EXP(-LN(2)/2)*AB195+(1-EXP(-LN(2)/2))/(LN(2)/2)*V196*Y196*VLOOKUP('Données projet'!$B$9,Paramètres!$A$1:$I$88,3,0)*0.475*44/12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projet'!$B$10,Paramètres!$A$1:$I$88,3,0)*VLOOKUP('Données projet'!$B$10,Paramètres!$A$1:$I$88,5,0)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148.54336005338024</v>
      </c>
      <c r="T197" s="62">
        <f t="shared" ref="T197:T203" si="204">$T$3</f>
        <v>361.07991692964788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2.0718243043234805</v>
      </c>
      <c r="AA197" s="23">
        <f>EXP(-LN(2)/25)*AA196+(1-EXP(-LN(2)/25))/(LN(2)/25)*Calculateur!V197*Calculateur!X197*VLOOKUP('Données projet'!$B$9,Paramètres!$A$1:$I$88,3,0)*0.475*44/12</f>
        <v>0.46579025180829886</v>
      </c>
      <c r="AB197" s="23">
        <f>EXP(-LN(2)/2)*AB196+(1-EXP(-LN(2)/2))/(LN(2)/2)*V197*Y197*VLOOKUP('Données projet'!$B$9,Paramètres!$A$1:$I$88,3,0)*0.475*44/12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projet'!$B$10,Paramètres!$A$1:$I$88,3,0)*VLOOKUP('Données projet'!$B$10,Paramètres!$A$1:$I$88,5,0)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148.54336005338024</v>
      </c>
      <c r="T198" s="62">
        <f t="shared" si="204"/>
        <v>361.07991692964788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2.031197093403744</v>
      </c>
      <c r="AA198" s="23">
        <f>EXP(-LN(2)/25)*AA197+(1-EXP(-LN(2)/25))/(LN(2)/25)*Calculateur!V198*Calculateur!X198*VLOOKUP('Données projet'!$B$9,Paramètres!$A$1:$I$88,3,0)*0.475*44/12</f>
        <v>0.45305319287775614</v>
      </c>
      <c r="AB198" s="23">
        <f>EXP(-LN(2)/2)*AB197+(1-EXP(-LN(2)/2))/(LN(2)/2)*V198*Y198*VLOOKUP('Données projet'!$B$9,Paramètres!$A$1:$I$88,3,0)*0.475*44/12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projet'!$B$10,Paramètres!$A$1:$I$88,3,0)*VLOOKUP('Données projet'!$B$10,Paramètres!$A$1:$I$88,5,0)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148.54336005338024</v>
      </c>
      <c r="T199" s="62">
        <f t="shared" si="204"/>
        <v>361.07991692964788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1.9913665573099915</v>
      </c>
      <c r="AA199" s="23">
        <f>EXP(-LN(2)/25)*AA198+(1-EXP(-LN(2)/25))/(LN(2)/25)*Calculateur!V199*Calculateur!X199*VLOOKUP('Données projet'!$B$9,Paramètres!$A$1:$I$88,3,0)*0.475*44/12</f>
        <v>0.44066442949348195</v>
      </c>
      <c r="AB199" s="23">
        <f>EXP(-LN(2)/2)*AB198+(1-EXP(-LN(2)/2))/(LN(2)/2)*V199*Y199*VLOOKUP('Données projet'!$B$9,Paramètres!$A$1:$I$88,3,0)*0.475*44/12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projet'!$B$10,Paramètres!$A$1:$I$88,3,0)*VLOOKUP('Données projet'!$B$10,Paramètres!$A$1:$I$88,5,0)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148.54336005338024</v>
      </c>
      <c r="T200" s="62">
        <f t="shared" si="204"/>
        <v>361.07991692964788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1.9523170737348094</v>
      </c>
      <c r="AA200" s="23">
        <f>EXP(-LN(2)/25)*AA199+(1-EXP(-LN(2)/25))/(LN(2)/25)*Calculateur!V200*Calculateur!X200*VLOOKUP('Données projet'!$B$9,Paramètres!$A$1:$I$88,3,0)*0.475*44/12</f>
        <v>0.42861443749544748</v>
      </c>
      <c r="AB200" s="23">
        <f>EXP(-LN(2)/2)*AB199+(1-EXP(-LN(2)/2))/(LN(2)/2)*V200*Y200*VLOOKUP('Données projet'!$B$9,Paramètres!$A$1:$I$88,3,0)*0.475*44/12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projet'!$B$10,Paramètres!$A$1:$I$88,3,0)*VLOOKUP('Données projet'!$B$10,Paramètres!$A$1:$I$88,5,0)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148.54336005338024</v>
      </c>
      <c r="T201" s="62">
        <f t="shared" si="204"/>
        <v>361.07991692964788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1.9140333267147034</v>
      </c>
      <c r="AA201" s="23">
        <f>EXP(-LN(2)/25)*AA200+(1-EXP(-LN(2)/25))/(LN(2)/25)*Calculateur!V201*Calculateur!X201*VLOOKUP('Données projet'!$B$9,Paramètres!$A$1:$I$88,3,0)*0.475*44/12</f>
        <v>0.41689395316228078</v>
      </c>
      <c r="AB201" s="23">
        <f>EXP(-LN(2)/2)*AB200+(1-EXP(-LN(2)/2))/(LN(2)/2)*V201*Y201*VLOOKUP('Données projet'!$B$9,Paramètres!$A$1:$I$88,3,0)*0.475*44/12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projet'!$B$10,Paramètres!$A$1:$I$88,3,0)*VLOOKUP('Données projet'!$B$10,Paramètres!$A$1:$I$88,5,0)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148.54336005338024</v>
      </c>
      <c r="T202" s="62">
        <f t="shared" si="204"/>
        <v>361.07991692964788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1.8765003006228818</v>
      </c>
      <c r="AA202" s="23">
        <f>EXP(-LN(2)/25)*AA201+(1-EXP(-LN(2)/25))/(LN(2)/25)*Calculateur!V202*Calculateur!X202*VLOOKUP('Données projet'!$B$9,Paramètres!$A$1:$I$88,3,0)*0.475*44/12</f>
        <v>0.40549396608955807</v>
      </c>
      <c r="AB202" s="23">
        <f>EXP(-LN(2)/2)*AB201+(1-EXP(-LN(2)/2))/(LN(2)/2)*V202*Y202*VLOOKUP('Données projet'!$B$9,Paramètres!$A$1:$I$88,3,0)*0.475*44/12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projet'!$B$10,Paramètres!$A$1:$I$88,3,0)*VLOOKUP('Données projet'!$B$10,Paramètres!$A$1:$I$88,5,0)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148.54336005338024</v>
      </c>
      <c r="T203" s="62">
        <f t="shared" si="204"/>
        <v>361.07991692964788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1.8397032742798354</v>
      </c>
      <c r="AA203" s="23">
        <f>EXP(-LN(2)/25)*AA202+(1-EXP(-LN(2)/25))/(LN(2)/25)*Calculateur!V203*Calculateur!X203*VLOOKUP('Données projet'!$B$9,Paramètres!$A$1:$I$88,3,0)*0.475*44/12</f>
        <v>0.39440571226283822</v>
      </c>
      <c r="AB203" s="23">
        <f>EXP(-LN(2)/2)*AB202+(1-EXP(-LN(2)/2))/(LN(2)/2)*V203*Y203*VLOOKUP('Données projet'!$B$9,Paramètres!$A$1:$I$88,3,0)*0.475*44/12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projet'!$B$10,Paramètres!$A$1:$I$88,3,0)*VLOOKUP('Données projet'!$B$10,Paramètres!$A$1:$I$88,5,0)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1.4943820583928935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tv7WNljDXnLw7bDL6v8r3QZcrY21NmnGwri4+ZOcffY7maKxU2kyLiQ8rBoMU+qjbnmhv8Hr9iGQly9ARMcB1g==" saltValue="02e8VlpQWcYCk6HK1q8wy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3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3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3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3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3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3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">
      <c r="A92" s="132" t="s">
        <v>208</v>
      </c>
    </row>
    <row r="93" spans="1:14" x14ac:dyDescent="0.3">
      <c r="A93" s="132" t="s">
        <v>209</v>
      </c>
    </row>
    <row r="94" spans="1:14" x14ac:dyDescent="0.3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N7" sqref="N7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5" t="str">
        <f>IF('Données projet'!$B$9="","",'Données projet'!$B$9)</f>
        <v>Pin maritime</v>
      </c>
      <c r="B6" s="156">
        <f>'Données projet'!D9</f>
        <v>1.4400000000000002</v>
      </c>
      <c r="C6" s="157">
        <f ca="1">IF(OR('Données projet'!B9="",'Données projet'!C9="",'Données projet'!C9=0%),0,Calculateur!S3)</f>
        <v>148.54336005338024</v>
      </c>
      <c r="D6" s="157">
        <f>IF(OR('Données projet'!B9="",'Données projet'!C9="",'Données projet'!C9=0%),0,Calculateur!T3)</f>
        <v>361.07991692964788</v>
      </c>
      <c r="E6" s="157">
        <f ca="1">MIN(C6,D6)</f>
        <v>148.54336005338024</v>
      </c>
      <c r="F6" s="157">
        <f ca="1">E6*B6</f>
        <v>213.90243847686756</v>
      </c>
      <c r="G6" s="157">
        <f ca="1">F6*(100%-'Données projet'!$C$24)*(100%-'Données projet'!$C$25)*(100%-'Données projet'!$C$26)*(100%-'Données projet'!$C$27)</f>
        <v>130.90829234784297</v>
      </c>
      <c r="H6" s="158">
        <f>IF(OR('Données projet'!B9="",'Données projet'!C9="",'Données projet'!C9=0%),0,AVERAGE(Calculateur!$AC$3:$AC$33)*B6)</f>
        <v>21.647632260844546</v>
      </c>
      <c r="I6" s="159">
        <f>H6*(100%-'Données projet'!$C$24)*(100%-'Données projet'!$C$25)*(100%-'Données projet'!$C$26)*(100%-'Données projet'!$C$27)</f>
        <v>13.248350943636861</v>
      </c>
      <c r="J6" s="160">
        <f>IF(OR('Données projet'!B9="",'Données projet'!C9="",'Données projet'!C9=0%),0,SUM(Calculateur!$V$3:$V$33)*VLOOKUP('Données projet'!$B$9,Paramètres!$A$1:$I$88,9,0)*B6)</f>
        <v>375.52320000000003</v>
      </c>
      <c r="K6" s="161">
        <f>J6*(100%-'Données projet'!$C$24)*(100%-'Données projet'!$C$25)*(100%-'Données projet'!$C$26)*(100%-'Données projet'!$C$27)</f>
        <v>229.82019840000001</v>
      </c>
      <c r="L6" s="162">
        <f ca="1">G6+I6+K6</f>
        <v>373.97684169147988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3" t="str">
        <f>IF('Données projet'!$B$10="","",'Données projet'!$B$10)</f>
        <v/>
      </c>
      <c r="B7" s="164">
        <f>'Données projet'!D10</f>
        <v>0</v>
      </c>
      <c r="C7" s="157">
        <f>IF(OR('Données projet'!B10="",'Données projet'!C10="",'Données projet'!C10=0%),0,Calculateur!AN3)</f>
        <v>0</v>
      </c>
      <c r="D7" s="157">
        <f>IF(OR('Données projet'!B10="",'Données projet'!C10="",'Données projet'!C10=0%),0,Calculateur!AO3)</f>
        <v>0</v>
      </c>
      <c r="E7" s="157">
        <f t="shared" ref="E7:E15" si="0">MIN(C7,D7)</f>
        <v>0</v>
      </c>
      <c r="F7" s="157">
        <f t="shared" ref="F7:F15" si="1">E7*B7</f>
        <v>0</v>
      </c>
      <c r="G7" s="157">
        <f>F7*(100%-'Données projet'!$C$24)*(100%-'Données projet'!$C$25)*(100%-'Données projet'!$C$26)*(100%-'Données projet'!$C$27)</f>
        <v>0</v>
      </c>
      <c r="H7" s="165">
        <f>IF(OR('Données projet'!B10="",'Données projet'!C10="",'Données projet'!C10=0%),0,AVERAGE(Calculateur!$AX$3:$AX$33)*B7)</f>
        <v>0</v>
      </c>
      <c r="I7" s="159">
        <f>H7*(100%-'Données projet'!$C$24)*(100%-'Données projet'!$C$25)*(100%-'Données projet'!$C$26)*(100%-'Données projet'!$C$27)</f>
        <v>0</v>
      </c>
      <c r="J7" s="160">
        <f>IF(OR('Données projet'!B10="",'Données projet'!C10="",'Données projet'!C10=0%),0,SUM(Calculateur!$AQ$3:$AQ$33)*VLOOKUP('Données projet'!$B$10,Paramètres!$A$1:$I$88,9,0)*B7)</f>
        <v>0</v>
      </c>
      <c r="K7" s="161">
        <f>J7*(100%-'Données projet'!$C$24)*(100%-'Données projet'!$C$25)*(100%-'Données projet'!$C$26)*(100%-'Données projet'!$C$27)</f>
        <v>0</v>
      </c>
      <c r="L7" s="162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3" t="str">
        <f>IF('Données projet'!$B$11="","",'Données projet'!$B$11)</f>
        <v/>
      </c>
      <c r="B8" s="164">
        <f>'Données projet'!D11</f>
        <v>0</v>
      </c>
      <c r="C8" s="157">
        <f>IF(OR('Données projet'!B11="",'Données projet'!C11="",'Données projet'!C11=0%),0,Calculateur!BI3)</f>
        <v>0</v>
      </c>
      <c r="D8" s="157">
        <f>IF(OR('Données projet'!B11="",'Données projet'!C11="",'Données projet'!C11=0%),0,Calculateur!BJ3)</f>
        <v>0</v>
      </c>
      <c r="E8" s="157">
        <f t="shared" si="0"/>
        <v>0</v>
      </c>
      <c r="F8" s="157">
        <f t="shared" si="1"/>
        <v>0</v>
      </c>
      <c r="G8" s="157">
        <f>F8*(100%-'Données projet'!$C$24)*(100%-'Données projet'!$C$25)*(100%-'Données projet'!$C$26)*(100%-'Données projet'!$C$27)</f>
        <v>0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0</v>
      </c>
      <c r="K8" s="161">
        <f>J8*(100%-'Données projet'!$C$24)*(100%-'Données projet'!$C$25)*(100%-'Données projet'!$C$26)*(100%-'Données projet'!$C$27)</f>
        <v>0</v>
      </c>
      <c r="L8" s="162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3" t="str">
        <f>IF('Données projet'!$B$12="","",'Données projet'!$B$12)</f>
        <v/>
      </c>
      <c r="B9" s="164">
        <f>'Données projet'!D12</f>
        <v>0</v>
      </c>
      <c r="C9" s="157">
        <f>IF(OR('Données projet'!B12="",'Données projet'!C12="",'Données projet'!C12=0%),0,Calculateur!CD3)</f>
        <v>0</v>
      </c>
      <c r="D9" s="157">
        <f>IF(OR('Données projet'!B12="",'Données projet'!C12="",'Données projet'!C12=0%),0,Calculateur!CE3)</f>
        <v>0</v>
      </c>
      <c r="E9" s="157">
        <f t="shared" si="0"/>
        <v>0</v>
      </c>
      <c r="F9" s="157">
        <f t="shared" si="1"/>
        <v>0</v>
      </c>
      <c r="G9" s="157">
        <f>F9*(100%-'Données projet'!$C$24)*(100%-'Données projet'!$C$25)*(100%-'Données projet'!$C$26)*(100%-'Données projet'!$C$27)</f>
        <v>0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37"/>
      <c r="B16" s="247"/>
      <c r="C16" s="248"/>
      <c r="D16" s="25"/>
      <c r="E16" s="25"/>
      <c r="F16" s="175">
        <f t="shared" ref="F16:L16" ca="1" si="3">SUM(F6:F15)</f>
        <v>213.90243847686756</v>
      </c>
      <c r="G16" s="176">
        <f t="shared" ca="1" si="3"/>
        <v>130.90829234784297</v>
      </c>
      <c r="H16" s="177">
        <f t="shared" si="3"/>
        <v>21.647632260844546</v>
      </c>
      <c r="I16" s="177">
        <f t="shared" si="3"/>
        <v>13.248350943636861</v>
      </c>
      <c r="J16" s="178">
        <f t="shared" si="3"/>
        <v>375.52320000000003</v>
      </c>
      <c r="K16" s="178">
        <f t="shared" si="3"/>
        <v>229.82019840000001</v>
      </c>
      <c r="L16" s="179">
        <f t="shared" ca="1" si="3"/>
        <v>373.97684169147988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80" t="str">
        <f>A6</f>
        <v>Pin maritime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80" t="str">
        <f>A7</f>
        <v/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80" t="str">
        <f>A8</f>
        <v/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80" t="str">
        <f>A9</f>
        <v/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QiYlmIbLuplryFv6XjubRvwMkRg4xkN9BDQhQf5t/SoG0VcMsnFa2mKZ6g+dUOBSsDdf/MG8GmXh7toTsSvEdw==" saltValue="luJUpmHQ91mezK6FzeQ18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A4" zoomScale="85" zoomScaleNormal="85" workbookViewId="0">
      <selection activeCell="E21" sqref="E21:E4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">
      <c r="A4" s="100"/>
      <c r="B4" s="100"/>
      <c r="C4" s="100"/>
      <c r="D4" s="100"/>
      <c r="E4" s="100"/>
      <c r="F4" s="181"/>
      <c r="G4" s="181"/>
      <c r="H4" s="100"/>
      <c r="I4" s="275" t="s">
        <v>190</v>
      </c>
      <c r="J4" s="275"/>
      <c r="K4" s="275"/>
      <c r="L4" s="275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5.8" x14ac:dyDescent="0.5">
      <c r="A6" s="100"/>
      <c r="B6" s="303" t="s">
        <v>192</v>
      </c>
      <c r="C6" s="303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03" t="s">
        <v>191</v>
      </c>
      <c r="P6" s="303"/>
      <c r="Q6" s="303"/>
      <c r="R6" s="303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25"/>
      <c r="B12" s="25"/>
      <c r="C12" s="25"/>
      <c r="D12" s="25"/>
      <c r="E12" s="25"/>
      <c r="F12" s="234"/>
      <c r="G12" s="243"/>
      <c r="H12" s="25"/>
      <c r="I12" s="207"/>
      <c r="J12" s="208"/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25"/>
      <c r="B13" s="25"/>
      <c r="C13" s="25"/>
      <c r="D13" s="25"/>
      <c r="E13" s="25"/>
      <c r="F13" s="234"/>
      <c r="G13" s="243"/>
      <c r="H13" s="25"/>
      <c r="I13" s="207"/>
      <c r="J13" s="208"/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25"/>
      <c r="B14" s="25"/>
      <c r="C14" s="25"/>
      <c r="D14" s="25"/>
      <c r="E14" s="25"/>
      <c r="F14" s="234"/>
      <c r="G14" s="243"/>
      <c r="H14" s="25"/>
      <c r="I14" s="207"/>
      <c r="J14" s="208"/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25"/>
      <c r="B15" s="25"/>
      <c r="C15" s="25"/>
      <c r="D15" s="25"/>
      <c r="E15" s="25"/>
      <c r="F15" s="234"/>
      <c r="G15" s="243"/>
      <c r="H15" s="25"/>
      <c r="I15" s="207"/>
      <c r="J15" s="208"/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25"/>
      <c r="B16" s="25"/>
      <c r="C16" s="25"/>
      <c r="D16" s="25"/>
      <c r="E16" s="25"/>
      <c r="F16" s="234"/>
      <c r="G16" s="243"/>
      <c r="H16" s="25"/>
      <c r="I16" s="207"/>
      <c r="J16" s="208"/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235"/>
      <c r="B17" s="235"/>
      <c r="C17" s="25"/>
      <c r="D17" s="25"/>
      <c r="E17" s="25"/>
      <c r="F17" s="218"/>
      <c r="G17" s="230"/>
      <c r="H17" s="25"/>
      <c r="I17" s="305" t="s">
        <v>292</v>
      </c>
      <c r="J17" s="305"/>
      <c r="K17" s="305"/>
      <c r="L17" s="305"/>
      <c r="M17" s="5"/>
      <c r="N17" s="186"/>
      <c r="O17" s="304" t="s">
        <v>254</v>
      </c>
      <c r="P17" s="304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189" t="str">
        <f>IF('Données projet'!$B$9="","",'Données projet'!$B$9)</f>
        <v>Pin maritime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1" t="s">
        <v>291</v>
      </c>
      <c r="P18" s="271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1" t="s">
        <v>255</v>
      </c>
      <c r="P19" s="271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Pin maritime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0</v>
      </c>
      <c r="K20" s="193">
        <f>'Données projet'!D9</f>
        <v>1.4400000000000002</v>
      </c>
      <c r="L20" s="192">
        <f>K20*J20</f>
        <v>0</v>
      </c>
      <c r="M20" s="25"/>
      <c r="N20" s="186"/>
      <c r="O20" s="271" t="s">
        <v>290</v>
      </c>
      <c r="P20" s="271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">
      <c r="A21" s="214">
        <v>0</v>
      </c>
      <c r="B21" s="217" t="s">
        <v>132</v>
      </c>
      <c r="C21" s="216" t="s">
        <v>132</v>
      </c>
      <c r="D21" s="215" t="s">
        <v>132</v>
      </c>
      <c r="E21" s="210"/>
      <c r="F21" s="218"/>
      <c r="G21" s="231"/>
      <c r="H21" s="25"/>
      <c r="I21" s="188" t="str">
        <f>B44</f>
        <v/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0</v>
      </c>
      <c r="K21" s="193">
        <f>'Données projet'!D10</f>
        <v>0</v>
      </c>
      <c r="L21" s="192">
        <f t="shared" ref="L21:L29" si="0">K21*J21</f>
        <v>0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195">
        <f>'Données projet'!A36</f>
        <v>11</v>
      </c>
      <c r="B22" s="196">
        <f>'Données projet'!D36</f>
        <v>0</v>
      </c>
      <c r="C22" s="210"/>
      <c r="D22" s="197">
        <f>B22*C22</f>
        <v>0</v>
      </c>
      <c r="E22" s="210"/>
      <c r="F22" s="218"/>
      <c r="G22" s="227"/>
      <c r="H22" s="25"/>
      <c r="I22" s="188" t="str">
        <f>B70</f>
        <v/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0</v>
      </c>
      <c r="K22" s="193">
        <f>'Données projet'!D11</f>
        <v>0</v>
      </c>
      <c r="L22" s="192">
        <f t="shared" si="0"/>
        <v>0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195">
        <f>'Données projet'!A37</f>
        <v>12</v>
      </c>
      <c r="B23" s="196">
        <f>'Données projet'!D37</f>
        <v>34</v>
      </c>
      <c r="C23" s="210"/>
      <c r="D23" s="197">
        <f t="shared" ref="D23:D41" si="1">B23*C23</f>
        <v>0</v>
      </c>
      <c r="E23" s="210"/>
      <c r="F23" s="219"/>
      <c r="G23" s="227"/>
      <c r="H23" s="25"/>
      <c r="I23" s="188" t="str">
        <f>B96</f>
        <v/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3">
        <f>'Données projet'!D12</f>
        <v>0</v>
      </c>
      <c r="L23" s="192">
        <f t="shared" si="0"/>
        <v>0</v>
      </c>
      <c r="M23" s="226"/>
      <c r="N23" s="198"/>
      <c r="O23" s="308" t="s">
        <v>261</v>
      </c>
      <c r="P23" s="308"/>
      <c r="Q23" s="308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">
      <c r="A24" s="195">
        <f>'Données projet'!A38</f>
        <v>14</v>
      </c>
      <c r="B24" s="196">
        <f>'Données projet'!D38</f>
        <v>0</v>
      </c>
      <c r="C24" s="210"/>
      <c r="D24" s="197">
        <f t="shared" si="1"/>
        <v>0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06" t="s">
        <v>286</v>
      </c>
      <c r="P24" s="306"/>
      <c r="Q24" s="306"/>
      <c r="R24" s="306"/>
      <c r="S24" s="306"/>
      <c r="T24" s="209">
        <v>400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">
      <c r="A25" s="195">
        <f>'Données projet'!A39</f>
        <v>16</v>
      </c>
      <c r="B25" s="196">
        <f>'Données projet'!D39</f>
        <v>0</v>
      </c>
      <c r="C25" s="210"/>
      <c r="D25" s="197">
        <f t="shared" si="1"/>
        <v>0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07" t="s">
        <v>258</v>
      </c>
      <c r="P25" s="307"/>
      <c r="Q25" s="307"/>
      <c r="R25" s="307"/>
      <c r="S25" s="307"/>
      <c r="T25" s="307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195">
        <f>'Données projet'!A40</f>
        <v>17</v>
      </c>
      <c r="B26" s="196">
        <f>'Données projet'!D40</f>
        <v>43</v>
      </c>
      <c r="C26" s="210"/>
      <c r="D26" s="197">
        <f t="shared" si="1"/>
        <v>0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07"/>
      <c r="P26" s="307"/>
      <c r="Q26" s="307"/>
      <c r="R26" s="307"/>
      <c r="S26" s="307"/>
      <c r="T26" s="307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">
      <c r="A27" s="195">
        <f>'Données projet'!A41</f>
        <v>19</v>
      </c>
      <c r="B27" s="196">
        <f>'Données projet'!D41</f>
        <v>0</v>
      </c>
      <c r="C27" s="210"/>
      <c r="D27" s="197">
        <f t="shared" si="1"/>
        <v>0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">
      <c r="A28" s="195">
        <f>'Données projet'!A42</f>
        <v>21</v>
      </c>
      <c r="B28" s="196">
        <f>'Données projet'!D42</f>
        <v>0</v>
      </c>
      <c r="C28" s="210"/>
      <c r="D28" s="197">
        <f t="shared" si="1"/>
        <v>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6915.5554177155464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195">
        <f>'Données projet'!A43</f>
        <v>22</v>
      </c>
      <c r="B29" s="196">
        <f>'Données projet'!D43</f>
        <v>56</v>
      </c>
      <c r="C29" s="210"/>
      <c r="D29" s="197">
        <f t="shared" si="1"/>
        <v>0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400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195">
        <f>'Données projet'!A44</f>
        <v>24</v>
      </c>
      <c r="B30" s="196">
        <f>'Données projet'!D44</f>
        <v>0</v>
      </c>
      <c r="C30" s="210"/>
      <c r="D30" s="197">
        <f t="shared" si="1"/>
        <v>0</v>
      </c>
      <c r="E30" s="210"/>
      <c r="F30" s="219"/>
      <c r="G30" s="227"/>
      <c r="H30" s="25"/>
      <c r="M30" s="5"/>
      <c r="N30" s="186"/>
      <c r="O30" s="301" t="s">
        <v>260</v>
      </c>
      <c r="P30" s="301"/>
      <c r="Q30" s="302"/>
      <c r="R30" s="211">
        <f>IF(R29+1&lt;=MIN('Données projet'!$E$9:$E$18),R29+1,"STOP")</f>
        <v>1</v>
      </c>
      <c r="S30" s="201">
        <f t="shared" ref="S30:S46" si="2">$T$24/(1+$J$6)^R30</f>
        <v>382.7751196172249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195">
        <f>'Données projet'!A45</f>
        <v>26</v>
      </c>
      <c r="B31" s="196">
        <f>'Données projet'!D45</f>
        <v>0</v>
      </c>
      <c r="C31" s="210"/>
      <c r="D31" s="197">
        <f t="shared" si="1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1" t="s">
        <v>297</v>
      </c>
      <c r="P31" s="301"/>
      <c r="Q31" s="302"/>
      <c r="R31" s="211">
        <f>IF(R30+1&lt;=MIN('Données projet'!$E$9:$E$18),R30+1,"STOP")</f>
        <v>2</v>
      </c>
      <c r="S31" s="201">
        <f t="shared" si="2"/>
        <v>366.2919804949521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195">
        <f>'Données projet'!A46</f>
        <v>28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350.51864162196375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195">
        <f>'Données projet'!A47</f>
        <v>30</v>
      </c>
      <c r="B33" s="196">
        <f>'Données projet'!D47</f>
        <v>309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11">
        <f>SUM(L20:L29) - (J12/(1+J6)^I12 + J13/(1+J6)^I13 + J14/(1+J6)^I14 + J15/(1+J6)^I15 + J16/(1+J6)^I16 + J9/(1+J6)^I9)*'Données projet'!C5</f>
        <v>0</v>
      </c>
      <c r="K33" s="311"/>
      <c r="L33" s="311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335.42453743728595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195">
        <f>'Données projet'!A48</f>
        <v>0</v>
      </c>
      <c r="B34" s="196">
        <f>'Données projet'!D48</f>
        <v>0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12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12"/>
      <c r="L34" s="312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320.98041860027365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13">
        <f ca="1">J33-J34</f>
        <v>0</v>
      </c>
      <c r="K35" s="313"/>
      <c r="L35" s="313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307.15829531126673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10" t="str">
        <f ca="1">IF(J35&lt;0,"Votre projet est additionnel","Votre projet n'est pas additionnel")</f>
        <v>Votre projet n'est pas additionnel</v>
      </c>
      <c r="K36" s="310"/>
      <c r="L36" s="310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293.9313830729825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14" t="s">
        <v>268</v>
      </c>
      <c r="J37" s="314"/>
      <c r="K37" s="314"/>
      <c r="L37" s="314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281.27405078754316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269.16177108855805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257.57107281201729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246.47949551389218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235.86554594630834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">
      <c r="A42" s="203"/>
      <c r="B42" s="203"/>
      <c r="C42" s="203"/>
      <c r="D42" s="203"/>
      <c r="E42" s="305" t="s">
        <v>293</v>
      </c>
      <c r="F42" s="309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225.70865640795054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215.98914488799102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49" t="s">
        <v>166</v>
      </c>
      <c r="B44" s="189" t="str">
        <f>IF('Données projet'!$B$10="","",'Données projet'!$B$10)</f>
        <v/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206.68817692630716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197.78772911608351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189.27055417807034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">
      <c r="A47" s="214">
        <v>0</v>
      </c>
      <c r="B47" s="217" t="s">
        <v>132</v>
      </c>
      <c r="C47" s="216" t="s">
        <v>132</v>
      </c>
      <c r="D47" s="215" t="s">
        <v>132</v>
      </c>
      <c r="E47" s="210"/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181.12014753882332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195">
        <f>'Données projet'!A62</f>
        <v>0</v>
      </c>
      <c r="B48" s="196">
        <f>'Données projet'!D62</f>
        <v>0</v>
      </c>
      <c r="C48" s="208"/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173.32071534815628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195">
        <f>'Données projet'!A63</f>
        <v>0</v>
      </c>
      <c r="B49" s="196">
        <f>'Données projet'!D63</f>
        <v>0</v>
      </c>
      <c r="C49" s="208"/>
      <c r="D49" s="194">
        <f t="shared" ref="D49:D67" si="4">B49*C49</f>
        <v>0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165.85714387383382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195">
        <f>'Données projet'!A64</f>
        <v>0</v>
      </c>
      <c r="B50" s="196">
        <f>'Données projet'!D64</f>
        <v>0</v>
      </c>
      <c r="C50" s="208"/>
      <c r="D50" s="194">
        <f t="shared" si="4"/>
        <v>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158.71497021419503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195">
        <f>'Données projet'!A65</f>
        <v>0</v>
      </c>
      <c r="B51" s="196">
        <f>'Données projet'!D65</f>
        <v>0</v>
      </c>
      <c r="C51" s="208"/>
      <c r="D51" s="194">
        <f t="shared" si="4"/>
        <v>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151.880354271957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195">
        <f>'Données projet'!A66</f>
        <v>0</v>
      </c>
      <c r="B52" s="196">
        <f>'Données projet'!D66</f>
        <v>0</v>
      </c>
      <c r="C52" s="208"/>
      <c r="D52" s="194">
        <f t="shared" si="4"/>
        <v>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145.3400519348871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195">
        <f>'Données projet'!A67</f>
        <v>0</v>
      </c>
      <c r="B53" s="196">
        <f>'Données projet'!D67</f>
        <v>0</v>
      </c>
      <c r="C53" s="208"/>
      <c r="D53" s="194">
        <f t="shared" si="4"/>
        <v>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139.08138941137523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195">
        <f>'Données projet'!A68</f>
        <v>0</v>
      </c>
      <c r="B54" s="196">
        <f>'Données projet'!D68</f>
        <v>0</v>
      </c>
      <c r="C54" s="208"/>
      <c r="D54" s="194">
        <f t="shared" si="4"/>
        <v>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133.09223867117248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195">
        <f>'Données projet'!A69</f>
        <v>0</v>
      </c>
      <c r="B55" s="196">
        <f>'Données projet'!D69</f>
        <v>0</v>
      </c>
      <c r="C55" s="208"/>
      <c r="D55" s="194">
        <f t="shared" si="4"/>
        <v>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127.36099394370575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195">
        <f>'Données projet'!A70</f>
        <v>0</v>
      </c>
      <c r="B56" s="196">
        <f>'Données projet'!D70</f>
        <v>0</v>
      </c>
      <c r="C56" s="208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121.87654922842655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195">
        <f>'Données projet'!A71</f>
        <v>0</v>
      </c>
      <c r="B57" s="196">
        <f>'Données projet'!D71</f>
        <v>0</v>
      </c>
      <c r="C57" s="208"/>
      <c r="D57" s="194">
        <f t="shared" si="4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116.62827677361396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195">
        <f>'Données projet'!A72</f>
        <v>0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111.60600648192721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195">
        <f>'Données projet'!A73</f>
        <v>0</v>
      </c>
      <c r="B59" s="196">
        <f>'Données projet'!D73</f>
        <v>0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106.8000062028012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195">
        <f>'Données projet'!A74</f>
        <v>0</v>
      </c>
      <c r="B60" s="196">
        <f>'Données projet'!D74</f>
        <v>0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 t="str">
        <f>IF(R59+1&lt;=MIN('Données projet'!$E$9:$E$18),R59+1,"STOP")</f>
        <v>STOP</v>
      </c>
      <c r="S60" s="201" t="e">
        <f t="shared" si="3"/>
        <v>#VALUE!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195">
        <f>'Données projet'!A75</f>
        <v>0</v>
      </c>
      <c r="B61" s="196">
        <f>'Données projet'!D75</f>
        <v>0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 t="e">
        <f>IF(R60+1&lt;=MIN('Données projet'!$E$9:$E$18),R60+1,"STOP")</f>
        <v>#VALUE!</v>
      </c>
      <c r="S61" s="201" t="e">
        <f t="shared" ref="S61:S72" si="5">$T$24/(1+$J$6)^R61</f>
        <v>#VALUE!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 t="e">
        <f>IF(R61+1&lt;=MIN('Données projet'!$E$9:$E$18),R61+1,"STOP")</f>
        <v>#VALUE!</v>
      </c>
      <c r="S62" s="201" t="e">
        <f t="shared" si="5"/>
        <v>#VALUE!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 t="e">
        <f>IF(R62+1&lt;=MIN('Données projet'!$E$9:$E$18),R62+1,"STOP")</f>
        <v>#VALUE!</v>
      </c>
      <c r="S63" s="201" t="e">
        <f t="shared" si="5"/>
        <v>#VALUE!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 t="e">
        <f>IF(R63+1&lt;=MIN('Données projet'!$E$9:$E$18),R63+1,"STOP")</f>
        <v>#VALUE!</v>
      </c>
      <c r="S64" s="201" t="e">
        <f t="shared" si="5"/>
        <v>#VALUE!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 t="e">
        <f>IF(R64+1&lt;=MIN('Données projet'!$E$9:$E$18),R64+1,"STOP")</f>
        <v>#VALUE!</v>
      </c>
      <c r="S65" s="201" t="e">
        <f t="shared" si="5"/>
        <v>#VALUE!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 t="e">
        <f>IF(R65+1&lt;=MIN('Données projet'!$E$9:$E$18),R65+1,"STOP")</f>
        <v>#VALUE!</v>
      </c>
      <c r="S66" s="201" t="e">
        <f t="shared" si="5"/>
        <v>#VALUE!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 t="e">
        <f>IF(R66+1&lt;=MIN('Données projet'!$E$9:$E$18),R66+1,"STOP")</f>
        <v>#VALUE!</v>
      </c>
      <c r="S67" s="201" t="e">
        <f t="shared" si="5"/>
        <v>#VALUE!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 t="e">
        <f>IF(R67+1&lt;=MIN('Données projet'!$E$9:$E$18),R67+1,"STOP")</f>
        <v>#VALUE!</v>
      </c>
      <c r="S68" s="201" t="e">
        <f t="shared" si="5"/>
        <v>#VALUE!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 t="e">
        <f>IF(R68+1&lt;=MIN('Données projet'!$E$9:$E$18),R68+1,"STOP")</f>
        <v>#VALUE!</v>
      </c>
      <c r="S69" s="201" t="e">
        <f t="shared" si="5"/>
        <v>#VALUE!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49" t="s">
        <v>167</v>
      </c>
      <c r="B70" s="189" t="str">
        <f>IF('Données projet'!B11="","",'Données projet'!B11)</f>
        <v/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 t="e">
        <f>IF(R69+1&lt;=MIN('Données projet'!$E$9:$E$18),R69+1,"STOP")</f>
        <v>#VALUE!</v>
      </c>
      <c r="S70" s="201" t="e">
        <f t="shared" si="5"/>
        <v>#VALUE!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 t="e">
        <f>IF(R70+1&lt;=MIN('Données projet'!$E$9:$E$18),R70+1,"STOP")</f>
        <v>#VALUE!</v>
      </c>
      <c r="S71" s="201" t="e">
        <f t="shared" si="5"/>
        <v>#VALUE!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 t="e">
        <f>IF(R71+1&lt;=MIN('Données projet'!$E$9:$E$18),R71+1,"STOP")</f>
        <v>#VALUE!</v>
      </c>
      <c r="S72" s="201" t="e">
        <f t="shared" si="5"/>
        <v>#VALUE!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 t="e">
        <f>IF(R72+1&lt;=MIN('Données projet'!$E$9:$E$18),R72+1,"STOP")</f>
        <v>#VALUE!</v>
      </c>
      <c r="S73" s="201" t="e">
        <f t="shared" ref="S73:S92" si="6">$T$24/(1+$J$6)^R73</f>
        <v>#VALUE!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195">
        <f>'Données projet'!A88</f>
        <v>0</v>
      </c>
      <c r="B74" s="196">
        <f>'Données projet'!D88</f>
        <v>0</v>
      </c>
      <c r="C74" s="208"/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 t="e">
        <f>IF(R73+1&lt;=MIN('Données projet'!$E$9:$E$18),R73+1,"STOP")</f>
        <v>#VALUE!</v>
      </c>
      <c r="S74" s="201" t="e">
        <f t="shared" si="6"/>
        <v>#VALUE!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195">
        <f>'Données projet'!A89</f>
        <v>0</v>
      </c>
      <c r="B75" s="196">
        <f>'Données projet'!D89</f>
        <v>0</v>
      </c>
      <c r="C75" s="208"/>
      <c r="D75" s="194">
        <f t="shared" ref="D75:D93" si="7">B75*C75</f>
        <v>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 t="e">
        <f>IF(R74+1&lt;=MIN('Données projet'!$E$9:$E$18),R74+1,"STOP")</f>
        <v>#VALUE!</v>
      </c>
      <c r="S75" s="201" t="e">
        <f t="shared" si="6"/>
        <v>#VALUE!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195">
        <f>'Données projet'!A90</f>
        <v>0</v>
      </c>
      <c r="B76" s="196">
        <f>'Données projet'!D90</f>
        <v>0</v>
      </c>
      <c r="C76" s="208"/>
      <c r="D76" s="194">
        <f t="shared" si="7"/>
        <v>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 t="e">
        <f>IF(R75+1&lt;=MIN('Données projet'!$E$9:$E$18),R75+1,"STOP")</f>
        <v>#VALUE!</v>
      </c>
      <c r="S76" s="201" t="e">
        <f t="shared" si="6"/>
        <v>#VALUE!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195">
        <f>'Données projet'!A91</f>
        <v>0</v>
      </c>
      <c r="B77" s="196">
        <f>'Données projet'!D91</f>
        <v>0</v>
      </c>
      <c r="C77" s="208"/>
      <c r="D77" s="194">
        <f t="shared" si="7"/>
        <v>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 t="e">
        <f>IF(R76+1&lt;=MIN('Données projet'!$E$9:$E$18),R76+1,"STOP")</f>
        <v>#VALUE!</v>
      </c>
      <c r="S77" s="201" t="e">
        <f t="shared" si="6"/>
        <v>#VALUE!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195">
        <f>'Données projet'!A92</f>
        <v>0</v>
      </c>
      <c r="B78" s="196">
        <f>'Données projet'!D92</f>
        <v>0</v>
      </c>
      <c r="C78" s="208"/>
      <c r="D78" s="194">
        <f t="shared" si="7"/>
        <v>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 t="e">
        <f>IF(R77+1&lt;=MIN('Données projet'!$E$9:$E$18),R77+1,"STOP")</f>
        <v>#VALUE!</v>
      </c>
      <c r="S78" s="201" t="e">
        <f t="shared" si="6"/>
        <v>#VALUE!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195">
        <f>'Données projet'!A93</f>
        <v>0</v>
      </c>
      <c r="B79" s="196">
        <f>'Données projet'!D93</f>
        <v>0</v>
      </c>
      <c r="C79" s="208"/>
      <c r="D79" s="194">
        <f t="shared" si="7"/>
        <v>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 t="e">
        <f>IF(R78+1&lt;=MIN('Données projet'!$E$9:$E$18),R78+1,"STOP")</f>
        <v>#VALUE!</v>
      </c>
      <c r="S79" s="201" t="e">
        <f t="shared" si="6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195">
        <f>'Données projet'!A94</f>
        <v>0</v>
      </c>
      <c r="B80" s="196">
        <f>'Données projet'!D94</f>
        <v>0</v>
      </c>
      <c r="C80" s="208"/>
      <c r="D80" s="194">
        <f t="shared" si="7"/>
        <v>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 t="e">
        <f>IF(R79+1&lt;=MIN('Données projet'!$E$9:$E$18),R79+1,"STOP")</f>
        <v>#VALUE!</v>
      </c>
      <c r="S80" s="201" t="e">
        <f t="shared" si="6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195">
        <f>'Données projet'!A95</f>
        <v>0</v>
      </c>
      <c r="B81" s="196">
        <f>'Données projet'!D95</f>
        <v>0</v>
      </c>
      <c r="C81" s="208"/>
      <c r="D81" s="194">
        <f t="shared" si="7"/>
        <v>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 t="e">
        <f>IF(R80+1&lt;=MIN('Données projet'!$E$9:$E$18),R80+1,"STOP")</f>
        <v>#VALUE!</v>
      </c>
      <c r="S81" s="201" t="e">
        <f t="shared" si="6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195">
        <f>'Données projet'!A96</f>
        <v>0</v>
      </c>
      <c r="B82" s="196">
        <f>'Données projet'!D96</f>
        <v>0</v>
      </c>
      <c r="C82" s="208"/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 t="e">
        <f>IF(R81+1&lt;=MIN('Données projet'!$E$9:$E$18),R81+1,"STOP")</f>
        <v>#VALUE!</v>
      </c>
      <c r="S82" s="201" t="e">
        <f t="shared" si="6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195">
        <f>'Données projet'!A97</f>
        <v>0</v>
      </c>
      <c r="B83" s="196">
        <f>'Données projet'!D97</f>
        <v>0</v>
      </c>
      <c r="C83" s="208"/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 t="e">
        <f>IF(R82+1&lt;=MIN('Données projet'!$E$9:$E$18),R82+1,"STOP")</f>
        <v>#VALUE!</v>
      </c>
      <c r="S83" s="201" t="e">
        <f t="shared" si="6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195">
        <f>'Données projet'!A98</f>
        <v>0</v>
      </c>
      <c r="B84" s="196">
        <f>'Données projet'!D98</f>
        <v>0</v>
      </c>
      <c r="C84" s="208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 t="e">
        <f>IF(R83+1&lt;=MIN('Données projet'!$E$9:$E$18),R83+1,"STOP")</f>
        <v>#VALUE!</v>
      </c>
      <c r="S84" s="201" t="e">
        <f t="shared" si="6"/>
        <v>#VALUE!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195">
        <f>'Données projet'!A99</f>
        <v>0</v>
      </c>
      <c r="B85" s="196">
        <f>'Données projet'!D99</f>
        <v>0</v>
      </c>
      <c r="C85" s="208"/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 t="e">
        <f>IF(R84+1&lt;=MIN('Données projet'!$E$9:$E$18),R84+1,"STOP")</f>
        <v>#VALUE!</v>
      </c>
      <c r="S85" s="201" t="e">
        <f t="shared" si="6"/>
        <v>#VALUE!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195">
        <f>'Données projet'!A100</f>
        <v>0</v>
      </c>
      <c r="B86" s="196">
        <f>'Données projet'!D100</f>
        <v>0</v>
      </c>
      <c r="C86" s="208"/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 t="e">
        <f>IF(R85+1&lt;=MIN('Données projet'!$E$9:$E$18),R85+1,"STOP")</f>
        <v>#VALUE!</v>
      </c>
      <c r="S86" s="201" t="e">
        <f t="shared" si="6"/>
        <v>#VALUE!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195">
        <f>'Données projet'!A101</f>
        <v>0</v>
      </c>
      <c r="B87" s="196">
        <f>'Données projet'!D101</f>
        <v>0</v>
      </c>
      <c r="C87" s="208"/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 t="e">
        <f>IF(R86+1&lt;=MIN('Données projet'!$E$9:$E$18),R86+1,"STOP")</f>
        <v>#VALUE!</v>
      </c>
      <c r="S87" s="201" t="e">
        <f t="shared" si="6"/>
        <v>#VALUE!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195">
        <f>'Données projet'!A102</f>
        <v>0</v>
      </c>
      <c r="B88" s="196">
        <f>'Données projet'!D102</f>
        <v>0</v>
      </c>
      <c r="C88" s="208"/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 t="e">
        <f>IF(R87+1&lt;=MIN('Données projet'!$E$9:$E$18),R87+1,"STOP")</f>
        <v>#VALUE!</v>
      </c>
      <c r="S88" s="201" t="e">
        <f t="shared" si="6"/>
        <v>#VALUE!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195">
        <f>'Données projet'!A103</f>
        <v>0</v>
      </c>
      <c r="B89" s="196">
        <f>'Données projet'!D103</f>
        <v>0</v>
      </c>
      <c r="C89" s="208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 t="e">
        <f>IF(R88+1&lt;=MIN('Données projet'!$E$9:$E$18),R88+1,"STOP")</f>
        <v>#VALUE!</v>
      </c>
      <c r="S89" s="201" t="e">
        <f t="shared" si="6"/>
        <v>#VALUE!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195">
        <f>'Données projet'!A104</f>
        <v>0</v>
      </c>
      <c r="B90" s="196">
        <f>'Données projet'!D104</f>
        <v>0</v>
      </c>
      <c r="C90" s="208"/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e">
        <f>IF(R89+1&lt;=MIN('Données projet'!$E$9:$E$18),R89+1,"STOP")</f>
        <v>#VALUE!</v>
      </c>
      <c r="S90" s="201" t="e">
        <f t="shared" si="6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195">
        <f>'Données projet'!A105</f>
        <v>0</v>
      </c>
      <c r="B91" s="196">
        <f>'Données projet'!D105</f>
        <v>0</v>
      </c>
      <c r="C91" s="208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6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195">
        <f>'Données projet'!A106</f>
        <v>0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6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195">
        <f>'Données projet'!A107</f>
        <v>0</v>
      </c>
      <c r="B93" s="196">
        <f>'Données projet'!D107</f>
        <v>0</v>
      </c>
      <c r="C93" s="208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8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8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8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49" t="s">
        <v>168</v>
      </c>
      <c r="B96" s="189" t="str">
        <f>IF('Données projet'!B12="","",'Données projet'!B12)</f>
        <v/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8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8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8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9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195">
        <f>'Données projet'!A114</f>
        <v>0</v>
      </c>
      <c r="B100" s="196">
        <f>'Données projet'!D114</f>
        <v>0</v>
      </c>
      <c r="C100" s="208"/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195">
        <f>'Données projet'!A115</f>
        <v>0</v>
      </c>
      <c r="B101" s="196">
        <f>'Données projet'!D115</f>
        <v>0</v>
      </c>
      <c r="C101" s="208"/>
      <c r="D101" s="194">
        <f t="shared" ref="D101:D119" si="10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195">
        <f>'Données projet'!A116</f>
        <v>0</v>
      </c>
      <c r="B102" s="196">
        <f>'Données projet'!D116</f>
        <v>0</v>
      </c>
      <c r="C102" s="208"/>
      <c r="D102" s="194">
        <f t="shared" si="10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195">
        <f>'Données projet'!A117</f>
        <v>0</v>
      </c>
      <c r="B103" s="196">
        <f>'Données projet'!D117</f>
        <v>0</v>
      </c>
      <c r="C103" s="208"/>
      <c r="D103" s="194">
        <f t="shared" si="10"/>
        <v>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195">
        <f>'Données projet'!A118</f>
        <v>0</v>
      </c>
      <c r="B104" s="196">
        <f>'Données projet'!D118</f>
        <v>0</v>
      </c>
      <c r="C104" s="208"/>
      <c r="D104" s="194">
        <f t="shared" si="10"/>
        <v>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195">
        <f>'Données projet'!A119</f>
        <v>0</v>
      </c>
      <c r="B105" s="196">
        <f>'Données projet'!D119</f>
        <v>0</v>
      </c>
      <c r="C105" s="208"/>
      <c r="D105" s="194">
        <f t="shared" si="10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195">
        <f>'Données projet'!A120</f>
        <v>0</v>
      </c>
      <c r="B106" s="196">
        <f>'Données projet'!D120</f>
        <v>0</v>
      </c>
      <c r="C106" s="208"/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195">
        <f>'Données projet'!A121</f>
        <v>0</v>
      </c>
      <c r="B107" s="196">
        <f>'Données projet'!D121</f>
        <v>0</v>
      </c>
      <c r="C107" s="208"/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195">
        <f>'Données projet'!A122</f>
        <v>0</v>
      </c>
      <c r="B108" s="196">
        <f>'Données projet'!D122</f>
        <v>0</v>
      </c>
      <c r="C108" s="208"/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195">
        <f>'Données projet'!A123</f>
        <v>0</v>
      </c>
      <c r="B109" s="196">
        <f>'Données projet'!D123</f>
        <v>0</v>
      </c>
      <c r="C109" s="208"/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195">
        <f>'Données projet'!A124</f>
        <v>0</v>
      </c>
      <c r="B110" s="196">
        <f>'Données projet'!D124</f>
        <v>0</v>
      </c>
      <c r="C110" s="208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195">
        <f>'Données projet'!A125</f>
        <v>0</v>
      </c>
      <c r="B111" s="196">
        <f>'Données projet'!D125</f>
        <v>0</v>
      </c>
      <c r="C111" s="208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195">
        <f>'Données projet'!A126</f>
        <v>0</v>
      </c>
      <c r="B112" s="196">
        <f>'Données projet'!D126</f>
        <v>0</v>
      </c>
      <c r="C112" s="208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195">
        <f>'Données projet'!A127</f>
        <v>0</v>
      </c>
      <c r="B113" s="196">
        <f>'Données projet'!D127</f>
        <v>0</v>
      </c>
      <c r="C113" s="208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400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195">
        <f>'Données projet'!A128</f>
        <v>0</v>
      </c>
      <c r="B114" s="196">
        <f>'Données projet'!D128</f>
        <v>0</v>
      </c>
      <c r="C114" s="208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400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195">
        <f>'Données projet'!A129</f>
        <v>0</v>
      </c>
      <c r="B115" s="196">
        <f>'Données projet'!D129</f>
        <v>0</v>
      </c>
      <c r="C115" s="208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400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195">
        <f>'Données projet'!A130</f>
        <v>0</v>
      </c>
      <c r="B116" s="196">
        <f>'Données projet'!D130</f>
        <v>0</v>
      </c>
      <c r="C116" s="208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400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400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400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400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400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400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400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400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400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400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45">
        <f>'Données projet'!A140</f>
        <v>0</v>
      </c>
      <c r="B126" s="190">
        <f>'Données projet'!D140</f>
        <v>0</v>
      </c>
      <c r="C126" s="208"/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400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45">
        <f>'Données projet'!A141</f>
        <v>0</v>
      </c>
      <c r="B127" s="190">
        <f>'Données projet'!D141</f>
        <v>0</v>
      </c>
      <c r="C127" s="208"/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400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45">
        <f>'Données projet'!A142</f>
        <v>0</v>
      </c>
      <c r="B128" s="190">
        <f>'Données projet'!D142</f>
        <v>0</v>
      </c>
      <c r="C128" s="208"/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400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">
      <c r="A129" s="45">
        <f>'Données projet'!A143</f>
        <v>0</v>
      </c>
      <c r="B129" s="190">
        <f>'Données projet'!D143</f>
        <v>0</v>
      </c>
      <c r="C129" s="208"/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">
      <c r="A130" s="45">
        <f>'Données projet'!A144</f>
        <v>0</v>
      </c>
      <c r="B130" s="190">
        <f>'Données projet'!D144</f>
        <v>0</v>
      </c>
      <c r="C130" s="208"/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">
      <c r="A131" s="45">
        <f>'Données projet'!A145</f>
        <v>0</v>
      </c>
      <c r="B131" s="190">
        <f>'Données projet'!D145</f>
        <v>0</v>
      </c>
      <c r="C131" s="208"/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">
      <c r="A132" s="45">
        <f>'Données projet'!A146</f>
        <v>0</v>
      </c>
      <c r="B132" s="190">
        <f>'Données projet'!D146</f>
        <v>0</v>
      </c>
      <c r="C132" s="208"/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">
      <c r="A133" s="45">
        <f>'Données projet'!A147</f>
        <v>0</v>
      </c>
      <c r="B133" s="190">
        <f>'Données projet'!D147</f>
        <v>0</v>
      </c>
      <c r="C133" s="208"/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projet'!A148</f>
        <v>0</v>
      </c>
      <c r="B134" s="190">
        <f>'Données projet'!D148</f>
        <v>0</v>
      </c>
      <c r="C134" s="208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projet'!A149</f>
        <v>0</v>
      </c>
      <c r="B135" s="190">
        <f>'Données projet'!D149</f>
        <v>0</v>
      </c>
      <c r="C135" s="208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pxfwxF/140Gtvyay/y8zHJq1q5+miwuwtgXwFmrFHM8mqj569l8iN9jkH22e5tU7D2w1qUNOPYXr3EJL9O+iUA==" saltValue="xfNWTjOIEzokAr93QVy5Kg==" spinCount="100000" sheet="1" objects="1" scenarios="1"/>
  <mergeCells count="20">
    <mergeCell ref="E42:F42"/>
    <mergeCell ref="J36:L36"/>
    <mergeCell ref="J33:L33"/>
    <mergeCell ref="J34:L34"/>
    <mergeCell ref="J35:L35"/>
    <mergeCell ref="I37:L37"/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2022-03-18T10:18:56Z</dcterms:modified>
</cp:coreProperties>
</file>